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Performance_Management_Unit\2_Raw_Data\3_Public_Disclosure_Data\11_FY2021\Q1\"/>
    </mc:Choice>
  </mc:AlternateContent>
  <bookViews>
    <workbookView xWindow="0" yWindow="0" windowWidth="28800" windowHeight="12450"/>
  </bookViews>
  <sheets>
    <sheet name="H-2B_FY2021_Q1" sheetId="1" r:id="rId1"/>
  </sheets>
  <definedNames>
    <definedName name="_xlnm._FilterDatabase" localSheetId="0" hidden="1">'H-2B_FY2021_Q1'!$A$1:$DI$1160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W1159" i="1" l="1"/>
  <c r="CW925" i="1"/>
  <c r="CW733" i="1"/>
  <c r="CW732" i="1"/>
  <c r="CW1093" i="1"/>
  <c r="CW1086" i="1"/>
  <c r="CW1096" i="1"/>
  <c r="CW1035" i="1"/>
  <c r="CW1105" i="1"/>
  <c r="CW934" i="1"/>
  <c r="CW1022" i="1"/>
  <c r="CW907" i="1"/>
  <c r="CW995" i="1"/>
  <c r="CW922" i="1"/>
  <c r="CW674" i="1"/>
  <c r="CW575" i="1"/>
  <c r="CW1032" i="1"/>
  <c r="CW866" i="1"/>
  <c r="CW825" i="1"/>
  <c r="CW795" i="1"/>
  <c r="CW1019" i="1"/>
  <c r="CW957" i="1"/>
  <c r="CW777" i="1"/>
  <c r="CW1006" i="1"/>
  <c r="CW742" i="1"/>
  <c r="CW790" i="1"/>
  <c r="CW930" i="1"/>
  <c r="CW834" i="1"/>
  <c r="CW993" i="1"/>
  <c r="CW756" i="1"/>
  <c r="CW532" i="1"/>
  <c r="CW530" i="1"/>
  <c r="CW472" i="1"/>
  <c r="CW336" i="1"/>
  <c r="CW450" i="1"/>
  <c r="CW577" i="1"/>
  <c r="CW635" i="1"/>
  <c r="CW464" i="1"/>
  <c r="CW555" i="1"/>
  <c r="CW547" i="1"/>
  <c r="CW598" i="1"/>
  <c r="CW569" i="1"/>
  <c r="CW711" i="1"/>
  <c r="CW695" i="1"/>
  <c r="CW365" i="1"/>
  <c r="CW291" i="1"/>
  <c r="CW342" i="1"/>
  <c r="CW394" i="1"/>
  <c r="CW398" i="1"/>
  <c r="CW400" i="1"/>
  <c r="CW261" i="1"/>
  <c r="CW294" i="1"/>
  <c r="CW140" i="1"/>
  <c r="CW114" i="1"/>
  <c r="CW256" i="1"/>
  <c r="CW247" i="1"/>
  <c r="CW178" i="1"/>
  <c r="CW70" i="1"/>
  <c r="CW84" i="1"/>
  <c r="CW66" i="1"/>
  <c r="CW164" i="1"/>
  <c r="CW110" i="1"/>
  <c r="CW115" i="1"/>
  <c r="CW81" i="1"/>
  <c r="CW49" i="1"/>
  <c r="CW1146" i="1"/>
  <c r="CW1148" i="1"/>
  <c r="CW1015" i="1"/>
  <c r="CW950" i="1"/>
  <c r="CW921" i="1"/>
  <c r="CW804" i="1"/>
  <c r="CW974" i="1"/>
  <c r="CW935" i="1"/>
  <c r="CW914" i="1"/>
  <c r="CW1018" i="1"/>
  <c r="CW751" i="1"/>
  <c r="CW1037" i="1"/>
  <c r="CW1097" i="1"/>
  <c r="CW978" i="1"/>
  <c r="CW976" i="1"/>
  <c r="CW759" i="1"/>
  <c r="CW776" i="1"/>
  <c r="CW607" i="1"/>
  <c r="CW440" i="1"/>
  <c r="CW851" i="1"/>
  <c r="CW796" i="1"/>
  <c r="CW877" i="1"/>
  <c r="CW770" i="1"/>
  <c r="CW774" i="1"/>
  <c r="CW965" i="1"/>
  <c r="CW815" i="1"/>
  <c r="CW927" i="1"/>
  <c r="CW791" i="1"/>
  <c r="CW819" i="1"/>
  <c r="CW840" i="1"/>
  <c r="CW500" i="1"/>
  <c r="CW489" i="1"/>
  <c r="CW341" i="1"/>
  <c r="CW508" i="1"/>
  <c r="CW457" i="1"/>
  <c r="CW697" i="1"/>
  <c r="CW512" i="1"/>
  <c r="CW724" i="1"/>
  <c r="CW461" i="1"/>
  <c r="CW671" i="1"/>
  <c r="CW624" i="1"/>
  <c r="CW660" i="1"/>
  <c r="CW345" i="1"/>
  <c r="CW418" i="1"/>
  <c r="CW352" i="1"/>
  <c r="CW425" i="1"/>
  <c r="CW350" i="1"/>
  <c r="CW405" i="1"/>
  <c r="CW325" i="1"/>
  <c r="CW160" i="1"/>
  <c r="CW146" i="1"/>
  <c r="CW157" i="1"/>
  <c r="CW166" i="1"/>
  <c r="CW167" i="1"/>
  <c r="CW194" i="1"/>
  <c r="CW254" i="1"/>
  <c r="CW279" i="1"/>
  <c r="CW121" i="1"/>
  <c r="CW152" i="1"/>
  <c r="CW76" i="1"/>
  <c r="CW150" i="1"/>
  <c r="CW138" i="1"/>
  <c r="CW30" i="1"/>
  <c r="CW48" i="1"/>
  <c r="CW52" i="1"/>
  <c r="CW43" i="1"/>
  <c r="CW1151" i="1"/>
  <c r="CW1157" i="1"/>
  <c r="CW1114" i="1"/>
  <c r="CW1128" i="1"/>
  <c r="CW1126" i="1"/>
  <c r="CW878" i="1"/>
  <c r="CW765" i="1"/>
  <c r="CW1102" i="1"/>
  <c r="CW946" i="1"/>
  <c r="CW1013" i="1"/>
  <c r="CW1089" i="1"/>
  <c r="CW1060" i="1"/>
  <c r="CW1067" i="1"/>
  <c r="CW1047" i="1"/>
  <c r="CW929" i="1"/>
  <c r="CW979" i="1"/>
  <c r="CW897" i="1"/>
  <c r="CW837" i="1"/>
  <c r="CW954" i="1"/>
  <c r="CW689" i="1"/>
  <c r="CW870" i="1"/>
  <c r="CW484" i="1"/>
  <c r="CW496" i="1"/>
  <c r="CW860" i="1"/>
  <c r="CW867" i="1"/>
  <c r="CW969" i="1"/>
  <c r="CW821" i="1"/>
  <c r="CW749" i="1"/>
  <c r="CW1007" i="1"/>
  <c r="CW936" i="1"/>
  <c r="CW735" i="1"/>
  <c r="CW809" i="1"/>
  <c r="CW573" i="1"/>
  <c r="CW536" i="1"/>
  <c r="CW527" i="1"/>
  <c r="CW665" i="1"/>
  <c r="CW636" i="1"/>
  <c r="CW545" i="1"/>
  <c r="CW646" i="1"/>
  <c r="CW688" i="1"/>
  <c r="CW490" i="1"/>
  <c r="CW605" i="1"/>
  <c r="CW470" i="1"/>
  <c r="CW730" i="1"/>
  <c r="CW649" i="1"/>
  <c r="CW445" i="1"/>
  <c r="CW654" i="1"/>
  <c r="CW474" i="1"/>
  <c r="CW454" i="1"/>
  <c r="CW658" i="1"/>
  <c r="CW706" i="1"/>
  <c r="CW718" i="1"/>
  <c r="CW387" i="1"/>
  <c r="CW381" i="1"/>
  <c r="CW354" i="1"/>
  <c r="CW413" i="1"/>
  <c r="CW246" i="1"/>
  <c r="CW348" i="1"/>
  <c r="CW213" i="1"/>
  <c r="CW407" i="1"/>
  <c r="CW390" i="1"/>
  <c r="CW324" i="1"/>
  <c r="CW236" i="1"/>
  <c r="CW244" i="1"/>
  <c r="CW99" i="1"/>
  <c r="CW267" i="1"/>
  <c r="CW231" i="1"/>
  <c r="CW219" i="1"/>
  <c r="CW186" i="1"/>
  <c r="CW275" i="1"/>
  <c r="CW127" i="1"/>
  <c r="CW64" i="1"/>
  <c r="CW105" i="1"/>
  <c r="CW45" i="1"/>
  <c r="CW18" i="1"/>
  <c r="CW1156" i="1"/>
  <c r="CW1124" i="1"/>
  <c r="CW836" i="1"/>
  <c r="CW1109" i="1"/>
  <c r="CW876" i="1"/>
  <c r="CW918" i="1"/>
  <c r="CW843" i="1"/>
  <c r="CW845" i="1"/>
  <c r="CW879" i="1"/>
  <c r="CW987" i="1"/>
  <c r="CW861" i="1"/>
  <c r="CW916" i="1"/>
  <c r="CW604" i="1"/>
  <c r="CW784" i="1"/>
  <c r="CW998" i="1"/>
  <c r="CW864" i="1"/>
  <c r="CW890" i="1"/>
  <c r="CW961" i="1"/>
  <c r="CW818" i="1"/>
  <c r="CW962" i="1"/>
  <c r="CW915" i="1"/>
  <c r="CW906" i="1"/>
  <c r="CW807" i="1"/>
  <c r="CW462" i="1"/>
  <c r="CW684" i="1"/>
  <c r="CW657" i="1"/>
  <c r="CW625" i="1"/>
  <c r="CW523" i="1"/>
  <c r="CW493" i="1"/>
  <c r="CW704" i="1"/>
  <c r="CW699" i="1"/>
  <c r="CW511" i="1"/>
  <c r="CW637" i="1"/>
  <c r="CW475" i="1"/>
  <c r="CW623" i="1"/>
  <c r="CW661" i="1"/>
  <c r="CW542" i="1"/>
  <c r="CW518" i="1"/>
  <c r="CW507" i="1"/>
  <c r="CW487" i="1"/>
  <c r="CW603" i="1"/>
  <c r="CW378" i="1"/>
  <c r="CW347" i="1"/>
  <c r="CW310" i="1"/>
  <c r="CW292" i="1"/>
  <c r="CW409" i="1"/>
  <c r="CW385" i="1"/>
  <c r="CW391" i="1"/>
  <c r="CW205" i="1"/>
  <c r="CW270" i="1"/>
  <c r="CW185" i="1"/>
  <c r="CW94" i="1"/>
  <c r="CW284" i="1"/>
  <c r="CW91" i="1"/>
  <c r="CW181" i="1"/>
  <c r="CW250" i="1"/>
  <c r="CW249" i="1"/>
  <c r="CW180" i="1"/>
  <c r="CW141" i="1"/>
  <c r="CW169" i="1"/>
  <c r="CW80" i="1"/>
  <c r="CW75" i="1"/>
  <c r="CW71" i="1"/>
  <c r="CW111" i="1"/>
  <c r="CW23" i="1"/>
  <c r="CW36" i="1"/>
  <c r="CW10" i="1"/>
  <c r="CW1152" i="1"/>
  <c r="CW1154" i="1"/>
  <c r="CW1129" i="1"/>
  <c r="CW1111" i="1"/>
  <c r="CW802" i="1"/>
  <c r="CW1036" i="1"/>
  <c r="CW1088" i="1"/>
  <c r="CW1094" i="1"/>
  <c r="CW831" i="1"/>
  <c r="CW859" i="1"/>
  <c r="CW762" i="1"/>
  <c r="CW931" i="1"/>
  <c r="CW691" i="1"/>
  <c r="CW1010" i="1"/>
  <c r="CW766" i="1"/>
  <c r="CW913" i="1"/>
  <c r="CW853" i="1"/>
  <c r="CW744" i="1"/>
  <c r="CW750" i="1"/>
  <c r="CW741" i="1"/>
  <c r="CW514" i="1"/>
  <c r="CW481" i="1"/>
  <c r="CW726" i="1"/>
  <c r="CW702" i="1"/>
  <c r="CW567" i="1"/>
  <c r="CW642" i="1"/>
  <c r="CW442" i="1"/>
  <c r="CW707" i="1"/>
  <c r="CW700" i="1"/>
  <c r="CW437" i="1"/>
  <c r="CW424" i="1"/>
  <c r="CW362" i="1"/>
  <c r="CW358" i="1"/>
  <c r="CW227" i="1"/>
  <c r="CW217" i="1"/>
  <c r="CW269" i="1"/>
  <c r="CW363" i="1"/>
  <c r="CW374" i="1"/>
  <c r="CW329" i="1"/>
  <c r="CW373" i="1"/>
  <c r="CW195" i="1"/>
  <c r="CW313" i="1"/>
  <c r="CW142" i="1"/>
  <c r="CW228" i="1"/>
  <c r="CW258" i="1"/>
  <c r="CW271" i="1"/>
  <c r="CW212" i="1"/>
  <c r="CW238" i="1"/>
  <c r="CW204" i="1"/>
  <c r="CW139" i="1"/>
  <c r="CW124" i="1"/>
  <c r="CW161" i="1"/>
  <c r="CW74" i="1"/>
  <c r="CW107" i="1"/>
  <c r="CW53" i="1"/>
  <c r="CW13" i="1"/>
  <c r="CW9" i="1"/>
  <c r="CW1142" i="1"/>
  <c r="CW1160" i="1"/>
  <c r="CW1127" i="1"/>
  <c r="CW1123" i="1"/>
  <c r="CW1045" i="1"/>
  <c r="CW1033" i="1"/>
  <c r="CW797" i="1"/>
  <c r="CW1078" i="1"/>
  <c r="CW1076" i="1"/>
  <c r="CW1044" i="1"/>
  <c r="CW745" i="1"/>
  <c r="CW1025" i="1"/>
  <c r="CW923" i="1"/>
  <c r="CW816" i="1"/>
  <c r="CW761" i="1"/>
  <c r="CW973" i="1"/>
  <c r="CW989" i="1"/>
  <c r="CW763" i="1"/>
  <c r="CW1004" i="1"/>
  <c r="CW848" i="1"/>
  <c r="CW951" i="1"/>
  <c r="CW754" i="1"/>
  <c r="CW1034" i="1"/>
  <c r="CW982" i="1"/>
  <c r="CW901" i="1"/>
  <c r="CW938" i="1"/>
  <c r="CW810" i="1"/>
  <c r="CW1009" i="1"/>
  <c r="CW828" i="1"/>
  <c r="CW466" i="1"/>
  <c r="CW647" i="1"/>
  <c r="CW640" i="1"/>
  <c r="CW482" i="1"/>
  <c r="CW556" i="1"/>
  <c r="CW463" i="1"/>
  <c r="CW633" i="1"/>
  <c r="CW431" i="1"/>
  <c r="CW453" i="1"/>
  <c r="CW491" i="1"/>
  <c r="CW708" i="1"/>
  <c r="CW621" i="1"/>
  <c r="CW663" i="1"/>
  <c r="CW318" i="1"/>
  <c r="CW417" i="1"/>
  <c r="CW414" i="1"/>
  <c r="CW305" i="1"/>
  <c r="CW309" i="1"/>
  <c r="CW392" i="1"/>
  <c r="CW416" i="1"/>
  <c r="CW326" i="1"/>
  <c r="CW395" i="1"/>
  <c r="CW234" i="1"/>
  <c r="CW262" i="1"/>
  <c r="CW182" i="1"/>
  <c r="CW143" i="1"/>
  <c r="CW132" i="1"/>
  <c r="CW173" i="1"/>
  <c r="CW134" i="1"/>
  <c r="CW153" i="1"/>
  <c r="CW128" i="1"/>
  <c r="CW93" i="1"/>
  <c r="CW155" i="1"/>
  <c r="CW39" i="1"/>
  <c r="CW51" i="1"/>
  <c r="CW19" i="1"/>
  <c r="CW2" i="1"/>
  <c r="CW1143" i="1"/>
  <c r="CW1136" i="1"/>
  <c r="CW1153" i="1"/>
  <c r="CW1112" i="1"/>
  <c r="CW1134" i="1"/>
  <c r="CW908" i="1"/>
  <c r="CW1080" i="1"/>
  <c r="CW1099" i="1"/>
  <c r="CW1056" i="1"/>
  <c r="CW1042" i="1"/>
  <c r="CW1091" i="1"/>
  <c r="CW753" i="1"/>
  <c r="CW990" i="1"/>
  <c r="CW955" i="1"/>
  <c r="CW855" i="1"/>
  <c r="CW617" i="1"/>
  <c r="CW746" i="1"/>
  <c r="CW678" i="1"/>
  <c r="CW659" i="1"/>
  <c r="CW903" i="1"/>
  <c r="CW779" i="1"/>
  <c r="CW1012" i="1"/>
  <c r="CW868" i="1"/>
  <c r="CW841" i="1"/>
  <c r="CW812" i="1"/>
  <c r="CW758" i="1"/>
  <c r="CW905" i="1"/>
  <c r="CW972" i="1"/>
  <c r="CW947" i="1"/>
  <c r="CW830" i="1"/>
  <c r="CW829" i="1"/>
  <c r="CW952" i="1"/>
  <c r="CW820" i="1"/>
  <c r="CW550" i="1"/>
  <c r="CW444" i="1"/>
  <c r="CW443" i="1"/>
  <c r="CW562" i="1"/>
  <c r="CW537" i="1"/>
  <c r="CW497" i="1"/>
  <c r="CW334" i="1"/>
  <c r="CW439" i="1"/>
  <c r="CW553" i="1"/>
  <c r="CW529" i="1"/>
  <c r="CW698" i="1"/>
  <c r="CW430" i="1"/>
  <c r="CW693" i="1"/>
  <c r="CW612" i="1"/>
  <c r="CW563" i="1"/>
  <c r="CW656" i="1"/>
  <c r="CW717" i="1"/>
  <c r="CW703" i="1"/>
  <c r="CW367" i="1"/>
  <c r="CW370" i="1"/>
  <c r="CW287" i="1"/>
  <c r="CW253" i="1"/>
  <c r="CW422" i="1"/>
  <c r="CW420" i="1"/>
  <c r="CW382" i="1"/>
  <c r="CW351" i="1"/>
  <c r="CW379" i="1"/>
  <c r="CW338" i="1"/>
  <c r="CW371" i="1"/>
  <c r="CW322" i="1"/>
  <c r="CW377" i="1"/>
  <c r="CW335" i="1"/>
  <c r="CW369" i="1"/>
  <c r="CW263" i="1"/>
  <c r="CW311" i="1"/>
  <c r="CW106" i="1"/>
  <c r="CW235" i="1"/>
  <c r="CW158" i="1"/>
  <c r="CW145" i="1"/>
  <c r="CW90" i="1"/>
  <c r="CW113" i="1"/>
  <c r="CW72" i="1"/>
  <c r="CW37" i="1"/>
  <c r="CW54" i="1"/>
  <c r="CW6" i="1"/>
  <c r="CW4" i="1"/>
  <c r="CW1150" i="1"/>
  <c r="CW1141" i="1"/>
  <c r="CW1014" i="1"/>
  <c r="CW1040" i="1"/>
  <c r="CW1100" i="1"/>
  <c r="CW748" i="1"/>
  <c r="CW572" i="1"/>
  <c r="CW757" i="1"/>
  <c r="CW773" i="1"/>
  <c r="CW844" i="1"/>
  <c r="CW817" i="1"/>
  <c r="CW752" i="1"/>
  <c r="CW986" i="1"/>
  <c r="CW917" i="1"/>
  <c r="CW958" i="1"/>
  <c r="CW613" i="1"/>
  <c r="CW588" i="1"/>
  <c r="CW655" i="1"/>
  <c r="CW543" i="1"/>
  <c r="CW549" i="1"/>
  <c r="CW648" i="1"/>
  <c r="CW667" i="1"/>
  <c r="CW614" i="1"/>
  <c r="CW719" i="1"/>
  <c r="CW714" i="1"/>
  <c r="CW694" i="1"/>
  <c r="CW476" i="1"/>
  <c r="CW721" i="1"/>
  <c r="CW597" i="1"/>
  <c r="CW376" i="1"/>
  <c r="CW328" i="1"/>
  <c r="CW349" i="1"/>
  <c r="CW223" i="1"/>
  <c r="CW372" i="1"/>
  <c r="CW411" i="1"/>
  <c r="CW317" i="1"/>
  <c r="CW357" i="1"/>
  <c r="CW229" i="1"/>
  <c r="CW200" i="1"/>
  <c r="CW232" i="1"/>
  <c r="CW78" i="1"/>
  <c r="CW264" i="1"/>
  <c r="CW201" i="1"/>
  <c r="CW184" i="1"/>
  <c r="CW252" i="1"/>
  <c r="CW221" i="1"/>
  <c r="CW210" i="1"/>
  <c r="CW95" i="1"/>
  <c r="CW104" i="1"/>
  <c r="CW50" i="1"/>
  <c r="CW35" i="1"/>
  <c r="CW83" i="1"/>
  <c r="CW59" i="1"/>
  <c r="CW100" i="1"/>
  <c r="CW163" i="1"/>
  <c r="CW129" i="1"/>
  <c r="CW67" i="1"/>
  <c r="CW11" i="1"/>
  <c r="CW16" i="1"/>
  <c r="CW14" i="1"/>
  <c r="CW1117" i="1"/>
  <c r="CW1051" i="1"/>
  <c r="CW1043" i="1"/>
  <c r="CW1083" i="1"/>
  <c r="CW956" i="1"/>
  <c r="CW738" i="1"/>
  <c r="CW731" i="1"/>
  <c r="CW620" i="1"/>
  <c r="CW857" i="1"/>
  <c r="CW839" i="1"/>
  <c r="CW1016" i="1"/>
  <c r="CW971" i="1"/>
  <c r="CW808" i="1"/>
  <c r="CW1001" i="1"/>
  <c r="CW881" i="1"/>
  <c r="CW943" i="1"/>
  <c r="CW889" i="1"/>
  <c r="CW653" i="1"/>
  <c r="CW641" i="1"/>
  <c r="CW594" i="1"/>
  <c r="CW687" i="1"/>
  <c r="CW616" i="1"/>
  <c r="CW632" i="1"/>
  <c r="CW643" i="1"/>
  <c r="CW710" i="1"/>
  <c r="CW675" i="1"/>
  <c r="CW451" i="1"/>
  <c r="CW516" i="1"/>
  <c r="CW467" i="1"/>
  <c r="CW483" i="1"/>
  <c r="CW626" i="1"/>
  <c r="CW715" i="1"/>
  <c r="CW690" i="1"/>
  <c r="CW255" i="1"/>
  <c r="CW361" i="1"/>
  <c r="CW343" i="1"/>
  <c r="CW399" i="1"/>
  <c r="CW209" i="1"/>
  <c r="CW303" i="1"/>
  <c r="CW304" i="1"/>
  <c r="CW290" i="1"/>
  <c r="CW119" i="1"/>
  <c r="CW190" i="1"/>
  <c r="CW108" i="1"/>
  <c r="CW283" i="1"/>
  <c r="CW214" i="1"/>
  <c r="CW277" i="1"/>
  <c r="CW268" i="1"/>
  <c r="CW218" i="1"/>
  <c r="CW273" i="1"/>
  <c r="CW297" i="1"/>
  <c r="CW276" i="1"/>
  <c r="CW162" i="1"/>
  <c r="CW174" i="1"/>
  <c r="CW97" i="1"/>
  <c r="CW179" i="1"/>
  <c r="CW116" i="1"/>
  <c r="CW24" i="1"/>
  <c r="CW5" i="1"/>
  <c r="CW1145" i="1"/>
  <c r="CW1137" i="1"/>
  <c r="CW1149" i="1"/>
  <c r="CW937" i="1"/>
  <c r="CW886" i="1"/>
  <c r="CW909" i="1"/>
  <c r="CW799" i="1"/>
  <c r="CW1065" i="1"/>
  <c r="CW1106" i="1"/>
  <c r="CW949" i="1"/>
  <c r="CW911" i="1"/>
  <c r="CW863" i="1"/>
  <c r="CW1031" i="1"/>
  <c r="CW806" i="1"/>
  <c r="CW873" i="1"/>
  <c r="CW999" i="1"/>
  <c r="CW875" i="1"/>
  <c r="CW608" i="1"/>
  <c r="CW786" i="1"/>
  <c r="CW963" i="1"/>
  <c r="CW801" i="1"/>
  <c r="CW734" i="1"/>
  <c r="CW767" i="1"/>
  <c r="CW824" i="1"/>
  <c r="CW882" i="1"/>
  <c r="CW983" i="1"/>
  <c r="CW1011" i="1"/>
  <c r="CW964" i="1"/>
  <c r="CW803" i="1"/>
  <c r="CW478" i="1"/>
  <c r="CW505" i="1"/>
  <c r="CW465" i="1"/>
  <c r="CW602" i="1"/>
  <c r="CW601" i="1"/>
  <c r="CW619" i="1"/>
  <c r="CW541" i="1"/>
  <c r="CW564" i="1"/>
  <c r="CW408" i="1"/>
  <c r="CW499" i="1"/>
  <c r="CW609" i="1"/>
  <c r="CW544" i="1"/>
  <c r="CW705" i="1"/>
  <c r="CW456" i="1"/>
  <c r="CW709" i="1"/>
  <c r="CW488" i="1"/>
  <c r="CW280" i="1"/>
  <c r="CW427" i="1"/>
  <c r="CW315" i="1"/>
  <c r="CW429" i="1"/>
  <c r="CW384" i="1"/>
  <c r="CW356" i="1"/>
  <c r="CW202" i="1"/>
  <c r="CW272" i="1"/>
  <c r="CW215" i="1"/>
  <c r="CW222" i="1"/>
  <c r="CW187" i="1"/>
  <c r="CW312" i="1"/>
  <c r="CW240" i="1"/>
  <c r="CW288" i="1"/>
  <c r="CW281" i="1"/>
  <c r="CW257" i="1"/>
  <c r="CW123" i="1"/>
  <c r="CW149" i="1"/>
  <c r="CW62" i="1"/>
  <c r="CW170" i="1"/>
  <c r="CW135" i="1"/>
  <c r="CW69" i="1"/>
  <c r="CW109" i="1"/>
  <c r="CW147" i="1"/>
  <c r="CW46" i="1"/>
  <c r="CW1138" i="1"/>
  <c r="CW1115" i="1"/>
  <c r="CW994" i="1"/>
  <c r="CW1077" i="1"/>
  <c r="CW1058" i="1"/>
  <c r="CW1098" i="1"/>
  <c r="CW1059" i="1"/>
  <c r="CW1054" i="1"/>
  <c r="CW1084" i="1"/>
  <c r="CW1038" i="1"/>
  <c r="CW1053" i="1"/>
  <c r="CW1108" i="1"/>
  <c r="CW865" i="1"/>
  <c r="CW1026" i="1"/>
  <c r="CW919" i="1"/>
  <c r="CW980" i="1"/>
  <c r="CW560" i="1"/>
  <c r="CW681" i="1"/>
  <c r="CW676" i="1"/>
  <c r="CW535" i="1"/>
  <c r="CW874" i="1"/>
  <c r="CW871" i="1"/>
  <c r="CW736" i="1"/>
  <c r="CW743" i="1"/>
  <c r="CW1002" i="1"/>
  <c r="CW899" i="1"/>
  <c r="CW884" i="1"/>
  <c r="CW772" i="1"/>
  <c r="CW498" i="1"/>
  <c r="CW360" i="1"/>
  <c r="CW485" i="1"/>
  <c r="CW720" i="1"/>
  <c r="CW652" i="1"/>
  <c r="CW662" i="1"/>
  <c r="CW568" i="1"/>
  <c r="CW513" i="1"/>
  <c r="CW701" i="1"/>
  <c r="CW520" i="1"/>
  <c r="CW469" i="1"/>
  <c r="CW666" i="1"/>
  <c r="CW554" i="1"/>
  <c r="CW645" i="1"/>
  <c r="CW668" i="1"/>
  <c r="CW576" i="1"/>
  <c r="CW389" i="1"/>
  <c r="CW388" i="1"/>
  <c r="CW189" i="1"/>
  <c r="CW224" i="1"/>
  <c r="CW230" i="1"/>
  <c r="CW355" i="1"/>
  <c r="CW344" i="1"/>
  <c r="CW412" i="1"/>
  <c r="CW368" i="1"/>
  <c r="CW165" i="1"/>
  <c r="CW274" i="1"/>
  <c r="CW226" i="1"/>
  <c r="CW245" i="1"/>
  <c r="CW242" i="1"/>
  <c r="CW286" i="1"/>
  <c r="CW237" i="1"/>
  <c r="CW172" i="1"/>
  <c r="CW125" i="1"/>
  <c r="CW159" i="1"/>
  <c r="CW44" i="1"/>
  <c r="CW55" i="1"/>
  <c r="CW29" i="1"/>
  <c r="CW15" i="1"/>
  <c r="CW1131" i="1"/>
  <c r="CW1125" i="1"/>
  <c r="CW1107" i="1"/>
  <c r="CW932" i="1"/>
  <c r="CW1079" i="1"/>
  <c r="CW1101" i="1"/>
  <c r="CW1055" i="1"/>
  <c r="CW1057" i="1"/>
  <c r="CW1075" i="1"/>
  <c r="CW1110" i="1"/>
  <c r="CW1064" i="1"/>
  <c r="CW835" i="1"/>
  <c r="CW669" i="1"/>
  <c r="CW618" i="1"/>
  <c r="CW664" i="1"/>
  <c r="CW599" i="1"/>
  <c r="CW492" i="1"/>
  <c r="CW611" i="1"/>
  <c r="CW849" i="1"/>
  <c r="CW805" i="1"/>
  <c r="CW1027" i="1"/>
  <c r="CW856" i="1"/>
  <c r="CW967" i="1"/>
  <c r="CW981" i="1"/>
  <c r="CW985" i="1"/>
  <c r="CW813" i="1"/>
  <c r="CW528" i="1"/>
  <c r="CW501" i="1"/>
  <c r="CW551" i="1"/>
  <c r="CW459" i="1"/>
  <c r="CW517" i="1"/>
  <c r="CW533" i="1"/>
  <c r="CW503" i="1"/>
  <c r="CW494" i="1"/>
  <c r="CW540" i="1"/>
  <c r="CW525" i="1"/>
  <c r="CW546" i="1"/>
  <c r="CW680" i="1"/>
  <c r="CW337" i="1"/>
  <c r="CW307" i="1"/>
  <c r="CW211" i="1"/>
  <c r="CW296" i="1"/>
  <c r="CW332" i="1"/>
  <c r="CW426" i="1"/>
  <c r="CW333" i="1"/>
  <c r="CW144" i="1"/>
  <c r="CW192" i="1"/>
  <c r="CW196" i="1"/>
  <c r="CW131" i="1"/>
  <c r="CW126" i="1"/>
  <c r="CW61" i="1"/>
  <c r="CW117" i="1"/>
  <c r="CW31" i="1"/>
  <c r="CW34" i="1"/>
  <c r="CW17" i="1"/>
  <c r="CW21" i="1"/>
  <c r="CW8" i="1"/>
  <c r="CW942" i="1"/>
  <c r="CW1050" i="1"/>
  <c r="CW800" i="1"/>
  <c r="CW1005" i="1"/>
  <c r="CW650" i="1"/>
  <c r="CW740" i="1"/>
  <c r="CW788" i="1"/>
  <c r="CW920" i="1"/>
  <c r="CW888" i="1"/>
  <c r="CW887" i="1"/>
  <c r="CW991" i="1"/>
  <c r="CW977" i="1"/>
  <c r="CW571" i="1"/>
  <c r="CW629" i="1"/>
  <c r="CW423" i="1"/>
  <c r="CW366" i="1"/>
  <c r="CW725" i="1"/>
  <c r="CW716" i="1"/>
  <c r="CW713" i="1"/>
  <c r="CW683" i="1"/>
  <c r="CW521" i="1"/>
  <c r="CW455" i="1"/>
  <c r="CW448" i="1"/>
  <c r="CW436" i="1"/>
  <c r="CW570" i="1"/>
  <c r="CW672" i="1"/>
  <c r="CW524" i="1"/>
  <c r="CW359" i="1"/>
  <c r="CW285" i="1"/>
  <c r="CW339" i="1"/>
  <c r="CW330" i="1"/>
  <c r="CW316" i="1"/>
  <c r="CW340" i="1"/>
  <c r="CW375" i="1"/>
  <c r="CW323" i="1"/>
  <c r="CW92" i="1"/>
  <c r="CW259" i="1"/>
  <c r="CW203" i="1"/>
  <c r="CW207" i="1"/>
  <c r="CW176" i="1"/>
  <c r="CW82" i="1"/>
  <c r="CW120" i="1"/>
  <c r="CW38" i="1"/>
  <c r="CW56" i="1"/>
  <c r="CW7" i="1"/>
  <c r="CW20" i="1"/>
  <c r="CW22" i="1"/>
  <c r="CW12" i="1"/>
  <c r="CW1144" i="1"/>
  <c r="CW1118" i="1"/>
  <c r="CW1119" i="1"/>
  <c r="CW1130" i="1"/>
  <c r="CW781" i="1"/>
  <c r="CW940" i="1"/>
  <c r="CW1041" i="1"/>
  <c r="CW747" i="1"/>
  <c r="CW862" i="1"/>
  <c r="CW992" i="1"/>
  <c r="CW850" i="1"/>
  <c r="CW944" i="1"/>
  <c r="CW509" i="1"/>
  <c r="CW769" i="1"/>
  <c r="CW447" i="1"/>
  <c r="CW441" i="1"/>
  <c r="CW692" i="1"/>
  <c r="CW760" i="1"/>
  <c r="CW912" i="1"/>
  <c r="CW902" i="1"/>
  <c r="CW1000" i="1"/>
  <c r="CW1020" i="1"/>
  <c r="CW904" i="1"/>
  <c r="CW775" i="1"/>
  <c r="CW858" i="1"/>
  <c r="CW739" i="1"/>
  <c r="CW780" i="1"/>
  <c r="CW794" i="1"/>
  <c r="CW883" i="1"/>
  <c r="CW814" i="1"/>
  <c r="CW628" i="1"/>
  <c r="CW504" i="1"/>
  <c r="CW539" i="1"/>
  <c r="CW526" i="1"/>
  <c r="CW548" i="1"/>
  <c r="CW534" i="1"/>
  <c r="CW473" i="1"/>
  <c r="CW634" i="1"/>
  <c r="CW644" i="1"/>
  <c r="CW510" i="1"/>
  <c r="CW712" i="1"/>
  <c r="CW651" i="1"/>
  <c r="CW506" i="1"/>
  <c r="CW722" i="1"/>
  <c r="CW677" i="1"/>
  <c r="CW433" i="1"/>
  <c r="CW615" i="1"/>
  <c r="CW670" i="1"/>
  <c r="CW639" i="1"/>
  <c r="CW561" i="1"/>
  <c r="CW502" i="1"/>
  <c r="CW320" i="1"/>
  <c r="CW383" i="1"/>
  <c r="CW380" i="1"/>
  <c r="CW386" i="1"/>
  <c r="CW191" i="1"/>
  <c r="CW89" i="1"/>
  <c r="CW265" i="1"/>
  <c r="CW243" i="1"/>
  <c r="CW239" i="1"/>
  <c r="CW225" i="1"/>
  <c r="CW260" i="1"/>
  <c r="CW137" i="1"/>
  <c r="CW101" i="1"/>
  <c r="CW151" i="1"/>
  <c r="CW136" i="1"/>
  <c r="CW73" i="1"/>
  <c r="CW98" i="1"/>
  <c r="CW118" i="1"/>
  <c r="CW25" i="1"/>
  <c r="CW26" i="1"/>
  <c r="CW1140" i="1"/>
  <c r="CW1139" i="1"/>
  <c r="CW826" i="1"/>
  <c r="CW1003" i="1"/>
  <c r="CW975" i="1"/>
  <c r="CW928" i="1"/>
  <c r="CW933" i="1"/>
  <c r="CW737" i="1"/>
  <c r="CW1029" i="1"/>
  <c r="CW880" i="1"/>
  <c r="CW988" i="1"/>
  <c r="CW924" i="1"/>
  <c r="CW495" i="1"/>
  <c r="CW1008" i="1"/>
  <c r="CW432" i="1"/>
  <c r="CW778" i="1"/>
  <c r="CW452" i="1"/>
  <c r="CW966" i="1"/>
  <c r="CW872" i="1"/>
  <c r="CW854" i="1"/>
  <c r="CW852" i="1"/>
  <c r="CW1024" i="1"/>
  <c r="CW984" i="1"/>
  <c r="CW959" i="1"/>
  <c r="CW945" i="1"/>
  <c r="CW910" i="1"/>
  <c r="CW832" i="1"/>
  <c r="CW610" i="1"/>
  <c r="CW438" i="1"/>
  <c r="CW622" i="1"/>
  <c r="CW574" i="1"/>
  <c r="CW515" i="1"/>
  <c r="CW552" i="1"/>
  <c r="CW522" i="1"/>
  <c r="CW627" i="1"/>
  <c r="CW557" i="1"/>
  <c r="CW538" i="1"/>
  <c r="CW685" i="1"/>
  <c r="CW460" i="1"/>
  <c r="CW458" i="1"/>
  <c r="CW449" i="1"/>
  <c r="CW435" i="1"/>
  <c r="CW477" i="1"/>
  <c r="CW600" i="1"/>
  <c r="CW468" i="1"/>
  <c r="CW327" i="1"/>
  <c r="CW199" i="1"/>
  <c r="CW393" i="1"/>
  <c r="CW396" i="1"/>
  <c r="CW331" i="1"/>
  <c r="CW314" i="1"/>
  <c r="CW410" i="1"/>
  <c r="CW193" i="1"/>
  <c r="CW177" i="1"/>
  <c r="CW251" i="1"/>
  <c r="CW188" i="1"/>
  <c r="CW233" i="1"/>
  <c r="CW266" i="1"/>
  <c r="CW216" i="1"/>
  <c r="CW206" i="1"/>
  <c r="CW282" i="1"/>
  <c r="CW65" i="1"/>
  <c r="CW102" i="1"/>
  <c r="CW96" i="1"/>
  <c r="CW156" i="1"/>
  <c r="CW171" i="1"/>
  <c r="CW122" i="1"/>
  <c r="CW79" i="1"/>
  <c r="CW41" i="1"/>
  <c r="CW3" i="1"/>
  <c r="CW1158" i="1"/>
  <c r="CW1120" i="1"/>
  <c r="CW1116" i="1"/>
  <c r="CW1073" i="1"/>
  <c r="CW1085" i="1"/>
  <c r="CW1092" i="1"/>
  <c r="CW1104" i="1"/>
  <c r="CW1081" i="1"/>
  <c r="CW1039" i="1"/>
  <c r="CW1095" i="1"/>
  <c r="CW948" i="1"/>
  <c r="CW941" i="1"/>
  <c r="CW827" i="1"/>
  <c r="CW997" i="1"/>
  <c r="CW838" i="1"/>
  <c r="CW771" i="1"/>
  <c r="CW842" i="1"/>
  <c r="CW798" i="1"/>
  <c r="CW968" i="1"/>
  <c r="CW869" i="1"/>
  <c r="CW755" i="1"/>
  <c r="CW682" i="1"/>
  <c r="CW768" i="1"/>
  <c r="CW846" i="1"/>
  <c r="CW1030" i="1"/>
  <c r="CW960" i="1"/>
  <c r="CW811" i="1"/>
  <c r="CW926" i="1"/>
  <c r="CW970" i="1"/>
  <c r="CW519" i="1"/>
  <c r="CW531" i="1"/>
  <c r="CW486" i="1"/>
  <c r="CW480" i="1"/>
  <c r="CW723" i="1"/>
  <c r="CW696" i="1"/>
  <c r="CW630" i="1"/>
  <c r="CW446" i="1"/>
  <c r="CW727" i="1"/>
  <c r="CW479" i="1"/>
  <c r="CW587" i="1"/>
  <c r="CW686" i="1"/>
  <c r="CW401" i="1"/>
  <c r="CW346" i="1"/>
  <c r="CW421" i="1"/>
  <c r="CW306" i="1"/>
  <c r="CW353" i="1"/>
  <c r="CW428" i="1"/>
  <c r="CW397" i="1"/>
  <c r="CW319" i="1"/>
  <c r="CW241" i="1"/>
  <c r="CW183" i="1"/>
  <c r="CW293" i="1"/>
  <c r="CW308" i="1"/>
  <c r="CW87" i="1"/>
  <c r="CW168" i="1"/>
  <c r="CW248" i="1"/>
  <c r="CW208" i="1"/>
  <c r="CW198" i="1"/>
  <c r="CW295" i="1"/>
  <c r="CW278" i="1"/>
  <c r="CW197" i="1"/>
  <c r="CW298" i="1"/>
  <c r="CW103" i="1"/>
  <c r="CW154" i="1"/>
  <c r="CW42" i="1"/>
  <c r="CW148" i="1"/>
  <c r="CW175" i="1"/>
  <c r="CW77" i="1"/>
  <c r="CW133" i="1"/>
  <c r="CW60" i="1"/>
  <c r="CW85" i="1"/>
  <c r="CW68" i="1"/>
  <c r="CW88" i="1"/>
  <c r="CW112" i="1"/>
  <c r="CW47" i="1"/>
  <c r="CW1135" i="1"/>
  <c r="BR1159" i="1" l="1"/>
  <c r="BQ1159" i="1"/>
  <c r="CW1132" i="1"/>
  <c r="BR1132" i="1"/>
  <c r="BQ1132" i="1"/>
  <c r="BR925" i="1"/>
  <c r="BQ925" i="1"/>
  <c r="BR733" i="1"/>
  <c r="BQ733" i="1"/>
  <c r="CW900" i="1"/>
  <c r="BR900" i="1"/>
  <c r="BQ900" i="1"/>
  <c r="BR732" i="1"/>
  <c r="BQ732" i="1"/>
  <c r="BR1093" i="1"/>
  <c r="BQ1093" i="1"/>
  <c r="BR1086" i="1"/>
  <c r="BQ1086" i="1"/>
  <c r="BR1096" i="1"/>
  <c r="BQ1096" i="1"/>
  <c r="BR1035" i="1"/>
  <c r="BQ1035" i="1"/>
  <c r="BR1105" i="1"/>
  <c r="BQ1105" i="1"/>
  <c r="BR934" i="1"/>
  <c r="BQ934" i="1"/>
  <c r="BR1022" i="1"/>
  <c r="BQ1022" i="1"/>
  <c r="BR907" i="1"/>
  <c r="BQ907" i="1"/>
  <c r="BR995" i="1"/>
  <c r="BQ995" i="1"/>
  <c r="BR922" i="1"/>
  <c r="BQ922" i="1"/>
  <c r="BR674" i="1"/>
  <c r="BQ674" i="1"/>
  <c r="BR575" i="1"/>
  <c r="BQ575" i="1"/>
  <c r="BR1032" i="1"/>
  <c r="BQ1032" i="1"/>
  <c r="BR866" i="1"/>
  <c r="BQ866" i="1"/>
  <c r="BR825" i="1"/>
  <c r="BQ825" i="1"/>
  <c r="BR795" i="1"/>
  <c r="BQ795" i="1"/>
  <c r="BR1019" i="1"/>
  <c r="BQ1019" i="1"/>
  <c r="BR957" i="1"/>
  <c r="BQ957" i="1"/>
  <c r="BR777" i="1"/>
  <c r="BQ777" i="1"/>
  <c r="BR1006" i="1"/>
  <c r="BQ1006" i="1"/>
  <c r="BR742" i="1"/>
  <c r="BQ742" i="1"/>
  <c r="BR790" i="1"/>
  <c r="BQ790" i="1"/>
  <c r="BR930" i="1"/>
  <c r="BQ930" i="1"/>
  <c r="BR834" i="1"/>
  <c r="BQ834" i="1"/>
  <c r="BR993" i="1"/>
  <c r="BQ993" i="1"/>
  <c r="CW792" i="1"/>
  <c r="BR792" i="1"/>
  <c r="BQ792" i="1"/>
  <c r="BR756" i="1"/>
  <c r="BQ756" i="1"/>
  <c r="BR532" i="1"/>
  <c r="BQ532" i="1"/>
  <c r="BR530" i="1"/>
  <c r="BQ530" i="1"/>
  <c r="BR472" i="1"/>
  <c r="BQ472" i="1"/>
  <c r="BR336" i="1"/>
  <c r="BQ336" i="1"/>
  <c r="BR450" i="1"/>
  <c r="BQ450" i="1"/>
  <c r="BR577" i="1"/>
  <c r="BQ577" i="1"/>
  <c r="BR635" i="1"/>
  <c r="BQ635" i="1"/>
  <c r="BR464" i="1"/>
  <c r="BQ464" i="1"/>
  <c r="BR555" i="1"/>
  <c r="BQ555" i="1"/>
  <c r="BR547" i="1"/>
  <c r="BQ547" i="1"/>
  <c r="BR598" i="1"/>
  <c r="BQ598" i="1"/>
  <c r="BR569" i="1"/>
  <c r="BQ569" i="1"/>
  <c r="BR711" i="1"/>
  <c r="BQ711" i="1"/>
  <c r="BR695" i="1"/>
  <c r="BQ695" i="1"/>
  <c r="BR365" i="1"/>
  <c r="BQ365" i="1"/>
  <c r="BR291" i="1"/>
  <c r="BQ291" i="1"/>
  <c r="CW415" i="1"/>
  <c r="BR415" i="1"/>
  <c r="BQ415" i="1"/>
  <c r="BR342" i="1"/>
  <c r="BQ342" i="1"/>
  <c r="BR394" i="1"/>
  <c r="BQ394" i="1"/>
  <c r="BR398" i="1"/>
  <c r="BQ398" i="1"/>
  <c r="BR400" i="1"/>
  <c r="BQ400" i="1"/>
  <c r="BR261" i="1"/>
  <c r="BQ261" i="1"/>
  <c r="BR294" i="1"/>
  <c r="BQ294" i="1"/>
  <c r="BR140" i="1"/>
  <c r="BQ140" i="1"/>
  <c r="BR114" i="1"/>
  <c r="BQ114" i="1"/>
  <c r="BR256" i="1"/>
  <c r="BQ256" i="1"/>
  <c r="BR247" i="1"/>
  <c r="BQ247" i="1"/>
  <c r="BR178" i="1"/>
  <c r="BQ178" i="1"/>
  <c r="BR70" i="1"/>
  <c r="BQ70" i="1"/>
  <c r="BR84" i="1"/>
  <c r="BQ84" i="1"/>
  <c r="BR66" i="1"/>
  <c r="BQ66" i="1"/>
  <c r="BR164" i="1"/>
  <c r="BQ164" i="1"/>
  <c r="BR110" i="1"/>
  <c r="BQ110" i="1"/>
  <c r="AM110" i="1"/>
  <c r="BR115" i="1"/>
  <c r="BQ115" i="1"/>
  <c r="BR81" i="1"/>
  <c r="BQ81" i="1"/>
  <c r="BR49" i="1"/>
  <c r="BQ49" i="1"/>
  <c r="BR1146" i="1"/>
  <c r="BQ1146" i="1"/>
  <c r="BR1148" i="1"/>
  <c r="BQ1148" i="1"/>
  <c r="CW898" i="1"/>
  <c r="BR898" i="1"/>
  <c r="BQ898" i="1"/>
  <c r="CW895" i="1"/>
  <c r="BR895" i="1"/>
  <c r="BQ895" i="1"/>
  <c r="BR1015" i="1"/>
  <c r="BQ1015" i="1"/>
  <c r="BR950" i="1"/>
  <c r="BQ950" i="1"/>
  <c r="BR921" i="1"/>
  <c r="BQ921" i="1"/>
  <c r="CW896" i="1"/>
  <c r="BR896" i="1"/>
  <c r="BQ896" i="1"/>
  <c r="BR804" i="1"/>
  <c r="BQ804" i="1"/>
  <c r="BR974" i="1"/>
  <c r="BQ974" i="1"/>
  <c r="BR935" i="1"/>
  <c r="BQ935" i="1"/>
  <c r="BR914" i="1"/>
  <c r="BQ914" i="1"/>
  <c r="BR1018" i="1"/>
  <c r="BQ1018" i="1"/>
  <c r="BR751" i="1"/>
  <c r="BQ751" i="1"/>
  <c r="CW1046" i="1"/>
  <c r="BR1046" i="1"/>
  <c r="BQ1046" i="1"/>
  <c r="BR1037" i="1"/>
  <c r="BQ1037" i="1"/>
  <c r="BR1097" i="1"/>
  <c r="BQ1097" i="1"/>
  <c r="BR978" i="1"/>
  <c r="BQ978" i="1"/>
  <c r="BR976" i="1"/>
  <c r="BQ976" i="1"/>
  <c r="BR759" i="1"/>
  <c r="BQ759" i="1"/>
  <c r="BR776" i="1"/>
  <c r="BQ776" i="1"/>
  <c r="BR607" i="1"/>
  <c r="BQ607" i="1"/>
  <c r="BR440" i="1"/>
  <c r="BQ440" i="1"/>
  <c r="BR851" i="1"/>
  <c r="BQ851" i="1"/>
  <c r="BR796" i="1"/>
  <c r="BQ796" i="1"/>
  <c r="BR877" i="1"/>
  <c r="BQ877" i="1"/>
  <c r="BR770" i="1"/>
  <c r="BQ770" i="1"/>
  <c r="BR774" i="1"/>
  <c r="BQ774" i="1"/>
  <c r="BR965" i="1"/>
  <c r="BQ965" i="1"/>
  <c r="BR815" i="1"/>
  <c r="BQ815" i="1"/>
  <c r="BR927" i="1"/>
  <c r="BQ927" i="1"/>
  <c r="CW1028" i="1"/>
  <c r="BR1028" i="1"/>
  <c r="BQ1028" i="1"/>
  <c r="CW892" i="1"/>
  <c r="BR892" i="1"/>
  <c r="BQ892" i="1"/>
  <c r="BR791" i="1"/>
  <c r="BQ791" i="1"/>
  <c r="BR819" i="1"/>
  <c r="BQ819" i="1"/>
  <c r="BR840" i="1"/>
  <c r="BQ840" i="1"/>
  <c r="BR500" i="1"/>
  <c r="BQ500" i="1"/>
  <c r="BR489" i="1"/>
  <c r="BQ489" i="1"/>
  <c r="CW590" i="1"/>
  <c r="BR590" i="1"/>
  <c r="BQ590" i="1"/>
  <c r="BR341" i="1"/>
  <c r="BQ341" i="1"/>
  <c r="BR508" i="1"/>
  <c r="BQ508" i="1"/>
  <c r="BR457" i="1"/>
  <c r="BQ457" i="1"/>
  <c r="BR697" i="1"/>
  <c r="BQ697" i="1"/>
  <c r="CW583" i="1"/>
  <c r="BR583" i="1"/>
  <c r="BQ583" i="1"/>
  <c r="BR512" i="1"/>
  <c r="BQ512" i="1"/>
  <c r="BR724" i="1"/>
  <c r="BQ724" i="1"/>
  <c r="BR461" i="1"/>
  <c r="BQ461" i="1"/>
  <c r="BR671" i="1"/>
  <c r="BQ671" i="1"/>
  <c r="BR624" i="1"/>
  <c r="BQ624" i="1"/>
  <c r="BR660" i="1"/>
  <c r="BQ660" i="1"/>
  <c r="BR345" i="1"/>
  <c r="BQ345" i="1"/>
  <c r="BR418" i="1"/>
  <c r="BQ418" i="1"/>
  <c r="BR352" i="1"/>
  <c r="BQ352" i="1"/>
  <c r="BR425" i="1"/>
  <c r="BQ425" i="1"/>
  <c r="BR350" i="1"/>
  <c r="BQ350" i="1"/>
  <c r="BR405" i="1"/>
  <c r="BQ405" i="1"/>
  <c r="BR325" i="1"/>
  <c r="BQ325" i="1"/>
  <c r="BR160" i="1"/>
  <c r="BQ160" i="1"/>
  <c r="BR146" i="1"/>
  <c r="BQ146" i="1"/>
  <c r="BR157" i="1"/>
  <c r="BQ157" i="1"/>
  <c r="BR166" i="1"/>
  <c r="BQ166" i="1"/>
  <c r="BR167" i="1"/>
  <c r="BQ167" i="1"/>
  <c r="BR194" i="1"/>
  <c r="BQ194" i="1"/>
  <c r="BR254" i="1"/>
  <c r="BQ254" i="1"/>
  <c r="BR279" i="1"/>
  <c r="BQ279" i="1"/>
  <c r="BR121" i="1"/>
  <c r="BQ121" i="1"/>
  <c r="BR152" i="1"/>
  <c r="BQ152" i="1"/>
  <c r="BR76" i="1"/>
  <c r="BQ76" i="1"/>
  <c r="BR150" i="1"/>
  <c r="BQ150" i="1"/>
  <c r="BR138" i="1"/>
  <c r="BQ138" i="1"/>
  <c r="BR30" i="1"/>
  <c r="BQ30" i="1"/>
  <c r="BR48" i="1"/>
  <c r="BQ48" i="1"/>
  <c r="BR52" i="1"/>
  <c r="BQ52" i="1"/>
  <c r="BR43" i="1"/>
  <c r="BQ43" i="1"/>
  <c r="BR1151" i="1"/>
  <c r="BQ1151" i="1"/>
  <c r="BR1157" i="1"/>
  <c r="BQ1157" i="1"/>
  <c r="BR1114" i="1"/>
  <c r="BQ1114" i="1"/>
  <c r="BR1128" i="1"/>
  <c r="BQ1128" i="1"/>
  <c r="BR1126" i="1"/>
  <c r="BQ1126" i="1"/>
  <c r="BR878" i="1"/>
  <c r="BQ878" i="1"/>
  <c r="BR765" i="1"/>
  <c r="BQ765" i="1"/>
  <c r="BR1102" i="1"/>
  <c r="BQ1102" i="1"/>
  <c r="BR946" i="1"/>
  <c r="BQ946" i="1"/>
  <c r="BR1013" i="1"/>
  <c r="BQ1013" i="1"/>
  <c r="BR1089" i="1"/>
  <c r="BQ1089" i="1"/>
  <c r="BR1060" i="1"/>
  <c r="BQ1060" i="1"/>
  <c r="BR1067" i="1"/>
  <c r="BQ1067" i="1"/>
  <c r="BR1047" i="1"/>
  <c r="BQ1047" i="1"/>
  <c r="BR929" i="1"/>
  <c r="BQ929" i="1"/>
  <c r="BR979" i="1"/>
  <c r="BQ979" i="1"/>
  <c r="BR897" i="1"/>
  <c r="BQ897" i="1"/>
  <c r="BR837" i="1"/>
  <c r="BQ837" i="1"/>
  <c r="BR954" i="1"/>
  <c r="BQ954" i="1"/>
  <c r="BR689" i="1"/>
  <c r="BQ689" i="1"/>
  <c r="BR870" i="1"/>
  <c r="BQ870" i="1"/>
  <c r="BR484" i="1"/>
  <c r="BQ484" i="1"/>
  <c r="BR496" i="1"/>
  <c r="BQ496" i="1"/>
  <c r="BR860" i="1"/>
  <c r="BQ860" i="1"/>
  <c r="BR867" i="1"/>
  <c r="BQ867" i="1"/>
  <c r="BR969" i="1"/>
  <c r="BQ969" i="1"/>
  <c r="BR821" i="1"/>
  <c r="BQ821" i="1"/>
  <c r="BR749" i="1"/>
  <c r="BQ749" i="1"/>
  <c r="BR1007" i="1"/>
  <c r="BQ1007" i="1"/>
  <c r="BR936" i="1"/>
  <c r="BQ936" i="1"/>
  <c r="BR735" i="1"/>
  <c r="BQ735" i="1"/>
  <c r="BR809" i="1"/>
  <c r="BQ809" i="1"/>
  <c r="BR573" i="1"/>
  <c r="BQ573" i="1"/>
  <c r="BR536" i="1"/>
  <c r="BQ536" i="1"/>
  <c r="BR527" i="1"/>
  <c r="BQ527" i="1"/>
  <c r="BR665" i="1"/>
  <c r="BQ665" i="1"/>
  <c r="BR636" i="1"/>
  <c r="BQ636" i="1"/>
  <c r="BR545" i="1"/>
  <c r="BQ545" i="1"/>
  <c r="CW559" i="1"/>
  <c r="BR559" i="1"/>
  <c r="BQ559" i="1"/>
  <c r="BR646" i="1"/>
  <c r="BQ646" i="1"/>
  <c r="BR688" i="1"/>
  <c r="BQ688" i="1"/>
  <c r="BR490" i="1"/>
  <c r="BQ490" i="1"/>
  <c r="CW584" i="1"/>
  <c r="BR584" i="1"/>
  <c r="BQ584" i="1"/>
  <c r="CW566" i="1"/>
  <c r="BR566" i="1"/>
  <c r="BQ566" i="1"/>
  <c r="BR605" i="1"/>
  <c r="BQ605" i="1"/>
  <c r="BR470" i="1"/>
  <c r="BQ470" i="1"/>
  <c r="BR730" i="1"/>
  <c r="BQ730" i="1"/>
  <c r="BR649" i="1"/>
  <c r="BQ649" i="1"/>
  <c r="BR445" i="1"/>
  <c r="BQ445" i="1"/>
  <c r="BR654" i="1"/>
  <c r="BQ654" i="1"/>
  <c r="BR474" i="1"/>
  <c r="BQ474" i="1"/>
  <c r="BR454" i="1"/>
  <c r="BQ454" i="1"/>
  <c r="BR658" i="1"/>
  <c r="BQ658" i="1"/>
  <c r="BR706" i="1"/>
  <c r="BQ706" i="1"/>
  <c r="BR718" i="1"/>
  <c r="BQ718" i="1"/>
  <c r="BR387" i="1"/>
  <c r="BQ387" i="1"/>
  <c r="BR381" i="1"/>
  <c r="BQ381" i="1"/>
  <c r="BR354" i="1"/>
  <c r="BQ354" i="1"/>
  <c r="BR413" i="1"/>
  <c r="BQ413" i="1"/>
  <c r="BR246" i="1"/>
  <c r="BQ246" i="1"/>
  <c r="BR348" i="1"/>
  <c r="BQ348" i="1"/>
  <c r="BR213" i="1"/>
  <c r="BQ213" i="1"/>
  <c r="BR407" i="1"/>
  <c r="BQ407" i="1"/>
  <c r="BR390" i="1"/>
  <c r="BQ390" i="1"/>
  <c r="BR324" i="1"/>
  <c r="BQ324" i="1"/>
  <c r="CW403" i="1"/>
  <c r="BR403" i="1"/>
  <c r="BQ403" i="1"/>
  <c r="BR236" i="1"/>
  <c r="BQ236" i="1"/>
  <c r="BR244" i="1"/>
  <c r="BQ244" i="1"/>
  <c r="BR99" i="1"/>
  <c r="BQ99" i="1"/>
  <c r="BR267" i="1"/>
  <c r="BQ267" i="1"/>
  <c r="BR231" i="1"/>
  <c r="BQ231" i="1"/>
  <c r="BR219" i="1"/>
  <c r="BQ219" i="1"/>
  <c r="BR186" i="1"/>
  <c r="BQ186" i="1"/>
  <c r="BR275" i="1"/>
  <c r="BQ275" i="1"/>
  <c r="BR127" i="1"/>
  <c r="BQ127" i="1"/>
  <c r="BR64" i="1"/>
  <c r="BQ64" i="1"/>
  <c r="BR105" i="1"/>
  <c r="BQ105" i="1"/>
  <c r="BR45" i="1"/>
  <c r="BQ45" i="1"/>
  <c r="BR18" i="1"/>
  <c r="BQ18" i="1"/>
  <c r="BR1156" i="1"/>
  <c r="BQ1156" i="1"/>
  <c r="BR1124" i="1"/>
  <c r="BQ1124" i="1"/>
  <c r="BR836" i="1"/>
  <c r="BQ836" i="1"/>
  <c r="BR1109" i="1"/>
  <c r="BQ1109" i="1"/>
  <c r="BR876" i="1"/>
  <c r="BQ876" i="1"/>
  <c r="CW1072" i="1"/>
  <c r="BR1072" i="1"/>
  <c r="BQ1072" i="1"/>
  <c r="BR918" i="1"/>
  <c r="BQ918" i="1"/>
  <c r="BR843" i="1"/>
  <c r="BQ843" i="1"/>
  <c r="BR845" i="1"/>
  <c r="BQ845" i="1"/>
  <c r="BR879" i="1"/>
  <c r="BQ879" i="1"/>
  <c r="BR987" i="1"/>
  <c r="BQ987" i="1"/>
  <c r="BR861" i="1"/>
  <c r="BQ861" i="1"/>
  <c r="BR916" i="1"/>
  <c r="BQ916" i="1"/>
  <c r="BR604" i="1"/>
  <c r="BQ604" i="1"/>
  <c r="BR784" i="1"/>
  <c r="BQ784" i="1"/>
  <c r="BR998" i="1"/>
  <c r="BQ998" i="1"/>
  <c r="BR864" i="1"/>
  <c r="BQ864" i="1"/>
  <c r="BR890" i="1"/>
  <c r="BQ890" i="1"/>
  <c r="BR961" i="1"/>
  <c r="BQ961" i="1"/>
  <c r="BR818" i="1"/>
  <c r="BQ818" i="1"/>
  <c r="BR962" i="1"/>
  <c r="BQ962" i="1"/>
  <c r="BR915" i="1"/>
  <c r="BQ915" i="1"/>
  <c r="BR906" i="1"/>
  <c r="BQ906" i="1"/>
  <c r="CW893" i="1"/>
  <c r="BR893" i="1"/>
  <c r="BQ893" i="1"/>
  <c r="BR807" i="1"/>
  <c r="BQ807" i="1"/>
  <c r="BR462" i="1"/>
  <c r="BQ462" i="1"/>
  <c r="BR684" i="1"/>
  <c r="BQ684" i="1"/>
  <c r="BR657" i="1"/>
  <c r="BQ657" i="1"/>
  <c r="BR625" i="1"/>
  <c r="BQ625" i="1"/>
  <c r="BR523" i="1"/>
  <c r="BQ523" i="1"/>
  <c r="BR493" i="1"/>
  <c r="BQ493" i="1"/>
  <c r="BR704" i="1"/>
  <c r="BQ704" i="1"/>
  <c r="BR699" i="1"/>
  <c r="BQ699" i="1"/>
  <c r="BR511" i="1"/>
  <c r="BQ511" i="1"/>
  <c r="BR637" i="1"/>
  <c r="BQ637" i="1"/>
  <c r="CW586" i="1"/>
  <c r="BR586" i="1"/>
  <c r="BQ586" i="1"/>
  <c r="BR475" i="1"/>
  <c r="BQ475" i="1"/>
  <c r="BR623" i="1"/>
  <c r="BQ623" i="1"/>
  <c r="BR661" i="1"/>
  <c r="BQ661" i="1"/>
  <c r="BR542" i="1"/>
  <c r="BQ542" i="1"/>
  <c r="BR518" i="1"/>
  <c r="BQ518" i="1"/>
  <c r="BR507" i="1"/>
  <c r="BQ507" i="1"/>
  <c r="BR487" i="1"/>
  <c r="BQ487" i="1"/>
  <c r="BR603" i="1"/>
  <c r="BQ603" i="1"/>
  <c r="BR378" i="1"/>
  <c r="BQ378" i="1"/>
  <c r="BR347" i="1"/>
  <c r="BQ347" i="1"/>
  <c r="BR310" i="1"/>
  <c r="BQ310" i="1"/>
  <c r="BR292" i="1"/>
  <c r="BQ292" i="1"/>
  <c r="BR409" i="1"/>
  <c r="BQ409" i="1"/>
  <c r="BR385" i="1"/>
  <c r="BQ385" i="1"/>
  <c r="BR391" i="1"/>
  <c r="BQ391" i="1"/>
  <c r="BR205" i="1"/>
  <c r="BQ205" i="1"/>
  <c r="BR270" i="1"/>
  <c r="BQ270" i="1"/>
  <c r="BR185" i="1"/>
  <c r="BQ185" i="1"/>
  <c r="BR94" i="1"/>
  <c r="BQ94" i="1"/>
  <c r="BR284" i="1"/>
  <c r="BQ284" i="1"/>
  <c r="BR91" i="1"/>
  <c r="BQ91" i="1"/>
  <c r="BR181" i="1"/>
  <c r="BQ181" i="1"/>
  <c r="BR250" i="1"/>
  <c r="BQ250" i="1"/>
  <c r="BR249" i="1"/>
  <c r="BQ249" i="1"/>
  <c r="BR180" i="1"/>
  <c r="BQ180" i="1"/>
  <c r="CW130" i="1"/>
  <c r="BR130" i="1"/>
  <c r="BQ130" i="1"/>
  <c r="BR141" i="1"/>
  <c r="BQ141" i="1"/>
  <c r="BR169" i="1"/>
  <c r="BQ169" i="1"/>
  <c r="BR80" i="1"/>
  <c r="BQ80" i="1"/>
  <c r="BR75" i="1"/>
  <c r="BQ75" i="1"/>
  <c r="BR71" i="1"/>
  <c r="BQ71" i="1"/>
  <c r="BR111" i="1"/>
  <c r="BQ111" i="1"/>
  <c r="BR23" i="1"/>
  <c r="BQ23" i="1"/>
  <c r="BR36" i="1"/>
  <c r="BQ36" i="1"/>
  <c r="BR10" i="1"/>
  <c r="BQ10" i="1"/>
  <c r="BR1152" i="1"/>
  <c r="BQ1152" i="1"/>
  <c r="BR1154" i="1"/>
  <c r="BQ1154" i="1"/>
  <c r="CW1133" i="1"/>
  <c r="BR1133" i="1"/>
  <c r="BQ1133" i="1"/>
  <c r="CW1087" i="1"/>
  <c r="BR1087" i="1"/>
  <c r="BQ1087" i="1"/>
  <c r="BR1129" i="1"/>
  <c r="BQ1129" i="1"/>
  <c r="BR1111" i="1"/>
  <c r="BQ1111" i="1"/>
  <c r="BR802" i="1"/>
  <c r="BQ802" i="1"/>
  <c r="CW1061" i="1"/>
  <c r="BR1061" i="1"/>
  <c r="BQ1061" i="1"/>
  <c r="CW1048" i="1"/>
  <c r="BR1048" i="1"/>
  <c r="BQ1048" i="1"/>
  <c r="BR1036" i="1"/>
  <c r="BQ1036" i="1"/>
  <c r="CW1103" i="1"/>
  <c r="BR1103" i="1"/>
  <c r="BQ1103" i="1"/>
  <c r="CW1070" i="1"/>
  <c r="BR1070" i="1"/>
  <c r="BQ1070" i="1"/>
  <c r="BR1088" i="1"/>
  <c r="BQ1088" i="1"/>
  <c r="BR1094" i="1"/>
  <c r="BQ1094" i="1"/>
  <c r="CW1066" i="1"/>
  <c r="BR1066" i="1"/>
  <c r="BQ1066" i="1"/>
  <c r="BR831" i="1"/>
  <c r="BQ831" i="1"/>
  <c r="BR859" i="1"/>
  <c r="BQ859" i="1"/>
  <c r="BR762" i="1"/>
  <c r="BQ762" i="1"/>
  <c r="BR931" i="1"/>
  <c r="BQ931" i="1"/>
  <c r="BR691" i="1"/>
  <c r="BQ691" i="1"/>
  <c r="BR1010" i="1"/>
  <c r="BQ1010" i="1"/>
  <c r="BR766" i="1"/>
  <c r="BQ766" i="1"/>
  <c r="BR913" i="1"/>
  <c r="BQ913" i="1"/>
  <c r="BR853" i="1"/>
  <c r="BQ853" i="1"/>
  <c r="CW783" i="1"/>
  <c r="BR783" i="1"/>
  <c r="BQ783" i="1"/>
  <c r="BR744" i="1"/>
  <c r="BQ744" i="1"/>
  <c r="CW823" i="1"/>
  <c r="BR823" i="1"/>
  <c r="BQ823" i="1"/>
  <c r="BR750" i="1"/>
  <c r="BQ750" i="1"/>
  <c r="BR741" i="1"/>
  <c r="BQ741" i="1"/>
  <c r="BR514" i="1"/>
  <c r="BQ514" i="1"/>
  <c r="BR481" i="1"/>
  <c r="BQ481" i="1"/>
  <c r="BR726" i="1"/>
  <c r="BQ726" i="1"/>
  <c r="BR702" i="1"/>
  <c r="BQ702" i="1"/>
  <c r="BR567" i="1"/>
  <c r="BQ567" i="1"/>
  <c r="BR642" i="1"/>
  <c r="BQ642" i="1"/>
  <c r="CW592" i="1"/>
  <c r="BR592" i="1"/>
  <c r="BQ592" i="1"/>
  <c r="CW596" i="1"/>
  <c r="BR596" i="1"/>
  <c r="BQ596" i="1"/>
  <c r="CW593" i="1"/>
  <c r="BR593" i="1"/>
  <c r="BQ593" i="1"/>
  <c r="BR442" i="1"/>
  <c r="BQ442" i="1"/>
  <c r="CW434" i="1"/>
  <c r="BR434" i="1"/>
  <c r="BQ434" i="1"/>
  <c r="BR707" i="1"/>
  <c r="BQ707" i="1"/>
  <c r="BR700" i="1"/>
  <c r="BQ700" i="1"/>
  <c r="BR437" i="1"/>
  <c r="BQ437" i="1"/>
  <c r="BR424" i="1"/>
  <c r="BQ424" i="1"/>
  <c r="BR362" i="1"/>
  <c r="BQ362" i="1"/>
  <c r="BR358" i="1"/>
  <c r="BQ358" i="1"/>
  <c r="BR227" i="1"/>
  <c r="BQ227" i="1"/>
  <c r="BR217" i="1"/>
  <c r="BQ217" i="1"/>
  <c r="BR269" i="1"/>
  <c r="BQ269" i="1"/>
  <c r="BR363" i="1"/>
  <c r="BQ363" i="1"/>
  <c r="BR374" i="1"/>
  <c r="BQ374" i="1"/>
  <c r="CW321" i="1"/>
  <c r="BR321" i="1"/>
  <c r="BQ321" i="1"/>
  <c r="BR329" i="1"/>
  <c r="BQ329" i="1"/>
  <c r="CW406" i="1"/>
  <c r="BR406" i="1"/>
  <c r="BQ406" i="1"/>
  <c r="BR373" i="1"/>
  <c r="BQ373" i="1"/>
  <c r="CW299" i="1"/>
  <c r="BR299" i="1"/>
  <c r="BQ299" i="1"/>
  <c r="BR195" i="1"/>
  <c r="BQ195" i="1"/>
  <c r="BR313" i="1"/>
  <c r="BQ313" i="1"/>
  <c r="BR142" i="1"/>
  <c r="BQ142" i="1"/>
  <c r="BR228" i="1"/>
  <c r="BQ228" i="1"/>
  <c r="BR258" i="1"/>
  <c r="BQ258" i="1"/>
  <c r="BR271" i="1"/>
  <c r="BQ271" i="1"/>
  <c r="BR212" i="1"/>
  <c r="BQ212" i="1"/>
  <c r="BR238" i="1"/>
  <c r="BQ238" i="1"/>
  <c r="BR204" i="1"/>
  <c r="BQ204" i="1"/>
  <c r="BR139" i="1"/>
  <c r="BQ139" i="1"/>
  <c r="BR124" i="1"/>
  <c r="BQ124" i="1"/>
  <c r="BR161" i="1"/>
  <c r="BQ161" i="1"/>
  <c r="BR74" i="1"/>
  <c r="BQ74" i="1"/>
  <c r="BR107" i="1"/>
  <c r="BQ107" i="1"/>
  <c r="BR53" i="1"/>
  <c r="BQ53" i="1"/>
  <c r="CW32" i="1"/>
  <c r="BR32" i="1"/>
  <c r="BQ32" i="1"/>
  <c r="BR13" i="1"/>
  <c r="BQ13" i="1"/>
  <c r="BR9" i="1"/>
  <c r="BQ9" i="1"/>
  <c r="CW1147" i="1"/>
  <c r="BR1147" i="1"/>
  <c r="BQ1147" i="1"/>
  <c r="BR1142" i="1"/>
  <c r="BQ1142" i="1"/>
  <c r="BR1160" i="1"/>
  <c r="BQ1160" i="1"/>
  <c r="BR1127" i="1"/>
  <c r="BQ1127" i="1"/>
  <c r="BR1123" i="1"/>
  <c r="BQ1123" i="1"/>
  <c r="CW1122" i="1"/>
  <c r="BR1122" i="1"/>
  <c r="BQ1122" i="1"/>
  <c r="BR1045" i="1"/>
  <c r="BQ1045" i="1"/>
  <c r="BR1033" i="1"/>
  <c r="BQ1033" i="1"/>
  <c r="BR797" i="1"/>
  <c r="BQ797" i="1"/>
  <c r="BR1078" i="1"/>
  <c r="BQ1078" i="1"/>
  <c r="BR1076" i="1"/>
  <c r="BQ1076" i="1"/>
  <c r="BR1044" i="1"/>
  <c r="BQ1044" i="1"/>
  <c r="CW1074" i="1"/>
  <c r="BR1074" i="1"/>
  <c r="BQ1074" i="1"/>
  <c r="BR745" i="1"/>
  <c r="BQ745" i="1"/>
  <c r="BR1025" i="1"/>
  <c r="BQ1025" i="1"/>
  <c r="BR923" i="1"/>
  <c r="BQ923" i="1"/>
  <c r="BR816" i="1"/>
  <c r="BQ816" i="1"/>
  <c r="BR761" i="1"/>
  <c r="BQ761" i="1"/>
  <c r="CW1017" i="1"/>
  <c r="BR1017" i="1"/>
  <c r="BQ1017" i="1"/>
  <c r="CW1021" i="1"/>
  <c r="BR1021" i="1"/>
  <c r="BQ1021" i="1"/>
  <c r="BR973" i="1"/>
  <c r="BQ973" i="1"/>
  <c r="BR989" i="1"/>
  <c r="BQ989" i="1"/>
  <c r="BR763" i="1"/>
  <c r="BQ763" i="1"/>
  <c r="BR1004" i="1"/>
  <c r="BQ1004" i="1"/>
  <c r="BR848" i="1"/>
  <c r="BQ848" i="1"/>
  <c r="BR951" i="1"/>
  <c r="BQ951" i="1"/>
  <c r="BR754" i="1"/>
  <c r="BQ754" i="1"/>
  <c r="BR1034" i="1"/>
  <c r="BQ1034" i="1"/>
  <c r="BR982" i="1"/>
  <c r="BQ982" i="1"/>
  <c r="BR901" i="1"/>
  <c r="BQ901" i="1"/>
  <c r="CW885" i="1"/>
  <c r="BR885" i="1"/>
  <c r="BQ885" i="1"/>
  <c r="BR938" i="1"/>
  <c r="BQ938" i="1"/>
  <c r="BR810" i="1"/>
  <c r="BQ810" i="1"/>
  <c r="BR1009" i="1"/>
  <c r="BQ1009" i="1"/>
  <c r="BR828" i="1"/>
  <c r="BQ828" i="1"/>
  <c r="CW939" i="1"/>
  <c r="BR939" i="1"/>
  <c r="BQ939" i="1"/>
  <c r="BR466" i="1"/>
  <c r="BQ466" i="1"/>
  <c r="BR647" i="1"/>
  <c r="BQ647" i="1"/>
  <c r="BR640" i="1"/>
  <c r="BQ640" i="1"/>
  <c r="BR482" i="1"/>
  <c r="BQ482" i="1"/>
  <c r="BR556" i="1"/>
  <c r="BQ556" i="1"/>
  <c r="BR463" i="1"/>
  <c r="BQ463" i="1"/>
  <c r="BR633" i="1"/>
  <c r="BQ633" i="1"/>
  <c r="BR431" i="1"/>
  <c r="BQ431" i="1"/>
  <c r="BR453" i="1"/>
  <c r="BQ453" i="1"/>
  <c r="BR491" i="1"/>
  <c r="BQ491" i="1"/>
  <c r="BR708" i="1"/>
  <c r="BQ708" i="1"/>
  <c r="BR621" i="1"/>
  <c r="BQ621" i="1"/>
  <c r="BR663" i="1"/>
  <c r="BQ663" i="1"/>
  <c r="BR318" i="1"/>
  <c r="BQ318" i="1"/>
  <c r="BR417" i="1"/>
  <c r="BQ417" i="1"/>
  <c r="BR414" i="1"/>
  <c r="BQ414" i="1"/>
  <c r="BR305" i="1"/>
  <c r="BQ305" i="1"/>
  <c r="BR309" i="1"/>
  <c r="BQ309" i="1"/>
  <c r="BR392" i="1"/>
  <c r="BQ392" i="1"/>
  <c r="BR416" i="1"/>
  <c r="BQ416" i="1"/>
  <c r="BR326" i="1"/>
  <c r="BQ326" i="1"/>
  <c r="BR395" i="1"/>
  <c r="BQ395" i="1"/>
  <c r="BR234" i="1"/>
  <c r="BQ234" i="1"/>
  <c r="BR262" i="1"/>
  <c r="BQ262" i="1"/>
  <c r="BR182" i="1"/>
  <c r="BQ182" i="1"/>
  <c r="BR143" i="1"/>
  <c r="BQ143" i="1"/>
  <c r="BR132" i="1"/>
  <c r="BQ132" i="1"/>
  <c r="BR173" i="1"/>
  <c r="BQ173" i="1"/>
  <c r="BR134" i="1"/>
  <c r="BQ134" i="1"/>
  <c r="BR153" i="1"/>
  <c r="BQ153" i="1"/>
  <c r="BR128" i="1"/>
  <c r="BQ128" i="1"/>
  <c r="BR93" i="1"/>
  <c r="BQ93" i="1"/>
  <c r="BR155" i="1"/>
  <c r="BQ155" i="1"/>
  <c r="BR39" i="1"/>
  <c r="BQ39" i="1"/>
  <c r="BR51" i="1"/>
  <c r="BQ51" i="1"/>
  <c r="BR19" i="1"/>
  <c r="BQ19" i="1"/>
  <c r="BR2" i="1"/>
  <c r="BQ2" i="1"/>
  <c r="BR1143" i="1"/>
  <c r="BQ1143" i="1"/>
  <c r="BR1136" i="1"/>
  <c r="BQ1136" i="1"/>
  <c r="BR1153" i="1"/>
  <c r="BQ1153" i="1"/>
  <c r="BR1112" i="1"/>
  <c r="BQ1112" i="1"/>
  <c r="BR1134" i="1"/>
  <c r="BQ1134" i="1"/>
  <c r="BR908" i="1"/>
  <c r="BQ908" i="1"/>
  <c r="BR1080" i="1"/>
  <c r="BQ1080" i="1"/>
  <c r="BR1099" i="1"/>
  <c r="BQ1099" i="1"/>
  <c r="CW1062" i="1"/>
  <c r="BR1062" i="1"/>
  <c r="BQ1062" i="1"/>
  <c r="CW1049" i="1"/>
  <c r="BR1049" i="1"/>
  <c r="BQ1049" i="1"/>
  <c r="BR1056" i="1"/>
  <c r="BQ1056" i="1"/>
  <c r="BR1042" i="1"/>
  <c r="BQ1042" i="1"/>
  <c r="BR1091" i="1"/>
  <c r="BQ1091" i="1"/>
  <c r="BR753" i="1"/>
  <c r="BQ753" i="1"/>
  <c r="BR990" i="1"/>
  <c r="BQ990" i="1"/>
  <c r="BR955" i="1"/>
  <c r="BQ955" i="1"/>
  <c r="BR855" i="1"/>
  <c r="BQ855" i="1"/>
  <c r="BR617" i="1"/>
  <c r="BQ617" i="1"/>
  <c r="BR746" i="1"/>
  <c r="BQ746" i="1"/>
  <c r="BR678" i="1"/>
  <c r="BQ678" i="1"/>
  <c r="BR659" i="1"/>
  <c r="BQ659" i="1"/>
  <c r="BR903" i="1"/>
  <c r="BQ903" i="1"/>
  <c r="BR779" i="1"/>
  <c r="BQ779" i="1"/>
  <c r="BR1012" i="1"/>
  <c r="BQ1012" i="1"/>
  <c r="BR868" i="1"/>
  <c r="BQ868" i="1"/>
  <c r="BR841" i="1"/>
  <c r="BQ841" i="1"/>
  <c r="BR812" i="1"/>
  <c r="BQ812" i="1"/>
  <c r="BR758" i="1"/>
  <c r="BQ758" i="1"/>
  <c r="BR905" i="1"/>
  <c r="BQ905" i="1"/>
  <c r="BR972" i="1"/>
  <c r="BQ972" i="1"/>
  <c r="BR947" i="1"/>
  <c r="BQ947" i="1"/>
  <c r="BR830" i="1"/>
  <c r="BQ830" i="1"/>
  <c r="CW953" i="1"/>
  <c r="BR953" i="1"/>
  <c r="BQ953" i="1"/>
  <c r="BR829" i="1"/>
  <c r="BQ829" i="1"/>
  <c r="BR952" i="1"/>
  <c r="BQ952" i="1"/>
  <c r="BR820" i="1"/>
  <c r="BQ820" i="1"/>
  <c r="BR550" i="1"/>
  <c r="BQ550" i="1"/>
  <c r="BR444" i="1"/>
  <c r="BQ444" i="1"/>
  <c r="BR443" i="1"/>
  <c r="BQ443" i="1"/>
  <c r="BR562" i="1"/>
  <c r="BQ562" i="1"/>
  <c r="BR537" i="1"/>
  <c r="BQ537" i="1"/>
  <c r="BR497" i="1"/>
  <c r="BQ497" i="1"/>
  <c r="BR334" i="1"/>
  <c r="BQ334" i="1"/>
  <c r="BR439" i="1"/>
  <c r="BQ439" i="1"/>
  <c r="BR553" i="1"/>
  <c r="BQ553" i="1"/>
  <c r="BR529" i="1"/>
  <c r="BQ529" i="1"/>
  <c r="BR698" i="1"/>
  <c r="BQ698" i="1"/>
  <c r="BR430" i="1"/>
  <c r="BQ430" i="1"/>
  <c r="BR693" i="1"/>
  <c r="BQ693" i="1"/>
  <c r="BR612" i="1"/>
  <c r="BQ612" i="1"/>
  <c r="BR563" i="1"/>
  <c r="BQ563" i="1"/>
  <c r="BR656" i="1"/>
  <c r="BQ656" i="1"/>
  <c r="BR717" i="1"/>
  <c r="BQ717" i="1"/>
  <c r="BR703" i="1"/>
  <c r="BQ703" i="1"/>
  <c r="BR367" i="1"/>
  <c r="BQ367" i="1"/>
  <c r="BR370" i="1"/>
  <c r="BQ370" i="1"/>
  <c r="BR287" i="1"/>
  <c r="BQ287" i="1"/>
  <c r="BR253" i="1"/>
  <c r="BQ253" i="1"/>
  <c r="BR422" i="1"/>
  <c r="BQ422" i="1"/>
  <c r="BR420" i="1"/>
  <c r="BQ420" i="1"/>
  <c r="BR382" i="1"/>
  <c r="BQ382" i="1"/>
  <c r="BR351" i="1"/>
  <c r="BQ351" i="1"/>
  <c r="BR379" i="1"/>
  <c r="BQ379" i="1"/>
  <c r="BR338" i="1"/>
  <c r="BQ338" i="1"/>
  <c r="BR371" i="1"/>
  <c r="BQ371" i="1"/>
  <c r="BR322" i="1"/>
  <c r="BQ322" i="1"/>
  <c r="BR377" i="1"/>
  <c r="BQ377" i="1"/>
  <c r="BR335" i="1"/>
  <c r="BQ335" i="1"/>
  <c r="BR369" i="1"/>
  <c r="BQ369" i="1"/>
  <c r="BR263" i="1"/>
  <c r="BQ263" i="1"/>
  <c r="BR311" i="1"/>
  <c r="BQ311" i="1"/>
  <c r="BR106" i="1"/>
  <c r="BQ106" i="1"/>
  <c r="CW302" i="1"/>
  <c r="BR302" i="1"/>
  <c r="BQ302" i="1"/>
  <c r="CW289" i="1"/>
  <c r="BR289" i="1"/>
  <c r="BQ289" i="1"/>
  <c r="BR235" i="1"/>
  <c r="BQ235" i="1"/>
  <c r="BR158" i="1"/>
  <c r="BQ158" i="1"/>
  <c r="BR145" i="1"/>
  <c r="BQ145" i="1"/>
  <c r="BR90" i="1"/>
  <c r="BQ90" i="1"/>
  <c r="BR113" i="1"/>
  <c r="BQ113" i="1"/>
  <c r="BR72" i="1"/>
  <c r="BQ72" i="1"/>
  <c r="BR37" i="1"/>
  <c r="BQ37" i="1"/>
  <c r="BR54" i="1"/>
  <c r="BQ54" i="1"/>
  <c r="BR6" i="1"/>
  <c r="BQ6" i="1"/>
  <c r="BR4" i="1"/>
  <c r="BQ4" i="1"/>
  <c r="BR1150" i="1"/>
  <c r="BQ1150" i="1"/>
  <c r="BR1141" i="1"/>
  <c r="BQ1141" i="1"/>
  <c r="CW1155" i="1"/>
  <c r="BR1155" i="1"/>
  <c r="BQ1155" i="1"/>
  <c r="BR1014" i="1"/>
  <c r="BQ1014" i="1"/>
  <c r="CW785" i="1"/>
  <c r="BR785" i="1"/>
  <c r="BQ785" i="1"/>
  <c r="BR1040" i="1"/>
  <c r="BQ1040" i="1"/>
  <c r="CW1090" i="1"/>
  <c r="BR1090" i="1"/>
  <c r="BQ1090" i="1"/>
  <c r="BR1100" i="1"/>
  <c r="BQ1100" i="1"/>
  <c r="BR748" i="1"/>
  <c r="BQ748" i="1"/>
  <c r="CW891" i="1"/>
  <c r="BR891" i="1"/>
  <c r="BQ891" i="1"/>
  <c r="BR572" i="1"/>
  <c r="BQ572" i="1"/>
  <c r="BR757" i="1"/>
  <c r="BQ757" i="1"/>
  <c r="CW833" i="1"/>
  <c r="BR833" i="1"/>
  <c r="BQ833" i="1"/>
  <c r="BR773" i="1"/>
  <c r="BQ773" i="1"/>
  <c r="BR844" i="1"/>
  <c r="BQ844" i="1"/>
  <c r="BR817" i="1"/>
  <c r="BQ817" i="1"/>
  <c r="BR752" i="1"/>
  <c r="BQ752" i="1"/>
  <c r="CW789" i="1"/>
  <c r="BR789" i="1"/>
  <c r="BQ789" i="1"/>
  <c r="BR986" i="1"/>
  <c r="BQ986" i="1"/>
  <c r="BR917" i="1"/>
  <c r="BQ917" i="1"/>
  <c r="BR958" i="1"/>
  <c r="BQ958" i="1"/>
  <c r="BR613" i="1"/>
  <c r="BQ613" i="1"/>
  <c r="BR588" i="1"/>
  <c r="BQ588" i="1"/>
  <c r="BR655" i="1"/>
  <c r="BQ655" i="1"/>
  <c r="BR543" i="1"/>
  <c r="BQ543" i="1"/>
  <c r="BR549" i="1"/>
  <c r="BQ549" i="1"/>
  <c r="BR648" i="1"/>
  <c r="BQ648" i="1"/>
  <c r="BR667" i="1"/>
  <c r="BQ667" i="1"/>
  <c r="BR614" i="1"/>
  <c r="BQ614" i="1"/>
  <c r="BR719" i="1"/>
  <c r="BQ719" i="1"/>
  <c r="BR714" i="1"/>
  <c r="BQ714" i="1"/>
  <c r="BR694" i="1"/>
  <c r="BQ694" i="1"/>
  <c r="BR476" i="1"/>
  <c r="BQ476" i="1"/>
  <c r="BR721" i="1"/>
  <c r="BQ721" i="1"/>
  <c r="CW595" i="1"/>
  <c r="BR595" i="1"/>
  <c r="BQ595" i="1"/>
  <c r="CW580" i="1"/>
  <c r="BR580" i="1"/>
  <c r="BQ580" i="1"/>
  <c r="BR597" i="1"/>
  <c r="BQ597" i="1"/>
  <c r="BR376" i="1"/>
  <c r="BQ376" i="1"/>
  <c r="BR328" i="1"/>
  <c r="BQ328" i="1"/>
  <c r="BR349" i="1"/>
  <c r="BQ349" i="1"/>
  <c r="BR223" i="1"/>
  <c r="BQ223" i="1"/>
  <c r="BR372" i="1"/>
  <c r="BQ372" i="1"/>
  <c r="BR411" i="1"/>
  <c r="BQ411" i="1"/>
  <c r="BR317" i="1"/>
  <c r="BQ317" i="1"/>
  <c r="BR357" i="1"/>
  <c r="BQ357" i="1"/>
  <c r="BR229" i="1"/>
  <c r="BQ229" i="1"/>
  <c r="BR200" i="1"/>
  <c r="BQ200" i="1"/>
  <c r="BR232" i="1"/>
  <c r="BQ232" i="1"/>
  <c r="BR78" i="1"/>
  <c r="BQ78" i="1"/>
  <c r="BR264" i="1"/>
  <c r="BQ264" i="1"/>
  <c r="BR201" i="1"/>
  <c r="BQ201" i="1"/>
  <c r="BR184" i="1"/>
  <c r="BQ184" i="1"/>
  <c r="BR252" i="1"/>
  <c r="BQ252" i="1"/>
  <c r="BR221" i="1"/>
  <c r="BQ221" i="1"/>
  <c r="BR210" i="1"/>
  <c r="BQ210" i="1"/>
  <c r="BR95" i="1"/>
  <c r="BQ95" i="1"/>
  <c r="BR104" i="1"/>
  <c r="BQ104" i="1"/>
  <c r="BR50" i="1"/>
  <c r="BQ50" i="1"/>
  <c r="BR35" i="1"/>
  <c r="BQ35" i="1"/>
  <c r="BR83" i="1"/>
  <c r="BQ83" i="1"/>
  <c r="BR59" i="1"/>
  <c r="BQ59" i="1"/>
  <c r="CW63" i="1"/>
  <c r="BR63" i="1"/>
  <c r="BQ63" i="1"/>
  <c r="BR100" i="1"/>
  <c r="BQ100" i="1"/>
  <c r="BR163" i="1"/>
  <c r="BQ163" i="1"/>
  <c r="BR129" i="1"/>
  <c r="BQ129" i="1"/>
  <c r="BR67" i="1"/>
  <c r="BQ67" i="1"/>
  <c r="BR11" i="1"/>
  <c r="BQ11" i="1"/>
  <c r="BR16" i="1"/>
  <c r="BQ16" i="1"/>
  <c r="BR14" i="1"/>
  <c r="BQ14" i="1"/>
  <c r="BR1117" i="1"/>
  <c r="BQ1117" i="1"/>
  <c r="CW1113" i="1"/>
  <c r="BR1113" i="1"/>
  <c r="BQ1113" i="1"/>
  <c r="BR1051" i="1"/>
  <c r="BQ1051" i="1"/>
  <c r="BR1043" i="1"/>
  <c r="BQ1043" i="1"/>
  <c r="BR1083" i="1"/>
  <c r="BQ1083" i="1"/>
  <c r="BR956" i="1"/>
  <c r="BQ956" i="1"/>
  <c r="BR738" i="1"/>
  <c r="BQ738" i="1"/>
  <c r="BR731" i="1"/>
  <c r="BQ731" i="1"/>
  <c r="BR620" i="1"/>
  <c r="BQ620" i="1"/>
  <c r="BR857" i="1"/>
  <c r="BQ857" i="1"/>
  <c r="BR839" i="1"/>
  <c r="BQ839" i="1"/>
  <c r="BR1016" i="1"/>
  <c r="BQ1016" i="1"/>
  <c r="BR971" i="1"/>
  <c r="BQ971" i="1"/>
  <c r="CW822" i="1"/>
  <c r="BR822" i="1"/>
  <c r="BQ822" i="1"/>
  <c r="BR808" i="1"/>
  <c r="BQ808" i="1"/>
  <c r="BR1001" i="1"/>
  <c r="BQ1001" i="1"/>
  <c r="BR881" i="1"/>
  <c r="BQ881" i="1"/>
  <c r="BR943" i="1"/>
  <c r="BQ943" i="1"/>
  <c r="BR889" i="1"/>
  <c r="BQ889" i="1"/>
  <c r="BR653" i="1"/>
  <c r="BQ653" i="1"/>
  <c r="BR641" i="1"/>
  <c r="BQ641" i="1"/>
  <c r="BR594" i="1"/>
  <c r="BQ594" i="1"/>
  <c r="BR687" i="1"/>
  <c r="BQ687" i="1"/>
  <c r="CW581" i="1"/>
  <c r="BR581" i="1"/>
  <c r="BQ581" i="1"/>
  <c r="BR616" i="1"/>
  <c r="BQ616" i="1"/>
  <c r="BR632" i="1"/>
  <c r="BQ632" i="1"/>
  <c r="BR643" i="1"/>
  <c r="BQ643" i="1"/>
  <c r="BR710" i="1"/>
  <c r="BQ710" i="1"/>
  <c r="BR675" i="1"/>
  <c r="BQ675" i="1"/>
  <c r="BR451" i="1"/>
  <c r="BQ451" i="1"/>
  <c r="CW728" i="1"/>
  <c r="BR728" i="1"/>
  <c r="BQ728" i="1"/>
  <c r="CW729" i="1"/>
  <c r="BR729" i="1"/>
  <c r="BQ729" i="1"/>
  <c r="BR516" i="1"/>
  <c r="BQ516" i="1"/>
  <c r="BR467" i="1"/>
  <c r="BQ467" i="1"/>
  <c r="BR483" i="1"/>
  <c r="BQ483" i="1"/>
  <c r="BR626" i="1"/>
  <c r="BQ626" i="1"/>
  <c r="BR715" i="1"/>
  <c r="BQ715" i="1"/>
  <c r="BR690" i="1"/>
  <c r="BQ690" i="1"/>
  <c r="BR255" i="1"/>
  <c r="BQ255" i="1"/>
  <c r="BR361" i="1"/>
  <c r="BQ361" i="1"/>
  <c r="BR343" i="1"/>
  <c r="BQ343" i="1"/>
  <c r="BR399" i="1"/>
  <c r="BQ399" i="1"/>
  <c r="BR209" i="1"/>
  <c r="BQ209" i="1"/>
  <c r="BR303" i="1"/>
  <c r="BQ303" i="1"/>
  <c r="BR304" i="1"/>
  <c r="BQ304" i="1"/>
  <c r="BR290" i="1"/>
  <c r="BQ290" i="1"/>
  <c r="BR119" i="1"/>
  <c r="BQ119" i="1"/>
  <c r="BR190" i="1"/>
  <c r="BQ190" i="1"/>
  <c r="BR108" i="1"/>
  <c r="BQ108" i="1"/>
  <c r="BR283" i="1"/>
  <c r="BQ283" i="1"/>
  <c r="BR214" i="1"/>
  <c r="BQ214" i="1"/>
  <c r="BR277" i="1"/>
  <c r="BQ277" i="1"/>
  <c r="BR268" i="1"/>
  <c r="BQ268" i="1"/>
  <c r="BR218" i="1"/>
  <c r="BQ218" i="1"/>
  <c r="BR273" i="1"/>
  <c r="BQ273" i="1"/>
  <c r="BR297" i="1"/>
  <c r="BQ297" i="1"/>
  <c r="BR276" i="1"/>
  <c r="BQ276" i="1"/>
  <c r="BR162" i="1"/>
  <c r="BQ162" i="1"/>
  <c r="BR174" i="1"/>
  <c r="BQ174" i="1"/>
  <c r="BR97" i="1"/>
  <c r="BQ97" i="1"/>
  <c r="BR179" i="1"/>
  <c r="BQ179" i="1"/>
  <c r="BR116" i="1"/>
  <c r="BQ116" i="1"/>
  <c r="BR24" i="1"/>
  <c r="BQ24" i="1"/>
  <c r="BR5" i="1"/>
  <c r="BQ5" i="1"/>
  <c r="BR1145" i="1"/>
  <c r="BQ1145" i="1"/>
  <c r="BR1137" i="1"/>
  <c r="BQ1137" i="1"/>
  <c r="BR1149" i="1"/>
  <c r="BQ1149" i="1"/>
  <c r="BR937" i="1"/>
  <c r="BQ937" i="1"/>
  <c r="BR886" i="1"/>
  <c r="BQ886" i="1"/>
  <c r="BR909" i="1"/>
  <c r="BQ909" i="1"/>
  <c r="BR799" i="1"/>
  <c r="BQ799" i="1"/>
  <c r="CW1052" i="1"/>
  <c r="BR1052" i="1"/>
  <c r="BQ1052" i="1"/>
  <c r="BR1065" i="1"/>
  <c r="BQ1065" i="1"/>
  <c r="BR1106" i="1"/>
  <c r="BQ1106" i="1"/>
  <c r="BR949" i="1"/>
  <c r="BQ949" i="1"/>
  <c r="BR911" i="1"/>
  <c r="BQ911" i="1"/>
  <c r="BR863" i="1"/>
  <c r="BQ863" i="1"/>
  <c r="BR1031" i="1"/>
  <c r="BQ1031" i="1"/>
  <c r="BR806" i="1"/>
  <c r="BQ806" i="1"/>
  <c r="BR873" i="1"/>
  <c r="BQ873" i="1"/>
  <c r="BR999" i="1"/>
  <c r="BQ999" i="1"/>
  <c r="BR875" i="1"/>
  <c r="BQ875" i="1"/>
  <c r="BR608" i="1"/>
  <c r="BQ608" i="1"/>
  <c r="BR786" i="1"/>
  <c r="BQ786" i="1"/>
  <c r="BR963" i="1"/>
  <c r="BQ963" i="1"/>
  <c r="BR801" i="1"/>
  <c r="BQ801" i="1"/>
  <c r="BR734" i="1"/>
  <c r="BQ734" i="1"/>
  <c r="BR767" i="1"/>
  <c r="BQ767" i="1"/>
  <c r="BR824" i="1"/>
  <c r="BQ824" i="1"/>
  <c r="BR882" i="1"/>
  <c r="BQ882" i="1"/>
  <c r="BR983" i="1"/>
  <c r="BQ983" i="1"/>
  <c r="BR1011" i="1"/>
  <c r="BQ1011" i="1"/>
  <c r="BR964" i="1"/>
  <c r="BQ964" i="1"/>
  <c r="BR803" i="1"/>
  <c r="BQ803" i="1"/>
  <c r="BR478" i="1"/>
  <c r="BQ478" i="1"/>
  <c r="BR505" i="1"/>
  <c r="BQ505" i="1"/>
  <c r="BR465" i="1"/>
  <c r="BQ465" i="1"/>
  <c r="BR602" i="1"/>
  <c r="BQ602" i="1"/>
  <c r="BR601" i="1"/>
  <c r="BQ601" i="1"/>
  <c r="BR619" i="1"/>
  <c r="BQ619" i="1"/>
  <c r="BR541" i="1"/>
  <c r="BQ541" i="1"/>
  <c r="BR564" i="1"/>
  <c r="BQ564" i="1"/>
  <c r="BR408" i="1"/>
  <c r="BQ408" i="1"/>
  <c r="BR499" i="1"/>
  <c r="BQ499" i="1"/>
  <c r="BR609" i="1"/>
  <c r="BQ609" i="1"/>
  <c r="CW606" i="1"/>
  <c r="BR606" i="1"/>
  <c r="BQ606" i="1"/>
  <c r="BR544" i="1"/>
  <c r="BQ544" i="1"/>
  <c r="BR705" i="1"/>
  <c r="BQ705" i="1"/>
  <c r="BR456" i="1"/>
  <c r="BQ456" i="1"/>
  <c r="BR709" i="1"/>
  <c r="BQ709" i="1"/>
  <c r="BR488" i="1"/>
  <c r="BQ488" i="1"/>
  <c r="BR280" i="1"/>
  <c r="BQ280" i="1"/>
  <c r="BR427" i="1"/>
  <c r="BQ427" i="1"/>
  <c r="BR315" i="1"/>
  <c r="BQ315" i="1"/>
  <c r="BR429" i="1"/>
  <c r="BQ429" i="1"/>
  <c r="BR384" i="1"/>
  <c r="BQ384" i="1"/>
  <c r="BR356" i="1"/>
  <c r="BQ356" i="1"/>
  <c r="CW419" i="1"/>
  <c r="BR419" i="1"/>
  <c r="BQ419" i="1"/>
  <c r="BR202" i="1"/>
  <c r="BQ202" i="1"/>
  <c r="CW300" i="1"/>
  <c r="BR300" i="1"/>
  <c r="BQ300" i="1"/>
  <c r="BR272" i="1"/>
  <c r="BQ272" i="1"/>
  <c r="BR215" i="1"/>
  <c r="BQ215" i="1"/>
  <c r="BR222" i="1"/>
  <c r="BQ222" i="1"/>
  <c r="BR187" i="1"/>
  <c r="BQ187" i="1"/>
  <c r="BR312" i="1"/>
  <c r="BQ312" i="1"/>
  <c r="BR240" i="1"/>
  <c r="BQ240" i="1"/>
  <c r="BR288" i="1"/>
  <c r="BQ288" i="1"/>
  <c r="BR281" i="1"/>
  <c r="BQ281" i="1"/>
  <c r="BR257" i="1"/>
  <c r="BQ257" i="1"/>
  <c r="BR123" i="1"/>
  <c r="BQ123" i="1"/>
  <c r="BR149" i="1"/>
  <c r="BQ149" i="1"/>
  <c r="BR62" i="1"/>
  <c r="BQ62" i="1"/>
  <c r="CW27" i="1"/>
  <c r="BR27" i="1"/>
  <c r="BQ27" i="1"/>
  <c r="BR170" i="1"/>
  <c r="BQ170" i="1"/>
  <c r="BR135" i="1"/>
  <c r="BQ135" i="1"/>
  <c r="BR69" i="1"/>
  <c r="BQ69" i="1"/>
  <c r="BR109" i="1"/>
  <c r="BQ109" i="1"/>
  <c r="BR147" i="1"/>
  <c r="BQ147" i="1"/>
  <c r="CW33" i="1"/>
  <c r="BR33" i="1"/>
  <c r="BQ33" i="1"/>
  <c r="BR46" i="1"/>
  <c r="BQ46" i="1"/>
  <c r="BR1138" i="1"/>
  <c r="BQ1138" i="1"/>
  <c r="BR1115" i="1"/>
  <c r="BQ1115" i="1"/>
  <c r="BR994" i="1"/>
  <c r="BQ994" i="1"/>
  <c r="BR1077" i="1"/>
  <c r="BQ1077" i="1"/>
  <c r="BR1058" i="1"/>
  <c r="BQ1058" i="1"/>
  <c r="BR1098" i="1"/>
  <c r="BQ1098" i="1"/>
  <c r="BR1059" i="1"/>
  <c r="BQ1059" i="1"/>
  <c r="BR1054" i="1"/>
  <c r="BQ1054" i="1"/>
  <c r="BR1084" i="1"/>
  <c r="BQ1084" i="1"/>
  <c r="BR1038" i="1"/>
  <c r="BQ1038" i="1"/>
  <c r="BR1053" i="1"/>
  <c r="BQ1053" i="1"/>
  <c r="CW1068" i="1"/>
  <c r="BR1068" i="1"/>
  <c r="BQ1068" i="1"/>
  <c r="BR1108" i="1"/>
  <c r="BQ1108" i="1"/>
  <c r="BR865" i="1"/>
  <c r="BQ865" i="1"/>
  <c r="BR1026" i="1"/>
  <c r="BQ1026" i="1"/>
  <c r="CW782" i="1"/>
  <c r="BR782" i="1"/>
  <c r="BQ782" i="1"/>
  <c r="BR919" i="1"/>
  <c r="BQ919" i="1"/>
  <c r="BR980" i="1"/>
  <c r="BQ980" i="1"/>
  <c r="BR560" i="1"/>
  <c r="BQ560" i="1"/>
  <c r="BR681" i="1"/>
  <c r="BQ681" i="1"/>
  <c r="BR676" i="1"/>
  <c r="BQ676" i="1"/>
  <c r="BR535" i="1"/>
  <c r="BQ535" i="1"/>
  <c r="BR874" i="1"/>
  <c r="BQ874" i="1"/>
  <c r="BR871" i="1"/>
  <c r="BQ871" i="1"/>
  <c r="BR736" i="1"/>
  <c r="BQ736" i="1"/>
  <c r="BR743" i="1"/>
  <c r="BQ743" i="1"/>
  <c r="BR1002" i="1"/>
  <c r="BQ1002" i="1"/>
  <c r="BR899" i="1"/>
  <c r="BQ899" i="1"/>
  <c r="BR884" i="1"/>
  <c r="BQ884" i="1"/>
  <c r="BR772" i="1"/>
  <c r="BQ772" i="1"/>
  <c r="CW589" i="1"/>
  <c r="BR589" i="1"/>
  <c r="BQ589" i="1"/>
  <c r="CW578" i="1"/>
  <c r="BR578" i="1"/>
  <c r="BQ578" i="1"/>
  <c r="BR498" i="1"/>
  <c r="BQ498" i="1"/>
  <c r="CW402" i="1"/>
  <c r="BR402" i="1"/>
  <c r="BQ402" i="1"/>
  <c r="BR360" i="1"/>
  <c r="BQ360" i="1"/>
  <c r="BR485" i="1"/>
  <c r="BQ485" i="1"/>
  <c r="BR720" i="1"/>
  <c r="BQ720" i="1"/>
  <c r="BR652" i="1"/>
  <c r="BQ652" i="1"/>
  <c r="BR662" i="1"/>
  <c r="BQ662" i="1"/>
  <c r="BR568" i="1"/>
  <c r="BQ568" i="1"/>
  <c r="BR513" i="1"/>
  <c r="BQ513" i="1"/>
  <c r="BR701" i="1"/>
  <c r="BQ701" i="1"/>
  <c r="BR520" i="1"/>
  <c r="BQ520" i="1"/>
  <c r="BR469" i="1"/>
  <c r="BQ469" i="1"/>
  <c r="BR666" i="1"/>
  <c r="BQ666" i="1"/>
  <c r="BR554" i="1"/>
  <c r="BQ554" i="1"/>
  <c r="BR645" i="1"/>
  <c r="BQ645" i="1"/>
  <c r="BR668" i="1"/>
  <c r="BQ668" i="1"/>
  <c r="BR576" i="1"/>
  <c r="BQ576" i="1"/>
  <c r="BR389" i="1"/>
  <c r="BQ389" i="1"/>
  <c r="BR388" i="1"/>
  <c r="BQ388" i="1"/>
  <c r="BR189" i="1"/>
  <c r="BQ189" i="1"/>
  <c r="BR224" i="1"/>
  <c r="BQ224" i="1"/>
  <c r="BR230" i="1"/>
  <c r="BQ230" i="1"/>
  <c r="BR355" i="1"/>
  <c r="BQ355" i="1"/>
  <c r="BR344" i="1"/>
  <c r="BQ344" i="1"/>
  <c r="BR412" i="1"/>
  <c r="BQ412" i="1"/>
  <c r="BR368" i="1"/>
  <c r="BQ368" i="1"/>
  <c r="BR165" i="1"/>
  <c r="BQ165" i="1"/>
  <c r="BR274" i="1"/>
  <c r="BQ274" i="1"/>
  <c r="BR226" i="1"/>
  <c r="BQ226" i="1"/>
  <c r="BR245" i="1"/>
  <c r="BQ245" i="1"/>
  <c r="BR242" i="1"/>
  <c r="BQ242" i="1"/>
  <c r="BR286" i="1"/>
  <c r="BQ286" i="1"/>
  <c r="BR237" i="1"/>
  <c r="BQ237" i="1"/>
  <c r="BR172" i="1"/>
  <c r="BQ172" i="1"/>
  <c r="CW58" i="1"/>
  <c r="BR58" i="1"/>
  <c r="BQ58" i="1"/>
  <c r="BR125" i="1"/>
  <c r="BQ125" i="1"/>
  <c r="BR159" i="1"/>
  <c r="BQ159" i="1"/>
  <c r="BR44" i="1"/>
  <c r="BQ44" i="1"/>
  <c r="BR55" i="1"/>
  <c r="BQ55" i="1"/>
  <c r="BR29" i="1"/>
  <c r="BQ29" i="1"/>
  <c r="BR15" i="1"/>
  <c r="BQ15" i="1"/>
  <c r="BR1131" i="1"/>
  <c r="BQ1131" i="1"/>
  <c r="BR1125" i="1"/>
  <c r="BQ1125" i="1"/>
  <c r="BR1107" i="1"/>
  <c r="BQ1107" i="1"/>
  <c r="BR932" i="1"/>
  <c r="BQ932" i="1"/>
  <c r="BR1079" i="1"/>
  <c r="BQ1079" i="1"/>
  <c r="BR1101" i="1"/>
  <c r="BQ1101" i="1"/>
  <c r="BR1055" i="1"/>
  <c r="BQ1055" i="1"/>
  <c r="BR1057" i="1"/>
  <c r="BQ1057" i="1"/>
  <c r="BR1075" i="1"/>
  <c r="BQ1075" i="1"/>
  <c r="CW1071" i="1"/>
  <c r="BR1071" i="1"/>
  <c r="BQ1071" i="1"/>
  <c r="BR1110" i="1"/>
  <c r="BQ1110" i="1"/>
  <c r="BR1064" i="1"/>
  <c r="BQ1064" i="1"/>
  <c r="CW1082" i="1"/>
  <c r="BR1082" i="1"/>
  <c r="BQ1082" i="1"/>
  <c r="CW894" i="1"/>
  <c r="BR894" i="1"/>
  <c r="BQ894" i="1"/>
  <c r="CW1023" i="1"/>
  <c r="BR1023" i="1"/>
  <c r="BQ1023" i="1"/>
  <c r="BR835" i="1"/>
  <c r="BQ835" i="1"/>
  <c r="BR669" i="1"/>
  <c r="BQ669" i="1"/>
  <c r="BR618" i="1"/>
  <c r="BQ618" i="1"/>
  <c r="BR664" i="1"/>
  <c r="BQ664" i="1"/>
  <c r="BR599" i="1"/>
  <c r="BQ599" i="1"/>
  <c r="BR492" i="1"/>
  <c r="BQ492" i="1"/>
  <c r="BR611" i="1"/>
  <c r="BQ611" i="1"/>
  <c r="BR849" i="1"/>
  <c r="BQ849" i="1"/>
  <c r="BR805" i="1"/>
  <c r="BQ805" i="1"/>
  <c r="BR1027" i="1"/>
  <c r="BQ1027" i="1"/>
  <c r="BR856" i="1"/>
  <c r="BQ856" i="1"/>
  <c r="BR967" i="1"/>
  <c r="BQ967" i="1"/>
  <c r="BR981" i="1"/>
  <c r="BQ981" i="1"/>
  <c r="BR985" i="1"/>
  <c r="BQ985" i="1"/>
  <c r="BR813" i="1"/>
  <c r="BQ813" i="1"/>
  <c r="BR528" i="1"/>
  <c r="BQ528" i="1"/>
  <c r="BR501" i="1"/>
  <c r="BQ501" i="1"/>
  <c r="BR551" i="1"/>
  <c r="BQ551" i="1"/>
  <c r="CW471" i="1"/>
  <c r="BR471" i="1"/>
  <c r="BQ471" i="1"/>
  <c r="BR459" i="1"/>
  <c r="BQ459" i="1"/>
  <c r="BR517" i="1"/>
  <c r="BQ517" i="1"/>
  <c r="BR533" i="1"/>
  <c r="BQ533" i="1"/>
  <c r="BR503" i="1"/>
  <c r="BQ503" i="1"/>
  <c r="BR494" i="1"/>
  <c r="BQ494" i="1"/>
  <c r="BR540" i="1"/>
  <c r="BQ540" i="1"/>
  <c r="BR525" i="1"/>
  <c r="BQ525" i="1"/>
  <c r="BR546" i="1"/>
  <c r="BQ546" i="1"/>
  <c r="BR680" i="1"/>
  <c r="BQ680" i="1"/>
  <c r="CW673" i="1"/>
  <c r="BR673" i="1"/>
  <c r="BQ673" i="1"/>
  <c r="BR337" i="1"/>
  <c r="BQ337" i="1"/>
  <c r="BR307" i="1"/>
  <c r="BQ307" i="1"/>
  <c r="BR211" i="1"/>
  <c r="BQ211" i="1"/>
  <c r="BR296" i="1"/>
  <c r="BQ296" i="1"/>
  <c r="BR332" i="1"/>
  <c r="BQ332" i="1"/>
  <c r="BR426" i="1"/>
  <c r="BQ426" i="1"/>
  <c r="BR333" i="1"/>
  <c r="BQ333" i="1"/>
  <c r="BR144" i="1"/>
  <c r="BQ144" i="1"/>
  <c r="BR192" i="1"/>
  <c r="BQ192" i="1"/>
  <c r="BR196" i="1"/>
  <c r="BQ196" i="1"/>
  <c r="BR131" i="1"/>
  <c r="BQ131" i="1"/>
  <c r="BR126" i="1"/>
  <c r="BQ126" i="1"/>
  <c r="BR61" i="1"/>
  <c r="BQ61" i="1"/>
  <c r="BR117" i="1"/>
  <c r="BQ117" i="1"/>
  <c r="BR31" i="1"/>
  <c r="BQ31" i="1"/>
  <c r="BR34" i="1"/>
  <c r="BQ34" i="1"/>
  <c r="BR17" i="1"/>
  <c r="BQ17" i="1"/>
  <c r="BR21" i="1"/>
  <c r="BQ21" i="1"/>
  <c r="BR8" i="1"/>
  <c r="BQ8" i="1"/>
  <c r="BR942" i="1"/>
  <c r="BQ942" i="1"/>
  <c r="CW787" i="1"/>
  <c r="BR787" i="1"/>
  <c r="BQ787" i="1"/>
  <c r="BR1050" i="1"/>
  <c r="BQ1050" i="1"/>
  <c r="BR800" i="1"/>
  <c r="BQ800" i="1"/>
  <c r="BR1005" i="1"/>
  <c r="BQ1005" i="1"/>
  <c r="CW764" i="1"/>
  <c r="BR764" i="1"/>
  <c r="BQ764" i="1"/>
  <c r="BR650" i="1"/>
  <c r="BQ650" i="1"/>
  <c r="BR740" i="1"/>
  <c r="BQ740" i="1"/>
  <c r="BR788" i="1"/>
  <c r="BQ788" i="1"/>
  <c r="CW793" i="1"/>
  <c r="BR793" i="1"/>
  <c r="BQ793" i="1"/>
  <c r="BR920" i="1"/>
  <c r="BQ920" i="1"/>
  <c r="BR888" i="1"/>
  <c r="BQ888" i="1"/>
  <c r="BR887" i="1"/>
  <c r="BQ887" i="1"/>
  <c r="BR991" i="1"/>
  <c r="BQ991" i="1"/>
  <c r="BR977" i="1"/>
  <c r="BQ977" i="1"/>
  <c r="BR571" i="1"/>
  <c r="BQ571" i="1"/>
  <c r="BR629" i="1"/>
  <c r="BQ629" i="1"/>
  <c r="CW585" i="1"/>
  <c r="BR585" i="1"/>
  <c r="BQ585" i="1"/>
  <c r="BR423" i="1"/>
  <c r="BQ423" i="1"/>
  <c r="BR366" i="1"/>
  <c r="BQ366" i="1"/>
  <c r="BR725" i="1"/>
  <c r="BQ725" i="1"/>
  <c r="BR716" i="1"/>
  <c r="BQ716" i="1"/>
  <c r="BR713" i="1"/>
  <c r="BQ713" i="1"/>
  <c r="BR683" i="1"/>
  <c r="BQ683" i="1"/>
  <c r="BR521" i="1"/>
  <c r="BQ521" i="1"/>
  <c r="BR455" i="1"/>
  <c r="BQ455" i="1"/>
  <c r="BR448" i="1"/>
  <c r="BQ448" i="1"/>
  <c r="CW579" i="1"/>
  <c r="BR579" i="1"/>
  <c r="BQ579" i="1"/>
  <c r="BR436" i="1"/>
  <c r="BQ436" i="1"/>
  <c r="BR570" i="1"/>
  <c r="BQ570" i="1"/>
  <c r="BR672" i="1"/>
  <c r="BQ672" i="1"/>
  <c r="BR524" i="1"/>
  <c r="BQ524" i="1"/>
  <c r="CW364" i="1"/>
  <c r="BR364" i="1"/>
  <c r="BQ364" i="1"/>
  <c r="BR359" i="1"/>
  <c r="BQ359" i="1"/>
  <c r="BR285" i="1"/>
  <c r="BQ285" i="1"/>
  <c r="BR339" i="1"/>
  <c r="BQ339" i="1"/>
  <c r="BR330" i="1"/>
  <c r="BQ330" i="1"/>
  <c r="BR316" i="1"/>
  <c r="BQ316" i="1"/>
  <c r="BR340" i="1"/>
  <c r="BQ340" i="1"/>
  <c r="BR375" i="1"/>
  <c r="BQ375" i="1"/>
  <c r="BR323" i="1"/>
  <c r="BQ323" i="1"/>
  <c r="BR92" i="1"/>
  <c r="BQ92" i="1"/>
  <c r="BR259" i="1"/>
  <c r="BQ259" i="1"/>
  <c r="BR203" i="1"/>
  <c r="BQ203" i="1"/>
  <c r="BR207" i="1"/>
  <c r="BQ207" i="1"/>
  <c r="BR176" i="1"/>
  <c r="BQ176" i="1"/>
  <c r="BR82" i="1"/>
  <c r="BQ82" i="1"/>
  <c r="BR120" i="1"/>
  <c r="BQ120" i="1"/>
  <c r="BR38" i="1"/>
  <c r="BQ38" i="1"/>
  <c r="BR56" i="1"/>
  <c r="BQ56" i="1"/>
  <c r="CW28" i="1"/>
  <c r="BR28" i="1"/>
  <c r="BQ28" i="1"/>
  <c r="CW40" i="1"/>
  <c r="BR40" i="1"/>
  <c r="BQ40" i="1"/>
  <c r="BR7" i="1"/>
  <c r="BQ7" i="1"/>
  <c r="BR20" i="1"/>
  <c r="BQ20" i="1"/>
  <c r="BR22" i="1"/>
  <c r="BQ22" i="1"/>
  <c r="BR12" i="1"/>
  <c r="BQ12" i="1"/>
  <c r="BR1144" i="1"/>
  <c r="BQ1144" i="1"/>
  <c r="BR1118" i="1"/>
  <c r="BQ1118" i="1"/>
  <c r="BR1119" i="1"/>
  <c r="BQ1119" i="1"/>
  <c r="BR1130" i="1"/>
  <c r="BQ1130" i="1"/>
  <c r="BR781" i="1"/>
  <c r="BQ781" i="1"/>
  <c r="BR940" i="1"/>
  <c r="BQ940" i="1"/>
  <c r="BR1041" i="1"/>
  <c r="BQ1041" i="1"/>
  <c r="BR747" i="1"/>
  <c r="BQ747" i="1"/>
  <c r="BR862" i="1"/>
  <c r="BQ862" i="1"/>
  <c r="BR992" i="1"/>
  <c r="BQ992" i="1"/>
  <c r="BR850" i="1"/>
  <c r="BQ850" i="1"/>
  <c r="BR944" i="1"/>
  <c r="BQ944" i="1"/>
  <c r="BR509" i="1"/>
  <c r="BQ509" i="1"/>
  <c r="BR769" i="1"/>
  <c r="BQ769" i="1"/>
  <c r="CW631" i="1"/>
  <c r="BR631" i="1"/>
  <c r="BQ631" i="1"/>
  <c r="BR447" i="1"/>
  <c r="BQ447" i="1"/>
  <c r="BR441" i="1"/>
  <c r="BQ441" i="1"/>
  <c r="BR692" i="1"/>
  <c r="BQ692" i="1"/>
  <c r="BR760" i="1"/>
  <c r="BQ760" i="1"/>
  <c r="BR912" i="1"/>
  <c r="BQ912" i="1"/>
  <c r="BR902" i="1"/>
  <c r="BQ902" i="1"/>
  <c r="BR1000" i="1"/>
  <c r="BQ1000" i="1"/>
  <c r="BR1020" i="1"/>
  <c r="BQ1020" i="1"/>
  <c r="BR904" i="1"/>
  <c r="BQ904" i="1"/>
  <c r="BR775" i="1"/>
  <c r="BQ775" i="1"/>
  <c r="BR858" i="1"/>
  <c r="BQ858" i="1"/>
  <c r="BR739" i="1"/>
  <c r="BQ739" i="1"/>
  <c r="BR780" i="1"/>
  <c r="BQ780" i="1"/>
  <c r="BR794" i="1"/>
  <c r="BQ794" i="1"/>
  <c r="BR883" i="1"/>
  <c r="BQ883" i="1"/>
  <c r="BR814" i="1"/>
  <c r="BQ814" i="1"/>
  <c r="BR628" i="1"/>
  <c r="BQ628" i="1"/>
  <c r="BR504" i="1"/>
  <c r="BQ504" i="1"/>
  <c r="BR539" i="1"/>
  <c r="BQ539" i="1"/>
  <c r="BR526" i="1"/>
  <c r="BQ526" i="1"/>
  <c r="BR548" i="1"/>
  <c r="BQ548" i="1"/>
  <c r="BR534" i="1"/>
  <c r="BQ534" i="1"/>
  <c r="BR473" i="1"/>
  <c r="BQ473" i="1"/>
  <c r="BR634" i="1"/>
  <c r="BQ634" i="1"/>
  <c r="BR644" i="1"/>
  <c r="BQ644" i="1"/>
  <c r="BR510" i="1"/>
  <c r="BQ510" i="1"/>
  <c r="BR712" i="1"/>
  <c r="BQ712" i="1"/>
  <c r="BR651" i="1"/>
  <c r="BQ651" i="1"/>
  <c r="BR506" i="1"/>
  <c r="BQ506" i="1"/>
  <c r="CW582" i="1"/>
  <c r="BR582" i="1"/>
  <c r="BQ582" i="1"/>
  <c r="BR722" i="1"/>
  <c r="BQ722" i="1"/>
  <c r="BR677" i="1"/>
  <c r="BQ677" i="1"/>
  <c r="BR433" i="1"/>
  <c r="BQ433" i="1"/>
  <c r="BR615" i="1"/>
  <c r="BQ615" i="1"/>
  <c r="BR670" i="1"/>
  <c r="BQ670" i="1"/>
  <c r="BR639" i="1"/>
  <c r="BQ639" i="1"/>
  <c r="CW638" i="1"/>
  <c r="BR638" i="1"/>
  <c r="BQ638" i="1"/>
  <c r="BR561" i="1"/>
  <c r="BQ561" i="1"/>
  <c r="BR502" i="1"/>
  <c r="BQ502" i="1"/>
  <c r="CW679" i="1"/>
  <c r="BR679" i="1"/>
  <c r="BQ679" i="1"/>
  <c r="BR320" i="1"/>
  <c r="BQ320" i="1"/>
  <c r="BR383" i="1"/>
  <c r="BQ383" i="1"/>
  <c r="BR380" i="1"/>
  <c r="BQ380" i="1"/>
  <c r="BR386" i="1"/>
  <c r="BQ386" i="1"/>
  <c r="CW220" i="1"/>
  <c r="BR220" i="1"/>
  <c r="BQ220" i="1"/>
  <c r="BR191" i="1"/>
  <c r="BQ191" i="1"/>
  <c r="BR89" i="1"/>
  <c r="BQ89" i="1"/>
  <c r="BR265" i="1"/>
  <c r="BQ265" i="1"/>
  <c r="BR243" i="1"/>
  <c r="BQ243" i="1"/>
  <c r="BR239" i="1"/>
  <c r="BQ239" i="1"/>
  <c r="BR225" i="1"/>
  <c r="BQ225" i="1"/>
  <c r="BR260" i="1"/>
  <c r="BQ260" i="1"/>
  <c r="BR137" i="1"/>
  <c r="BQ137" i="1"/>
  <c r="BR101" i="1"/>
  <c r="BQ101" i="1"/>
  <c r="BR151" i="1"/>
  <c r="BQ151" i="1"/>
  <c r="BR136" i="1"/>
  <c r="BQ136" i="1"/>
  <c r="BR73" i="1"/>
  <c r="BQ73" i="1"/>
  <c r="BR98" i="1"/>
  <c r="BQ98" i="1"/>
  <c r="BR118" i="1"/>
  <c r="BQ118" i="1"/>
  <c r="BR25" i="1"/>
  <c r="BQ25" i="1"/>
  <c r="BR26" i="1"/>
  <c r="BQ26" i="1"/>
  <c r="BR1140" i="1"/>
  <c r="BQ1140" i="1"/>
  <c r="BR1139" i="1"/>
  <c r="BQ1139" i="1"/>
  <c r="BR826" i="1"/>
  <c r="BQ826" i="1"/>
  <c r="BR1003" i="1"/>
  <c r="BQ1003" i="1"/>
  <c r="BR975" i="1"/>
  <c r="BQ975" i="1"/>
  <c r="BR928" i="1"/>
  <c r="BQ928" i="1"/>
  <c r="BR933" i="1"/>
  <c r="BQ933" i="1"/>
  <c r="CW1063" i="1"/>
  <c r="BR1063" i="1"/>
  <c r="BQ1063" i="1"/>
  <c r="BR737" i="1"/>
  <c r="BQ737" i="1"/>
  <c r="BR1029" i="1"/>
  <c r="BQ1029" i="1"/>
  <c r="BR880" i="1"/>
  <c r="BQ880" i="1"/>
  <c r="BR988" i="1"/>
  <c r="BQ988" i="1"/>
  <c r="BR924" i="1"/>
  <c r="BQ924" i="1"/>
  <c r="BR495" i="1"/>
  <c r="BQ495" i="1"/>
  <c r="BR1008" i="1"/>
  <c r="BQ1008" i="1"/>
  <c r="BR432" i="1"/>
  <c r="BQ432" i="1"/>
  <c r="BR778" i="1"/>
  <c r="BQ778" i="1"/>
  <c r="BR452" i="1"/>
  <c r="BQ452" i="1"/>
  <c r="BR966" i="1"/>
  <c r="BQ966" i="1"/>
  <c r="BR872" i="1"/>
  <c r="BQ872" i="1"/>
  <c r="BR854" i="1"/>
  <c r="BQ854" i="1"/>
  <c r="BR852" i="1"/>
  <c r="BQ852" i="1"/>
  <c r="BR1024" i="1"/>
  <c r="BQ1024" i="1"/>
  <c r="BR984" i="1"/>
  <c r="BQ984" i="1"/>
  <c r="BR959" i="1"/>
  <c r="BQ959" i="1"/>
  <c r="BR945" i="1"/>
  <c r="BQ945" i="1"/>
  <c r="BR910" i="1"/>
  <c r="BQ910" i="1"/>
  <c r="BR832" i="1"/>
  <c r="BQ832" i="1"/>
  <c r="BR610" i="1"/>
  <c r="BQ610" i="1"/>
  <c r="BR438" i="1"/>
  <c r="BQ438" i="1"/>
  <c r="BR622" i="1"/>
  <c r="BQ622" i="1"/>
  <c r="BR574" i="1"/>
  <c r="BQ574" i="1"/>
  <c r="BR515" i="1"/>
  <c r="BQ515" i="1"/>
  <c r="BR552" i="1"/>
  <c r="BQ552" i="1"/>
  <c r="BR522" i="1"/>
  <c r="BQ522" i="1"/>
  <c r="BR627" i="1"/>
  <c r="BQ627" i="1"/>
  <c r="BR557" i="1"/>
  <c r="BQ557" i="1"/>
  <c r="BR538" i="1"/>
  <c r="BQ538" i="1"/>
  <c r="BR685" i="1"/>
  <c r="BQ685" i="1"/>
  <c r="BR460" i="1"/>
  <c r="BQ460" i="1"/>
  <c r="BR458" i="1"/>
  <c r="BQ458" i="1"/>
  <c r="BR449" i="1"/>
  <c r="BQ449" i="1"/>
  <c r="BR435" i="1"/>
  <c r="BQ435" i="1"/>
  <c r="BR477" i="1"/>
  <c r="BQ477" i="1"/>
  <c r="CW565" i="1"/>
  <c r="BR565" i="1"/>
  <c r="BQ565" i="1"/>
  <c r="BR600" i="1"/>
  <c r="BQ600" i="1"/>
  <c r="BR468" i="1"/>
  <c r="BQ468" i="1"/>
  <c r="BR327" i="1"/>
  <c r="BQ327" i="1"/>
  <c r="BR199" i="1"/>
  <c r="BQ199" i="1"/>
  <c r="BR393" i="1"/>
  <c r="BQ393" i="1"/>
  <c r="BR396" i="1"/>
  <c r="BQ396" i="1"/>
  <c r="BR331" i="1"/>
  <c r="BQ331" i="1"/>
  <c r="BR314" i="1"/>
  <c r="BQ314" i="1"/>
  <c r="BR410" i="1"/>
  <c r="BQ410" i="1"/>
  <c r="BR193" i="1"/>
  <c r="BQ193" i="1"/>
  <c r="BR177" i="1"/>
  <c r="BQ177" i="1"/>
  <c r="BR251" i="1"/>
  <c r="BQ251" i="1"/>
  <c r="BR188" i="1"/>
  <c r="BQ188" i="1"/>
  <c r="BR233" i="1"/>
  <c r="BQ233" i="1"/>
  <c r="BR266" i="1"/>
  <c r="BQ266" i="1"/>
  <c r="BR216" i="1"/>
  <c r="BQ216" i="1"/>
  <c r="BR206" i="1"/>
  <c r="BQ206" i="1"/>
  <c r="BR282" i="1"/>
  <c r="BQ282" i="1"/>
  <c r="BR65" i="1"/>
  <c r="BQ65" i="1"/>
  <c r="BR102" i="1"/>
  <c r="BQ102" i="1"/>
  <c r="BR96" i="1"/>
  <c r="BQ96" i="1"/>
  <c r="BR156" i="1"/>
  <c r="BQ156" i="1"/>
  <c r="BR171" i="1"/>
  <c r="BQ171" i="1"/>
  <c r="BR122" i="1"/>
  <c r="BQ122" i="1"/>
  <c r="CW86" i="1"/>
  <c r="BR86" i="1"/>
  <c r="BQ86" i="1"/>
  <c r="BR79" i="1"/>
  <c r="BQ79" i="1"/>
  <c r="BR41" i="1"/>
  <c r="BQ41" i="1"/>
  <c r="BR3" i="1"/>
  <c r="BQ3" i="1"/>
  <c r="BR1158" i="1"/>
  <c r="BQ1158" i="1"/>
  <c r="BR1120" i="1"/>
  <c r="BQ1120" i="1"/>
  <c r="BR1116" i="1"/>
  <c r="BQ1116" i="1"/>
  <c r="CW1121" i="1"/>
  <c r="BR1121" i="1"/>
  <c r="BQ1121" i="1"/>
  <c r="BR1073" i="1"/>
  <c r="BQ1073" i="1"/>
  <c r="BR1085" i="1"/>
  <c r="BQ1085" i="1"/>
  <c r="CW1069" i="1"/>
  <c r="BR1069" i="1"/>
  <c r="BQ1069" i="1"/>
  <c r="BR1092" i="1"/>
  <c r="BQ1092" i="1"/>
  <c r="BR1104" i="1"/>
  <c r="BQ1104" i="1"/>
  <c r="BR1081" i="1"/>
  <c r="BQ1081" i="1"/>
  <c r="BR1039" i="1"/>
  <c r="BQ1039" i="1"/>
  <c r="BR1095" i="1"/>
  <c r="BQ1095" i="1"/>
  <c r="BR948" i="1"/>
  <c r="BQ948" i="1"/>
  <c r="BR941" i="1"/>
  <c r="BQ941" i="1"/>
  <c r="BR827" i="1"/>
  <c r="BQ827" i="1"/>
  <c r="BR997" i="1"/>
  <c r="BQ997" i="1"/>
  <c r="BR838" i="1"/>
  <c r="BQ838" i="1"/>
  <c r="BR771" i="1"/>
  <c r="BQ771" i="1"/>
  <c r="BR842" i="1"/>
  <c r="BQ842" i="1"/>
  <c r="BR798" i="1"/>
  <c r="BQ798" i="1"/>
  <c r="BR968" i="1"/>
  <c r="BQ968" i="1"/>
  <c r="BR869" i="1"/>
  <c r="BQ869" i="1"/>
  <c r="BR755" i="1"/>
  <c r="BQ755" i="1"/>
  <c r="BR682" i="1"/>
  <c r="BQ682" i="1"/>
  <c r="BR768" i="1"/>
  <c r="BQ768" i="1"/>
  <c r="BR846" i="1"/>
  <c r="BQ846" i="1"/>
  <c r="BR1030" i="1"/>
  <c r="BQ1030" i="1"/>
  <c r="CW847" i="1"/>
  <c r="BR847" i="1"/>
  <c r="BQ847" i="1"/>
  <c r="BR960" i="1"/>
  <c r="BQ960" i="1"/>
  <c r="BR811" i="1"/>
  <c r="BQ811" i="1"/>
  <c r="BR926" i="1"/>
  <c r="BQ926" i="1"/>
  <c r="CW996" i="1"/>
  <c r="BR996" i="1"/>
  <c r="BQ996" i="1"/>
  <c r="BR970" i="1"/>
  <c r="BQ970" i="1"/>
  <c r="BR519" i="1"/>
  <c r="BQ519" i="1"/>
  <c r="CW591" i="1"/>
  <c r="BR591" i="1"/>
  <c r="BQ591" i="1"/>
  <c r="BR531" i="1"/>
  <c r="BQ531" i="1"/>
  <c r="CW404" i="1"/>
  <c r="BR404" i="1"/>
  <c r="BQ404" i="1"/>
  <c r="BR486" i="1"/>
  <c r="BQ486" i="1"/>
  <c r="BR480" i="1"/>
  <c r="BQ480" i="1"/>
  <c r="CW558" i="1"/>
  <c r="BR558" i="1"/>
  <c r="BQ558" i="1"/>
  <c r="BR723" i="1"/>
  <c r="BQ723" i="1"/>
  <c r="BR696" i="1"/>
  <c r="BQ696" i="1"/>
  <c r="BR630" i="1"/>
  <c r="BQ630" i="1"/>
  <c r="BR446" i="1"/>
  <c r="BQ446" i="1"/>
  <c r="BR727" i="1"/>
  <c r="BQ727" i="1"/>
  <c r="BR479" i="1"/>
  <c r="BQ479" i="1"/>
  <c r="BR587" i="1"/>
  <c r="BQ587" i="1"/>
  <c r="BR686" i="1"/>
  <c r="BQ686" i="1"/>
  <c r="BR401" i="1"/>
  <c r="BQ401" i="1"/>
  <c r="BR346" i="1"/>
  <c r="BQ346" i="1"/>
  <c r="BR421" i="1"/>
  <c r="BQ421" i="1"/>
  <c r="BR306" i="1"/>
  <c r="BQ306" i="1"/>
  <c r="BR353" i="1"/>
  <c r="BQ353" i="1"/>
  <c r="BR428" i="1"/>
  <c r="BQ428" i="1"/>
  <c r="BR397" i="1"/>
  <c r="BQ397" i="1"/>
  <c r="BR319" i="1"/>
  <c r="BQ319" i="1"/>
  <c r="BR241" i="1"/>
  <c r="BQ241" i="1"/>
  <c r="CW301" i="1"/>
  <c r="BR301" i="1"/>
  <c r="BQ301" i="1"/>
  <c r="BR183" i="1"/>
  <c r="BQ183" i="1"/>
  <c r="BR293" i="1"/>
  <c r="BQ293" i="1"/>
  <c r="BR308" i="1"/>
  <c r="BQ308" i="1"/>
  <c r="BR87" i="1"/>
  <c r="BQ87" i="1"/>
  <c r="BR168" i="1"/>
  <c r="BQ168" i="1"/>
  <c r="BR248" i="1"/>
  <c r="BQ248" i="1"/>
  <c r="BR208" i="1"/>
  <c r="BQ208" i="1"/>
  <c r="BR198" i="1"/>
  <c r="BQ198" i="1"/>
  <c r="BR295" i="1"/>
  <c r="BQ295" i="1"/>
  <c r="BR278" i="1"/>
  <c r="BQ278" i="1"/>
  <c r="BR197" i="1"/>
  <c r="BQ197" i="1"/>
  <c r="BR298" i="1"/>
  <c r="BQ298" i="1"/>
  <c r="BR103" i="1"/>
  <c r="BQ103" i="1"/>
  <c r="BR154" i="1"/>
  <c r="BQ154" i="1"/>
  <c r="CW57" i="1"/>
  <c r="BR57" i="1"/>
  <c r="BQ57" i="1"/>
  <c r="BR42" i="1"/>
  <c r="BQ42" i="1"/>
  <c r="BR148" i="1"/>
  <c r="BQ148" i="1"/>
  <c r="BR175" i="1"/>
  <c r="BQ175" i="1"/>
  <c r="BR77" i="1"/>
  <c r="BQ77" i="1"/>
  <c r="BR133" i="1"/>
  <c r="BQ133" i="1"/>
  <c r="BR60" i="1"/>
  <c r="BQ60" i="1"/>
  <c r="BR85" i="1"/>
  <c r="BQ85" i="1"/>
  <c r="BR68" i="1"/>
  <c r="BQ68" i="1"/>
  <c r="BR88" i="1"/>
  <c r="BQ88" i="1"/>
  <c r="BR112" i="1"/>
  <c r="BQ112" i="1"/>
  <c r="BR47" i="1"/>
  <c r="BQ47" i="1"/>
  <c r="BR1135" i="1"/>
  <c r="BQ1135" i="1"/>
</calcChain>
</file>

<file path=xl/sharedStrings.xml><?xml version="1.0" encoding="utf-8"?>
<sst xmlns="http://schemas.openxmlformats.org/spreadsheetml/2006/main" count="70294" uniqueCount="12880">
  <si>
    <t>CASE_NUMBER</t>
  </si>
  <si>
    <t>CASE_STATUS</t>
  </si>
  <si>
    <t>RECEIVED_DATE</t>
  </si>
  <si>
    <t>DECISION_DATE</t>
  </si>
  <si>
    <t>CAP_EXEMPT</t>
  </si>
  <si>
    <t>JOB_TITLE</t>
  </si>
  <si>
    <t>SOC_CODE</t>
  </si>
  <si>
    <t>SOC_TITLE</t>
  </si>
  <si>
    <t>TOTAL_WORKERS_REQUESTED</t>
  </si>
  <si>
    <t>TOTAL_WORKERS_CERTIFIED</t>
  </si>
  <si>
    <t>REQUESTED_BEGIN_DATE</t>
  </si>
  <si>
    <t>REQUESTED_END_DATE</t>
  </si>
  <si>
    <t>EMPLOYMENT_BEGIN_DATE</t>
  </si>
  <si>
    <t>EMPLOYMENT_END_DATE</t>
  </si>
  <si>
    <t>NATURE_OF_TEMPORARY_NEED</t>
  </si>
  <si>
    <t>EMPLOYER_NAME</t>
  </si>
  <si>
    <t>TRADE_NAME_DBA</t>
  </si>
  <si>
    <t>EMPLOYER_ADDRESS1</t>
  </si>
  <si>
    <t>EMPLOYER_ADDRESS2</t>
  </si>
  <si>
    <t>EMPLOYER_CITY</t>
  </si>
  <si>
    <t>EMPLOYER_STATE</t>
  </si>
  <si>
    <t>EMPLOYER_POSTAL_CODE</t>
  </si>
  <si>
    <t>EMPLOYER_COUNTRY</t>
  </si>
  <si>
    <t>EMPLOYER_PROVINCE</t>
  </si>
  <si>
    <t>EMPLOYER_PHONE</t>
  </si>
  <si>
    <t>EMPLOYER_PHONE_EXT</t>
  </si>
  <si>
    <t>NAICS_CODE</t>
  </si>
  <si>
    <t>EMPLOYER_POC_LAST_NAME</t>
  </si>
  <si>
    <t>EMPLOYER_POC_FIRST_NAME</t>
  </si>
  <si>
    <t>EMPLOYER_POC_MIDDLE_NAME</t>
  </si>
  <si>
    <t>EMPLOYER_POC_JOB_TITLE</t>
  </si>
  <si>
    <t>EMPLOYER_POC_ADDRESS1</t>
  </si>
  <si>
    <t>EMPLOYER_POC_ADDRESS2</t>
  </si>
  <si>
    <t>EMPLOYER_POC_CITY</t>
  </si>
  <si>
    <t>EMPLOYER_POC_STATE</t>
  </si>
  <si>
    <t>EMPLOYER_POC_POSTAL_CODE</t>
  </si>
  <si>
    <t>EMPLOYER_POC_COUNTRY</t>
  </si>
  <si>
    <t>EMPLOYER_POC_PROVINCE</t>
  </si>
  <si>
    <t>EMPLOYER_POC_PHONE</t>
  </si>
  <si>
    <t>EMPLOYER_POC_PHONE_EXT</t>
  </si>
  <si>
    <t>EMPLOYER_POC_EMAIL</t>
  </si>
  <si>
    <t>TYPE_OF_REPRESENTATION</t>
  </si>
  <si>
    <t>ATTORNEY_AGENT_LAST_NAME</t>
  </si>
  <si>
    <t>ATTORNEY_AGENT_FIRST_NAME</t>
  </si>
  <si>
    <t>ATTORNEY_AGENT_MIDDLE_NAME</t>
  </si>
  <si>
    <t>ATTORNEY_AGENT_ADDRESS1</t>
  </si>
  <si>
    <t>ATTORNEY_AGENT_ADDRESS2</t>
  </si>
  <si>
    <t>ATTORNEY_AGENT_CITY</t>
  </si>
  <si>
    <t>ATTORNEY_AGENT_STATE</t>
  </si>
  <si>
    <t>ATTORNEY_AGENT_POSTAL_CODE</t>
  </si>
  <si>
    <t>ATTORNEY_AGENT_COUNTRY</t>
  </si>
  <si>
    <t>ATTORNEY_AGENT_PROVINCE</t>
  </si>
  <si>
    <t>ATTORNEY_AGENT_PHONE</t>
  </si>
  <si>
    <t>ATTORNEY_AGENT_PHONE_EXT</t>
  </si>
  <si>
    <t>ATTORNEY_AGENT_EMAIL_ADDRESS</t>
  </si>
  <si>
    <t>LAWFIRM_NAME_BUSINESS_NAME</t>
  </si>
  <si>
    <t>STATE_OF_HIGHEST_COURT</t>
  </si>
  <si>
    <t>NAME_OF_HIGHEST_STATE_COURT</t>
  </si>
  <si>
    <t>SWA_STATE</t>
  </si>
  <si>
    <t>JOB_ORDER_SUBMIT_DATE</t>
  </si>
  <si>
    <t>ANTICIPATED_NUMBER_OF_HOURS</t>
  </si>
  <si>
    <t>SUNDAY_HOURS</t>
  </si>
  <si>
    <t>MONDAY_HOURS</t>
  </si>
  <si>
    <t>TUESDAY_HOURS</t>
  </si>
  <si>
    <t>WEDNESDAY_HOURS</t>
  </si>
  <si>
    <t>THURSDAY_HOURS</t>
  </si>
  <si>
    <t>FRIDAY_HOURS</t>
  </si>
  <si>
    <t>SATURDAY_HOURS</t>
  </si>
  <si>
    <t>HOURLY_SCHEDULE_BEGIN</t>
  </si>
  <si>
    <t>HOURLY_SCHEDULE_END</t>
  </si>
  <si>
    <t>EDUCATION_LEVEL</t>
  </si>
  <si>
    <t>TRAINING_MONTHS</t>
  </si>
  <si>
    <t>WORK_EXPERIENCE_MONTHS</t>
  </si>
  <si>
    <t>SUPERVISE_OTHER_EMP</t>
  </si>
  <si>
    <t>SUPERVISE_HOW_MANY</t>
  </si>
  <si>
    <t>SPECIAL_REQUIREMENTS</t>
  </si>
  <si>
    <t>WORKSITE_ADDRESS1</t>
  </si>
  <si>
    <t>WORKSITE_ADDRESS2</t>
  </si>
  <si>
    <t>WORKSITE_CITY</t>
  </si>
  <si>
    <t>WORKSITE_STATE</t>
  </si>
  <si>
    <t>WORKSITE_POSTAL_CODE</t>
  </si>
  <si>
    <t>WORKSITE_COUNTY</t>
  </si>
  <si>
    <t>MSA_NAME_OES_AREA_TITLE</t>
  </si>
  <si>
    <t>BASIC_WAGE_RATE_FROM</t>
  </si>
  <si>
    <t>BASIC_WAGE_RATE_TO</t>
  </si>
  <si>
    <t>OVERTIME_RATE_FROM</t>
  </si>
  <si>
    <t>OVERTIME_RATE_TO</t>
  </si>
  <si>
    <t>PER</t>
  </si>
  <si>
    <t>ADDITIONAL_WAGE_CONDITIONS</t>
  </si>
  <si>
    <t>1st_PWD_CASE_NUMBER</t>
  </si>
  <si>
    <t>2nd_PWD_CASE_NUMBER</t>
  </si>
  <si>
    <t>3rd_PWD_CASE_NUMBER</t>
  </si>
  <si>
    <t>EMERGENCY_FILING_PWD_ATTACHED</t>
  </si>
  <si>
    <t>OTHER_WORKSITE_LOCATION</t>
  </si>
  <si>
    <t>DAILY_TRANSPORTATION</t>
  </si>
  <si>
    <t>OVERTIME_AVAILABLE</t>
  </si>
  <si>
    <t>ON_THE_JOB_TRAINING_AVAILABLE</t>
  </si>
  <si>
    <t>EMP_PROVIDED_TOOLS_EQUIPMENT</t>
  </si>
  <si>
    <t>BOARD_LODGING_OTHER_FACILITIES</t>
  </si>
  <si>
    <t>DEDUCTIONS_FROM_PAY</t>
  </si>
  <si>
    <t>PHONE_TO_APPLY</t>
  </si>
  <si>
    <t>EMAIL_TO_APPLY</t>
  </si>
  <si>
    <t>WEBSITE_TO_APPLY</t>
  </si>
  <si>
    <t>TYPE_OF_EMPLOYER</t>
  </si>
  <si>
    <t>APPENDIX_D_COMPLETED</t>
  </si>
  <si>
    <t>FOREIGN_LABOR_RECRUITER</t>
  </si>
  <si>
    <t>EMPLOYER_APPENDIX_B_ATTACHED</t>
  </si>
  <si>
    <t>EMP_CLIENT_APPENDIX_B_ATTACHED</t>
  </si>
  <si>
    <t>PREPARER_LAST_NAME</t>
  </si>
  <si>
    <t>PREPARER_FIRST_NAME</t>
  </si>
  <si>
    <t>PREPARER_MIDDLE_NAME</t>
  </si>
  <si>
    <t>PREPARER_BUSINESS_NAME</t>
  </si>
  <si>
    <t>PREPARER_EMAIL</t>
  </si>
  <si>
    <t>N</t>
  </si>
  <si>
    <t>Food Service Managers</t>
  </si>
  <si>
    <t>Peakload</t>
  </si>
  <si>
    <t>MA</t>
  </si>
  <si>
    <t>UNITED STATES OF AMERICA</t>
  </si>
  <si>
    <t>Stephanie</t>
  </si>
  <si>
    <t>Office Manager</t>
  </si>
  <si>
    <t>None</t>
  </si>
  <si>
    <t>Y</t>
  </si>
  <si>
    <t>BOSTON-CAMBRIDGE-NASHUA, MA-NH</t>
  </si>
  <si>
    <t>Hour</t>
  </si>
  <si>
    <t>N/A</t>
  </si>
  <si>
    <t>none</t>
  </si>
  <si>
    <t>Individual Employer</t>
  </si>
  <si>
    <t xml:space="preserve"> </t>
  </si>
  <si>
    <t>H-400-20336-933171</t>
  </si>
  <si>
    <t>Determination Issued - Certification</t>
  </si>
  <si>
    <t>LANDSCAPING &amp; GROUNDSKEEPING WORKERS</t>
  </si>
  <si>
    <t>Landscaping and Groundskeeping Workers</t>
  </si>
  <si>
    <t>Seasonal</t>
  </si>
  <si>
    <t>JACKSON'S NURSERY, INC.</t>
  </si>
  <si>
    <t>7183 E CO RD 400 N</t>
  </si>
  <si>
    <t>GREENSBURG</t>
  </si>
  <si>
    <t>IN</t>
  </si>
  <si>
    <t>JACKSON</t>
  </si>
  <si>
    <t>RHONDA</t>
  </si>
  <si>
    <t>OWNER</t>
  </si>
  <si>
    <t>RHONDA@JACKSONSNURSERY.COM</t>
  </si>
  <si>
    <t>Attorney</t>
  </si>
  <si>
    <t>YOUNGBLOOD</t>
  </si>
  <si>
    <t>KARA</t>
  </si>
  <si>
    <t>L</t>
  </si>
  <si>
    <t>203 E MORFORD ST</t>
  </si>
  <si>
    <t>MCMINNVILLE</t>
  </si>
  <si>
    <t>TN</t>
  </si>
  <si>
    <t>H2@YOUNGBLOODASSOCIATES.COM</t>
  </si>
  <si>
    <t>YOUNGBLOOD &amp; ASSOCIATES, PLLC</t>
  </si>
  <si>
    <t>SUPREME COURT OF TENNESSEE</t>
  </si>
  <si>
    <t>MUST BE ABLE TO LIFT 50 POUNDS. POST-HIRE DRUG SCREENING AT EMPLOYERS EXPENSE.</t>
  </si>
  <si>
    <t>RUSH</t>
  </si>
  <si>
    <t>CENTRAL INDIANA NONMETROPOLITAN AREA</t>
  </si>
  <si>
    <t>P-400-20189-700247</t>
  </si>
  <si>
    <t>rhonda@jacksonsnursery.com</t>
  </si>
  <si>
    <t>Laborer</t>
  </si>
  <si>
    <t>Austin</t>
  </si>
  <si>
    <t>TX</t>
  </si>
  <si>
    <t>Krause</t>
  </si>
  <si>
    <t>Brandon</t>
  </si>
  <si>
    <t>Owner</t>
  </si>
  <si>
    <t>Lashus</t>
  </si>
  <si>
    <t>Kevin</t>
  </si>
  <si>
    <t>Robert</t>
  </si>
  <si>
    <t>3355 Bee Caves Rd.</t>
  </si>
  <si>
    <t>Suite 307</t>
  </si>
  <si>
    <t>immigration@fisherbroyles.com</t>
  </si>
  <si>
    <t>FISHERBROYLES, LLP</t>
  </si>
  <si>
    <t xml:space="preserve">TEXAS SUPREME COURT </t>
  </si>
  <si>
    <t>NONE</t>
  </si>
  <si>
    <t>WILLIAMSON</t>
  </si>
  <si>
    <t>AUSTIN-ROUND ROCK, TX</t>
  </si>
  <si>
    <t xml:space="preserve">Employer will make all deductions required by law from each paycheck. </t>
  </si>
  <si>
    <t>H-400-20230-771333</t>
  </si>
  <si>
    <t>FOREST AND CONSERVATION WORKER</t>
  </si>
  <si>
    <t>Forest and Conservation Workers</t>
  </si>
  <si>
    <t>SUNRISE REFORESTATION, INC</t>
  </si>
  <si>
    <t>NA</t>
  </si>
  <si>
    <t>32874 HWY 99E</t>
  </si>
  <si>
    <t>MAILING:  P.O. BOX 199</t>
  </si>
  <si>
    <t>TANGENT</t>
  </si>
  <si>
    <t>OR</t>
  </si>
  <si>
    <t>MONTERO</t>
  </si>
  <si>
    <t>JERONIMO</t>
  </si>
  <si>
    <t>PRESIDENT/OWNER</t>
  </si>
  <si>
    <t>SUNRISEFORESTRY@OUTLOOK.COM</t>
  </si>
  <si>
    <t xml:space="preserve">MUST BE ABLE TO PLANT THE FOLLOWING NUMBER OF TREES IN AN 8 HOUR DAY:  BY END OF 1ST WEEK - 800, BY END OF 2ND WEEK - 900, BY END OF 3RD WEEK - 1000 TREES. Must be available to work in each of the counties named and complete the entire season.  Resume showing 3 month experience needed at time of interview.   The majority of the work will require departure from Tangent, OR.  When work is conducted outside of the general commuting area, preventing returning to the Marion county area at the end of the work day, and when hotel accommodations are required, the cost of the hotel rooms are provided by Sunrise Reforestation and at no cost to the employee.  
</t>
  </si>
  <si>
    <t>MARION</t>
  </si>
  <si>
    <t>SALEM, OR</t>
  </si>
  <si>
    <t>WAGE PAID IS DETERMINED BY IN WHICH COUNTY THE WORK IS PERFORMED</t>
  </si>
  <si>
    <t>P-400-20147-597335</t>
  </si>
  <si>
    <t xml:space="preserve">The company will make all deductions from the worker's paycheck required by law.  F.d.5:The employer will assist in helping  locate optional housing, which is paid by the employee, when relocating to the general Marion county area in order to take this position after being hired. </t>
  </si>
  <si>
    <t>HATTON</t>
  </si>
  <si>
    <t>DAVID</t>
  </si>
  <si>
    <t>M</t>
  </si>
  <si>
    <t>AFFIRM CONSULTING, INC</t>
  </si>
  <si>
    <t>DMHATTS@GMAIL.COM</t>
  </si>
  <si>
    <t>H-400-20239-788891</t>
  </si>
  <si>
    <t>Cook</t>
  </si>
  <si>
    <t>Cooks, Restaurant</t>
  </si>
  <si>
    <t>El Mazatlan 9, Inc.</t>
  </si>
  <si>
    <t>115 Lincoln Rd.</t>
  </si>
  <si>
    <t>Glasgow</t>
  </si>
  <si>
    <t>KY</t>
  </si>
  <si>
    <t>Ayala</t>
  </si>
  <si>
    <t>Victor</t>
  </si>
  <si>
    <t>Manager</t>
  </si>
  <si>
    <t>115 Lincoln Road</t>
  </si>
  <si>
    <t>elamazatlan1@yahoo.com</t>
  </si>
  <si>
    <t>Krebs</t>
  </si>
  <si>
    <t>Glen</t>
  </si>
  <si>
    <t>Matthew</t>
  </si>
  <si>
    <t>250 West Main Street</t>
  </si>
  <si>
    <t>Suite 1600</t>
  </si>
  <si>
    <t>Lexington</t>
  </si>
  <si>
    <t>gkrebs@wyattfirm.com</t>
  </si>
  <si>
    <t>Wyatt, Tarrant &amp; Combs, LLP</t>
  </si>
  <si>
    <t>Supreme Court of Kentucky</t>
  </si>
  <si>
    <t>Able and willing to follow instructions and work on feet for many hours. Sunday  Saturday, between the hours of 10:00 am-2:00 pm and 4:00 pm-8:00 pm.</t>
  </si>
  <si>
    <t>1403 Nashville Rd.</t>
  </si>
  <si>
    <t>Franklin</t>
  </si>
  <si>
    <t>SIMPSON</t>
  </si>
  <si>
    <t>SOUTH CENTRAL KENTUCKY NONMETROPOLITAN AREA</t>
  </si>
  <si>
    <t>P-400-20211-740243</t>
  </si>
  <si>
    <t>Employer will make all deductions from workers' paychecks required by law.</t>
  </si>
  <si>
    <t>elmzatlan1@yahoo.com</t>
  </si>
  <si>
    <t>H-400-20237-783223</t>
  </si>
  <si>
    <t>FRONT DESK CLERK</t>
  </si>
  <si>
    <t>Hotel, Motel, and Resort Desk Clerks</t>
  </si>
  <si>
    <t>BENCHMARK DUCK KEY LLC</t>
  </si>
  <si>
    <t>HAWKS CAY RESORT</t>
  </si>
  <si>
    <t>61 HAWKS CAY BLVD</t>
  </si>
  <si>
    <t>DUCK KEY</t>
  </si>
  <si>
    <t>FL</t>
  </si>
  <si>
    <t>STEWART, JR</t>
  </si>
  <si>
    <t>JESSE</t>
  </si>
  <si>
    <t>DIRECTOR OF HUMAN RESOURCES</t>
  </si>
  <si>
    <t>jesse.stewart@hawkscay.com</t>
  </si>
  <si>
    <t>Agent</t>
  </si>
  <si>
    <t>SEHULT</t>
  </si>
  <si>
    <t>MALCOLM</t>
  </si>
  <si>
    <t>316 US ROUTE ONE</t>
  </si>
  <si>
    <t>STE F</t>
  </si>
  <si>
    <t>YORK</t>
  </si>
  <si>
    <t>ME</t>
  </si>
  <si>
    <t>GES-AMERICA@OUTLOOK.COM</t>
  </si>
  <si>
    <t>GLOBAL EMPLOYMENT SERVICES</t>
  </si>
  <si>
    <t>Monday through Sunday, Scheduled shift and workdays vary. Rotate/split shifts. Must be able to work weekends &amp; holidays.</t>
  </si>
  <si>
    <t>MONROE</t>
  </si>
  <si>
    <t>SOUTH FLORIDA NONMETROPOLITAN AREA</t>
  </si>
  <si>
    <t>P-400-20156-626699</t>
  </si>
  <si>
    <t xml:space="preserve">Optional housing subject to availability $95-$130/wk &amp; will be deducted biweekly plus all deductions required by law. </t>
  </si>
  <si>
    <t>http://www.hawkscayjobs.com</t>
  </si>
  <si>
    <t>H-400-20232-777504</t>
  </si>
  <si>
    <t>Carpenter Helpers</t>
  </si>
  <si>
    <t>Helpers--Carpenters</t>
  </si>
  <si>
    <t>NexGen-US LBM LLC</t>
  </si>
  <si>
    <t xml:space="preserve">Truss Pro's Inc. </t>
  </si>
  <si>
    <t>10954 424th Ave</t>
  </si>
  <si>
    <t>Britton</t>
  </si>
  <si>
    <t>SD</t>
  </si>
  <si>
    <t>Kraft</t>
  </si>
  <si>
    <t>President</t>
  </si>
  <si>
    <t>10954 424th Avenue</t>
  </si>
  <si>
    <t>mattj.k@trusspros.com</t>
  </si>
  <si>
    <t>Bernard</t>
  </si>
  <si>
    <t>Aaron</t>
  </si>
  <si>
    <t>David</t>
  </si>
  <si>
    <t>226 South 3rd Street</t>
  </si>
  <si>
    <t>Ames</t>
  </si>
  <si>
    <t>IA</t>
  </si>
  <si>
    <t>attorney@bernardfirm.com</t>
  </si>
  <si>
    <t>The Bernard Firm PLC</t>
  </si>
  <si>
    <t>Supreme Court</t>
  </si>
  <si>
    <t>Must be able to lift and carry 75 lbs for 75 yds. Approx. 40 hours/week, M-Th 7am-4:30pm &amp; F 7am-11am or M-W 4:30pm-4:00am &amp; Th 4:30pm-11:30pm</t>
  </si>
  <si>
    <t>MARSHALL</t>
  </si>
  <si>
    <t>EAST SOUTH DAKOTA NONMETROPOLITAN AREA</t>
  </si>
  <si>
    <t>Wage may be higher due to experience/merit. Up to 5 hours of overtime may be available but not guaranteed.</t>
  </si>
  <si>
    <t>P-400-20219-756072</t>
  </si>
  <si>
    <t xml:space="preserve">.  The employer will provide optional housing and deduct $125 per bi-weekly paycheck for rent and utilities. Any advances will be deducted.  </t>
  </si>
  <si>
    <t>H-400-20235-782848</t>
  </si>
  <si>
    <t>Advanced Housekeeper</t>
  </si>
  <si>
    <t>Maids and Housekeeping Cleaners</t>
  </si>
  <si>
    <t>FS Vail Employment Inc.</t>
  </si>
  <si>
    <t>Four Seasons Resort and Residences Vail</t>
  </si>
  <si>
    <t>One Vail Road</t>
  </si>
  <si>
    <t>Vail</t>
  </si>
  <si>
    <t>CO</t>
  </si>
  <si>
    <t>Macfarlane</t>
  </si>
  <si>
    <t>Meredith</t>
  </si>
  <si>
    <t>General Manager</t>
  </si>
  <si>
    <t>meredith.macfarlane@fourseasons.com</t>
  </si>
  <si>
    <t>Blocker</t>
  </si>
  <si>
    <t>Chad</t>
  </si>
  <si>
    <t>C.</t>
  </si>
  <si>
    <t>444 South Flower Street</t>
  </si>
  <si>
    <t>Suite 500</t>
  </si>
  <si>
    <t>Los Angeles</t>
  </si>
  <si>
    <t>CA</t>
  </si>
  <si>
    <t>cblocker@fragomen.com</t>
  </si>
  <si>
    <t>Fragomen, Del Rey, Bernsen &amp; Loewy, LLP</t>
  </si>
  <si>
    <t>Must have a minimum of one year of housekeeping experience. Must be able to lift 50 lbs.</t>
  </si>
  <si>
    <t>EAGLE</t>
  </si>
  <si>
    <t>NORTHWEST COLORADO NONMETROPOLITAN AREA</t>
  </si>
  <si>
    <t>P-400-20147-602414</t>
  </si>
  <si>
    <t>Wood</t>
  </si>
  <si>
    <t xml:space="preserve">Samantha </t>
  </si>
  <si>
    <t>B.</t>
  </si>
  <si>
    <t>samantha.wood@fragomen.com</t>
  </si>
  <si>
    <t>H-400-20230-773083</t>
  </si>
  <si>
    <t>Determination Issued - Partial Certification (Returned)</t>
  </si>
  <si>
    <t>FORESTRY WORKER</t>
  </si>
  <si>
    <t>C &amp; H REFORESTERS INC</t>
  </si>
  <si>
    <t>925 E ELLENDALE AVE</t>
  </si>
  <si>
    <t>DALLAS</t>
  </si>
  <si>
    <t>HALL</t>
  </si>
  <si>
    <t>RICK</t>
  </si>
  <si>
    <t>MANAGING MEMBER</t>
  </si>
  <si>
    <t>RHALLCNH@AOL.COM</t>
  </si>
  <si>
    <t>MUILENBURG</t>
  </si>
  <si>
    <t>VIRGINIA</t>
  </si>
  <si>
    <t>3043 W DUMONT DR</t>
  </si>
  <si>
    <t>COEUR D ALENE</t>
  </si>
  <si>
    <t>ID</t>
  </si>
  <si>
    <t>GINNYM@DPL.TODAY</t>
  </si>
  <si>
    <t>DIVERSE PERSONNEL LOGISTICS LLC</t>
  </si>
  <si>
    <t>18-yrs age due to travel. No min ed. Drug, alcohol, tobacco free work zone; should supervisor observe possibility of under influence drugs or alcohol then employer paid testing will commence, failure to participate or failed test equals dismissal. Proof of legal authority to work in U.S.</t>
  </si>
  <si>
    <t>925 E Ellendale Ave</t>
  </si>
  <si>
    <t>Dallas</t>
  </si>
  <si>
    <t>POLK</t>
  </si>
  <si>
    <t>P-400-20167-653050</t>
  </si>
  <si>
    <t xml:space="preserve">Deductions reqd. by law will be done by employer. Company makes available company vehicle after hrs. for reasonable personal use; contributions up to $35 per week to help cover costs of personal use deducted based on mileage.   
Employer helps in locating lodging by supplying list of 1 or more public accommodation options vicinity of worksite, lodging cost varies by location; Workers not reqd to stay in such lodging; Employer pays cost of lodging to extent reqd by law; and Carpool contributions are optional and not a condition of employment. 
</t>
  </si>
  <si>
    <t>rhallcnh@aol.com</t>
  </si>
  <si>
    <t>H-400-20240-792493</t>
  </si>
  <si>
    <t xml:space="preserve">Forest and Conservation Workers </t>
  </si>
  <si>
    <t xml:space="preserve">Matthews Timberland Service, Inc.  </t>
  </si>
  <si>
    <t>6381 Race Track Road</t>
  </si>
  <si>
    <t>Castalia</t>
  </si>
  <si>
    <t>NC</t>
  </si>
  <si>
    <t>Joyner</t>
  </si>
  <si>
    <t>Anna</t>
  </si>
  <si>
    <t>Secretary/Treasurer</t>
  </si>
  <si>
    <t>matthewstimberland@gmail.com</t>
  </si>
  <si>
    <t>Hall</t>
  </si>
  <si>
    <t>Patricia</t>
  </si>
  <si>
    <t>408 W Marian Ave</t>
  </si>
  <si>
    <t>Lake Park</t>
  </si>
  <si>
    <t>GA</t>
  </si>
  <si>
    <t>office@agworksh2.com</t>
  </si>
  <si>
    <t>AgWorks H2, LLC</t>
  </si>
  <si>
    <t xml:space="preserve">Must be 18 years or older. Requires physical stamina and endurance. Requires agility to climb over downed brush, while carrying a tree bag and tool.  Must lift and carry 50 lbs. Extensive walking over rough terrain. Work is in adverse weather. Work schedule and locations dependent on weather conditions. Overnight travel required. A minimum production standard of 1,625 tree seedlings planted correctly per 6.5 hour day after one week of on the job training. </t>
  </si>
  <si>
    <t>NASH</t>
  </si>
  <si>
    <t>ROCKY MOUNT, NC</t>
  </si>
  <si>
    <t>May pay piece rates of $0.03/tree planted correctly or the PW in the area of intended employment, whichever is higher.me</t>
  </si>
  <si>
    <t>P-400-20164-648943</t>
  </si>
  <si>
    <t xml:space="preserve">The employer will assist non-local workers in locating reasonably priced shared housing near the areas of employment and the employer will pay for the cost of that lodging to the extent that such costs would reduce pay below the offered wage rate for the area of intended employment.  Housing is optional. </t>
  </si>
  <si>
    <t>H-400-20234-781180</t>
  </si>
  <si>
    <t>HOUSEKEEPER</t>
  </si>
  <si>
    <t>CHINLE DEVELOPMENT INC</t>
  </si>
  <si>
    <t>430 SOUTH GULFVIEW BLVD</t>
  </si>
  <si>
    <t>CLEARWATER BEACH</t>
  </si>
  <si>
    <t>DUBOIS</t>
  </si>
  <si>
    <t>GINGER</t>
  </si>
  <si>
    <t xml:space="preserve">HUMAN RESOURCES </t>
  </si>
  <si>
    <t>ges-america@outlook.com</t>
  </si>
  <si>
    <t xml:space="preserve">Monday through Sunday. Basic English required. Weekends &amp; holidays reqd. Scheduled shift and workdays vary. </t>
  </si>
  <si>
    <t>PINELLAS</t>
  </si>
  <si>
    <t>TAMPA-ST. PETERSBURG-CLEARWATER, FL</t>
  </si>
  <si>
    <t>P-400-20156-627347</t>
  </si>
  <si>
    <t xml:space="preserve">Optional 3rd party housing may be available from $115/wk- $125/wk and may be voluntarily payroll deducted biweekly plus all deductions required by law. $150 nonrefundable cleaning fee if you choose the voluntary housing option. </t>
  </si>
  <si>
    <t>hiring@op-careers.com</t>
  </si>
  <si>
    <t>H-400-20245-799920</t>
  </si>
  <si>
    <t>H-400-20242-795050</t>
  </si>
  <si>
    <t>Homecare by HPS, LLC</t>
  </si>
  <si>
    <t>40801 Hwy 6 &amp; 24, Suite 3 (physical)</t>
  </si>
  <si>
    <t>PO Box 7720, Avon, CO 81620 (mailing)</t>
  </si>
  <si>
    <t>Avon</t>
  </si>
  <si>
    <t>Sanchez</t>
  </si>
  <si>
    <t>Teresa</t>
  </si>
  <si>
    <t>tsanchez@hpsbest.com</t>
  </si>
  <si>
    <t>Novak</t>
  </si>
  <si>
    <t>Amy</t>
  </si>
  <si>
    <t>Jill</t>
  </si>
  <si>
    <t>2077 North Frontage Road West, St 111 (physical)</t>
  </si>
  <si>
    <t>PO Box 3487, Vail, CO 81658 (mailing)</t>
  </si>
  <si>
    <t>amy@novaklawoffice.com</t>
  </si>
  <si>
    <t>Novak Law Office</t>
  </si>
  <si>
    <t>Colorado Supreme Court</t>
  </si>
  <si>
    <t>Must be able to stand, bend, kneel, and reach high areas to clean, move up and down stairs, and regularly lift and/or move up to 10 pounds. Must be able to withstand exposure to chemicals used in cleaning products. Team player with good attitude. Will require criminal background check and reference check pre-hire.</t>
  </si>
  <si>
    <t>40801 Hwy 6 &amp; 24, Suite 3</t>
  </si>
  <si>
    <t>P-400-20168-658140</t>
  </si>
  <si>
    <t>None.</t>
  </si>
  <si>
    <t>H-400-20225-764841</t>
  </si>
  <si>
    <t xml:space="preserve">Seasons Change Landscape Management </t>
  </si>
  <si>
    <t>12567 S Harvest Spring Lane</t>
  </si>
  <si>
    <t>Riverton</t>
  </si>
  <si>
    <t>UT</t>
  </si>
  <si>
    <t>Carter</t>
  </si>
  <si>
    <t>Jadyen</t>
  </si>
  <si>
    <t xml:space="preserve">3355 Bee Caves Rd </t>
  </si>
  <si>
    <t>FisherBroyles LLP</t>
  </si>
  <si>
    <t>Texas Supreme Court</t>
  </si>
  <si>
    <t>Pre-Hire employer paid drug test and criminal background checks required 
On the job training is provided.</t>
  </si>
  <si>
    <t>1273 W 12400 S</t>
  </si>
  <si>
    <t>SALT LAKE</t>
  </si>
  <si>
    <t>SALT LAKE CITY, UT</t>
  </si>
  <si>
    <t>P-400-20157-630807</t>
  </si>
  <si>
    <t>All deductions required by law</t>
  </si>
  <si>
    <t>jcarter@forevergreenmaint.com</t>
  </si>
  <si>
    <t>H-400-20230-772714</t>
  </si>
  <si>
    <t>Food Preparation Worker</t>
  </si>
  <si>
    <t>Food Preparation Workers</t>
  </si>
  <si>
    <t>Hyatt Corporation</t>
  </si>
  <si>
    <t>Park Hyatt Beaver Creek, Grand Hyatt Vail</t>
  </si>
  <si>
    <t>1300 Westhaven Drive</t>
  </si>
  <si>
    <t>Rigault</t>
  </si>
  <si>
    <t>LeeAnn</t>
  </si>
  <si>
    <t>Director Human Resources</t>
  </si>
  <si>
    <t xml:space="preserve">50 W. Thomas Place </t>
  </si>
  <si>
    <t>leeann.rigault@hyatt.com</t>
  </si>
  <si>
    <t>Feinstein</t>
  </si>
  <si>
    <t>Jessica</t>
  </si>
  <si>
    <t>10050 Regency Circle</t>
  </si>
  <si>
    <t>Suite 400</t>
  </si>
  <si>
    <t>Omaha</t>
  </si>
  <si>
    <t>NE</t>
  </si>
  <si>
    <t>jessica.feinstein@jacksonlewis.com</t>
  </si>
  <si>
    <t>Jackson lewis PC</t>
  </si>
  <si>
    <t>Supreme Court of Nebraska</t>
  </si>
  <si>
    <t xml:space="preserve">None.
Sunday - Saturday.  6:00am-2:30pm, or 4:00pm - 12:00am, with 1-2 days off per week.  May be required to work weekends and overtime. Paid bi-weekly, wages calculated each workweek. Workers will be paid no less than $16.50/hour. Overtime will be paid at $24.75/hour. 
Employer will make all deductions from the worker's paycheck as required by law. On-the-job training provided. The employer will provide workers at no charge all tools, supplies, and equipment required to perform the job. Optional employee housing is available (one-time refundable deposit of $500.00 paid up-front upon move-in, plus $250.00 deduction from each paycheck). Bus pass provided if worker requires daily transportation to/from worksite, otherwise will be deducted from paycheck if purchased by employee. Ski pass available. Cost will be deducted from paycheck if purchased by employee. Benefits available from first day of employment include: daily meal and colleague room discount program. Benefits available after 90 days of employment include: health/dental insurance, 401k, life insurance, short/long term disability, discounted ski pass. Employer will reimburse H-2B workers in the first work week for all visa, visa processing, border crossing, and other related fees, including those mandated by the government, incurred by the H-2B worker (excluding passport expenses and other charges that primarily benefit the worker). Transportation (including meals and to the extent necessary, lodging) to the place of employment will be provided, or its cost to workers reimbursed, if the worker completes half of the employment period. Daily subsistence will be at least $12.68 per day during travel to a maximum of $55 per day with receipts. The reimbursement will be provided by separate check. Employer will provide return transportation and daily subsistence if the worker completes the employment period or is dismissed early. Employer will provide at no charge, all tools, equipment and supplies necessary to perform the job. The employer guarantees to offer work for hours equal to at least three-fourths of the workdays in each 12-week period of the total employment period. Employer will make all the deductions from paychecks that are required by law. All deductions will be FLSA-compliant. 
</t>
  </si>
  <si>
    <t>See F.a.11</t>
  </si>
  <si>
    <t>P-400-20188-697218</t>
  </si>
  <si>
    <t>hyatt.com/careers</t>
  </si>
  <si>
    <t>H-400-20244-797468</t>
  </si>
  <si>
    <t>Truck Driver</t>
  </si>
  <si>
    <t>Heavy and Tractor-Trailer Truck Drivers</t>
  </si>
  <si>
    <t>Gil's Trucking, LLC</t>
  </si>
  <si>
    <t>3680 E. Chaparral Way</t>
  </si>
  <si>
    <t>Yuma</t>
  </si>
  <si>
    <t>AZ</t>
  </si>
  <si>
    <t>Gil Martinez</t>
  </si>
  <si>
    <t>Dispatcher</t>
  </si>
  <si>
    <t xml:space="preserve">Yuma </t>
  </si>
  <si>
    <t>victor.gilstrucking@gmail.com</t>
  </si>
  <si>
    <t>Malitz</t>
  </si>
  <si>
    <t>Jeanne</t>
  </si>
  <si>
    <t>Marie</t>
  </si>
  <si>
    <t>1295 Scott Street</t>
  </si>
  <si>
    <t xml:space="preserve">San Diego </t>
  </si>
  <si>
    <t>info@malitzlaw.com</t>
  </si>
  <si>
    <t>Malitzlaw, Inc.</t>
  </si>
  <si>
    <t>California Supreme Court</t>
  </si>
  <si>
    <t>Truck drivers must be able to drive commercial trucks with 1 year truck driving experience.  Each worker is expected to drive vehicles efficiently and safely through all types of roadways. Workers must be able to operate tractors, trailers, semi-trailers, and have adequate knowledge to make minor adjustments or repairs to these vehicles. Must have a CDL or equivalent license, pass a required drivers license background check, and mandated drug and alcohol test. The required drug test is post-employment and will be paid for by the employer. Truck drivers must have and maintain a suitable driving record and be ensured by the employers insurance company. Physical Demands: This job will entail extensive sitting, and repetitive movement.  
The driver will work staggering shifts of 8-12 hours Monday through Friday, and five hours on Saturday. The shift schedules vary in start time and end time. The work schedules have a start time of 5:00 a.m. - 7:00 a.m. and an end of time 1:00 p.m. - 5:00 p.m. or 3:00 p.m. - 7:00 p.m. (depending on start time). Saturday and Sunday work may apply subject to Arizona wage and hour rules. The drivers will work 45 hours per week.</t>
  </si>
  <si>
    <t>15740 S. Avenue G</t>
  </si>
  <si>
    <t>Somerton</t>
  </si>
  <si>
    <t>YUMA</t>
  </si>
  <si>
    <t>YUMA, AZ</t>
  </si>
  <si>
    <t>P-400-20168-657447</t>
  </si>
  <si>
    <t>Employer will deduct for federal and state income tax, FICA, Medicare, unemployment, and any other deduction required or permissible by law. Permissible deductions will be authorized by employees in writing.</t>
  </si>
  <si>
    <t>Rosa.gilstrucking@gmail.com</t>
  </si>
  <si>
    <t>www.azjobconnection.gov</t>
  </si>
  <si>
    <t>H-400-20238-787346</t>
  </si>
  <si>
    <t>Oyster Shuckers</t>
  </si>
  <si>
    <t>Meat, Poultry, and Fish Cutters and Trimmers</t>
  </si>
  <si>
    <t>Crimson Bay Oyster Company LLC</t>
  </si>
  <si>
    <t>13100 N Wintzell Ave</t>
  </si>
  <si>
    <t>Bayou La Batre</t>
  </si>
  <si>
    <t>AL</t>
  </si>
  <si>
    <t>Stringfellow</t>
  </si>
  <si>
    <t>Jade</t>
  </si>
  <si>
    <t>ccrimson@centurytel.net</t>
  </si>
  <si>
    <t>Cooper</t>
  </si>
  <si>
    <t>Zachary</t>
  </si>
  <si>
    <t>1831 N Lakewood Dr.</t>
  </si>
  <si>
    <t>Suite B</t>
  </si>
  <si>
    <t>Coeur d'Alene</t>
  </si>
  <si>
    <t>zack@laborci.com</t>
  </si>
  <si>
    <t>Labor Consultants International</t>
  </si>
  <si>
    <t xml:space="preserve">Must show proof of legal authorization to work in the United States. Drug/alcohol/tobacco-free work zone. Must be 18 due to insurance.  Perform physical activities such as: lift, balance, walk, stoop, handle, position, move, manipulate materials use static strength to exert max muscle force to lift, push, pull, carry objects up to 100lbs (possible 2-person). All applicants must be able, willing, qualified to perform work described and must be available for the entire period specified, and work throughout all areas of intended employment.  </t>
  </si>
  <si>
    <t>13100 North Wintzell Avenue (report to work)</t>
  </si>
  <si>
    <t>MOBILE</t>
  </si>
  <si>
    <t>MOBILE, AL</t>
  </si>
  <si>
    <t xml:space="preserve">Wage may vary.  Depends on Experience. </t>
  </si>
  <si>
    <t>P-400-20198-719844</t>
  </si>
  <si>
    <t>Cash advances may apply at employer's discretion (to be deducted from worker's paycheck).</t>
  </si>
  <si>
    <t>H-400-20260-825457</t>
  </si>
  <si>
    <t>Snow Cleaners</t>
  </si>
  <si>
    <t>Janitors and Cleaners, Except Maids and Housekeeping Cleaners</t>
  </si>
  <si>
    <t>Titania Crew LTD</t>
  </si>
  <si>
    <t>575 E Isle Street</t>
  </si>
  <si>
    <t>PO Box 67</t>
  </si>
  <si>
    <t>Isle</t>
  </si>
  <si>
    <t>MN</t>
  </si>
  <si>
    <t>Schmidt</t>
  </si>
  <si>
    <t>Rodney</t>
  </si>
  <si>
    <t>Operations Manager</t>
  </si>
  <si>
    <t>575 E Isle St</t>
  </si>
  <si>
    <t>issusbattle@yahoo.com</t>
  </si>
  <si>
    <t>MT</t>
  </si>
  <si>
    <t>Must be able to lift and carry 75lbs of snow for 30 yds.</t>
  </si>
  <si>
    <t>995 Settlement Trail</t>
  </si>
  <si>
    <t>Big Sky</t>
  </si>
  <si>
    <t>GALLATIN</t>
  </si>
  <si>
    <t>SOUTHWEST MONTANA NONMETROPOLITAN AREA</t>
  </si>
  <si>
    <t>May be offered higher wage due to experience/merit. Overtime may be available but not guaranteed.</t>
  </si>
  <si>
    <t>P-400-20184-691675</t>
  </si>
  <si>
    <t>Advances will be deducted with consent of the employee. The employer will provide housing as an option to employees living outside the regular commuting distance.  Employees who elect to live in the housing will have an additional $112.50 deducted per bi-weekly paycheck for rent and utilities.</t>
  </si>
  <si>
    <t>H-400-20246-801240</t>
  </si>
  <si>
    <t>Light Truck Driver</t>
  </si>
  <si>
    <t>Light Truck or Delivery Services Drivers</t>
  </si>
  <si>
    <t>W.R. Logistics, LLC</t>
  </si>
  <si>
    <t>1883 W Royal Hunte Dr</t>
  </si>
  <si>
    <t>Suite 200A</t>
  </si>
  <si>
    <t>Cedar City</t>
  </si>
  <si>
    <t xml:space="preserve">Wildridge </t>
  </si>
  <si>
    <t>Joe</t>
  </si>
  <si>
    <t>n/a</t>
  </si>
  <si>
    <t>Hester</t>
  </si>
  <si>
    <t>Taylor</t>
  </si>
  <si>
    <t>6747 Foxbriar Dr</t>
  </si>
  <si>
    <t>Tulsa</t>
  </si>
  <si>
    <t>OK</t>
  </si>
  <si>
    <t>Oklahoma</t>
  </si>
  <si>
    <t>taylor@southernimpact.com</t>
  </si>
  <si>
    <t>Southern Impact</t>
  </si>
  <si>
    <t xml:space="preserve">High School/GED </t>
  </si>
  <si>
    <t xml:space="preserve">Clean driving record, post hire drug test 
</t>
  </si>
  <si>
    <t>8020 S Franklin Rd</t>
  </si>
  <si>
    <t>Indianapolis</t>
  </si>
  <si>
    <t>INDIANAPOLIS-CARMEL-ANDERSON, IN</t>
  </si>
  <si>
    <t>At a minimum, both domestic and foreign workers will earn the prevailing hourly wage; however, the employer may choose to pay experienced workers, regardless of origin, more than the required minimum wage rate or offer a bonus based on work performance.</t>
  </si>
  <si>
    <t>P-400-20218-753370</t>
  </si>
  <si>
    <t>May assist in locating optional housing. Employer may charge the worker for reasonable costs related to the worker's refusal or negligent failure to return any property furnished by the employer or due to such worker's willful damage or destruction of such property. Deductions may be taken per employee's request.</t>
  </si>
  <si>
    <t>seasonaljobs.dol.gov</t>
  </si>
  <si>
    <t>H-400-20255-818916</t>
  </si>
  <si>
    <t>Crawfish Processing</t>
  </si>
  <si>
    <t>Laborers and Freight, Stock, and Material Movers, Hand</t>
  </si>
  <si>
    <t>Bieber Farms Crawfish, Inc.</t>
  </si>
  <si>
    <t>1628 Bieber Road</t>
  </si>
  <si>
    <t>Mamou</t>
  </si>
  <si>
    <t>LA</t>
  </si>
  <si>
    <t>Bieber</t>
  </si>
  <si>
    <t>Kody</t>
  </si>
  <si>
    <t>Rheinhard</t>
  </si>
  <si>
    <t>bieberfarms@centurytel.net</t>
  </si>
  <si>
    <t>Young</t>
  </si>
  <si>
    <t>Danielle</t>
  </si>
  <si>
    <t>Toups</t>
  </si>
  <si>
    <t>251 North Second Street, Suite A</t>
  </si>
  <si>
    <t>Eunice</t>
  </si>
  <si>
    <t>danielle@dtyounglaw.com</t>
  </si>
  <si>
    <t>Danielle Toups Young, Attorney at Law, L.L.C.</t>
  </si>
  <si>
    <t>Louisiana Supreme Court</t>
  </si>
  <si>
    <t>Extensive sitting, repetitive movements; random drug screen upon hire paid for by employer</t>
  </si>
  <si>
    <t>EVANGELINE</t>
  </si>
  <si>
    <t>CENTRAL LOUISIANA NONMETROPOLITAN AREA</t>
  </si>
  <si>
    <t>An employee may earn above hourly wage based on piece rate ($2.25/lb) performance, work performance, and/or experience.</t>
  </si>
  <si>
    <t>P-400-20183-690283</t>
  </si>
  <si>
    <t>All deductions required by law; The deductions the employer intends to make from paycheck, which is not required by law, would be the deduction of $30.00 per week for the optional housing  provided by the employer, if chosen by the employer.</t>
  </si>
  <si>
    <t>H-400-20259-825221</t>
  </si>
  <si>
    <t>Forestry Worker</t>
  </si>
  <si>
    <t>Silhouette Farm &amp; Forestry, LLC</t>
  </si>
  <si>
    <t>5065 S. Pacific Hwy</t>
  </si>
  <si>
    <t>Suite 100</t>
  </si>
  <si>
    <t>Phoenix</t>
  </si>
  <si>
    <t>WALKER</t>
  </si>
  <si>
    <t>DINAH</t>
  </si>
  <si>
    <t>SOLE MEMBER</t>
  </si>
  <si>
    <t>5065 S. PACIFIC HWY</t>
  </si>
  <si>
    <t>SUITE 100</t>
  </si>
  <si>
    <t>PHOENIX</t>
  </si>
  <si>
    <t>silhouettefarm_forestry@yahoo.com</t>
  </si>
  <si>
    <t>HODGSON</t>
  </si>
  <si>
    <t>AMBER</t>
  </si>
  <si>
    <t>M.</t>
  </si>
  <si>
    <t>1831 N. LAKEWOOD DR.</t>
  </si>
  <si>
    <t>SUITE B.</t>
  </si>
  <si>
    <t>COEUR D'ALENE</t>
  </si>
  <si>
    <t>amber@laborci.com</t>
  </si>
  <si>
    <t>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
*Must have 3 months commercial Brushsaw/Chainsaw Experience. *</t>
  </si>
  <si>
    <t>5065 S. Pacific Hwy (report to work)</t>
  </si>
  <si>
    <t>MEDFORD, OR</t>
  </si>
  <si>
    <t>H&amp;W Benefits may apply.  Optional Housing available at no cost. At employer's discretion: possible raises/bonuses...</t>
  </si>
  <si>
    <t>P-400-20199-722473</t>
  </si>
  <si>
    <t>At employer's discretion: possible draws/loans and cash advances (to be deducted from worker's paycheck).</t>
  </si>
  <si>
    <t>H-400-20246-801368</t>
  </si>
  <si>
    <t>Landscape Laborer</t>
  </si>
  <si>
    <t>Coastal General Contractors, LLC</t>
  </si>
  <si>
    <t>817 Phillips Rd</t>
  </si>
  <si>
    <t>Walterboro</t>
  </si>
  <si>
    <t>SC</t>
  </si>
  <si>
    <t>Marin</t>
  </si>
  <si>
    <t>Carlos</t>
  </si>
  <si>
    <t>carlosmarin2404@gmail.com</t>
  </si>
  <si>
    <t>Sphuler</t>
  </si>
  <si>
    <t>Stacey</t>
  </si>
  <si>
    <t>1831 N. Lakewood Dr.</t>
  </si>
  <si>
    <t>stacey@laborci.com</t>
  </si>
  <si>
    <t>Must be 18 due to state labor laws.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</si>
  <si>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817 Phillips Rd (report to work)</t>
  </si>
  <si>
    <t>COLLETON</t>
  </si>
  <si>
    <t>NORTHEAST SOUTH CAROLINA NONMETROPOLITAN AREA</t>
  </si>
  <si>
    <t xml:space="preserve">H&amp;W Benefits may apply.  Optional Housing available at no cost. </t>
  </si>
  <si>
    <t>P-400-20192-707756</t>
  </si>
  <si>
    <t>office@coastalpinestrawllc.com</t>
  </si>
  <si>
    <t>H-400-20247-802842</t>
  </si>
  <si>
    <t>Green Forestry, LLC</t>
  </si>
  <si>
    <t>11395 Redbud Lane</t>
  </si>
  <si>
    <t>Orange</t>
  </si>
  <si>
    <t>VA</t>
  </si>
  <si>
    <t>Villalva</t>
  </si>
  <si>
    <t>Nicasia</t>
  </si>
  <si>
    <t>GreenForestryllc@gmail.com</t>
  </si>
  <si>
    <t>Ward</t>
  </si>
  <si>
    <t>Alex</t>
  </si>
  <si>
    <t>Scott</t>
  </si>
  <si>
    <t>alex@laborci.com</t>
  </si>
  <si>
    <t>Must be 18 due to travel. Must show proof of legal authorization to work in the United States. Drug/alcohol/tobacco free work zone. Must walk substantially (up to 15 miles/day), also stoop, bend while carrying a pack (up to 40lbs)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</si>
  <si>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700 Main Street (report to work)</t>
  </si>
  <si>
    <t>Gatesville</t>
  </si>
  <si>
    <t>GATES</t>
  </si>
  <si>
    <t>VIRGINIA BEACH-NORFOLK-NEWPORT NEWS, VA-NC</t>
  </si>
  <si>
    <t xml:space="preserve">Piece rate may apply. H&amp;W Benefits may apply.  Optional Housing available at no cost. </t>
  </si>
  <si>
    <t>P-400-20190-702128</t>
  </si>
  <si>
    <t>greenforestryllc@gmail.com</t>
  </si>
  <si>
    <t>H-400-20252-810709</t>
  </si>
  <si>
    <t>Determination Issued - Partial Certification</t>
  </si>
  <si>
    <t>Seafood Cutter and Trimmer</t>
  </si>
  <si>
    <t>Crawfish Palace, Inc.</t>
  </si>
  <si>
    <t>2328 Hidden Cove</t>
  </si>
  <si>
    <t>Haughton</t>
  </si>
  <si>
    <t>Somsri</t>
  </si>
  <si>
    <t>Sitkrongwong</t>
  </si>
  <si>
    <t>1865 Highway 80</t>
  </si>
  <si>
    <t>somsri_22050@hotmail.com</t>
  </si>
  <si>
    <t>Alonzo</t>
  </si>
  <si>
    <t>Michelle</t>
  </si>
  <si>
    <t>4965 Preston Park Blvd</t>
  </si>
  <si>
    <t>Ste. 320</t>
  </si>
  <si>
    <t>Plano</t>
  </si>
  <si>
    <t>malonzo@cowlesthompson.com</t>
  </si>
  <si>
    <t>Cowles &amp; Thompson PC</t>
  </si>
  <si>
    <t>BOSSIER</t>
  </si>
  <si>
    <t>SHREVEPORT-BOSSIER CITY, LA</t>
  </si>
  <si>
    <t>P-400-20175-675716</t>
  </si>
  <si>
    <t>Sate and federal deductions as required by law</t>
  </si>
  <si>
    <t>H-400-20245-799627</t>
  </si>
  <si>
    <t>Lift Operator</t>
  </si>
  <si>
    <t>Amusement and Recreation Attendants</t>
  </si>
  <si>
    <t>Killington/Pico Ski Resort Partners, LLC</t>
  </si>
  <si>
    <t>Killington/Pico Ski Resort</t>
  </si>
  <si>
    <t>4763 Killington Road</t>
  </si>
  <si>
    <t>Killington</t>
  </si>
  <si>
    <t>VT</t>
  </si>
  <si>
    <t>Fennell</t>
  </si>
  <si>
    <t>International Workforce Coordinator</t>
  </si>
  <si>
    <t>JFennell@Killington.com</t>
  </si>
  <si>
    <t>Pabian</t>
  </si>
  <si>
    <t>Keith</t>
  </si>
  <si>
    <t>Andrew</t>
  </si>
  <si>
    <t>40 Speen Street</t>
  </si>
  <si>
    <t>4th Floor</t>
  </si>
  <si>
    <t>Framingham</t>
  </si>
  <si>
    <t>keith.pabian@pabianlaw.com</t>
  </si>
  <si>
    <t xml:space="preserve">Pabian Law, LLC </t>
  </si>
  <si>
    <t>Supreme Judicial Court</t>
  </si>
  <si>
    <t>Requirements: ability (in English) to read and comprehend simple instructions and respond to questions, short correspondence, and memos; ability to write simple correspondence, including maintaining written logs, reports, and checklists; ability to effectively present information in one-on-one and small group situations to customers, clients, and other employees; must be able to regularly lift or move up to 50 pounds and occasionally lift or move more than 100 pounds, and perform other physically demanding skills; must be able to work weekends and holidays, work effectively at high elevations, and function effectively in extreme cold weather conditions and in other inclement weather conditions.</t>
  </si>
  <si>
    <t>RUTLAND</t>
  </si>
  <si>
    <t>SOUTHERN VERMONT NONMETROPOLITAN AREA</t>
  </si>
  <si>
    <t>Wage: $12.22 - $15.20 per hour, paid bi-weekly. See job description for additional detail.</t>
  </si>
  <si>
    <t>P-400-20183-688968</t>
  </si>
  <si>
    <t>Housing is offered and optional.  Employees may have up to two housing options, depending on availability.  Option #1: limited, employer-owned housing may be available.  Cost of employer-owned housing, if accepted, is $110.00 per week, to be paid directly to the Employer.  A $300.00 security deposit is required, to be paid directly to the employer at time of move-in.  The security deposit is refundable provided that the tenant remains in the housing through the agreed upon departure date and leaves the premises in good condition.  Option #2: employer will assist employee in locating and arranging local third-party housing, in which case, employee will pay housing costs directly to third-party landlord based on the terms of the lease.</t>
  </si>
  <si>
    <t>H-400-20237-783221</t>
  </si>
  <si>
    <t>Jesse.Stewart@hawkscay.com</t>
  </si>
  <si>
    <t>SEHEULT</t>
  </si>
  <si>
    <t>P-400-20156-626491</t>
  </si>
  <si>
    <t>Optional housing subject to availability $95-$130/wk &amp; will be deducted biweekly plus all deductions required by law</t>
  </si>
  <si>
    <t>H-400-20260-826674</t>
  </si>
  <si>
    <t>SHOW HORSE GROOM</t>
  </si>
  <si>
    <t>Nonfarm Animal Caretakers</t>
  </si>
  <si>
    <t>KIESNER TRAINING</t>
  </si>
  <si>
    <t>3418 Miser Station Road</t>
  </si>
  <si>
    <t>Louisville</t>
  </si>
  <si>
    <t>Kiesner</t>
  </si>
  <si>
    <t>Ashton</t>
  </si>
  <si>
    <t>Trainer</t>
  </si>
  <si>
    <t>ashtonkiesner@gmail.com</t>
  </si>
  <si>
    <t>Velie</t>
  </si>
  <si>
    <t>William</t>
  </si>
  <si>
    <t>Place</t>
  </si>
  <si>
    <t>225 N Peters Ave</t>
  </si>
  <si>
    <t>Suite 1</t>
  </si>
  <si>
    <t>Norman</t>
  </si>
  <si>
    <t>contact@velie.us</t>
  </si>
  <si>
    <t>William Velie, Attorney at Law PLLC</t>
  </si>
  <si>
    <t>Oklahoma Supreme Court</t>
  </si>
  <si>
    <t>MUST BE ABLE TO LIFT 50 LBS</t>
  </si>
  <si>
    <t>2435 Gabler Ave SE</t>
  </si>
  <si>
    <t>Buffalo</t>
  </si>
  <si>
    <t>WRIGHT</t>
  </si>
  <si>
    <t>MINNEAPOLIS-ST. PAUL-BLOOMINGTON, MN-WI</t>
  </si>
  <si>
    <t>P-400-20160-633947</t>
  </si>
  <si>
    <t>STATE AND FEDERAL TAXES</t>
  </si>
  <si>
    <t>ASHTONKIESNER@GMAIL.COM</t>
  </si>
  <si>
    <t>H-400-20259-824809</t>
  </si>
  <si>
    <t>COOKS</t>
  </si>
  <si>
    <t>AMERICA AT PLAY SOUTH INC</t>
  </si>
  <si>
    <t>1350 BEACH ROAD</t>
  </si>
  <si>
    <t>ENGLEWOOD</t>
  </si>
  <si>
    <t>HEMMES</t>
  </si>
  <si>
    <t>JILL</t>
  </si>
  <si>
    <t>GISMONDI</t>
  </si>
  <si>
    <t>JOHN</t>
  </si>
  <si>
    <t>888 Baldwin Drive</t>
  </si>
  <si>
    <t>Westbury</t>
  </si>
  <si>
    <t>NY</t>
  </si>
  <si>
    <t>USAMERICANS@AOL.COM</t>
  </si>
  <si>
    <t>U.S. Americans Inc</t>
  </si>
  <si>
    <t>CHARLOTTE</t>
  </si>
  <si>
    <t>PUNTA GORDA, FL</t>
  </si>
  <si>
    <t>P-400-20232-777265</t>
  </si>
  <si>
    <t>jillathans@aol.com</t>
  </si>
  <si>
    <t>H-400-20246-800465</t>
  </si>
  <si>
    <t xml:space="preserve">Restaurant Attendants </t>
  </si>
  <si>
    <t>Dining Room and Cafeteria Attendants and Bartender Helpers</t>
  </si>
  <si>
    <t>Snowbird Operations LLC</t>
  </si>
  <si>
    <t>State Highway 210</t>
  </si>
  <si>
    <t>Snowbird</t>
  </si>
  <si>
    <t>Shafter</t>
  </si>
  <si>
    <t>Sara</t>
  </si>
  <si>
    <t>J</t>
  </si>
  <si>
    <t xml:space="preserve">Assistant Director, HR </t>
  </si>
  <si>
    <t>saraj@snowbird.com</t>
  </si>
  <si>
    <t>Melendez</t>
  </si>
  <si>
    <t>Barbara</t>
  </si>
  <si>
    <t>111 E Broadway</t>
  </si>
  <si>
    <t xml:space="preserve">4th Floor </t>
  </si>
  <si>
    <t xml:space="preserve">Salt Lake City </t>
  </si>
  <si>
    <t>barbara-melendez@rbmn.com</t>
  </si>
  <si>
    <t xml:space="preserve">Richards Brandt Miller Nelson </t>
  </si>
  <si>
    <t xml:space="preserve">Supreme Court of Utah </t>
  </si>
  <si>
    <t>P-400-20162-640468</t>
  </si>
  <si>
    <t>https://snowbird.com/jobs</t>
  </si>
  <si>
    <t>Richards Brandt Miller Nelson</t>
  </si>
  <si>
    <t>H-400-20260-826215</t>
  </si>
  <si>
    <t>Laborers</t>
  </si>
  <si>
    <t xml:space="preserve">Eternally Grateful, LLC </t>
  </si>
  <si>
    <t>7741 Hudson Park Dr</t>
  </si>
  <si>
    <t xml:space="preserve">Hudson </t>
  </si>
  <si>
    <t>OH</t>
  </si>
  <si>
    <t xml:space="preserve">Dohner </t>
  </si>
  <si>
    <t>Gregory</t>
  </si>
  <si>
    <t>P</t>
  </si>
  <si>
    <t>Sole Member</t>
  </si>
  <si>
    <t>Hudson</t>
  </si>
  <si>
    <t>Kenefick</t>
  </si>
  <si>
    <t>Devon</t>
  </si>
  <si>
    <t>R</t>
  </si>
  <si>
    <t>400 Preston Ave</t>
  </si>
  <si>
    <t>Charlottesville</t>
  </si>
  <si>
    <t>clagett1161@maslabor.com</t>
  </si>
  <si>
    <t>MAS Labor H2B, LLC</t>
  </si>
  <si>
    <t xml:space="preserve">Must lift/carry 50 lbs., when necessary.  Saturday and Sunday work required, when necessary. Workers with valid U.S. drivers license may operate a vehicle (driving is not a requirement of all workers in the position). </t>
  </si>
  <si>
    <t xml:space="preserve">7741 Hudson Park Dr </t>
  </si>
  <si>
    <t>SUMMIT</t>
  </si>
  <si>
    <t>AKRON, OH</t>
  </si>
  <si>
    <t>Raises and/or bonuses may be offered based on individual factors including work performance, skill, and tenure</t>
  </si>
  <si>
    <t>P-400-20206-734844</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</si>
  <si>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Employer will offer daily transportation to and from the worksite from a centralized designated pick-up place at a reasonable cost to worker.  The use of this transportation is voluntary.      </t>
  </si>
  <si>
    <t>gregdohner@gmail.com</t>
  </si>
  <si>
    <t>ohiomeansjobs.com</t>
  </si>
  <si>
    <t>Clagett</t>
  </si>
  <si>
    <t>Amanda</t>
  </si>
  <si>
    <t>H-400-20252-809792</t>
  </si>
  <si>
    <t>Horse Show Groom</t>
  </si>
  <si>
    <t>Karazissis Brothers, Inc.</t>
  </si>
  <si>
    <t>Far West Farms</t>
  </si>
  <si>
    <t>5155 Old Scandia Lane</t>
  </si>
  <si>
    <t>Calabasas</t>
  </si>
  <si>
    <t>Krutilek</t>
  </si>
  <si>
    <t>Greg</t>
  </si>
  <si>
    <t>Administrator</t>
  </si>
  <si>
    <t>gregk@taxlaw.org</t>
  </si>
  <si>
    <t>Arburua</t>
  </si>
  <si>
    <t>Martin</t>
  </si>
  <si>
    <t>Joseph</t>
  </si>
  <si>
    <t>514 Via de la Valle</t>
  </si>
  <si>
    <t>Suite 301</t>
  </si>
  <si>
    <t>Solana Beach</t>
  </si>
  <si>
    <t>Law@ilglawgroup.com</t>
  </si>
  <si>
    <t>MJA International Law Group, APC</t>
  </si>
  <si>
    <t>Must demonstrate reasonable proficiency with horses.</t>
  </si>
  <si>
    <t>LOS ANGELES</t>
  </si>
  <si>
    <t>LOS ANGELES-LONG BEACH-ANAHEIM, CA</t>
  </si>
  <si>
    <t>P-400-20210-738959</t>
  </si>
  <si>
    <t>H-400-20260-827547</t>
  </si>
  <si>
    <t>Yellowstone Club Operations, LLC</t>
  </si>
  <si>
    <t>Yellowstone Club</t>
  </si>
  <si>
    <t>1 Yellowstone Club Trail</t>
  </si>
  <si>
    <t>McPheeters</t>
  </si>
  <si>
    <t>Cindy</t>
  </si>
  <si>
    <t>Director of Human Resources</t>
  </si>
  <si>
    <t>PO Box 161097</t>
  </si>
  <si>
    <t>cindy.mcpheeters@yellowstoneclub.com</t>
  </si>
  <si>
    <t xml:space="preserve">The Petitioner will consider for employment any person who possesses at least three (3) months of guest-service experience at a high-end hotel, resort, private club, or tourism environment.  Successful applicant must pass pre-employment background check.
</t>
  </si>
  <si>
    <t xml:space="preserve">Big Sky </t>
  </si>
  <si>
    <t>MADISON</t>
  </si>
  <si>
    <t xml:space="preserve">Wage: $15.00 per hour, paid bi-weekly.  See Job Description for additional details. </t>
  </si>
  <si>
    <t>P-400-20192-707530</t>
  </si>
  <si>
    <t xml:space="preserve">Housing is offered and optional.  Yellowstone Club has several housing venues and employees are assigned a location based on work schedule and transportation.  Cost of housing, if accepted, is $375.00 - $600.00 per bi-weekly pay period.  Due to social distancing recommendations by the CDC, housing will be either single or double occupancy for winter 2020-2021.  A few triple rooms may be available for $300 per bi-weekly pay cycle, but those will be very limited.  Breakfast is included at Gallatin Gateway Inn (GGI) and Days Inn, Bozeman.  Employees may purchase optional meal cards from $50.00 to $150.00 which are available from HR or GGI to purchase lunch or dinner.  All employees in employee housing may purchase a meal card for dining at GGI.   Please see Job Description for additional details. </t>
  </si>
  <si>
    <t>H-400-20269-846313</t>
  </si>
  <si>
    <t>Housekeeper/Cleaner</t>
  </si>
  <si>
    <t>Jondoug, LLC</t>
  </si>
  <si>
    <t>North Conway Grand Hotel</t>
  </si>
  <si>
    <t>72 Common Court Route 16 Settler's Green</t>
  </si>
  <si>
    <t>c/o Newport Hotel Group, 28 Jacome Way, Middletown, RI 02842</t>
  </si>
  <si>
    <t>North Conway</t>
  </si>
  <si>
    <t>NH</t>
  </si>
  <si>
    <t>Nunes</t>
  </si>
  <si>
    <t>Linda</t>
  </si>
  <si>
    <t>Senior Human Resources Manager</t>
  </si>
  <si>
    <t>28 Jacome Way</t>
  </si>
  <si>
    <t>Middletown</t>
  </si>
  <si>
    <t>RI</t>
  </si>
  <si>
    <t>lanunes@newporthotelgroup.com</t>
  </si>
  <si>
    <t>No experience required.</t>
  </si>
  <si>
    <t>72 Common Court</t>
  </si>
  <si>
    <t>CONWAY</t>
  </si>
  <si>
    <t>NORTHERN NEW HAMPSHIRE NONMETROPOLITAN AREA</t>
  </si>
  <si>
    <t>Wage: All new-hires and first-time employees will begin work at $15.00 per hour, paid weekly...see job description.</t>
  </si>
  <si>
    <t>P-400-20216-748831</t>
  </si>
  <si>
    <t>Limited shared seasonal housing may be offered and optional on a first-come, first-serve basis.  Cost of housing, if available, is $125.00 per week.  If used, total cost of housing will be paid directly to employer or rental unit by employee.      Additional, optional benefits may be offered to worker, for worker’s sole benefit, including but not limited to medical, dental, and vision insurance.  If voluntarily elected by worker, employee costs/contributions for benefits will be deducted from paycheck.</t>
  </si>
  <si>
    <t>adaigle@newporthotelgroup.com</t>
  </si>
  <si>
    <t>H-400-20275-854271</t>
  </si>
  <si>
    <t>Withdrawn</t>
  </si>
  <si>
    <t>Dishwasher</t>
  </si>
  <si>
    <t>Dishwashers</t>
  </si>
  <si>
    <t>Steamboat Ski &amp; Resort Corporation</t>
  </si>
  <si>
    <t>2305 Mount Werner Circle</t>
  </si>
  <si>
    <t>Steamboat Springs</t>
  </si>
  <si>
    <t>Sullivan</t>
  </si>
  <si>
    <t>Trish</t>
  </si>
  <si>
    <t>Vice President of Human Resources</t>
  </si>
  <si>
    <t>TSullivan@steamboat.com</t>
  </si>
  <si>
    <t xml:space="preserve">No experience required. </t>
  </si>
  <si>
    <t>ROUTT</t>
  </si>
  <si>
    <t>Wage: $12.96 - $15.64 per hour, paid bi-weekly.  See Job Description.</t>
  </si>
  <si>
    <t>P-400-20224-761658</t>
  </si>
  <si>
    <t>Housing is offered and optional.  Cost of housing, if accepted, is up to $500.00 per month.  If used, total cost of housing will be deducted from paycheck.  A partially refundable security deposit of $450.00 security deposit is required, to be paid directly to employer upon acceptance of housing (security deposit, plus a non-refundable administrative fee of $50.00).  Additional, optional benefits may be offered to worker, for worker’s sole benefit, including but not limited to 401k.  If voluntarily elected by worker, employee costs/contributions for benefits will be deducted from paycheck.</t>
  </si>
  <si>
    <t>MNalder@steamboat.com</t>
  </si>
  <si>
    <t>H-400-20263-834572</t>
  </si>
  <si>
    <t>Determination Issued - Denied</t>
  </si>
  <si>
    <t>Restaurant Manager</t>
  </si>
  <si>
    <t>One-Time Occurrence</t>
  </si>
  <si>
    <t>Otay Lakes Brewery, LLC</t>
  </si>
  <si>
    <t>901 Lane Ave.</t>
  </si>
  <si>
    <t>Chula Vista</t>
  </si>
  <si>
    <t>Gustavo</t>
  </si>
  <si>
    <t>Finance Manager</t>
  </si>
  <si>
    <t>901 Lane Ave</t>
  </si>
  <si>
    <t>hr@novobrew.com</t>
  </si>
  <si>
    <t>Aguilar</t>
  </si>
  <si>
    <t>Yadira</t>
  </si>
  <si>
    <t>111 N Magnolia Ave.</t>
  </si>
  <si>
    <t>Suite 1015</t>
  </si>
  <si>
    <t>Orlando</t>
  </si>
  <si>
    <t>yadira@aiassoc.com</t>
  </si>
  <si>
    <t>American Immigration Associates LLC</t>
  </si>
  <si>
    <t>Florida Supreme Court</t>
  </si>
  <si>
    <t>SAN DIEGO</t>
  </si>
  <si>
    <t>SAN DIEGO-CARLSBAD, CA</t>
  </si>
  <si>
    <t>P-400-20148-605043</t>
  </si>
  <si>
    <t>H-400-20260-826477</t>
  </si>
  <si>
    <t>Thoroughbred Racehorse Groom</t>
  </si>
  <si>
    <t>Steve Klesaris Racing Stable</t>
  </si>
  <si>
    <t>83 Joyce Drive</t>
  </si>
  <si>
    <t>WILMINGTON</t>
  </si>
  <si>
    <t>DE</t>
  </si>
  <si>
    <t>Steven</t>
  </si>
  <si>
    <t>Klesaris</t>
  </si>
  <si>
    <t>83 Joyce Dr</t>
  </si>
  <si>
    <t>steveklesaris@yahoo.com</t>
  </si>
  <si>
    <t xml:space="preserve">Must be able to lift 50 pounds. </t>
  </si>
  <si>
    <t>901 S FEDERAL HWY</t>
  </si>
  <si>
    <t>901 S Federal Highway</t>
  </si>
  <si>
    <t>HALLANDLE BCH</t>
  </si>
  <si>
    <t>BROWARD</t>
  </si>
  <si>
    <t>MIAMI-FORT LAUDERDALE-WEST PALM BEACH, FL</t>
  </si>
  <si>
    <t>P-400-20183-691107</t>
  </si>
  <si>
    <t>State and Federal Taxes</t>
  </si>
  <si>
    <t>H-400-20274-852286</t>
  </si>
  <si>
    <t>Ski Instructor Level 3</t>
  </si>
  <si>
    <t>Self-Enrichment Education Teachers</t>
  </si>
  <si>
    <t>Deer Valley Resort Company, LLC</t>
  </si>
  <si>
    <t>2250 Deer Valley Drive South</t>
  </si>
  <si>
    <t>Park City</t>
  </si>
  <si>
    <t>Newell</t>
  </si>
  <si>
    <t>Kathleen</t>
  </si>
  <si>
    <t>Recruiting Coordinator</t>
  </si>
  <si>
    <t xml:space="preserve">2550 Deer Valley Drive South </t>
  </si>
  <si>
    <t>knewell@deervalley.com</t>
  </si>
  <si>
    <t>Pabian Law, LLC</t>
  </si>
  <si>
    <t>The Petitioner will consider for employment any person who possesses at least 1,450 hours (nine (9) full-time months) of experience teaching alpine skiing and a current PSIA Level 3 Alpine Certification or foreign equivalent.</t>
  </si>
  <si>
    <t>EASTERN UTAH NONMETROPOLITAN AREA</t>
  </si>
  <si>
    <t xml:space="preserve">Please see Job Description for additional information. </t>
  </si>
  <si>
    <t>P-400-20209-736239</t>
  </si>
  <si>
    <t>Housing is offered and optional.  Cost of housing, if accepted, is $119.00 - $185.00 per week.  If used, total cost of housing will be deducted from paycheck.  The nightly rental fee is $17.00 - $26.50 per night.  A $250.00 partially refundable security deposit is required, to be paid directly to employer upon acceptance of housing.  Up to $200.00 of deposit may be returned to the employee based on the condition of the housing, at the employer’s sole discretion, at the end of the employment period.  Employees will be charged for non-returned company items via payroll deduction.</t>
  </si>
  <si>
    <t>H-400-20261-831185</t>
  </si>
  <si>
    <t>BEAVER RUN RENTAL HOLDINGS</t>
  </si>
  <si>
    <t>BEAVER RUN RESORT</t>
  </si>
  <si>
    <t>620 VILLAGE RD</t>
  </si>
  <si>
    <t>BRECKENRIDGE</t>
  </si>
  <si>
    <t>LOWER</t>
  </si>
  <si>
    <t>LAURA</t>
  </si>
  <si>
    <t>D</t>
  </si>
  <si>
    <t>llower@beaverrun.com</t>
  </si>
  <si>
    <t>316 US ROUTE 1</t>
  </si>
  <si>
    <t>GLOBAL EMPLOYMENT SERVICES INC</t>
  </si>
  <si>
    <t>MUST WORK WEEKENDS AND HOLIDAYS. MUST ROTATE SHIFTS.</t>
  </si>
  <si>
    <t>P-400-20205-730804</t>
  </si>
  <si>
    <t xml:space="preserve">Optional housing at $125/wk. will be deducted. </t>
  </si>
  <si>
    <t>work@beaverrun.com</t>
  </si>
  <si>
    <t>H-400-20269-846713</t>
  </si>
  <si>
    <t>Ponderosa Timberland Inc</t>
  </si>
  <si>
    <t>405 Oak Grove Road</t>
  </si>
  <si>
    <t>Medford</t>
  </si>
  <si>
    <t>Bencomo</t>
  </si>
  <si>
    <t>ponderosatimber92@gmail.com</t>
  </si>
  <si>
    <t>Gilmore</t>
  </si>
  <si>
    <t>Mikayla</t>
  </si>
  <si>
    <t>E</t>
  </si>
  <si>
    <t>1831 N Lakewood Drive</t>
  </si>
  <si>
    <t>Mikayla@laborci.com</t>
  </si>
  <si>
    <t>Must be 18 due to goverment contracts.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</si>
  <si>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405 Oak Grove Road (report to work)</t>
  </si>
  <si>
    <t>P-400-20205-732560</t>
  </si>
  <si>
    <t>H-400-20290-879932</t>
  </si>
  <si>
    <t>Amusement Operator</t>
  </si>
  <si>
    <t>Ace Amusements</t>
  </si>
  <si>
    <t>67 S Higley Rd</t>
  </si>
  <si>
    <t>Gilbert</t>
  </si>
  <si>
    <t>Jensen</t>
  </si>
  <si>
    <t>Jordan</t>
  </si>
  <si>
    <t xml:space="preserve">67 S Higley Rd </t>
  </si>
  <si>
    <t>jordannj605@gmail.com</t>
  </si>
  <si>
    <t>Contreras</t>
  </si>
  <si>
    <t>Michele</t>
  </si>
  <si>
    <t>Ann</t>
  </si>
  <si>
    <t>1040 North Kings Highway</t>
  </si>
  <si>
    <t>Suite 302</t>
  </si>
  <si>
    <t>Cherry Hill</t>
  </si>
  <si>
    <t>NJ</t>
  </si>
  <si>
    <t>New Jersey</t>
  </si>
  <si>
    <t>office@h-2visas.com</t>
  </si>
  <si>
    <t>Law Office of Michele Contreras, LLC</t>
  </si>
  <si>
    <t>NJ Supreme Court</t>
  </si>
  <si>
    <t xml:space="preserve">Must lift 50lbs. Post-employment criminal background check and drug testing upon employers reasonable suspicion. 
F.a.5 A-H: 
6am-11pm. Hours vary, Tu-Sat.; OT may be available.
</t>
  </si>
  <si>
    <t>MARICOPA</t>
  </si>
  <si>
    <t>PHOENIX-MESA-SCOTTSDALE, AZ</t>
  </si>
  <si>
    <t>Wage is a range of 8.71/hr to $12.54/hr depending on the location; OT may be available at $13.07/hr to $18.81/hr</t>
  </si>
  <si>
    <t>P-400-20242-794956</t>
  </si>
  <si>
    <t xml:space="preserve"> Optional housing at no cost if elected.</t>
  </si>
  <si>
    <t>H-400-20280-859219</t>
  </si>
  <si>
    <t xml:space="preserve">Landscape Laborer </t>
  </si>
  <si>
    <t xml:space="preserve">The Nature Group, Inc. </t>
  </si>
  <si>
    <t xml:space="preserve">DBA Nature's Partner </t>
  </si>
  <si>
    <t>5740 Thunderbird Dr. Suite D</t>
  </si>
  <si>
    <t>Mailing: P. O. Box 361141  Indianapolis IN 46236</t>
  </si>
  <si>
    <t xml:space="preserve">Indianapolis </t>
  </si>
  <si>
    <t xml:space="preserve">Campbell </t>
  </si>
  <si>
    <t>Vance</t>
  </si>
  <si>
    <t>L.</t>
  </si>
  <si>
    <t>5740 Thunderbird Dr., Suite D</t>
  </si>
  <si>
    <t>mailing: P. O. Box 361141  Indianapolis IN 46236</t>
  </si>
  <si>
    <t>400 Preston Ave, Suite 300</t>
  </si>
  <si>
    <t xml:space="preserve">Charlottesville </t>
  </si>
  <si>
    <t xml:space="preserve">Must lift/carry 50 lbs., when necessary.  Saturday work required, when necessary. </t>
  </si>
  <si>
    <t>5740 Thunderbird Drive Suite D</t>
  </si>
  <si>
    <t>P-400-20245-799023</t>
  </si>
  <si>
    <t>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Employer will offer daily transportation to and from the worksite from a centralized designated pick-up place at no cost to workers.  Use of this transportation is voluntary.</t>
  </si>
  <si>
    <t>vancec@naturespartnerinc.com</t>
  </si>
  <si>
    <t>www.indianacareerconnect.com</t>
  </si>
  <si>
    <t>H-400-20277-856806</t>
  </si>
  <si>
    <t>Amusement &amp; Recreation Attendant - Traveling Carnival</t>
  </si>
  <si>
    <t>Primetime Amusements LLC</t>
  </si>
  <si>
    <t>1709 A #379 Gornto Road</t>
  </si>
  <si>
    <t>(Mail: 18108 Lithia Ranch Road, Lithia FL 33547)</t>
  </si>
  <si>
    <t>Valdosta</t>
  </si>
  <si>
    <t>Stine</t>
  </si>
  <si>
    <t>funzone@primetimecarnival.com</t>
  </si>
  <si>
    <t>Judkins</t>
  </si>
  <si>
    <t>James</t>
  </si>
  <si>
    <t>Kendrick</t>
  </si>
  <si>
    <t>806 Morgan Boulevard</t>
  </si>
  <si>
    <t>Suite J</t>
  </si>
  <si>
    <t>Harlingen</t>
  </si>
  <si>
    <t>carnival.workforce@gmail.com</t>
  </si>
  <si>
    <t>JKJ Workforce Agency, Inc.</t>
  </si>
  <si>
    <t>Post-employment random drug testing &amp; background checks may be required, at no cost to the worker. The job requires the applicant to be qualified, ready, willing, able, &amp; available to perform during the entire employment at the designated worksite; to enter into &amp; comply with employment contract; to follow workplace rules; &amp; to meet job performance standards.</t>
  </si>
  <si>
    <t>8491 Highway 84</t>
  </si>
  <si>
    <t>Quitman</t>
  </si>
  <si>
    <t>BROOKS</t>
  </si>
  <si>
    <t>VALDOSTA, GA</t>
  </si>
  <si>
    <t>Merit increases and/or bonuses may be awarded at employer discretion.</t>
  </si>
  <si>
    <t>P-400-20202-724849</t>
  </si>
  <si>
    <t>Employer will make all deductions from the worker’s paycheck required by law. Optional mobile housing (valued at $175.00 per week) and local convenience travel (valued at $25.00 per week) are available at no cost to the worker.</t>
  </si>
  <si>
    <t>funzone@primetimeacarnival.com</t>
  </si>
  <si>
    <t>H-400-20293-881604</t>
  </si>
  <si>
    <t>Determination Issued - Certification (Returned)</t>
  </si>
  <si>
    <t xml:space="preserve">Greenmaster Landscape Contractors, Inc. </t>
  </si>
  <si>
    <t xml:space="preserve">6709 S. Husband St. </t>
  </si>
  <si>
    <t xml:space="preserve">Stillwater </t>
  </si>
  <si>
    <t>Mitchell</t>
  </si>
  <si>
    <t>John</t>
  </si>
  <si>
    <t>S.</t>
  </si>
  <si>
    <t>mail@greenmasterstillwater.com</t>
  </si>
  <si>
    <t>Must be 18 due to equipment use.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</si>
  <si>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6709 S. Husband St (report to work)</t>
  </si>
  <si>
    <t>PAYNE</t>
  </si>
  <si>
    <t>NORTHWEST OKLAHOMA NONMETROPOLITAN AREA</t>
  </si>
  <si>
    <t>P-400-20199-721855</t>
  </si>
  <si>
    <t>Cash advances may apply at employer's discretion (to be deducted from worker's paycheck). Optional housing available to worker at no cost. Employees will be responsible for paying utility costs. (Gas/electric/water/etc)</t>
  </si>
  <si>
    <t>H-400-20277-856748</t>
  </si>
  <si>
    <t>Carnival Worker</t>
  </si>
  <si>
    <t>J &amp; A Foods LLC</t>
  </si>
  <si>
    <t>3502 E. Equestrian Tr.</t>
  </si>
  <si>
    <t>KASTL</t>
  </si>
  <si>
    <t>ANNAMARIE</t>
  </si>
  <si>
    <t>3502 E. EQUESTRIAN TRAIL</t>
  </si>
  <si>
    <t>ANNIE@RCSFUN.COM</t>
  </si>
  <si>
    <t>Birkenstock</t>
  </si>
  <si>
    <t>Veronica</t>
  </si>
  <si>
    <t>T.</t>
  </si>
  <si>
    <t>7776 Main Street</t>
  </si>
  <si>
    <t>Suite 200</t>
  </si>
  <si>
    <t>Frisco</t>
  </si>
  <si>
    <t>felicia@pesusa.com</t>
  </si>
  <si>
    <t>Practical Employee Solutions</t>
  </si>
  <si>
    <t xml:space="preserve">Must be willing to work up to 7days/wk. Post-employment drug testing and criminal background check required, paid by employer. Applicants must cooperate with and complete job application and interview truthfully.
</t>
  </si>
  <si>
    <t>Employer reserves the option to provide additional compensation for performance and tenure</t>
  </si>
  <si>
    <t>P-400-20210-739917</t>
  </si>
  <si>
    <t>Employer will make all deductions from worker’s paycheck required by law. Employer’s optional shared housing is provided at no cost to the worker valued at ($120/wk.) and local convenience travel valued at ($20/wk.).</t>
  </si>
  <si>
    <t>H-400-20282-874141</t>
  </si>
  <si>
    <t>Landesign LLC</t>
  </si>
  <si>
    <t>50 Tower St</t>
  </si>
  <si>
    <t>Moscow MIlls</t>
  </si>
  <si>
    <t>MO</t>
  </si>
  <si>
    <t>Gutermuth</t>
  </si>
  <si>
    <t>Consultant</t>
  </si>
  <si>
    <t>55 Oxford Pl</t>
  </si>
  <si>
    <t>Troy</t>
  </si>
  <si>
    <t>michele@gutermed.com</t>
  </si>
  <si>
    <t>MUST TOLERATE EXTREME TEMPERATURES, LOUD NOISES, LIFT HEAVY EQUIPMENT, HAVE STAMINA AND FOLLOW ALL CDC GUIDELINES REGARDING COVID-19 DURING
THIS PANDEMIC.</t>
  </si>
  <si>
    <t>Moscow Mills</t>
  </si>
  <si>
    <t>LINCOLN</t>
  </si>
  <si>
    <t>ST. LOUIS, MO-IL</t>
  </si>
  <si>
    <t>P-400-20248-807419</t>
  </si>
  <si>
    <t>ADDENDUM FOR SECTION F.D.6: DEDUCTIONS FROM PAY ALL DEDUCTIONS AS REQUIRED BY LAW THE EMPLOYER PROVIDES APARTMENTS TO THE EMPLOYEE AT A COST OF $400.00 PER MONTH PER EMPLOYEE WHICH INCLUDES UTILITIES, TRASH, WATER, SEWER, CABLE, WIFI. THIS AMOUNT IS NOT DEDUCTED FROM THE EMPLOYEES PAYCHECK. THIS AVAILABLE LODGING IS PROVIDED FOR THE ENTIRE TERM OF EMPLOYMENT; HOWEVER, EMPLOYEE IS NOT REQUIRED TO USE OFFERED LODGING.</t>
  </si>
  <si>
    <t>lara@lan-design.net</t>
  </si>
  <si>
    <t>MMG Consulting LLC</t>
  </si>
  <si>
    <t>H-400-20291-881074</t>
  </si>
  <si>
    <t>Autumn Ridge Landscaping, Inc.</t>
  </si>
  <si>
    <t>8940 Greenfield Road</t>
  </si>
  <si>
    <t>Loretto</t>
  </si>
  <si>
    <t>Grygelko</t>
  </si>
  <si>
    <t>8940 Greenfield Rd</t>
  </si>
  <si>
    <t>Rose</t>
  </si>
  <si>
    <t>Julie</t>
  </si>
  <si>
    <t>julie@southernimpact.com</t>
  </si>
  <si>
    <t>lift 50 lbs, employment reference</t>
  </si>
  <si>
    <t>HENNEPIN</t>
  </si>
  <si>
    <t xml:space="preserve">At a minimum, both domestic and foreign workers will earn the prevailing hourly wage; however, the employer SEE ADDENDUM
40+ hours. At the sole discretion of the employer, workers may be required to submit to a post hire drug test, paid by the employer. Positive results or refusal to take the test may result in immediate termination. </t>
  </si>
  <si>
    <t>P-400-20240-791217</t>
  </si>
  <si>
    <t xml:space="preserve">Optional housing provided for $300/mo. Employer may charge the worker for reasonable costs related to the worker's refusal or negligent failure to return any property furnished by the employer or due to such worker's willful damage or destruction of such property. Deductions may be taken per employee's request. </t>
  </si>
  <si>
    <t>H-400-20293-881466</t>
  </si>
  <si>
    <t>Moore Property Services, Inc.</t>
  </si>
  <si>
    <t>Grassperson Lawn Care &amp; Landscape</t>
  </si>
  <si>
    <t>1565 West Main St Ste 208-255</t>
  </si>
  <si>
    <t>Lewisville</t>
  </si>
  <si>
    <t>Moore</t>
  </si>
  <si>
    <t>jack@grassperson.com</t>
  </si>
  <si>
    <t>Watson</t>
  </si>
  <si>
    <t>Anique</t>
  </si>
  <si>
    <t>203 N Jackson Ave</t>
  </si>
  <si>
    <t>Wylie</t>
  </si>
  <si>
    <t>info@actionvisa.com</t>
  </si>
  <si>
    <t>Action International Inc.</t>
  </si>
  <si>
    <t>Transportation provided to jobsite from central location</t>
  </si>
  <si>
    <t>DENTON</t>
  </si>
  <si>
    <t>DALLAS-FORT WORTH-ARLINGTON, TX</t>
  </si>
  <si>
    <t>Possibility of performance based raise, Saturday work &amp; overtime; hours vary between hours listed, 1 hr non paid lunch</t>
  </si>
  <si>
    <t>P-400-20205-731971</t>
  </si>
  <si>
    <t>NONE.</t>
  </si>
  <si>
    <t>www.workintexas.com</t>
  </si>
  <si>
    <t>H-400-20279-857383</t>
  </si>
  <si>
    <t>RESERVATION/HOTEL DESK CLERK</t>
  </si>
  <si>
    <t>EDGEWATER BEACH RESORT MANAGEMENT INC</t>
  </si>
  <si>
    <t>RESORT COLLECTION</t>
  </si>
  <si>
    <t>11212 FRONT BEACH RD</t>
  </si>
  <si>
    <t>PANAMA CITY BEACH</t>
  </si>
  <si>
    <t>SMITH</t>
  </si>
  <si>
    <t>CHRISTY</t>
  </si>
  <si>
    <t>cmsmith@resortcollection.com</t>
  </si>
  <si>
    <t xml:space="preserve">Must work weekends and holidays. must rotate shifts. </t>
  </si>
  <si>
    <t>BAY</t>
  </si>
  <si>
    <t>PANAMA CITY, FL</t>
  </si>
  <si>
    <t>P-400-20196-712249</t>
  </si>
  <si>
    <t xml:space="preserve">Optional housing may be available through third party at $110-$125/wk. and may be voluntarily deducted biweekly plus all deductions required by law. $150 non refundable housing cleaning fee is required. </t>
  </si>
  <si>
    <t xml:space="preserve">cmsmith@resortcollection.com </t>
  </si>
  <si>
    <t>http://www.resortcollection.com</t>
  </si>
  <si>
    <t>H-400-20277-856808</t>
  </si>
  <si>
    <t>Grounds Help</t>
  </si>
  <si>
    <t>Rock's Lawn Care/Stump Out LLC</t>
  </si>
  <si>
    <t>126 Shamrock Drive</t>
  </si>
  <si>
    <t>Gray</t>
  </si>
  <si>
    <t>Bourg</t>
  </si>
  <si>
    <t>Dwayne</t>
  </si>
  <si>
    <t>stumpout@bellsouth.net</t>
  </si>
  <si>
    <t>White</t>
  </si>
  <si>
    <t>Terri</t>
  </si>
  <si>
    <t>29724 South Magnolia Street</t>
  </si>
  <si>
    <t>Suite#2</t>
  </si>
  <si>
    <t>Livingston</t>
  </si>
  <si>
    <t>LOUISIANA</t>
  </si>
  <si>
    <t>cajunvisa@gmail.com</t>
  </si>
  <si>
    <t xml:space="preserve">Cajun Visa Company Inc </t>
  </si>
  <si>
    <t xml:space="preserve">WORK MUST BE ABLE TO LIFT UP TO 50LBS, STOOP, REACH GROUND LEVEL AND OVER HEAD,
BEND KNEEL FOR LONG PERIOD OF TIME. Able to work in all kind of weather and conditions (rain, cold, swampy, etc.).
Must be able to get a Driver License within 60 days of being hired. 
ONCE HIRED WORKER MAY BE REQUIRED TO TAKE A RANDOM DRUG TEST AT NO COST TO WORKER. TESTING POSITIVE OR FAILURE TO COMPLY WORKER MAY BE SUBJECT TO IMMEDIATE Termination 
</t>
  </si>
  <si>
    <t>TERREBONNE</t>
  </si>
  <si>
    <t>HOUMA-THIBODAUX, LA</t>
  </si>
  <si>
    <t>Employer may give bonus/raise at discretion of employer based on performance or Worker history in addition hourly wage
Worker will be paid on Friday (Bi-Weekly) by Check or Direct Deposit</t>
  </si>
  <si>
    <t>P-400-20184-692725</t>
  </si>
  <si>
    <t xml:space="preserve">Required by Federal, State &amp; Local Law Shared housing is arranged by employer only – it is the workers responsibility for cost of housing with the rental company </t>
  </si>
  <si>
    <t>www.louisianaworks.net</t>
  </si>
  <si>
    <t>H-400-20277-856817</t>
  </si>
  <si>
    <t>Amusement &amp; Recreation Attendant ? Carnival</t>
  </si>
  <si>
    <t>Fair Ride Entertainment, LLC</t>
  </si>
  <si>
    <t>9912 PENINSULAR DR</t>
  </si>
  <si>
    <t>[PO BOX 1931. GIBSONTON, FL 33534]</t>
  </si>
  <si>
    <t>GIBSONTON</t>
  </si>
  <si>
    <t>Weaver</t>
  </si>
  <si>
    <t>Vincent</t>
  </si>
  <si>
    <t>Joeyweaver08@gmail.com</t>
  </si>
  <si>
    <t>james.k.judkins@jkjworkforce.com</t>
  </si>
  <si>
    <t>9912 Peninsular Dr</t>
  </si>
  <si>
    <t>Gibsonton</t>
  </si>
  <si>
    <t>HILLSBOROUGH</t>
  </si>
  <si>
    <t>P-400-20202-724279</t>
  </si>
  <si>
    <t xml:space="preserve">Employer will make all deductions from the worker’s paycheck required by law. Optional mobile housing (valued at $125.00 per week) and local convenience travel (valued at $25.00 per week) are available at no cost to the worker.  </t>
  </si>
  <si>
    <t>myersmidways@yahoo.com</t>
  </si>
  <si>
    <t>H-400-20272-847646</t>
  </si>
  <si>
    <t>Maintenance and Repair Workers - Carnival</t>
  </si>
  <si>
    <t>Maintenance and Repair Workers, General</t>
  </si>
  <si>
    <t>Butler Amusements, Inc.</t>
  </si>
  <si>
    <t>8035 SW Cirrus Drive</t>
  </si>
  <si>
    <t>Suite #21-E</t>
  </si>
  <si>
    <t>Beaverton</t>
  </si>
  <si>
    <t>Brajevich</t>
  </si>
  <si>
    <t>Michael</t>
  </si>
  <si>
    <t>CEO</t>
  </si>
  <si>
    <t>mickbrajevich@aol.com</t>
  </si>
  <si>
    <t>WA</t>
  </si>
  <si>
    <t>1301 South Fair Avenue</t>
  </si>
  <si>
    <t>Yakima</t>
  </si>
  <si>
    <t>YAKIMA</t>
  </si>
  <si>
    <t>YAKIMA, WA</t>
  </si>
  <si>
    <t>P-400-20199-722150</t>
  </si>
  <si>
    <t xml:space="preserve">Employer will make only deductions from the worker’s paycheck required by law. Optional mobile housing (valued at $125.00 per week) and local convenience travel (valued at $25.00 per week) are available at no cost to the worker.  </t>
  </si>
  <si>
    <t>sally@butleramusements.com</t>
  </si>
  <si>
    <t>www.butleramusements.com</t>
  </si>
  <si>
    <t>H-400-20277-856924</t>
  </si>
  <si>
    <t>Crawfish Processor</t>
  </si>
  <si>
    <t>Bocage Crawfish, LLC</t>
  </si>
  <si>
    <t>6118 Egan Highway</t>
  </si>
  <si>
    <t>Crowley</t>
  </si>
  <si>
    <t>Lawson</t>
  </si>
  <si>
    <t>Alan</t>
  </si>
  <si>
    <t>alawson@lawsonlandco.com</t>
  </si>
  <si>
    <t>Buehler</t>
  </si>
  <si>
    <t>517 Broad Street</t>
  </si>
  <si>
    <t>Lake Charles</t>
  </si>
  <si>
    <t>stephanie@afdees.com</t>
  </si>
  <si>
    <t>Ashley Foret Dees, LLC</t>
  </si>
  <si>
    <t>Worker may be required to take a random drug test, post-hire, employer will pay. Testing positive or failure to comply may result in immediate termination of employment. Must be able to carry/lift 40lbs. Must not be allergic to product and/or environment. Extensive sitting and/or standing. Must peel 4lbs per hour.</t>
  </si>
  <si>
    <t>ACADIA</t>
  </si>
  <si>
    <t>LAFAYETTE, LA</t>
  </si>
  <si>
    <t>OT hrs may be offered and vary; may earn piece rate wage of $2.50/lb if higher than hrly wage, based on piece rate perf.</t>
  </si>
  <si>
    <t>P-400-20181-686221</t>
  </si>
  <si>
    <t>Voluntary, low-cost housing is available to workers for the option to board; $50.00/week is deducted from workers’ paychecks for workers who choose housing; housing is not mandatory. Employer will make all deductions from worker’s paycheck as required by law; deductions employer intends to make from paycheck, which are not required by law, if applicable, would be deductions for housing, as discussed above, if employee chooses voluntary housing option.</t>
  </si>
  <si>
    <t>H-400-20280-859227</t>
  </si>
  <si>
    <t xml:space="preserve">Landscape Laborers </t>
  </si>
  <si>
    <t xml:space="preserve">LandCare USA LLC - Dallas </t>
  </si>
  <si>
    <t>3901 Leon Rd</t>
  </si>
  <si>
    <t>Corp: 5295 Westview Drive, Ste 100, Frederick, MD 21703</t>
  </si>
  <si>
    <t xml:space="preserve">Garland </t>
  </si>
  <si>
    <t xml:space="preserve">Christenson </t>
  </si>
  <si>
    <t>Dana</t>
  </si>
  <si>
    <t>HR Director</t>
  </si>
  <si>
    <t xml:space="preserve"> 5295 Westview Drive, Ste 100</t>
  </si>
  <si>
    <t>Frederick</t>
  </si>
  <si>
    <t>MD</t>
  </si>
  <si>
    <t>moore1130@maslabor.com</t>
  </si>
  <si>
    <t xml:space="preserve">Must lift/carry 50 lbs., when necessary. Standard workweek is 4 days per week. Friday, Saturday, and Sunday work required, when necessary. Post-hire random and upon suspicion of use drug testing required of foreign and domestic workers. Post-hire background check and employment eligibility (e-Verify) check required of foreign and domestic workers. </t>
  </si>
  <si>
    <t xml:space="preserve">3901 Leon Rd </t>
  </si>
  <si>
    <t>Garland</t>
  </si>
  <si>
    <t>P-400-20247-804639</t>
  </si>
  <si>
    <t>Employer will make all deductions from worker’s paycheck reqd by law. Employer does not envision other workforce-wide payroll deducts. Potential elective deducts to be pre-auth in writing if applicable are:  If needed, employer intends to assist foreign &amp; non-local U.S. workers hired pursuant to job order to secure optional worker-paid lodging not to exceed reasonable fair market value cost based on number of occupants. Housing-related expenses paid directly to facility owner/operator &amp; not payroll deducted. Voluntary advances &amp;/or loans made to workers, if any, may be repaid by pre-auth payroll deductions. Employer offers optional employee health insurance, savings &amp; retirement plans to its workers; participation in any plan is voluntary. Employer provides first set uniforms at no cost to workers. Additional uniforms available for purchase by worker. Such purchases are optional &amp; for the worker’s benefit. Paid time off (PTO) offered to all workers in position.</t>
  </si>
  <si>
    <t>dana.christenson@landcare.com</t>
  </si>
  <si>
    <t>Amanda May</t>
  </si>
  <si>
    <t>H-400-20277-856878</t>
  </si>
  <si>
    <t>Brookway Stables</t>
  </si>
  <si>
    <t>11700 Little Tujunga Canyon Road</t>
  </si>
  <si>
    <t>Sylmar</t>
  </si>
  <si>
    <t>Cox</t>
  </si>
  <si>
    <t>Archibald</t>
  </si>
  <si>
    <t>Owner/Trainer</t>
  </si>
  <si>
    <t>acoxweho@aol.com</t>
  </si>
  <si>
    <t>GALLIATH</t>
  </si>
  <si>
    <t>LISA</t>
  </si>
  <si>
    <t>Lillian</t>
  </si>
  <si>
    <t>1902 WRIGHT PLACE</t>
  </si>
  <si>
    <t>SUITE 200</t>
  </si>
  <si>
    <t>CARLSBAD</t>
  </si>
  <si>
    <t>law@llglawgroup.com</t>
  </si>
  <si>
    <t>LLG Attorney t law</t>
  </si>
  <si>
    <t>California State Supreme Court</t>
  </si>
  <si>
    <t>Travel and transportation is a business necessity and requirement.
Reference checks will be conducted and are a hiring requirement.</t>
  </si>
  <si>
    <t>85555 Airport Blvd</t>
  </si>
  <si>
    <t>Thermal</t>
  </si>
  <si>
    <t>RIVERSIDE</t>
  </si>
  <si>
    <t>RIVERSIDE-SAN BERNARDINO-ONTARIO, CA</t>
  </si>
  <si>
    <t>P-400-20183-690116</t>
  </si>
  <si>
    <t>H-400-20309-897587</t>
  </si>
  <si>
    <t>Backpack Applicator</t>
  </si>
  <si>
    <t>Pesticide Handlers, Sprayers, and Applicators, Vegetation</t>
  </si>
  <si>
    <t>NaturChem, Inc.</t>
  </si>
  <si>
    <t>2367 Rockaway Industrial Blvd.</t>
  </si>
  <si>
    <t>Conyers</t>
  </si>
  <si>
    <t>Cobb</t>
  </si>
  <si>
    <t>Natalie</t>
  </si>
  <si>
    <t>Corporate Recruiter</t>
  </si>
  <si>
    <t>270 Bruner Road</t>
  </si>
  <si>
    <t>RhettNaturChem@gmail.com</t>
  </si>
  <si>
    <t>Buckley</t>
  </si>
  <si>
    <t>Laura</t>
  </si>
  <si>
    <t>Elizabeth</t>
  </si>
  <si>
    <t>135 Walton Avenue</t>
  </si>
  <si>
    <t>elizabethbuckley@conleyimmigration.com</t>
  </si>
  <si>
    <t>Conley Law Group, PLLC</t>
  </si>
  <si>
    <t>ROCKDALE</t>
  </si>
  <si>
    <t>ATLANTA-SANDY SPRINGS-ROSWELL, GA</t>
  </si>
  <si>
    <t>P-400-20278-857082</t>
  </si>
  <si>
    <t>H-400-20309-899166</t>
  </si>
  <si>
    <t>Top Tier Turf and Ornamental, LLC</t>
  </si>
  <si>
    <t>1543 S. Columbine Street</t>
  </si>
  <si>
    <t>Baton Rouge</t>
  </si>
  <si>
    <t>Leak</t>
  </si>
  <si>
    <t>H.</t>
  </si>
  <si>
    <t>Wingfield</t>
  </si>
  <si>
    <t>8340 Meadow Road</t>
  </si>
  <si>
    <t>Suite 132</t>
  </si>
  <si>
    <t>sarah@amigos-inc.com</t>
  </si>
  <si>
    <t>Amigos Labor Solutions, Inc.</t>
  </si>
  <si>
    <t xml:space="preserve">Must be able to lift 50 lbs, work in adverse weather conditions &amp; pass post-employment drug test paid by employer. </t>
  </si>
  <si>
    <t>2215 King Arthur Blvd.</t>
  </si>
  <si>
    <t>EAST BATON ROUGE</t>
  </si>
  <si>
    <t>BATON ROUGE, LA</t>
  </si>
  <si>
    <t xml:space="preserve">Bonuses and extra compensation may be offered at discretion of employer. </t>
  </si>
  <si>
    <t>P-400-20212-743682</t>
  </si>
  <si>
    <t>Shared housing may be available – if used, up to $45/wk will be deducted from pay check.</t>
  </si>
  <si>
    <t>dleak15@hotmail.com</t>
  </si>
  <si>
    <t>Ureno</t>
  </si>
  <si>
    <t>Sarah</t>
  </si>
  <si>
    <t>H-400-20308-896389</t>
  </si>
  <si>
    <t>Landscape Laborers</t>
  </si>
  <si>
    <t>Deville's Lawn Service II LLC</t>
  </si>
  <si>
    <t>8421 Neal Lane</t>
  </si>
  <si>
    <t>Morganza</t>
  </si>
  <si>
    <t>Deville</t>
  </si>
  <si>
    <t>Sandy</t>
  </si>
  <si>
    <t>devilleslawnserviceIILLC@gmail.com</t>
  </si>
  <si>
    <t>ABLE TO BEND, REACH TO GROUND LEVEL OR OVERHEAD, STAND, WALK, KNEEL FOR LONG PROLONGED PERIOD OF TIME, ABLE TO LIFT UP TO 50LBS, ABLE TO WORK
IN ALL-WEATHER CONDITION FROM EXTREME HEAT, COLD OR RAIN.
ABLE TO WORK WEEKENDS
ONCE HIRED WORKER MAY BE REQUIRED TO TAKE A RANDOM DRUG TEST, AT NO COST TO WORKER. TESTING POSITIVE OR FAILURE TO COMPLY MAY RESULT IN
TERMINATION</t>
  </si>
  <si>
    <t>Morganze</t>
  </si>
  <si>
    <t>POINTE COUPEE</t>
  </si>
  <si>
    <t>Employer may give bonus/raise at discretion of employer based on performance or Worker history in addition hourly wage</t>
  </si>
  <si>
    <t>P-400-20212-743078</t>
  </si>
  <si>
    <t xml:space="preserve">Required by Federal, State &amp; Local Law Share housing offered at no cost to any worker that lives outside a normal commuting area (no family housing offered) </t>
  </si>
  <si>
    <t>H-400-20302-890083</t>
  </si>
  <si>
    <t>(BVLS3114) BrightView Landscape Services, Inc.- Sacramento</t>
  </si>
  <si>
    <t>980 Jolly Road</t>
  </si>
  <si>
    <t>Suite 300</t>
  </si>
  <si>
    <t>Blue Bell</t>
  </si>
  <si>
    <t>PA</t>
  </si>
  <si>
    <t>Sawant</t>
  </si>
  <si>
    <t>Elena</t>
  </si>
  <si>
    <t>Senior Compliance Specialist</t>
  </si>
  <si>
    <t>BrightView@harrisbeach.com</t>
  </si>
  <si>
    <t>D'Arrigo</t>
  </si>
  <si>
    <t>Leonard</t>
  </si>
  <si>
    <t>677 Broadway</t>
  </si>
  <si>
    <t>Suite 1101</t>
  </si>
  <si>
    <t>Albany</t>
  </si>
  <si>
    <t>H2@harrisbeach.com</t>
  </si>
  <si>
    <t>Harris Beach PLLC</t>
  </si>
  <si>
    <t>Court of Appeals</t>
  </si>
  <si>
    <t>Must lift/carry up to 50lbs, when necessary. Saturday work required when necessary. Employer-paid drug testing required of foreign and domestic workers post-hire and post-accident.</t>
  </si>
  <si>
    <t>5745 Alder Avenue</t>
  </si>
  <si>
    <t>Sacramento</t>
  </si>
  <si>
    <t>SACRAMENTO</t>
  </si>
  <si>
    <t>SACRAMENTO--ROSEVILLE--ARDEN-ARCADE, CA</t>
  </si>
  <si>
    <t>Bonuses/raises may be paid at employer discretion based on performance, skill, tenure.</t>
  </si>
  <si>
    <t>P-400-20274-852598</t>
  </si>
  <si>
    <t>Only deductions required by the law.  Employer will assist workers with securing housing, but employer will not provide housing.</t>
  </si>
  <si>
    <t>Lisa.stinhilver@brightview.com</t>
  </si>
  <si>
    <t>H-400-20308-897286</t>
  </si>
  <si>
    <t>Richmond &amp; Associates Landscaping-Houston, Ltd.</t>
  </si>
  <si>
    <t>1213 Conrad Sauer Drive</t>
  </si>
  <si>
    <t>Houston</t>
  </si>
  <si>
    <t>Richmond</t>
  </si>
  <si>
    <t>G.</t>
  </si>
  <si>
    <t>President to the General Partner</t>
  </si>
  <si>
    <t>11359 Kline Drive</t>
  </si>
  <si>
    <t>chaun@richmondlandscape.com</t>
  </si>
  <si>
    <t>aaron@pesusa.com</t>
  </si>
  <si>
    <t>Must be able to lift 50 lbs. Applicants must complete an employment application.</t>
  </si>
  <si>
    <t>HARRIS</t>
  </si>
  <si>
    <t>HOUSTON-THE WOODLANDS-SUGAR LAND, TX</t>
  </si>
  <si>
    <t>Employer may increase wage based on experience and/or provide additional pay for performance and tenure.</t>
  </si>
  <si>
    <t>P-400-20209-736896</t>
  </si>
  <si>
    <t>Optional medical insurance available, approximately $8-$466 per week depending on coverage. Optional dental, vision and accidental insurance available, approximately $2-$52 per week depending on coverage. Cost of insurance payroll deducted if worker chooses to enroll.</t>
  </si>
  <si>
    <t>H-400-20303-892126</t>
  </si>
  <si>
    <t>PREP COOK / LINE COOK</t>
  </si>
  <si>
    <t>VENEZIA'S C&amp;C, LLC</t>
  </si>
  <si>
    <t>Venezia's Pizzeria</t>
  </si>
  <si>
    <t>1445 W. 12TH Place</t>
  </si>
  <si>
    <t>#103</t>
  </si>
  <si>
    <t>Tempe</t>
  </si>
  <si>
    <t>1-480-220-6490</t>
  </si>
  <si>
    <t>MONTANILE</t>
  </si>
  <si>
    <t>DOMENICK</t>
  </si>
  <si>
    <t>1445 W. 12th Place</t>
  </si>
  <si>
    <t>dom@venezias.com</t>
  </si>
  <si>
    <t>TIRADO</t>
  </si>
  <si>
    <t>RAFAEL</t>
  </si>
  <si>
    <t>3101 N. Central Ave.</t>
  </si>
  <si>
    <t>Suite 800</t>
  </si>
  <si>
    <t>602-266-0292</t>
  </si>
  <si>
    <t>rtirado@tiradolaw.com</t>
  </si>
  <si>
    <t>Rafael Tirado &amp; Associates, PLC</t>
  </si>
  <si>
    <t xml:space="preserve">Arizona / United States Court of Appeals for the Ninth </t>
  </si>
  <si>
    <t>Forklift training, Palet Jack Training, Food handling, multitasking and organizational skills.</t>
  </si>
  <si>
    <t>Temp</t>
  </si>
  <si>
    <t>Phoenix-Mesa-Scottsdale Metropolitan Statistical Area (Phoenix MSA)</t>
  </si>
  <si>
    <t>P-400-20024-275402</t>
  </si>
  <si>
    <t>P-400-20174-672257</t>
  </si>
  <si>
    <t>dom@venezlas.com</t>
  </si>
  <si>
    <t>RAFAEL TIRADO &amp; ASSOCIATES, PLC</t>
  </si>
  <si>
    <t>H-400-20315-905922</t>
  </si>
  <si>
    <t>Bluegrass Lawncare of St. Louis, LLC</t>
  </si>
  <si>
    <t>13852 Ferguson Lane</t>
  </si>
  <si>
    <t>Bridgeton</t>
  </si>
  <si>
    <t>DeLong</t>
  </si>
  <si>
    <t>Doyle</t>
  </si>
  <si>
    <t>Vice President</t>
  </si>
  <si>
    <t>buddy.delong@bluegrasslawn.com</t>
  </si>
  <si>
    <t>Luchak</t>
  </si>
  <si>
    <t>Theresa</t>
  </si>
  <si>
    <t>2901 Bucks Bayou Road</t>
  </si>
  <si>
    <t>Bay City</t>
  </si>
  <si>
    <t>tluchak@fewaglobal.org</t>
  </si>
  <si>
    <t>Federation of Employers and Workers of America</t>
  </si>
  <si>
    <t>Drug testing during employment for cause; Post-Accident Drug Testing, Able to lift 65lbs, Monday-Thursday, Fridays &amp; Saturdays as needed. Some Sundays, Overtime varies
All drug testing is performed without regard to an employees citizenship or immigration status, and all testing is paid for by the company. See the additional document attached for further details about the administration of our drug testing policy</t>
  </si>
  <si>
    <t>ST LOUIS</t>
  </si>
  <si>
    <t>Raise/bonus at employer's discretion</t>
  </si>
  <si>
    <t>P-400-20272-847745</t>
  </si>
  <si>
    <t>Employer may make payroll deductions at employee's request. Employer facilitates corresponding deductions for available health benefits. Employer facilitates voluntary housing arrangements along with corresponding payments of $60/weekly for rent and utilities.</t>
  </si>
  <si>
    <t>H-400-20303-891794</t>
  </si>
  <si>
    <t>(BVLS3932) BrightView Landscape Services, Inc.- Tucson (West)</t>
  </si>
  <si>
    <t>Sr. Compliance Specialist</t>
  </si>
  <si>
    <t>brightview@harrisbeach.com</t>
  </si>
  <si>
    <t>4315 N. Plum Avenue</t>
  </si>
  <si>
    <t>Tucson</t>
  </si>
  <si>
    <t>PIMA</t>
  </si>
  <si>
    <t>TUCSON, AZ</t>
  </si>
  <si>
    <t>P-400-20275-853173</t>
  </si>
  <si>
    <t>Only deductions required by the law.  Employer will assist workers with securing housing, but employer will not provide housing</t>
  </si>
  <si>
    <t>Kandiace.powers@brightview.com</t>
  </si>
  <si>
    <t>H-400-20297-886766</t>
  </si>
  <si>
    <t>Determination Issued - Rejected</t>
  </si>
  <si>
    <t>Production Helper</t>
  </si>
  <si>
    <t>Helpers--Production Workers</t>
  </si>
  <si>
    <t>Igloo Products Corp</t>
  </si>
  <si>
    <t>777 Igloo Rd</t>
  </si>
  <si>
    <t>Katy</t>
  </si>
  <si>
    <t>Griffin</t>
  </si>
  <si>
    <t>Cynthia</t>
  </si>
  <si>
    <t>777 Igloo Road</t>
  </si>
  <si>
    <t>cgriffin@igloocorp.com</t>
  </si>
  <si>
    <t>Felicia@pesusa.com</t>
  </si>
  <si>
    <t>Must be able to work a 12-hr rotating shift, including weekends and holidays. Day and night shifts assigned based on need. Applicants must complete an employment application. Must be able to physically work entire contract period.</t>
  </si>
  <si>
    <t>WALLER</t>
  </si>
  <si>
    <t xml:space="preserve">Employer may increase wage based on experience and/or provide additional pay for performance and tenure. </t>
  </si>
  <si>
    <t>P-400-20295-884153</t>
  </si>
  <si>
    <t xml:space="preserve">Employer will make all deductions from the worker's paycheck required by law, and if worker elects deduct optional cost of Medical approx. $35.84 - $374.68 and Dental approx. $3.59 - $37.94 per paycheck, depending on coverage. </t>
  </si>
  <si>
    <t>https://wit.twc.state.tx.us</t>
  </si>
  <si>
    <t>H-400-20289-879697</t>
  </si>
  <si>
    <t>Metal Fabrication</t>
  </si>
  <si>
    <t>Structural Metal Fabricators and Fitters</t>
  </si>
  <si>
    <t>Intermittent</t>
  </si>
  <si>
    <t>Ace Packaging, LLC.</t>
  </si>
  <si>
    <t>261 Welch Ave</t>
  </si>
  <si>
    <t>Union Springs</t>
  </si>
  <si>
    <t>Ryu</t>
  </si>
  <si>
    <t>Woo</t>
  </si>
  <si>
    <t>admin@acepackus.com</t>
  </si>
  <si>
    <t>MIG welding, grinding, etc.</t>
  </si>
  <si>
    <t>BULLOCK</t>
  </si>
  <si>
    <t>SOUTHEAST ALABAMA NONMETROPOLITAN AREA</t>
  </si>
  <si>
    <t>P-400-20252-809451</t>
  </si>
  <si>
    <t>Safety Material Deductions: (May vary)</t>
  </si>
  <si>
    <t>H-400-20295-883931</t>
  </si>
  <si>
    <t>PAN Concessions LLC</t>
  </si>
  <si>
    <t>2219 Blackoak Bend</t>
  </si>
  <si>
    <t>(Mail: 999 E Basse Rd #180-480, San Antonio TX 78209)</t>
  </si>
  <si>
    <t>San Antonio</t>
  </si>
  <si>
    <t>Nemeth</t>
  </si>
  <si>
    <t>Paul</t>
  </si>
  <si>
    <t>Anthony</t>
  </si>
  <si>
    <t>panmidwayent@yahoo.com</t>
  </si>
  <si>
    <t>200 W 43rd Street</t>
  </si>
  <si>
    <t>San Angelo</t>
  </si>
  <si>
    <t>TOM GREEN</t>
  </si>
  <si>
    <t>SAN ANGELO, TX</t>
  </si>
  <si>
    <t>P-400-20206-733450</t>
  </si>
  <si>
    <t xml:space="preserve">Employer will make all deductions from the worker’s paycheck required by law. Optional mobile housing (valued at $175.00 per week) and local convenience travel (valued at $25.00 per week) are available at no cost to the worker.   </t>
  </si>
  <si>
    <t>H-400-20304-893775</t>
  </si>
  <si>
    <t>Calligrapher</t>
  </si>
  <si>
    <t>Artists and Related Workers, All Other</t>
  </si>
  <si>
    <t>Memphis Dawah Association</t>
  </si>
  <si>
    <t>3415 Millbranch Road</t>
  </si>
  <si>
    <t>Memphis</t>
  </si>
  <si>
    <t>Patton Bey</t>
  </si>
  <si>
    <t>Moulay</t>
  </si>
  <si>
    <t>Hassan</t>
  </si>
  <si>
    <t>memphisdawah@gmail.com</t>
  </si>
  <si>
    <t>AKALAN</t>
  </si>
  <si>
    <t>Yasin</t>
  </si>
  <si>
    <t>Bilgehan</t>
  </si>
  <si>
    <t>18 W 33rd Street</t>
  </si>
  <si>
    <t>2nd Floor</t>
  </si>
  <si>
    <t>New York</t>
  </si>
  <si>
    <t>yakalan@akalanlaw.com</t>
  </si>
  <si>
    <t>Akalan Law Firm, PLLC</t>
  </si>
  <si>
    <t>Second Judicial Dpt. Appellate Court of the State Of NY</t>
  </si>
  <si>
    <t>SHELBY</t>
  </si>
  <si>
    <t>MEMPHIS, TN-MS-AR</t>
  </si>
  <si>
    <t>P-400-20234-781990</t>
  </si>
  <si>
    <t>All deductions required by law will be made from the worker's paycheck.</t>
  </si>
  <si>
    <t>Akalan</t>
  </si>
  <si>
    <t>B</t>
  </si>
  <si>
    <t>H-400-20308-897436</t>
  </si>
  <si>
    <t>Westco Grounds Maintenance, LLC</t>
  </si>
  <si>
    <t>12350 Taylor RD</t>
  </si>
  <si>
    <t>Palmero</t>
  </si>
  <si>
    <t>12350 Taylor Rd</t>
  </si>
  <si>
    <t>3355 Bee Caves Rd</t>
  </si>
  <si>
    <t>St 307</t>
  </si>
  <si>
    <t>Overtime and weekends are available.</t>
  </si>
  <si>
    <t xml:space="preserve">Based on experience and performance </t>
  </si>
  <si>
    <t>P-400-20261-830668</t>
  </si>
  <si>
    <t xml:space="preserve">All deductions required by law.
Optional uniform expenses at $50.00 a year. </t>
  </si>
  <si>
    <t>Employment@westcogrounds.com</t>
  </si>
  <si>
    <t>H-400-20301-889452</t>
  </si>
  <si>
    <t>(ELC3124) Emerald Landscape Company, Inc.- Livermore, CA</t>
  </si>
  <si>
    <t xml:space="preserve">Suite 300 </t>
  </si>
  <si>
    <t xml:space="preserve">Elena </t>
  </si>
  <si>
    <t>Senior HR Compliance Specialist</t>
  </si>
  <si>
    <t xml:space="preserve">980 Jolly Road </t>
  </si>
  <si>
    <t>BrightView@HarrisBeach.com</t>
  </si>
  <si>
    <t>H2@HarrisBeach.com</t>
  </si>
  <si>
    <t>Harris Beach, PLLC</t>
  </si>
  <si>
    <t>New York Court of Appeals</t>
  </si>
  <si>
    <t xml:space="preserve">2265 Research Drive </t>
  </si>
  <si>
    <t>Livermore</t>
  </si>
  <si>
    <t>ALAMEDA</t>
  </si>
  <si>
    <t>SAN FRANCISCO-OAKLAND-HAYWARD, CA</t>
  </si>
  <si>
    <t>P-400-20274-852555</t>
  </si>
  <si>
    <t>jmonzon@emeraldlandscapeco.com</t>
  </si>
  <si>
    <t xml:space="preserve">Gonzalez Acevedo </t>
  </si>
  <si>
    <t>Ercilia</t>
  </si>
  <si>
    <t>H-400-20303-891596</t>
  </si>
  <si>
    <t>(BVLS3217) BrightView Landscape Services, Inc.-  Conejo Valley, CA</t>
  </si>
  <si>
    <t xml:space="preserve">2696 Lavery Court </t>
  </si>
  <si>
    <t>Unit#7</t>
  </si>
  <si>
    <t>Newbury Park</t>
  </si>
  <si>
    <t>VENTURA</t>
  </si>
  <si>
    <t>OXNARD-THOUSAND OAKS-VENTURA, CA</t>
  </si>
  <si>
    <t>P-400-20275-853083</t>
  </si>
  <si>
    <t>Leonila.Garcia@brightview.com</t>
  </si>
  <si>
    <t>H-400-20297-887239</t>
  </si>
  <si>
    <t xml:space="preserve">Landscape Technician </t>
  </si>
  <si>
    <t>Aquatic Features, Inc</t>
  </si>
  <si>
    <t xml:space="preserve">Pearson Landscape Service </t>
  </si>
  <si>
    <t>6611 Burnet Lane</t>
  </si>
  <si>
    <t xml:space="preserve">Austin </t>
  </si>
  <si>
    <t>Smith</t>
  </si>
  <si>
    <t>Edwin</t>
  </si>
  <si>
    <t>s</t>
  </si>
  <si>
    <t xml:space="preserve">President </t>
  </si>
  <si>
    <t>Ste. 307</t>
  </si>
  <si>
    <t>Immigration@fisherBroyles.com</t>
  </si>
  <si>
    <t>FisherBroyles, LLP</t>
  </si>
  <si>
    <t>Supreme Court of Texas</t>
  </si>
  <si>
    <t xml:space="preserve">6611 Burnet Lane </t>
  </si>
  <si>
    <t>TRAVIS</t>
  </si>
  <si>
    <t>Employer will use a single workweek for computing wages due. Pay will be biweekly.</t>
  </si>
  <si>
    <t>P-400-20209-736405</t>
  </si>
  <si>
    <t>Employer will make all deductions required by law from each paycheck as well as for optional advances against pay up to $75.00/day at the end of each work day for the first 2 weeks.</t>
  </si>
  <si>
    <t>edwin.scott@gmail.com</t>
  </si>
  <si>
    <t>H-400-20303-891548</t>
  </si>
  <si>
    <t>Redland Ventures LLC</t>
  </si>
  <si>
    <t>College Station Christmas Lights</t>
  </si>
  <si>
    <t>1645 Greens Prairie Rd</t>
  </si>
  <si>
    <t xml:space="preserve">#204 </t>
  </si>
  <si>
    <t>College Station</t>
  </si>
  <si>
    <t>Hillert</t>
  </si>
  <si>
    <t>Craig</t>
  </si>
  <si>
    <t>1645 Greens Praire Rd #204</t>
  </si>
  <si>
    <t xml:space="preserve">College Station </t>
  </si>
  <si>
    <t xml:space="preserve">Lashus </t>
  </si>
  <si>
    <t>FisherBroyles</t>
  </si>
  <si>
    <t>1645 Greens Praire Rd</t>
  </si>
  <si>
    <t>#204</t>
  </si>
  <si>
    <t>BRAZOS</t>
  </si>
  <si>
    <t>COLLEGE STATION-BRYAN, TX</t>
  </si>
  <si>
    <t xml:space="preserve">Pre-Hire employer paid criminal background check is not required. </t>
  </si>
  <si>
    <t>P-400-20268-844181</t>
  </si>
  <si>
    <t xml:space="preserve">All deductions required by law. Assistance finding and securing lodging is not available. </t>
  </si>
  <si>
    <t>vicki@greenimagesbcs.com</t>
  </si>
  <si>
    <t>H-400-20309-899201</t>
  </si>
  <si>
    <t>Landcape Labor</t>
  </si>
  <si>
    <t>Seel Brothers Landscaping LLC</t>
  </si>
  <si>
    <t>1022 W GERMANTOWN PIKE</t>
  </si>
  <si>
    <t>NORRISTOWN</t>
  </si>
  <si>
    <t>Seel</t>
  </si>
  <si>
    <t>Operations</t>
  </si>
  <si>
    <t>1022 W. Germantown Pike</t>
  </si>
  <si>
    <t>seelbrotherslandscaping@gmail.com</t>
  </si>
  <si>
    <t>Saenz</t>
  </si>
  <si>
    <t>Fernando</t>
  </si>
  <si>
    <t>E.</t>
  </si>
  <si>
    <t>617 1/2 N. 23rd Street</t>
  </si>
  <si>
    <t>RICHMOND</t>
  </si>
  <si>
    <t>fernando@workforce-advantage.com</t>
  </si>
  <si>
    <t>Workforce Advantage</t>
  </si>
  <si>
    <t>MUST BE ABLE TO LIFT/CARY 50LBS AND WORK IN BENDING AND STANDING POSITIONS FOR EXTENDED PERIODS OF TIME AND IN ALL TYPE OF WEATHER. WEEKEND WORK AS NEEDED.</t>
  </si>
  <si>
    <t>MONTGOMERY</t>
  </si>
  <si>
    <t>PHILADELPHIA-CAMDEN-WILMINGTON, PA-NJ-DE-MD</t>
  </si>
  <si>
    <t>Min wage may be hiogher based on tenure, skills/abilities and/or work performance</t>
  </si>
  <si>
    <t>P-400-20265-835598</t>
  </si>
  <si>
    <t>Only those required by law</t>
  </si>
  <si>
    <t>H-400-20302-890780</t>
  </si>
  <si>
    <t>(BVLS3937) BrightView Landscape Services, Inc. - Albuquerque, NM</t>
  </si>
  <si>
    <t>NM</t>
  </si>
  <si>
    <t>6001 San Francisco Road NE</t>
  </si>
  <si>
    <t>Albuquerque</t>
  </si>
  <si>
    <t>BERNALILLO</t>
  </si>
  <si>
    <t>ALBUQUERQUE, NM</t>
  </si>
  <si>
    <t>P-400-20275-853187</t>
  </si>
  <si>
    <t>Brenda.Carlos@brightview.com</t>
  </si>
  <si>
    <t>H-400-20308-896769</t>
  </si>
  <si>
    <t>Landscape Labor</t>
  </si>
  <si>
    <t>Mead Tee &amp; Turf Care, Inc.</t>
  </si>
  <si>
    <t>3316 Hipsley Mill Road</t>
  </si>
  <si>
    <t>Woodbine</t>
  </si>
  <si>
    <t>Faatz</t>
  </si>
  <si>
    <t>Tiffany</t>
  </si>
  <si>
    <t>tmead@meadtree.com</t>
  </si>
  <si>
    <t>MUST BE ABLE TO LIFT/CARY 50LBS AND WORK IN BENDING AND STANDING POSITIONS FOR EXTENDED PERIODS OF TIME AND IN ALL TYPE OF WEATHER. WEEKEND WORK AS NEEDED. Pre-employment, Employer-paid DRUG AND ALCOHOL TESTING.</t>
  </si>
  <si>
    <t>HOWARD</t>
  </si>
  <si>
    <t>BALTIMORE-COLUMBIA-TOWSON, MD</t>
  </si>
  <si>
    <t>Min wage may be higher based on tenure, skills and or work performance</t>
  </si>
  <si>
    <t>P-400-20262-832423</t>
  </si>
  <si>
    <t>only those required by law</t>
  </si>
  <si>
    <t>H-400-20308-896941</t>
  </si>
  <si>
    <t>Village Gardeners Inc</t>
  </si>
  <si>
    <t>452 SULLIVAN RD</t>
  </si>
  <si>
    <t>WESTMINSTER</t>
  </si>
  <si>
    <t>Maryland</t>
  </si>
  <si>
    <t>Luke</t>
  </si>
  <si>
    <t>452 Sullivan Rd</t>
  </si>
  <si>
    <t>Westminster</t>
  </si>
  <si>
    <t>lindaluk@comcast.net</t>
  </si>
  <si>
    <t xml:space="preserve">MUST BE ABLE TO LIFT/CARY 50LBS AND WORK IN BENDING AND STANDING POSITIONS FOR EXTENDED PERIODS OF TIME AND IN ALL TYPE OF WEATHER. WEEKEND WORK AS NEEDED. </t>
  </si>
  <si>
    <t>CARROLL</t>
  </si>
  <si>
    <t>Min Wage may be higher based on tenure, skills/abilities and /or Work Performance</t>
  </si>
  <si>
    <t>P-400-20275-853306</t>
  </si>
  <si>
    <t>H-400-20324-919651</t>
  </si>
  <si>
    <t>James Landscaping, Inc.</t>
  </si>
  <si>
    <t>111 Killdeer Ct.</t>
  </si>
  <si>
    <t>Mailing: P.O. Box 92216, Southlake, TX 76092</t>
  </si>
  <si>
    <t>Southlake</t>
  </si>
  <si>
    <t>Rhonda</t>
  </si>
  <si>
    <t>Z.</t>
  </si>
  <si>
    <t>office@jameslandscaping.com</t>
  </si>
  <si>
    <t>Cowan</t>
  </si>
  <si>
    <t>Brandi</t>
  </si>
  <si>
    <t>bcowan@fewaglobal.org</t>
  </si>
  <si>
    <t>M-F, Overtime varies. Able to lift 50lbs. Must be able to handle tools properly. Drug testing during employment for cause. All drug testing is performed without regard to an employees citizenship or immigration status, and all testing is paid for by the company. See the additional document attached for further details about the administration of our drug testing policy.</t>
  </si>
  <si>
    <t>604 Katy Road</t>
  </si>
  <si>
    <t>Keller</t>
  </si>
  <si>
    <t>TARRANT</t>
  </si>
  <si>
    <t>Raise/bonus at employer's discretion. Oppty for higher pay based on exp, driver's license, able to communicate w/clients</t>
  </si>
  <si>
    <t>P-400-20233-778985</t>
  </si>
  <si>
    <t>Employer may make payroll deductions at employee's request.</t>
  </si>
  <si>
    <t>H-400-20319-912823</t>
  </si>
  <si>
    <t>Diesel Technician</t>
  </si>
  <si>
    <t>Bus and Truck Mechanics and Diesel Engine Specialists</t>
  </si>
  <si>
    <t>On the Spot Truck Repair, LLC</t>
  </si>
  <si>
    <t>10213 County Road 5</t>
  </si>
  <si>
    <t>Columbus</t>
  </si>
  <si>
    <t>ND</t>
  </si>
  <si>
    <t>Walker</t>
  </si>
  <si>
    <t>Forest</t>
  </si>
  <si>
    <t>Wesley</t>
  </si>
  <si>
    <t>2503 SE Hidden Way</t>
  </si>
  <si>
    <t>Building 10 Suite 120</t>
  </si>
  <si>
    <t>Vancouver</t>
  </si>
  <si>
    <t>Office@otstr.com</t>
  </si>
  <si>
    <t>Yi</t>
  </si>
  <si>
    <t>Elliot</t>
  </si>
  <si>
    <t xml:space="preserve">650 NE Holladay St </t>
  </si>
  <si>
    <t>Portland</t>
  </si>
  <si>
    <t>elliot@immigrationlawgroupllc.com</t>
  </si>
  <si>
    <t>Immigration Law Group, LLC</t>
  </si>
  <si>
    <t>Oregon Supreme Court</t>
  </si>
  <si>
    <t>DIESEL ENGINE REPAIR CERTIFICATIONS
AIR BRAKE SYSTEM CERTIFICATIONS
AIR CONDITIONING CERTIFICATION
WHEEL END MAINTENANCE CERTIFICATIONS</t>
  </si>
  <si>
    <t>BURKE</t>
  </si>
  <si>
    <t>WEST NORTH DAKOTA NONMETROPOLITAN AREA</t>
  </si>
  <si>
    <t>P-400-20226-767145</t>
  </si>
  <si>
    <t>Employer procured housing.  Housing costs not to exceed actual cost of the lodging.  Housing expenses will be $400/month.</t>
  </si>
  <si>
    <t>www.otstr.com</t>
  </si>
  <si>
    <t>H-400-20323-917914</t>
  </si>
  <si>
    <t>Ruppert Landscape, Inc.</t>
  </si>
  <si>
    <t>11834 Woodsboro Creagrstown Road</t>
  </si>
  <si>
    <t>Woodsboro</t>
  </si>
  <si>
    <t>Pohlit</t>
  </si>
  <si>
    <t>Courtney</t>
  </si>
  <si>
    <t>Director of People &amp; Recruiting</t>
  </si>
  <si>
    <t>11834 Woodsboro Creagerstown Road</t>
  </si>
  <si>
    <t>Must be able to lift 50 pounds &amp; work in adverse weather conditions. Will be subject to passing post-employment drug test paid by employer.</t>
  </si>
  <si>
    <t>FREDERICK</t>
  </si>
  <si>
    <t>WASHINGTON-ARLINGTON-ALEXANDRIA, DC-VA-MD-WV</t>
  </si>
  <si>
    <t>Bonuses and extra compensation may be offered at discretion of employer.</t>
  </si>
  <si>
    <t>P-400-20212-743883</t>
  </si>
  <si>
    <t>Shared housing may be available – if used, up to $120.41/wk will be deducted from paycheck.</t>
  </si>
  <si>
    <t>pzudal@ruppertcompanies.com</t>
  </si>
  <si>
    <t>H-400-20328-924679</t>
  </si>
  <si>
    <t>Maids</t>
  </si>
  <si>
    <t>Level 5, LLC</t>
  </si>
  <si>
    <t>1105 Central Ave</t>
  </si>
  <si>
    <t>Kearney</t>
  </si>
  <si>
    <t>Maaske</t>
  </si>
  <si>
    <t>Eric</t>
  </si>
  <si>
    <t>Managing Partner</t>
  </si>
  <si>
    <t>1105 Central Ave.</t>
  </si>
  <si>
    <t>Employment reference, Must pass post hire drug test
40+ hrs/wk, M-Sun 10:00am-4:00pm, workdays/hours vary depending on hotel capacity.</t>
  </si>
  <si>
    <t>105 Talmadge</t>
  </si>
  <si>
    <t>BUFFALO</t>
  </si>
  <si>
    <t>SOUTH NEBRASKA NONMETROPOLITAN AREA</t>
  </si>
  <si>
    <t>At a minimum, both domestic and foreign workers will earn the prevailing hourly wage; however, the employer SEE ADDENDUM</t>
  </si>
  <si>
    <t>P-400-20265-835887</t>
  </si>
  <si>
    <t xml:space="preserve">Employer will assist in locating housing. If housing cannot be found, employer will provide housing at $300/month. Employer may charge the worker for reasonable costs related to the worker's refusal or negligent failure to return any property furnished by the employer or due to such worker's willful damage or destruction of such property. Deductions may be taken per employee's request. </t>
  </si>
  <si>
    <t>H-400-20323-918703</t>
  </si>
  <si>
    <t xml:space="preserve">Counter Attendants, Cafeteria, Food Concessions, and Coffee </t>
  </si>
  <si>
    <t>Counter Attendants, Cafeteria, Food Concession, and Coffee Shop</t>
  </si>
  <si>
    <t>Sugar Shakers, Inc.</t>
  </si>
  <si>
    <t>6888 Myakka Valley Trail</t>
  </si>
  <si>
    <t>Sarasota</t>
  </si>
  <si>
    <t>Wright</t>
  </si>
  <si>
    <t>Richard</t>
  </si>
  <si>
    <t>info@sugarshakers.com</t>
  </si>
  <si>
    <t>SARASOTA</t>
  </si>
  <si>
    <t>NORTH PORT-SARASOTA-BRADENTON, FL</t>
  </si>
  <si>
    <t>P-400-20264-834905</t>
  </si>
  <si>
    <t xml:space="preserve">Employer will make all deductions from the worker’s paycheck required by law. Optional mobile housing (valued at $125.00 per week) and local convenience travel (valued at $25.00 per week) are available at no cost to the worker.   </t>
  </si>
  <si>
    <t>H-400-20323-916936</t>
  </si>
  <si>
    <t>4425 Lilburn Industrial Way</t>
  </si>
  <si>
    <t>Lilburn</t>
  </si>
  <si>
    <t>Director of People and Recruiting</t>
  </si>
  <si>
    <t>8340 Meadow Rd.</t>
  </si>
  <si>
    <t>norma@amigos-inc.com</t>
  </si>
  <si>
    <t xml:space="preserve">Must be able to lift 50 lbs, work in adverse weather conditions.
Must pass a post-employment drug test paid by the employer.  </t>
  </si>
  <si>
    <t>GWINNETT</t>
  </si>
  <si>
    <t>P-400-20195-711049</t>
  </si>
  <si>
    <t xml:space="preserve">Shared housing may be available – if used, up to $102.03/wk.  will be deducted from  paycheck.  </t>
  </si>
  <si>
    <t>psantamaria@ruppertcompanies.com</t>
  </si>
  <si>
    <t xml:space="preserve">www.employgeorgia.com  </t>
  </si>
  <si>
    <t>Healer</t>
  </si>
  <si>
    <t>Norma</t>
  </si>
  <si>
    <t>AR</t>
  </si>
  <si>
    <t>H-400-20323-918070</t>
  </si>
  <si>
    <t>12601 Rock Hill - Pineville Road</t>
  </si>
  <si>
    <t>Pineville</t>
  </si>
  <si>
    <t>12601 Rock Hill-Pineville Road</t>
  </si>
  <si>
    <t>MECKLENBURG</t>
  </si>
  <si>
    <t>CHARLOTTE-CONCORD-GASTONIA, NC-SC</t>
  </si>
  <si>
    <t>P-400-20212-743926</t>
  </si>
  <si>
    <t xml:space="preserve">Shared housing may be available – if used, up to$102.03/wk will be deducted from paycheck. </t>
  </si>
  <si>
    <t>scarrillo@ruppertcompanies.com</t>
  </si>
  <si>
    <t>H-400-20323-916963</t>
  </si>
  <si>
    <t>Turf Plus, LLC</t>
  </si>
  <si>
    <t>4315 E. Morgan Avenue, Suite D</t>
  </si>
  <si>
    <t>Evansville</t>
  </si>
  <si>
    <t xml:space="preserve">Titzer </t>
  </si>
  <si>
    <t>Mike</t>
  </si>
  <si>
    <t>WINGFIELD</t>
  </si>
  <si>
    <t>ROBERT</t>
  </si>
  <si>
    <t>8340 Meadow Road, Suite 132</t>
  </si>
  <si>
    <t>ANITA@AMIGOS-INC.COM</t>
  </si>
  <si>
    <t>Amigo’s Labor Solutions, Inc.</t>
  </si>
  <si>
    <t xml:space="preserve">Must be able to lift 50 lbs, work in adverse weather conditions &amp; pass a pre &amp; post-employment drug test paid by employer. </t>
  </si>
  <si>
    <t>VANDERBURGH</t>
  </si>
  <si>
    <t>EVANSVILLE, IN-KY</t>
  </si>
  <si>
    <t>Bonuses &amp; extra compensation may be offered at discretion of employer.</t>
  </si>
  <si>
    <t>P-400-20203-726744</t>
  </si>
  <si>
    <t>Shared housing may be available. If used, $135.00/bi-weekly will be deducted from paycheck.</t>
  </si>
  <si>
    <t xml:space="preserve">https://www.indianacareerconnect.com </t>
  </si>
  <si>
    <t>Cruz</t>
  </si>
  <si>
    <t>Anita</t>
  </si>
  <si>
    <t>anita@amigos-inc.com</t>
  </si>
  <si>
    <t>Doug</t>
  </si>
  <si>
    <t>Suite 3</t>
  </si>
  <si>
    <t>H-400-20336-932107</t>
  </si>
  <si>
    <t xml:space="preserve">Paver installers </t>
  </si>
  <si>
    <t>Segmental Pavers</t>
  </si>
  <si>
    <t xml:space="preserve">The Edgewood Company, Inc. </t>
  </si>
  <si>
    <t>2350 Yellow Springs Road</t>
  </si>
  <si>
    <t>Malvern</t>
  </si>
  <si>
    <t>Fry</t>
  </si>
  <si>
    <t>Timothy</t>
  </si>
  <si>
    <t>corea1131@maslabor.com</t>
  </si>
  <si>
    <t xml:space="preserve">Must lift/carry 50 lbs., when necessary. Saturday work required, when necessary.  Post-hire random drug testing required of foreign and domestic workers. Post-hire background check required of foreign and domestic workers. </t>
  </si>
  <si>
    <t>2350 Yellow Springs Rd</t>
  </si>
  <si>
    <t>CHESTER</t>
  </si>
  <si>
    <t>Raises and/or bonuses may be offered based on individual factors including work performance, skill, and tenure.</t>
  </si>
  <si>
    <t>P-400-20254-815784</t>
  </si>
  <si>
    <t>The employer will make all deductions from worker’s paycheck required by law. The employer does not envision other workforce-wide payroll deductions. Potential elective deductions to be pre-authorized in writing if applicable are as follows: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Voluntary advances and/or loans made to workers, if any, may be repaid by pre-authorized payroll deductions. Employer will offer daily transportation to and from the worksite from a centralized designated pick-up place at no cost to workers.  Use of this transportation is voluntary.  The employer offers optional employee health insurance, savings and retirement plans to its workers; participation in any such plan is voluntary.</t>
  </si>
  <si>
    <t>tim.fry@edgewoodco.com</t>
  </si>
  <si>
    <t>https://www.pacareerlink.pa.gov</t>
  </si>
  <si>
    <t>Corea</t>
  </si>
  <si>
    <t>Kirsten</t>
  </si>
  <si>
    <t>Ramirez</t>
  </si>
  <si>
    <t>H-400-20332-929751</t>
  </si>
  <si>
    <t>Ralph Iasiello Lawncare, LLC</t>
  </si>
  <si>
    <t>14101 Lago Strada</t>
  </si>
  <si>
    <t>Mailing: P.O. Box 890741, Oklahoma City, OK 73189</t>
  </si>
  <si>
    <t>Oklahoma City</t>
  </si>
  <si>
    <t>Iasiello</t>
  </si>
  <si>
    <t>Ralph</t>
  </si>
  <si>
    <t>N /A</t>
  </si>
  <si>
    <t>ralphlawncare@gmail.com</t>
  </si>
  <si>
    <t>Garcia</t>
  </si>
  <si>
    <t>Vanessa</t>
  </si>
  <si>
    <t xml:space="preserve">2901 Bucks Bayou Rd	</t>
  </si>
  <si>
    <t>vgarcia@fewaglobal.org</t>
  </si>
  <si>
    <t xml:space="preserve">Able to lift 75lbs, Monday-Friday, Some weekends may be required, schedule varies, start/end time varies, overtime varies. </t>
  </si>
  <si>
    <t>8900 South Council Rd</t>
  </si>
  <si>
    <t>OKLAHOMA</t>
  </si>
  <si>
    <t>OKLAHOMA CITY, OK</t>
  </si>
  <si>
    <t>Raise/bonus at employer's discretion.</t>
  </si>
  <si>
    <t>P-400-20282-873744</t>
  </si>
  <si>
    <t>Employer may make payroll deductions at employee's request</t>
  </si>
  <si>
    <t>H-400-20336-932062</t>
  </si>
  <si>
    <t>Paving Laborer</t>
  </si>
  <si>
    <t>Construction Laborers</t>
  </si>
  <si>
    <t>Chad Accipiter LLC</t>
  </si>
  <si>
    <t xml:space="preserve">DBA Southern MD Paving &amp; Sealcoating </t>
  </si>
  <si>
    <t>6255 Federal Oak Drive</t>
  </si>
  <si>
    <t>Mailing: P.O. Box 477  Owings MD 20736</t>
  </si>
  <si>
    <t>Sunderland</t>
  </si>
  <si>
    <t>Accipiter</t>
  </si>
  <si>
    <t>Tiffani</t>
  </si>
  <si>
    <t>Mailing: P.O. Box 477, Owings, MD 20736</t>
  </si>
  <si>
    <t>400 Front Street</t>
  </si>
  <si>
    <t>P.O. Box 507</t>
  </si>
  <si>
    <t>Lovingston</t>
  </si>
  <si>
    <t>heilmann1139@maslabor.com</t>
  </si>
  <si>
    <t xml:space="preserve">Must lift/carry 50 lbs., when necessary.  Saturday and Sunday work required, when necessary.  Post-hire drug testing required of foreign and domestic workers upon suspicion of use. </t>
  </si>
  <si>
    <t>865 Skinners Turn Rd</t>
  </si>
  <si>
    <t>Owings</t>
  </si>
  <si>
    <t>CALVERT</t>
  </si>
  <si>
    <t>P-400-20254-815214</t>
  </si>
  <si>
    <t>The employer will make all deductions from worker's paycheck required by law. The employer does not envision other workforce-wide payroll deductions. Optional lodging facilities are equally available to foreign and non-local workers from outside normal commuting distance at no charge to the workers.   Employer will offer daily transportation to and from the worksite from a centralized designated pick-up place at no cost to workers.  Use of this transportation is voluntary.</t>
  </si>
  <si>
    <t>mwejobs.maryland.gov</t>
  </si>
  <si>
    <t>Heilmann</t>
  </si>
  <si>
    <t>Wildwood</t>
  </si>
  <si>
    <t>McDougal</t>
  </si>
  <si>
    <t>Must be able to lift 50 lbs.</t>
  </si>
  <si>
    <t>State and Federal taxes</t>
  </si>
  <si>
    <t>William Velie Attorneys at Law, PLLC</t>
  </si>
  <si>
    <t>ALLEGHENY</t>
  </si>
  <si>
    <t>PITTSBURGH, PA</t>
  </si>
  <si>
    <t>www.cwds.pa.gov</t>
  </si>
  <si>
    <t>MCLEOD</t>
  </si>
  <si>
    <t>ASHLEY</t>
  </si>
  <si>
    <t>ASHLEY@HLS2.COM</t>
  </si>
  <si>
    <t>LEXINGTON</t>
  </si>
  <si>
    <t>COLUMBIA, SC</t>
  </si>
  <si>
    <t>ashley@hls2.com</t>
  </si>
  <si>
    <t>Warren</t>
  </si>
  <si>
    <t>8340 MEADOW ROAD STE 132A</t>
  </si>
  <si>
    <t>margie@amigos-inc.com</t>
  </si>
  <si>
    <t>https://www.louisianaworks.net/hire/vosnet/Default.aspx</t>
  </si>
  <si>
    <t>Hawkins</t>
  </si>
  <si>
    <t>Margie</t>
  </si>
  <si>
    <t>Must be able to lift 50 lbs, work in adverse weather conditions &amp; pass a post-employment drug test paid by employer.</t>
  </si>
  <si>
    <t>https://jobs.mo.gov</t>
  </si>
  <si>
    <t>Helpers--Installation, Maintenance, and Repair Workers</t>
  </si>
  <si>
    <t>Executive Vice President</t>
  </si>
  <si>
    <t>H-400-20353-970570</t>
  </si>
  <si>
    <t>Landscaper Gardener</t>
  </si>
  <si>
    <t>Shecter Landscaping Inc</t>
  </si>
  <si>
    <t>2224 BEECHMONT ST.</t>
  </si>
  <si>
    <t>KEEGO HARBOR</t>
  </si>
  <si>
    <t>MI</t>
  </si>
  <si>
    <t>Michigan</t>
  </si>
  <si>
    <t>Shecter</t>
  </si>
  <si>
    <t>mike@shecter.net</t>
  </si>
  <si>
    <t>PETRELLA</t>
  </si>
  <si>
    <t>MARISA</t>
  </si>
  <si>
    <t>C</t>
  </si>
  <si>
    <t>26211 CENTRAL PARK BLVD</t>
  </si>
  <si>
    <t>Ste. 207</t>
  </si>
  <si>
    <t>Southfield</t>
  </si>
  <si>
    <t>mail@petrellabrown.com</t>
  </si>
  <si>
    <t>PETRELLA BROWN PLC</t>
  </si>
  <si>
    <t>Michigan Supreme Court</t>
  </si>
  <si>
    <t>OAKLAND</t>
  </si>
  <si>
    <t>DETROIT-WARREN-DEARBORN, MI</t>
  </si>
  <si>
    <t>P-400-20311-902476</t>
  </si>
  <si>
    <t>joe@shecter.net</t>
  </si>
  <si>
    <t>Petrella Brown PLC</t>
  </si>
  <si>
    <t>Housekeeper</t>
  </si>
  <si>
    <t>MONMOUTH</t>
  </si>
  <si>
    <t>NEW YORK-NEWARK-JERSEY CITY, NY-NJ-PA</t>
  </si>
  <si>
    <t>Brett</t>
  </si>
  <si>
    <t>Ogburn</t>
  </si>
  <si>
    <t>Ryan</t>
  </si>
  <si>
    <t>Suite C</t>
  </si>
  <si>
    <t>h2b.northwestlabor@gmail.com</t>
  </si>
  <si>
    <t>KING</t>
  </si>
  <si>
    <t>SEATTLE-TACOMA-BELLEVUE, WA</t>
  </si>
  <si>
    <t>Ledbetter</t>
  </si>
  <si>
    <t>Construction Laborer</t>
  </si>
  <si>
    <t>Edgewood</t>
  </si>
  <si>
    <t>Henderson</t>
  </si>
  <si>
    <t>Tracy</t>
  </si>
  <si>
    <t>Secretary</t>
  </si>
  <si>
    <t xml:space="preserve">Must pass employer paid post hire drug test. Post hire employer paid background check. Transportation provide to jobsite from central location.
</t>
  </si>
  <si>
    <t>VAN ZANDT</t>
  </si>
  <si>
    <t>NORTH TEXAS REGION OF TEXAS NONMETROPOLITAN AREA</t>
  </si>
  <si>
    <t>Poss performance based raise/bonus, Saturday work &amp; overtime; hours vary between hours listed, 1 hr non paid lunch</t>
  </si>
  <si>
    <t>https://www.workintexas.com/vosnet/Default.aspx</t>
  </si>
  <si>
    <t>GENESEE</t>
  </si>
  <si>
    <t>FLINT, MI</t>
  </si>
  <si>
    <t>H-400-20157-631421</t>
  </si>
  <si>
    <t>Nanny</t>
  </si>
  <si>
    <t>Nannies</t>
  </si>
  <si>
    <t>Adaobi N Obasi</t>
  </si>
  <si>
    <t>117 YELLOWSTONE LAKE DR</t>
  </si>
  <si>
    <t>LAREDO</t>
  </si>
  <si>
    <t>Obasi</t>
  </si>
  <si>
    <t>Adaobi</t>
  </si>
  <si>
    <t>Nwaneshiudu</t>
  </si>
  <si>
    <t>Medical worker</t>
  </si>
  <si>
    <t>Laredo</t>
  </si>
  <si>
    <t>anwanesh@gmail.com</t>
  </si>
  <si>
    <t>Physical and mental ability to render care to children and perform associated household cleaning activities directly and indirectly related to the children.</t>
  </si>
  <si>
    <t>WEBB</t>
  </si>
  <si>
    <t>LAREDO, TX</t>
  </si>
  <si>
    <t>P-400-20147-597505</t>
  </si>
  <si>
    <t xml:space="preserve">Housing will be provided by the employer for the duration of the employment and this is optional. This is a live-in nanny position so housing will be provided at no charge to the nanny. </t>
  </si>
  <si>
    <t>H-400-20224-762862</t>
  </si>
  <si>
    <t>El Mazatlan 6, Inc.</t>
  </si>
  <si>
    <t>elmazatlan1@yahoo.com</t>
  </si>
  <si>
    <t xml:space="preserve">Able and willing to follow instructions and to work on feet for many hours.  </t>
  </si>
  <si>
    <t>2435 Nashville Rd.</t>
  </si>
  <si>
    <t>Bowling Green</t>
  </si>
  <si>
    <t>WARREN</t>
  </si>
  <si>
    <t>BOWLING GREEN, KY</t>
  </si>
  <si>
    <t>P-400-20169-661790</t>
  </si>
  <si>
    <t>All deductions required by law will be taken from the workers' paychecks.</t>
  </si>
  <si>
    <t>H-400-20234-781654</t>
  </si>
  <si>
    <t>Helpers-Maintenance</t>
  </si>
  <si>
    <t>Great Plains Amusement</t>
  </si>
  <si>
    <t>774 CO. RD. 1550</t>
  </si>
  <si>
    <t>[MAIL: PO BOX 556. RUSH SPRINGS, OK 73082]</t>
  </si>
  <si>
    <t>RUSH SPRINGS</t>
  </si>
  <si>
    <t>Lujan</t>
  </si>
  <si>
    <t>Sole-Proprietor</t>
  </si>
  <si>
    <t>nancyLRS.OK@me.com</t>
  </si>
  <si>
    <t>Rodriguez</t>
  </si>
  <si>
    <t>Jesus</t>
  </si>
  <si>
    <t>Eduardo</t>
  </si>
  <si>
    <t>carnival.workforceUS11@gmail.com</t>
  </si>
  <si>
    <t xml:space="preserve">Post-employment random drug testing &amp; background checks may be required, at no cost to the workers. The job requires the applicant to be qualified, ready, willing, able &amp; available to perform during the entire employment at the designated worksite; to enter into &amp; comply with employment contract, to follow workplace rules &amp; to meet job performances standards. </t>
  </si>
  <si>
    <t>774 Co. Rd 1550</t>
  </si>
  <si>
    <t>Rush Springs</t>
  </si>
  <si>
    <t>GRADY</t>
  </si>
  <si>
    <t>P-400-20204-728713</t>
  </si>
  <si>
    <t xml:space="preserve">Employer will make all deductions from the worker’s paycheck required by law. Optional mobile housing (valued at $50.00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</si>
  <si>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nancylrs.ok@me.com</t>
  </si>
  <si>
    <t>H-400-20236-782986</t>
  </si>
  <si>
    <t xml:space="preserve">Snow Removal Laborer </t>
  </si>
  <si>
    <t xml:space="preserve">MR Snow Services LLC </t>
  </si>
  <si>
    <t>19224 Stony Pointe</t>
  </si>
  <si>
    <t xml:space="preserve">Macomb </t>
  </si>
  <si>
    <t xml:space="preserve">Rutkowski </t>
  </si>
  <si>
    <t>Sandra</t>
  </si>
  <si>
    <t>Macomb</t>
  </si>
  <si>
    <t>400 Preston Ave STE 300</t>
  </si>
  <si>
    <t>Must lift/carry 50 lbs., when necessary.  Saturday and Sunday work required, when necessary</t>
  </si>
  <si>
    <t xml:space="preserve">19224 Stony Pointe </t>
  </si>
  <si>
    <t>MACOMB</t>
  </si>
  <si>
    <t>P-400-20169-660467</t>
  </si>
  <si>
    <t xml:space="preserve">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t>
  </si>
  <si>
    <t>michaelrut@comcast.net</t>
  </si>
  <si>
    <t>www.mitalent.org</t>
  </si>
  <si>
    <t>H-400-20240-791037</t>
  </si>
  <si>
    <t>DRESCHER LANDSCAPING, INC</t>
  </si>
  <si>
    <t>17W515 N FRONTAGE RD</t>
  </si>
  <si>
    <t>DARIEN</t>
  </si>
  <si>
    <t>IL</t>
  </si>
  <si>
    <t>DRESCHER</t>
  </si>
  <si>
    <t>KURT</t>
  </si>
  <si>
    <t>KURT@DRESCHERLANDSCAPING.COM</t>
  </si>
  <si>
    <t>POST-HIRE DRUG SCREEN AT EMPLOYERS EXPENSE. MUST BE ABLE TO LIFT 50 POUNDS.
REPETITIVE MOVEMENTS, FREQUENT STOOPING, EXTENSIVE WALKING, PUSHING, AND PULLING. EXPOSURE TO EXTREME TEMPERATURES.</t>
  </si>
  <si>
    <t>17W515 N FRONTTAGE RD</t>
  </si>
  <si>
    <t>COOK</t>
  </si>
  <si>
    <t>CHICAGO-NAPERVILLE-ELGIN, IL-IN-WI</t>
  </si>
  <si>
    <t>P-400-20189-699583</t>
  </si>
  <si>
    <t>kurt@drescherlandscaping.com</t>
  </si>
  <si>
    <t>H-400-20245-799679</t>
  </si>
  <si>
    <t>Housekeeping Driver</t>
  </si>
  <si>
    <t>Taxi Drivers and Chauffeurs</t>
  </si>
  <si>
    <t xml:space="preserve">The Petitioner will consider for employment any person who possesses at least one (1) year of housekeeping experience at a high-end hotel, resort, or private club.  Successful applicant must pass pre-employment background check.  Applicant must possess a valid U.S. or international drivers license prior to arrival in the United States and have a clean driving record.
</t>
  </si>
  <si>
    <t xml:space="preserve">Wage: $14.04 - $16.00 per hour, paid bi-weekly.  See Job Description for additional details. </t>
  </si>
  <si>
    <t>P-400-20155-622510</t>
  </si>
  <si>
    <t xml:space="preserve">Housing is offered and optional.  Yellowstone Club has several housing venues and employees are assigned a location based on work schedule and transportation.  Cost of housing, if accepted, is $375.00 - $600.00 per bi-weekly pay period.  Due to social distancing recommendations by the CDC, housing will be either single or double occupancy for winter 2020-2021.  A few triple rooms may be available for $300 per bi-weekly pay cycle, but those will be very limited.  Breakfast is included at Gallatin Gateway Inn (GGI) and Days Inn, Bozeman.  Employees may purchase optional meal cards from $50.00 to $150.00 which are available from HR or GGI to purchase lunch or dinner.  All employees in employee housing may purchase a meal card for dining at GGI.  Transportation is available to GGI from the Club and housing venues only.  Please see Job Description for additional details. </t>
  </si>
  <si>
    <t>H-400-20245-797585</t>
  </si>
  <si>
    <t>FACILITIES / GROUNDS CUSTODIAN</t>
  </si>
  <si>
    <t>Resort Group, LLC</t>
  </si>
  <si>
    <t>Resort Group / Mountain Resorts / Simply Steamboat</t>
  </si>
  <si>
    <t>2150 Resort Drive</t>
  </si>
  <si>
    <t>Fisher</t>
  </si>
  <si>
    <t>Dina</t>
  </si>
  <si>
    <t>Noel</t>
  </si>
  <si>
    <t>dfisher@resortgroup.com</t>
  </si>
  <si>
    <t>criminal background check - same as required of all U.S. applicants</t>
  </si>
  <si>
    <t>P-400-20182-687520</t>
  </si>
  <si>
    <t>All statutorily required state &amp; federal deductions (like FICA &amp; FIT) will be deducted from pay.  For employees who opt to reside in offered employee housing: an occupancy fee of $230 every bi-weekly period (max of 2 periods in a calendar month) will be deducted to equal $460 per month.</t>
  </si>
  <si>
    <t>cdle_steamboat_springs_wfc@state.co.us</t>
  </si>
  <si>
    <t>https://www.yourworkforcecenter.com</t>
  </si>
  <si>
    <t>H-400-20237-784686</t>
  </si>
  <si>
    <t xml:space="preserve">Los Cunados, Inc. </t>
  </si>
  <si>
    <t>301 40th Ave. SW</t>
  </si>
  <si>
    <t>Suite #101</t>
  </si>
  <si>
    <t>Minot</t>
  </si>
  <si>
    <t>Lopez</t>
  </si>
  <si>
    <t>Alejandro</t>
  </si>
  <si>
    <t>alexlopez2081@gmail.com</t>
  </si>
  <si>
    <t xml:space="preserve">Able and willing to follow instructions and work on feet for many hours. </t>
  </si>
  <si>
    <t>WARD</t>
  </si>
  <si>
    <t>P-400-20175-675854</t>
  </si>
  <si>
    <t>H-400-20238-787303</t>
  </si>
  <si>
    <t>Line Cook</t>
  </si>
  <si>
    <t>High Ridge Country Club, Inc.</t>
  </si>
  <si>
    <t>2400 Hypoluxo Road</t>
  </si>
  <si>
    <t>Lantana</t>
  </si>
  <si>
    <t>Artim</t>
  </si>
  <si>
    <t>General Manager / CEO</t>
  </si>
  <si>
    <t>ryan@highridgecc.com</t>
  </si>
  <si>
    <t>Dunn</t>
  </si>
  <si>
    <t>Stuart</t>
  </si>
  <si>
    <t>1177 Avenue of the Americas</t>
  </si>
  <si>
    <t>23rd Floor</t>
  </si>
  <si>
    <t>mdunn@kramerlevin.com</t>
  </si>
  <si>
    <t>Kramer Levin Naftalis and Frankel LLP</t>
  </si>
  <si>
    <t>State of New York Supreme Court</t>
  </si>
  <si>
    <t xml:space="preserve">Pass pre-employment police clearance; Fluent in English; Post-employment drug testing; Employer requires pre-employment police clearance and post-employment drug testing to be carried out equally between the U.S. workers and the H-2B workers. 
*Continuation to Section F.A.3 of Form ETA 9142 above: 40 hours a week will consist of 8 hour shifts that can vary as needed as advertised in State Workforce Agency and other recruitment advertisement. Shift may vary from 6AM to 11PM. 
</t>
  </si>
  <si>
    <t>PALM BEACH</t>
  </si>
  <si>
    <t xml:space="preserve">Discretionary bonus offered. </t>
  </si>
  <si>
    <t>P-400-20205-732739</t>
  </si>
  <si>
    <t>Optional deductions include: housing fee of $125/week; $5 for security deposit. Any deductions required by law made from biweekly paycheck.</t>
  </si>
  <si>
    <t>courtney@highridgecc.com</t>
  </si>
  <si>
    <t>Dayton</t>
  </si>
  <si>
    <t>H-400-20231-775264</t>
  </si>
  <si>
    <t>Server</t>
  </si>
  <si>
    <t>Waiters and Waitresses</t>
  </si>
  <si>
    <t>Quail Creek Country Club, Inc.</t>
  </si>
  <si>
    <t>13300 Valewood Drive</t>
  </si>
  <si>
    <t>Naples</t>
  </si>
  <si>
    <t>SCHULTENOVER</t>
  </si>
  <si>
    <t>CHAD</t>
  </si>
  <si>
    <t>General Manager &amp; Chief Operating Officer</t>
  </si>
  <si>
    <t>13300 VALEWOOD DRIVE</t>
  </si>
  <si>
    <t>NAPLES</t>
  </si>
  <si>
    <t>CSCHULTENOVER@QUAILCREEKCC.COM</t>
  </si>
  <si>
    <t>PABIAN LAW, LLC</t>
  </si>
  <si>
    <t>SUPREME JUDICIAL COURT</t>
  </si>
  <si>
    <t>The Petitioner will consider for employment any person who possesses at least six (6) months of service experience in a high-end restaurant, resort, or private club.  
Successful applicant must pass pre-employment drug screening.</t>
  </si>
  <si>
    <t>COLLIER</t>
  </si>
  <si>
    <t>NAPLES-IMMOKALEE-MARCO ISLAND, FL</t>
  </si>
  <si>
    <t>Tipped position with guaranteed wage of $15.48 per hour, paid bi-weekly.  See job description for additional information</t>
  </si>
  <si>
    <t>P-400-20161-637374</t>
  </si>
  <si>
    <t xml:space="preserve">Housing is offered and optional.  Cost of housing, if accepted, is $325.00 per week.  If used, total cost of housing will be deducted from paycheck.  A $325.00 refundable security deposit is required, to be deducted from paycheck in equal $162.50 installments from employee’s first two (2) paychecks.  Additional, optional benefits may be offered to worker, for worker’s sole benefit, including but not limited to 401k and Teladoc telemedicine service.  If voluntarily elected by worker, employee costs/contributions for benefits will be deducted from paycheck. </t>
  </si>
  <si>
    <t>CRUSSELL@QUAILCREEKCC.COM</t>
  </si>
  <si>
    <t>H-400-20257-819813</t>
  </si>
  <si>
    <t>FOOD PREPARER</t>
  </si>
  <si>
    <t>LA COSECHA XII, LLC</t>
  </si>
  <si>
    <t>LA PARRILLA MEXICAN RESTAURANT</t>
  </si>
  <si>
    <t>1306 COBB INDUSTRIAL DRIVE</t>
  </si>
  <si>
    <t>MARIETTA</t>
  </si>
  <si>
    <t>McENTYRE</t>
  </si>
  <si>
    <t>ROCIO</t>
  </si>
  <si>
    <t>HR-DIRECTOR</t>
  </si>
  <si>
    <t>1306 COBB INDUSTRIAL DR</t>
  </si>
  <si>
    <t>lcosechx1x@gmail.com</t>
  </si>
  <si>
    <t>DIAZ DE PINA</t>
  </si>
  <si>
    <t>NANCY</t>
  </si>
  <si>
    <t>YOLANDA</t>
  </si>
  <si>
    <t xml:space="preserve">2180 SATELLITE BLVD NW </t>
  </si>
  <si>
    <t>SUITE 400</t>
  </si>
  <si>
    <t>DULUTH</t>
  </si>
  <si>
    <t>d.oconsulting.ser@gmail.com</t>
  </si>
  <si>
    <t>DO Consulting Services, LLC</t>
  </si>
  <si>
    <t>Must be willing to work weekends.</t>
  </si>
  <si>
    <t>1820 JONESBORO RD</t>
  </si>
  <si>
    <t>MCDONOUGH</t>
  </si>
  <si>
    <t>HENRY</t>
  </si>
  <si>
    <t>P-400-20218-753091</t>
  </si>
  <si>
    <t>H-400-20246-802616</t>
  </si>
  <si>
    <t xml:space="preserve">Forest &amp; Conservation Workers </t>
  </si>
  <si>
    <t xml:space="preserve">Superior Forestry Service, Inc.  </t>
  </si>
  <si>
    <t>23 Interstate Ave</t>
  </si>
  <si>
    <t>Russellville</t>
  </si>
  <si>
    <t>Carpenter</t>
  </si>
  <si>
    <t>Tricia</t>
  </si>
  <si>
    <t>Personnel  Coordinator</t>
  </si>
  <si>
    <t>personnel@superiorforestry.com</t>
  </si>
  <si>
    <t>Must be 18 years or older. Requires physical stamina. Work is in adverse weather. Must lift and carry 50 lbs. Extensive walking over rough terrain. Production standard of 2000 trees correctly planted per 8 hour day after one week of on the job training. Production standard of 8000 seedlings mechanically planted per 8 hour day after one week of on the job training. Work schedule and locations dependent on weather conditions. Must pass drug screenings. Overnight travel required.</t>
  </si>
  <si>
    <t>3040 Bill Tuck Hwy</t>
  </si>
  <si>
    <t>South Boston</t>
  </si>
  <si>
    <t>HALIFAX</t>
  </si>
  <si>
    <t>SOUTHSIDE VIRGINIA NONMETROPOLITAN AREA</t>
  </si>
  <si>
    <t>May pay piece rate.</t>
  </si>
  <si>
    <t>P-400-20182-687040</t>
  </si>
  <si>
    <t>P-400-20182-687277</t>
  </si>
  <si>
    <t>Employer provides transportation between worksites. Optional transportation provided to daily worksites from a central location at no cost. The employer will pay for the cost of that lodging.</t>
  </si>
  <si>
    <t>H-400-20247-804530</t>
  </si>
  <si>
    <t>Reforestation Laborer</t>
  </si>
  <si>
    <t>Whitepine Forestry, Inc.</t>
  </si>
  <si>
    <t>112 Beulah Drive</t>
  </si>
  <si>
    <t>Longview</t>
  </si>
  <si>
    <t>LARA</t>
  </si>
  <si>
    <t>LINO</t>
  </si>
  <si>
    <t>P.</t>
  </si>
  <si>
    <t>112 BEULAH DRIVE</t>
  </si>
  <si>
    <t>LONGVIEW</t>
  </si>
  <si>
    <t>LARA0074@COMCAST.NET</t>
  </si>
  <si>
    <t>Ness</t>
  </si>
  <si>
    <t>Gretel</t>
  </si>
  <si>
    <t>1200 NW Naito Parkway</t>
  </si>
  <si>
    <t>gmn@pbl.net</t>
  </si>
  <si>
    <t>Parker Butte &amp; Lane PC</t>
  </si>
  <si>
    <t xml:space="preserve">VERIFIABLE EXP + CHARACTER REFERENCES. NO ON THE JOB TRAINING PROVIDED. MUST BE: AVAILABLE TO WORK ENTIRE SEASON WITH CREW AT ALL LOCATIONS; ABLE TO LIFT UP TO 50 LBS OF TREE SEEDLINGS BOXES FROM COOLER TO TREE TRANSPORT TRUCK + HANDLE STRENUOUS PHYSICAL TASKS; ABLE TO WORK IN ROUGH TERRAIN, INCL CONDITIONS THAT MAY BE COLD, HOT, DIRTY, WET, + NOISY, WITH POSSIBILITIES OF FALLING OBJECTS FROM FOREST SURROUNDINGS; WILLING TO TAKE RANDOM DRUG/ALCOHOL TESTS +/OR CRIMINAL BACKGROUND CHECKS UPON HIRE AS WORK CONTRACTS REQUIRE; WILLING TO WEAR ALL REQUIRED CLOTHING + PROTECTIVE GEAR PER JOB CLASSIFICATIONS.
</t>
  </si>
  <si>
    <t>Various Tree Stands</t>
  </si>
  <si>
    <t>TILLAMOOK</t>
  </si>
  <si>
    <t>NORTH COAST OREGON NONMETROPOLITAN AREA</t>
  </si>
  <si>
    <t>P-400-20188-696595</t>
  </si>
  <si>
    <t>Employer will make all deductions from worker paycheck required by law. Deductions for Cork Boots, Rain Gear and Meal Expenses only if purchased by Employer for employee. Provided housing is optional to workers and provided by the employer free of charge.</t>
  </si>
  <si>
    <t>NESS</t>
  </si>
  <si>
    <t>GRETEL</t>
  </si>
  <si>
    <t>PARKER, BUTTE &amp; LANE PC</t>
  </si>
  <si>
    <t>H-400-20255-817499</t>
  </si>
  <si>
    <t>Seafood Processor</t>
  </si>
  <si>
    <t>Westward Seafoods, Inc.</t>
  </si>
  <si>
    <t>3015 112th Ave NE</t>
  </si>
  <si>
    <t>Bellevue</t>
  </si>
  <si>
    <t>Brown</t>
  </si>
  <si>
    <t>Ronald</t>
  </si>
  <si>
    <t>VP of Human Resources</t>
  </si>
  <si>
    <t>3015 112th Street NE</t>
  </si>
  <si>
    <t>andrew.brown@wsi.com</t>
  </si>
  <si>
    <t>Maglin</t>
  </si>
  <si>
    <t>Kimberly</t>
  </si>
  <si>
    <t>Sherman</t>
  </si>
  <si>
    <t>11155 Dolfield Blvd., Suite 216</t>
  </si>
  <si>
    <t>Owings Mills</t>
  </si>
  <si>
    <t>kmaglin@unitedworkandtravel.com</t>
  </si>
  <si>
    <t>United Work and Travel, a div of APEI</t>
  </si>
  <si>
    <t>Appellate Div of the Supreme Court of NY, 1st dept</t>
  </si>
  <si>
    <t>AK</t>
  </si>
  <si>
    <t>Pre-employment drug test required
Criminal background check is required
daily/shift schedule varies
Employer will provide transportation to and from the worksite.</t>
  </si>
  <si>
    <t>1 Mile Captains Bay Road</t>
  </si>
  <si>
    <t>Dutch Harbor</t>
  </si>
  <si>
    <t>ALEUTIAN ISLANDS WEST</t>
  </si>
  <si>
    <t>BALANCE OF ALASKA NONMETROPOLITAN AREA</t>
  </si>
  <si>
    <t>OT will be available after 8 hours of work in any given day or 40 hrs in any given week.</t>
  </si>
  <si>
    <t>P-400-20205-731633</t>
  </si>
  <si>
    <t>All deductions from the worker’s paycheck required by law will be made. No other deductions will be made. Optional employer Housing will be available for $15/day</t>
  </si>
  <si>
    <t>michaela@unitedworkandtravel.com</t>
  </si>
  <si>
    <t>H-400-20248-807196</t>
  </si>
  <si>
    <t>Maintenance Engineer</t>
  </si>
  <si>
    <t>Northwood Hospitality LLC</t>
  </si>
  <si>
    <t>Cheeca Lodge &amp; Spa</t>
  </si>
  <si>
    <t>1819 Wazee Street</t>
  </si>
  <si>
    <t>Denver</t>
  </si>
  <si>
    <t>Gutierrez</t>
  </si>
  <si>
    <t>Job</t>
  </si>
  <si>
    <t>Human Resources Director</t>
  </si>
  <si>
    <t>81801 Overseas Highway</t>
  </si>
  <si>
    <t>Islamorada</t>
  </si>
  <si>
    <t>jgutierrez@cheeca.com</t>
  </si>
  <si>
    <t>The Petitioner will consider for employment any person who possesses at least six (6) months of maintenance experience at a high-end hotel, resort, or private club.</t>
  </si>
  <si>
    <t>Wage: $17.44 - $20.00 per hour, paid bi-weekly.  See job description for additional detail.</t>
  </si>
  <si>
    <t>P-400-20191-705470</t>
  </si>
  <si>
    <t>Housing is offered and optional.  Cost of housing, if accepted, is $200.00 per week.  If used, total cost of housing will be deducted from paycheck.  A $150.00 refundable security deposit is required, to be deducted from paycheck in equal $50.00 installments from employee’s first three (3) paychecks.    Additional, optional benefits may be offered to worker, for worker’s sole benefit, including but not limited to medical, dental and vision insurance, short-term disability, long-term disability, 401k, and life insurance.  If voluntarily elected by worker, employee costs/contributions for benefits will be deducted from paycheck.</t>
  </si>
  <si>
    <t>H-400-20246-800805</t>
  </si>
  <si>
    <t>THOROUGHBRED RACEHORSE GROOM</t>
  </si>
  <si>
    <t>Jamie Ness Racing</t>
  </si>
  <si>
    <t>15903 Nothlake Village Dr</t>
  </si>
  <si>
    <t>Odessa</t>
  </si>
  <si>
    <t>Jamie</t>
  </si>
  <si>
    <t>3820 Augustine Herman Hwy</t>
  </si>
  <si>
    <t>Chesapeake City</t>
  </si>
  <si>
    <t>mmexjock@aol.com</t>
  </si>
  <si>
    <t>Laurel Park</t>
  </si>
  <si>
    <t>RT 198 &amp; Racetrack Road</t>
  </si>
  <si>
    <t>Laurel</t>
  </si>
  <si>
    <t>PRINCE GEORGE'S</t>
  </si>
  <si>
    <t>P-400-20182-687791</t>
  </si>
  <si>
    <t>MMEXJOCK@AOL.COM</t>
  </si>
  <si>
    <t>H-400-20252-810795</t>
  </si>
  <si>
    <t>Vail Corporation</t>
  </si>
  <si>
    <t>390 Interlocken Crescent</t>
  </si>
  <si>
    <t>Broomfield</t>
  </si>
  <si>
    <t>Henry</t>
  </si>
  <si>
    <t>Krystina</t>
  </si>
  <si>
    <t>Senior Relationship Manager, Talent Acquisition</t>
  </si>
  <si>
    <t>Khenry2@vailresorts.com</t>
  </si>
  <si>
    <t>Must be able to lift 50 lbs. Must be able to stand for extended periods of time. Must have a minimum of one year of housekeeping experience.</t>
  </si>
  <si>
    <t>675 Lionshead Place</t>
  </si>
  <si>
    <t>P-400-20206-734758</t>
  </si>
  <si>
    <t>LIMITED OPTIONAL HOUSING IS AVAILABLE AT A COST OF $360.00 TO $565.00 DEPENDING ON THE UNIT TYPE (I.E., BEDS IN THE UNIT AND THE NUMBER OF PEOPLE LIVING IN THE UNIT). THE WORKER IS RESPONSIBLE FOR PAYING THE HOUSING COST EACH MONTH. MONTHLY RENT IS NOT DEDUCTED FROM THE WORKERS' PAY.</t>
  </si>
  <si>
    <t>khenry2@vailresorts.com</t>
  </si>
  <si>
    <t>Samantha</t>
  </si>
  <si>
    <t>H-400-20245-800032</t>
  </si>
  <si>
    <t>Nursery Worker</t>
  </si>
  <si>
    <t xml:space="preserve">Amigo Forestry Service, Inc.  </t>
  </si>
  <si>
    <t>1021 Hilltop Drive</t>
  </si>
  <si>
    <t>Santillan</t>
  </si>
  <si>
    <t>Claudia</t>
  </si>
  <si>
    <t>amigoforestry@suddenlink.net</t>
  </si>
  <si>
    <t xml:space="preserve">408 W Marian Ave </t>
  </si>
  <si>
    <t xml:space="preserve">Must be 18 years or older. Requires walking over rough and uneven land, with continuous bending, crouching, stooping, and lifting. Must lift and carry 55 lbs. Comply and maintain a proactive attitude in all safety required activities, PPE usage, and guidelines set forth by said company' safety policy. Work schedule and locations dependent on weather conditions. Must pass drug screenings. </t>
  </si>
  <si>
    <t>1402 E. Nashville Ave</t>
  </si>
  <si>
    <t>Atmore</t>
  </si>
  <si>
    <t>ESCAMBIA</t>
  </si>
  <si>
    <t>SOUTHWEST ALABAMA NONMETROPOLITAN AREA</t>
  </si>
  <si>
    <t>P-400-20155-624590</t>
  </si>
  <si>
    <t xml:space="preserve">No overnight travel required. The employer will assist non-local workers that need help in locating reasonably priced housing near the area of employment.  Housing is not provided.  Workers pay own room and board.  Shared housing is available near the worksite at a cost of approximately $70.00 per week per person. Housing is optional. Optional transportation provided to daily worksite from a central location at a cost of $35.00 per week per worker. Elected daily transportation will be payroll deducted.  </t>
  </si>
  <si>
    <t>H-400-20246-800913</t>
  </si>
  <si>
    <t>Bernell Rhone Racing</t>
  </si>
  <si>
    <t>811 Satinleaf Ave</t>
  </si>
  <si>
    <t>Oldsmar</t>
  </si>
  <si>
    <t>Rhone</t>
  </si>
  <si>
    <t>Bernell</t>
  </si>
  <si>
    <t xml:space="preserve">Oldsmar </t>
  </si>
  <si>
    <t>crhone13@aol.com</t>
  </si>
  <si>
    <t>Must be able to lift 50 Lbs</t>
  </si>
  <si>
    <t>Tampa Bay Downs</t>
  </si>
  <si>
    <t>11225 Race Track Road</t>
  </si>
  <si>
    <t>Tampa</t>
  </si>
  <si>
    <t>P-400-20183-690683</t>
  </si>
  <si>
    <t>CRHONE13@AOL.COM</t>
  </si>
  <si>
    <t>H-400-20272-848187</t>
  </si>
  <si>
    <t>Roofer</t>
  </si>
  <si>
    <t>Roofers</t>
  </si>
  <si>
    <t>Beldon Roofing &amp; Remodeling Co.</t>
  </si>
  <si>
    <t>Beldon Roofing Company</t>
  </si>
  <si>
    <t>5039 West Avenue</t>
  </si>
  <si>
    <t>Gissi</t>
  </si>
  <si>
    <t>Ivette</t>
  </si>
  <si>
    <t>Paralegal</t>
  </si>
  <si>
    <t>ivette.gissi@beldon.com</t>
  </si>
  <si>
    <t>BEXAR</t>
  </si>
  <si>
    <t>SAN ANTONIO-NEW BRAUNFELS, TX</t>
  </si>
  <si>
    <t>P-400-20237-784629</t>
  </si>
  <si>
    <t>H-400-20260-827374</t>
  </si>
  <si>
    <t>HOUSEKEEPING</t>
  </si>
  <si>
    <t>TARPON LODGE LLC</t>
  </si>
  <si>
    <t>13771 WATERFRONT DRIVE</t>
  </si>
  <si>
    <t>BOKEELIA</t>
  </si>
  <si>
    <t>WELLS</t>
  </si>
  <si>
    <t>ROB</t>
  </si>
  <si>
    <t>BOKEELIA`</t>
  </si>
  <si>
    <t>LEE</t>
  </si>
  <si>
    <t>CAPE CORAL-FORT MYERS, FL</t>
  </si>
  <si>
    <t>P-400-20225-764519</t>
  </si>
  <si>
    <t>OPTIONAL HOUSING FOR 50.00/WEEK, DEDUCUTED WEEKLY FROM PAYCHECK</t>
  </si>
  <si>
    <t>tarponlodge.com</t>
  </si>
  <si>
    <t>H-400-20261-830337</t>
  </si>
  <si>
    <t>DISHWASHER</t>
  </si>
  <si>
    <t>P-400-20217-750241</t>
  </si>
  <si>
    <t>HOUSING IS OPTIONAL AT 50.00/WEEK, DEDUCTED WEEKLY FROM PAYCHECK</t>
  </si>
  <si>
    <t>www.tarponlodge.com</t>
  </si>
  <si>
    <t>H-400-20269-845911</t>
  </si>
  <si>
    <t>Miller &amp; LaHaye, LLC</t>
  </si>
  <si>
    <t>1343 Cresote Lane</t>
  </si>
  <si>
    <t>LaHaye</t>
  </si>
  <si>
    <t>Silas</t>
  </si>
  <si>
    <t>Ferrell</t>
  </si>
  <si>
    <t>silaslahaye@gmail.com</t>
  </si>
  <si>
    <t>251 North Second Street</t>
  </si>
  <si>
    <t>Suite A</t>
  </si>
  <si>
    <t>Danielle Toups Young, Attorney at Law, LLC</t>
  </si>
  <si>
    <t>Must be able to lift 40 pounds; extensive sitting and/or standing; repetitive movements; random drug screening paid for by employer upon hire</t>
  </si>
  <si>
    <t>Employees may make above hourly wage rate stated based on piecerate performance, work performance and/or experience.</t>
  </si>
  <si>
    <t>P-400-20230-772745</t>
  </si>
  <si>
    <t xml:space="preserve">Employer will deduct $37.50 per week if the employee chooses to live in the employer provided housing. </t>
  </si>
  <si>
    <t>H-400-20268-844369</t>
  </si>
  <si>
    <t>Nursery Workers</t>
  </si>
  <si>
    <t>Arnoldo Valencia, Jr.</t>
  </si>
  <si>
    <t>Valencia Forestry</t>
  </si>
  <si>
    <t>2500 Monkey Lane</t>
  </si>
  <si>
    <t>Silsbee</t>
  </si>
  <si>
    <t>Thode</t>
  </si>
  <si>
    <t>Monica</t>
  </si>
  <si>
    <t>valencia1977@live.com</t>
  </si>
  <si>
    <t>THODE</t>
  </si>
  <si>
    <t>MONICA</t>
  </si>
  <si>
    <t>SUITE B</t>
  </si>
  <si>
    <t>COEUR D' ALENE</t>
  </si>
  <si>
    <t>monica@laborci.com</t>
  </si>
  <si>
    <t>Must be 18 due to insurance.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Outdoors, exposed to weather; must be capable of doing physically strenuous labor for long hours, occasionally in extreme heat or cold. Variable weather conditions apply; hours may fluctuate (+/-), possible downtime and/or overtime.</t>
  </si>
  <si>
    <t>1336 US Hwy. 1</t>
  </si>
  <si>
    <t>Harrington</t>
  </si>
  <si>
    <t>WASHINGTON TOWN</t>
  </si>
  <si>
    <t>SOUTHWEST MAINE NONMETROPOLITAN AREA</t>
  </si>
  <si>
    <t xml:space="preserve"> Optional Housing available at no cost. </t>
  </si>
  <si>
    <t>P-400-20234-781456</t>
  </si>
  <si>
    <t>H-400-20246-801385</t>
  </si>
  <si>
    <t>Highway Maintenance Workers</t>
  </si>
  <si>
    <t>Mac Contracting, Inc.</t>
  </si>
  <si>
    <t>1528 South Point Road</t>
  </si>
  <si>
    <t>Belmont</t>
  </si>
  <si>
    <t xml:space="preserve"> McHenry </t>
  </si>
  <si>
    <t>James III</t>
  </si>
  <si>
    <t>maccontracting@yahoo.com</t>
  </si>
  <si>
    <t>Must be 18 due to insurance.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</si>
  <si>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1528 South Point Rd (report to work)</t>
  </si>
  <si>
    <t>GASTON</t>
  </si>
  <si>
    <t>P-400-20203-726923</t>
  </si>
  <si>
    <t>H-400-20261-830069</t>
  </si>
  <si>
    <t>Snow Cleaner</t>
  </si>
  <si>
    <t>Perficut Companies Inc.</t>
  </si>
  <si>
    <t>Perficut</t>
  </si>
  <si>
    <t>6535 NE 14th Street</t>
  </si>
  <si>
    <t>Des Moines</t>
  </si>
  <si>
    <t>Brommel</t>
  </si>
  <si>
    <t>Human Resources Manager</t>
  </si>
  <si>
    <t>wbrommel@perficut.com</t>
  </si>
  <si>
    <t>Must be able to lift and carry 75 lbs. for 50 yards. 35+ hours per week. Some weekends.</t>
  </si>
  <si>
    <t>DES MOINES-WEST DES MOINES, IA</t>
  </si>
  <si>
    <t>May be offered higher wage rate due to experience/merit. Up to 10 hours of overtime may be available but not guaranteed.</t>
  </si>
  <si>
    <t>P-400-20216-747373</t>
  </si>
  <si>
    <t xml:space="preserve">The employer will provide optional housing to workers. Workers who elect to live in housing will have $75.00 deducted from workers’ pay per weekly paycheck. Advances will be deducted with the consent of the employee. </t>
  </si>
  <si>
    <t>CINCINNATI, OH-KY-IN</t>
  </si>
  <si>
    <t>H-400-20277-856790</t>
  </si>
  <si>
    <t>Counter Attendants, Cafeteria,  Mobile Food Concessions</t>
  </si>
  <si>
    <t>W &amp; R Country Fair Cinnamon Rolls</t>
  </si>
  <si>
    <t>42411 Windy Gap Drive</t>
  </si>
  <si>
    <t>Ahwahnee</t>
  </si>
  <si>
    <t>Madaus</t>
  </si>
  <si>
    <t>Owner/Operator</t>
  </si>
  <si>
    <t>madausrk@yahoo.com</t>
  </si>
  <si>
    <t>MADERA</t>
  </si>
  <si>
    <t>MADERA, CA</t>
  </si>
  <si>
    <t>P-400-20211-741521</t>
  </si>
  <si>
    <t>Employer will make all deductions from the worker’s paycheck required by law.  Optional mobile housing (valued at $175.00 per week) and local convenience travel (valued at $25.00 per week) are available at no cost to the worker.</t>
  </si>
  <si>
    <t>H-400-20280-859676</t>
  </si>
  <si>
    <t>LANDSCAPE LABORER</t>
  </si>
  <si>
    <t>LUSA HOLDINGS LLC</t>
  </si>
  <si>
    <t>11849 Rim Rock Trail</t>
  </si>
  <si>
    <t>STENGLIN</t>
  </si>
  <si>
    <t>JACQUELYN</t>
  </si>
  <si>
    <t>HR DIRECTOR</t>
  </si>
  <si>
    <t>11849 RIM ROCK TRAIL</t>
  </si>
  <si>
    <t>AUSTIN</t>
  </si>
  <si>
    <t>LASHUS</t>
  </si>
  <si>
    <t>KEVIN</t>
  </si>
  <si>
    <t>3355 BEE CAVES RD</t>
  </si>
  <si>
    <t>SUITE 307</t>
  </si>
  <si>
    <t>IMMIGRATION@FISHERBROYLES.COM</t>
  </si>
  <si>
    <t>FISHERBROYLES LLP</t>
  </si>
  <si>
    <t>TEXAS SUPREME COURT</t>
  </si>
  <si>
    <t>Pre-hire drug screen and criminal background check for all U.S. and foreign workers and will be paid for by the employer.</t>
  </si>
  <si>
    <t>9213 S SUNNYLANE RD</t>
  </si>
  <si>
    <t xml:space="preserve">$13.92 - $18.00/hr. based on experience and performance $20.88 – 27.00 O.T. </t>
  </si>
  <si>
    <t>P-400-20212-744379</t>
  </si>
  <si>
    <t xml:space="preserve">unauthorized company cell phone charges; optional medical–employee portion normally not to exceed 9.83% of adjusted gross income; optional AFLAC insurance plan available. Vision &amp; dental–employee pays 100%. </t>
  </si>
  <si>
    <t>jacqui@lusagroup.com</t>
  </si>
  <si>
    <t>H-400-20279-857653</t>
  </si>
  <si>
    <t>Seafood Processing Technician (Surimi and Roe)</t>
  </si>
  <si>
    <t>Food Batchmakers</t>
  </si>
  <si>
    <t>Nippon Suisan (U.S.A.), Inc.</t>
  </si>
  <si>
    <t>Nissui</t>
  </si>
  <si>
    <t>15400 NE 90th Street</t>
  </si>
  <si>
    <t>Redmond</t>
  </si>
  <si>
    <t>Yoshida</t>
  </si>
  <si>
    <t>Naoto</t>
  </si>
  <si>
    <t>Secretary and Treasurer</t>
  </si>
  <si>
    <t xml:space="preserve">15400 NE 90th Street </t>
  </si>
  <si>
    <t>naoto.yoshida@unisea.com</t>
  </si>
  <si>
    <t>Rawson</t>
  </si>
  <si>
    <t>Mowry</t>
  </si>
  <si>
    <t>920 Fifth Avenue</t>
  </si>
  <si>
    <t>Suite 3300</t>
  </si>
  <si>
    <t>Seattle</t>
  </si>
  <si>
    <t>richrawson@dwt.com</t>
  </si>
  <si>
    <t>Davis Wright Tremaine LLP</t>
  </si>
  <si>
    <t>Washington Supreme Court</t>
  </si>
  <si>
    <t>Must have technical knowledge of surimi and pollock roe processing and ability to work independently. Must be able to produce surimi products meeting predetermined specifications from raw materials of different types and must be able to quickly identify and resolve any problems that arise during surimi and pollock roe processing operations</t>
  </si>
  <si>
    <t>Unisea plant</t>
  </si>
  <si>
    <t>88 Salmon Way</t>
  </si>
  <si>
    <t>Health insurance and potential bonus.</t>
  </si>
  <si>
    <t>P-400-20192-708461</t>
  </si>
  <si>
    <t>None except required by law or employee benefits requested by worker; employer will provide room and board at the Unisea plant and on the F/T Alaska Ocean at no cost to the worker.  Employer-provided housing is optional.</t>
  </si>
  <si>
    <t>dol.flc@alaska.gov</t>
  </si>
  <si>
    <t>www.jobs.alaska.gov</t>
  </si>
  <si>
    <t>H-400-20277-856800</t>
  </si>
  <si>
    <t>Mid-America Shows Delaware, LLC</t>
  </si>
  <si>
    <t>109 South Main Street</t>
  </si>
  <si>
    <t>Farmland</t>
  </si>
  <si>
    <t>Schepman</t>
  </si>
  <si>
    <t>Sonya</t>
  </si>
  <si>
    <t>109 South Main Streeet</t>
  </si>
  <si>
    <t>sschepman@namidway.com</t>
  </si>
  <si>
    <t>401 W. Henry Street</t>
  </si>
  <si>
    <t>RANDOLPH</t>
  </si>
  <si>
    <t>P-400-20231-774842</t>
  </si>
  <si>
    <t xml:space="preserve">Employer will make all deductions from the worker’s paycheck required by law.  Optional mobile housing (valued at $125.00 per week) and local convenience travel (valued at $25.00 per week) are available at no cost to the worker.  </t>
  </si>
  <si>
    <t>H-400-20276-856003</t>
  </si>
  <si>
    <t xml:space="preserve">MP Forestry, Inc. </t>
  </si>
  <si>
    <t>3621 Table Rock Road</t>
  </si>
  <si>
    <t>Moreno</t>
  </si>
  <si>
    <t>Maclovio</t>
  </si>
  <si>
    <t>mpforest187@hotmail.com</t>
  </si>
  <si>
    <t>Must be 18 due to travel. Must show proof of legal authorization to work in the United States. Drug/alcohol/tobacco free work zone. Must walk substantially (up to 15 miles/day), also stoop, bend while carrying a pack (up to 55lbs)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t>
  </si>
  <si>
    <t>2941 Crater Lake Ave (report to work)</t>
  </si>
  <si>
    <t>P-400-20209-736434</t>
  </si>
  <si>
    <t>H-400-20277-856751</t>
  </si>
  <si>
    <t>Paradise Management LLC</t>
  </si>
  <si>
    <t>15042 S 47th Street</t>
  </si>
  <si>
    <t>Leavitt</t>
  </si>
  <si>
    <t>Vivian</t>
  </si>
  <si>
    <t>Managing Member</t>
  </si>
  <si>
    <t>vimar78@aol.com</t>
  </si>
  <si>
    <t xml:space="preserve">Must be willing to work up to 7days/wk. Pre-employment drug testing and criminal background check required, paid by employer. Applicants must cooperate with and complete job application and interview truthfully.
</t>
  </si>
  <si>
    <t>15042 S. 47th Street</t>
  </si>
  <si>
    <t>Employer reserves the option to provide additional compensation for performance and tenure.</t>
  </si>
  <si>
    <t>P-400-20211-741312</t>
  </si>
  <si>
    <t>Employer will make all deductions from worker’s paycheck required by law. Employer’s optional shared housing ($120/wk.) is available for wage credit and/or deduction, or any lesser amount to the maximum extent not prohibited by law. Employer will pay the cost of this housing to the extent such cost would reduce pay below the offered wage rate for the areas of intended employment. Local convenience travel valued at ($20/wk.), and food available for wage credit and/or deduction, or any lesser amount to the maximum extent not prohibited by law.</t>
  </si>
  <si>
    <t>H-400-20277-856764</t>
  </si>
  <si>
    <t>Brickmason</t>
  </si>
  <si>
    <t>Brickmasons and Blockmasons</t>
  </si>
  <si>
    <t>Southern Refractories, Inc.</t>
  </si>
  <si>
    <t>2724 Prestige Rd.</t>
  </si>
  <si>
    <t>Butler</t>
  </si>
  <si>
    <t xml:space="preserve">Must perform physical activities that require climbing, lifting, balancing, walking, stooping, and handling of materials, lift 75 lbs. 
Must be available 24/7 for emergency repairs. 
Work schedule varies during the week Mon-Sun with possible weekdays off depending on project schedule.  
Must pass a pre-employment drug test, paid by the employer. </t>
  </si>
  <si>
    <t xml:space="preserve">Bonuses and extra compensation may be offered at discretion of employer.  </t>
  </si>
  <si>
    <t>P-400-20195-711038</t>
  </si>
  <si>
    <t>Andrea@SouthernRefractoriesInc.com</t>
  </si>
  <si>
    <t xml:space="preserve">www.workintexas.com </t>
  </si>
  <si>
    <t>H-400-20277-856782</t>
  </si>
  <si>
    <t>Popcorn Neal, Inc.</t>
  </si>
  <si>
    <t>16958 US Hwy 41 South</t>
  </si>
  <si>
    <t>Springhill</t>
  </si>
  <si>
    <t>Zaitshik</t>
  </si>
  <si>
    <t>Frank</t>
  </si>
  <si>
    <t>16958 US HWY 41 South</t>
  </si>
  <si>
    <t>frank@wadeshows.com</t>
  </si>
  <si>
    <t>PASCO</t>
  </si>
  <si>
    <t>P-400-20197-716813</t>
  </si>
  <si>
    <t xml:space="preserve">Employer will make all deductions from the worker’s paycheck required by law.  Optional mobile housing (valued at $100.00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</si>
  <si>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carmenkellogg@aol.com</t>
  </si>
  <si>
    <t>H-400-20290-879829</t>
  </si>
  <si>
    <t>Brush Clearer for Utility Rights of Way</t>
  </si>
  <si>
    <t>Southeast Woodland Services, Inc.</t>
  </si>
  <si>
    <t>431 Caines Landing Road</t>
  </si>
  <si>
    <t>Conway</t>
  </si>
  <si>
    <t>Reed</t>
  </si>
  <si>
    <t>Sole</t>
  </si>
  <si>
    <t>H-2B Program Coordinator</t>
  </si>
  <si>
    <t>employmentsws@gmail.com</t>
  </si>
  <si>
    <t>Stephen</t>
  </si>
  <si>
    <t>stephen@laborci.com</t>
  </si>
  <si>
    <t>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t>
  </si>
  <si>
    <t>4780 Old Greenlee Rd. (report to work)</t>
  </si>
  <si>
    <t>Marion</t>
  </si>
  <si>
    <t>MCDOWELL</t>
  </si>
  <si>
    <t>MOUNTAIN NORTH CAROLINA NONMETROPOLITAN AREA</t>
  </si>
  <si>
    <t>Bonuses, Piece Rate may apply.  Optional housing provided at no cost to worker. H&amp;W Benefits may apply.</t>
  </si>
  <si>
    <t>P-400-20254-815656</t>
  </si>
  <si>
    <t>H-400-20277-856940</t>
  </si>
  <si>
    <t>North American Midway Entertainment-Southeast, LLC</t>
  </si>
  <si>
    <t>Whorpole</t>
  </si>
  <si>
    <t>Director of Risk Mgmt &amp; Immig</t>
  </si>
  <si>
    <t>mwhorpole@namidway.com</t>
  </si>
  <si>
    <t>7217 Nundy Avenue</t>
  </si>
  <si>
    <t>P-400-20231-775164</t>
  </si>
  <si>
    <t xml:space="preserve">Employer will make all deductions from the worker’s paycheck required by law. Optional mobile housing (valued at $125.00 per week) and local convenience travel (valued at $25.00 per week) are available at no cost to the worker. </t>
  </si>
  <si>
    <t>H-400-20279-857340</t>
  </si>
  <si>
    <t>GROUNDSKEEPER</t>
  </si>
  <si>
    <t>SANDESTIN INVESTMENTS LLC</t>
  </si>
  <si>
    <t>SANDESTIN GOLF AND BEACH RESORT</t>
  </si>
  <si>
    <t>9300 EMERALD COAST PARKWAY WEST</t>
  </si>
  <si>
    <t>MIRAMAR BEACH</t>
  </si>
  <si>
    <t>STIYER</t>
  </si>
  <si>
    <t>JENNIFER</t>
  </si>
  <si>
    <t>HUMAN RESOURCES</t>
  </si>
  <si>
    <t>jenniferstiyer@sandestin.com</t>
  </si>
  <si>
    <t xml:space="preserve">MUST WORK WEEKENDS AND HOLIDAYS. </t>
  </si>
  <si>
    <t>WALTON</t>
  </si>
  <si>
    <t>CRESTVIEW-FORT WALTON BEACH-DESTIN, FL</t>
  </si>
  <si>
    <t>P-400-20225-763755</t>
  </si>
  <si>
    <t>Optional housing subject to availability $140/wk including daily transportation to/from housing &amp; will be deducted biweekly plus all deductions required by law</t>
  </si>
  <si>
    <t>http://careers.sandestin.com</t>
  </si>
  <si>
    <t>H-400-20282-873598</t>
  </si>
  <si>
    <t>Counter Attendants, Cafeteria, Mobile Food Concessions</t>
  </si>
  <si>
    <t>Strates Fine Foods, Inc.</t>
  </si>
  <si>
    <t>4607 Old National Pike</t>
  </si>
  <si>
    <t>Mount Airy</t>
  </si>
  <si>
    <t>Strates</t>
  </si>
  <si>
    <t>Nicolas</t>
  </si>
  <si>
    <t>demetrisgreekfoods@yahoo.com</t>
  </si>
  <si>
    <t>P-400-20226-766877</t>
  </si>
  <si>
    <t xml:space="preserve">Employer will make all deductions from the worker’s paycheck required by law.  Optional mobile housing (valued at $175.00 per week) and local convenience travel (valued at $25.00 per week) are available at no cost to the worker.  </t>
  </si>
  <si>
    <t>H-400-20277-856885</t>
  </si>
  <si>
    <t>North American Midway Entertainment-Amusement South, LLC</t>
  </si>
  <si>
    <t>250 Farrow Drive</t>
  </si>
  <si>
    <t>Jackson</t>
  </si>
  <si>
    <t>MS</t>
  </si>
  <si>
    <t>P-400-20231-775119</t>
  </si>
  <si>
    <t>H-400-20278-857046</t>
  </si>
  <si>
    <t>Garcia Forest Service, LLC</t>
  </si>
  <si>
    <t>262 Gaston Mclean Road</t>
  </si>
  <si>
    <t>Rockingham</t>
  </si>
  <si>
    <t xml:space="preserve">Garcia </t>
  </si>
  <si>
    <t>Samuel</t>
  </si>
  <si>
    <t>s_garcia@me.com</t>
  </si>
  <si>
    <t xml:space="preserve">Must have 3 months verifiable commercial chainsaw/brushsaw experience. Cooperate: display good nature, attention to detail, complete tasks. Forest workers may have to walk long distances through densely wooded areas &amp; remote areas; must perform extensive walking (approx. 15 miles/day), stooping &amp; bending while carrying a 50b pack &amp; tools through variable weather, terrain conditions. </t>
  </si>
  <si>
    <t>1013 North Street</t>
  </si>
  <si>
    <t>WASHINGTON (JONESBORO)</t>
  </si>
  <si>
    <t>NORTHEAST MAINE NONMETROPOLITAN AREA</t>
  </si>
  <si>
    <t>P-400-20232-777159</t>
  </si>
  <si>
    <t>garciaforestservice@yahoo.com</t>
  </si>
  <si>
    <t>H-400-20277-856874</t>
  </si>
  <si>
    <t>Show Horse Groom</t>
  </si>
  <si>
    <t>Sonoma Horse Park</t>
  </si>
  <si>
    <t>Riverside Equestrian Center</t>
  </si>
  <si>
    <t>7600 LAKEVILLE HWY</t>
  </si>
  <si>
    <t>PETALUMA</t>
  </si>
  <si>
    <t>Herman</t>
  </si>
  <si>
    <t>Howard</t>
  </si>
  <si>
    <t>7600 Lakeville Hwy</t>
  </si>
  <si>
    <t>Petaluma</t>
  </si>
  <si>
    <t>hhlando@sbcglobal.net</t>
  </si>
  <si>
    <t>Galliath</t>
  </si>
  <si>
    <t>Lisa</t>
  </si>
  <si>
    <t>LLG Attorney At Law</t>
  </si>
  <si>
    <t>Reference checks will be conducted and are a hiring requirement.</t>
  </si>
  <si>
    <t>SONOMA</t>
  </si>
  <si>
    <t>SANTA ROSA, CA</t>
  </si>
  <si>
    <t>Supplemental compensation will be offered for work performance.</t>
  </si>
  <si>
    <t>P-400-20185-695076</t>
  </si>
  <si>
    <t>H-400-20279-857921</t>
  </si>
  <si>
    <t>Live-in full-time nanny</t>
  </si>
  <si>
    <t>Martin J. Brand</t>
  </si>
  <si>
    <t>655 Park Avenue</t>
  </si>
  <si>
    <t>Apt. 9E/10E</t>
  </si>
  <si>
    <t>Brand</t>
  </si>
  <si>
    <t>Sonja</t>
  </si>
  <si>
    <t>Employer/Parent</t>
  </si>
  <si>
    <t>sonjabe@gmail.com</t>
  </si>
  <si>
    <t>Pollack</t>
  </si>
  <si>
    <t>Conrad</t>
  </si>
  <si>
    <t>225 Broadway, 3rd Floor</t>
  </si>
  <si>
    <t>cep@ppid.com</t>
  </si>
  <si>
    <t>Pollack Pollack Isaac and DeCicco LLP</t>
  </si>
  <si>
    <t>Must be able to perform physical activities related to the job duties.  Must have driver's license and be able to drive.  Must have certification in pediatric first aid.</t>
  </si>
  <si>
    <t>NEW YORK</t>
  </si>
  <si>
    <t>P-400-20240-790661</t>
  </si>
  <si>
    <t>None, except the ones mandated by law</t>
  </si>
  <si>
    <t>H-400-20281-864872</t>
  </si>
  <si>
    <t>Sprout Forestry Inc</t>
  </si>
  <si>
    <t>576 Maverick St</t>
  </si>
  <si>
    <t>Central Point</t>
  </si>
  <si>
    <t>Gonzales</t>
  </si>
  <si>
    <t>Alvaro</t>
  </si>
  <si>
    <t>sproutforestry16@gmail.com</t>
  </si>
  <si>
    <t>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t>
  </si>
  <si>
    <t>576 Maverick St (Report to work)</t>
  </si>
  <si>
    <t>P-400-20183-690419</t>
  </si>
  <si>
    <t>H-400-20276-856407</t>
  </si>
  <si>
    <t>Room Attendant</t>
  </si>
  <si>
    <t>Dawson Employee Benefits, LLC</t>
  </si>
  <si>
    <t>The Scottsdale Plaza Resort</t>
  </si>
  <si>
    <t>7200 N. Scottsdale Road</t>
  </si>
  <si>
    <t>Scottsdale</t>
  </si>
  <si>
    <t>alexh@scottsdaleplaza.com</t>
  </si>
  <si>
    <t>The Petitioner will consider for employment any person who possesses at least three (3) months of experience at a high-end hotel, resort, or private club.
Successful applicants must pass pre-employment background check.</t>
  </si>
  <si>
    <t>Wage: $12.45 - $13.00 per hour, paid bi-weekly.  Overtime is available at $18.68 - $19.50 per hour.</t>
  </si>
  <si>
    <t>P-400-20217-750714</t>
  </si>
  <si>
    <t>Additional, optional benefits may be offered to worker, for worker’s sole benefit, including but not limited to a bus pass (cost of bus pass, if accepted, is $22.40 per month).  If voluntarily elected by worker, employee costs/contributions will be deducted from paycheck.  All deductions from paycheck required by law will be made.</t>
  </si>
  <si>
    <t>H-400-20280-860983</t>
  </si>
  <si>
    <t xml:space="preserve">Jay Peak Inc. </t>
  </si>
  <si>
    <t>830 Jay Peak Road</t>
  </si>
  <si>
    <t>Jay</t>
  </si>
  <si>
    <t>Sheffer</t>
  </si>
  <si>
    <t>Melissa</t>
  </si>
  <si>
    <t>Director of Rooms &amp; Community Engagement</t>
  </si>
  <si>
    <t>msheffer@jaypeakresort.com</t>
  </si>
  <si>
    <t>The Petitioner will consider for employment any person who possesses at least three (3) months of cleaning experience at a high-end hotel, resort, or private club.  Successful applicant must pass pre-employment background check.</t>
  </si>
  <si>
    <t>JAY</t>
  </si>
  <si>
    <t>NORTHERN VERMONT NONMETROPOLITAN AREA</t>
  </si>
  <si>
    <t>Tipped position with base wage of $13.58 per hour, paid bi-weekly. See Job Description for more information.</t>
  </si>
  <si>
    <t>P-400-20234-781747</t>
  </si>
  <si>
    <t>Housing is offered and optional.  Cost of housing including utilities, Wi-Fi, and cable, if accepted, is $400.00 per month.  If used, total cost of housing including utilities, Wi-Fi, and cable will be paid directly to employer by employee.  A $400.00 security deposit is required, to be paid directly to employer upon acceptance of housing.  Employee may receive full security deposit back if the housing is in acceptable condition upon departure.  Additional, optional benefits may be offered to worker, for worker’s sole benefit, including but not limited to a 401k plan.  If voluntarily elected by worker, employee costs/contributions for benefits will be deducted from paycheck.</t>
  </si>
  <si>
    <t>H-400-20303-891243</t>
  </si>
  <si>
    <t>Groundskeeper/Amusement Attendant</t>
  </si>
  <si>
    <t>Alstede Farms, LLC</t>
  </si>
  <si>
    <t>Alstede Farms</t>
  </si>
  <si>
    <t>1 Alstede Farms Lane</t>
  </si>
  <si>
    <t>Mailing: P.O. Box 278, Chester, NJ 07930</t>
  </si>
  <si>
    <t>Chester</t>
  </si>
  <si>
    <t>Alstede</t>
  </si>
  <si>
    <t>Kurt</t>
  </si>
  <si>
    <t>W.</t>
  </si>
  <si>
    <t>kurt@alstedefarms.com</t>
  </si>
  <si>
    <t>Mon-Sun. Schedule/shifts vary. Hours, &amp; start/end times vary. Weekends &amp; holidays are required. Overtime is required, but varies. Able to lift 75lbs. Must be at least 18 years old. Must be able to stand for up to 12 hours per day. Pre-hire background check required. All background checks are performed equally as to U.S. workers and H-2B workers, and all fees are paid for by the company. See the additional document attached for further details about the administration of our background check policy. Random drug testing during employment. All drug testing is performed without regard to an employees citizenship or immigration status, and all testing is paid for by the company. See the additional document attached for further details about the administration of our drug testing policy.</t>
  </si>
  <si>
    <t>MORRIS</t>
  </si>
  <si>
    <t>P-400-20266-839769</t>
  </si>
  <si>
    <t>Employer may make payroll deductions at employee's request. Employer facilitates voluntary housing arrangements upon worker request along with corresponding payroll deductions of $150/pay period.</t>
  </si>
  <si>
    <t>info@alstedefarms.com</t>
  </si>
  <si>
    <t>H-400-20308-896121</t>
  </si>
  <si>
    <t>CJ's Concrete Construction, LLC</t>
  </si>
  <si>
    <t>707 N. Hwy 36 Bypass</t>
  </si>
  <si>
    <t>Smalley</t>
  </si>
  <si>
    <t>Christi</t>
  </si>
  <si>
    <t>christi.mooney@cjsconcretellc.com</t>
  </si>
  <si>
    <t>Able to lift 75lbs, Pre-hire background check required; Random drug testing during employment; Pre-employment drug testing required; Post-Accident Drug Testing, Monday-Friday, schedule varies. Saturdays as needed,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t>
  </si>
  <si>
    <t>CORYELL</t>
  </si>
  <si>
    <t>KILLEEN-TEMPLE, TX</t>
  </si>
  <si>
    <t>P-400-20248-806477</t>
  </si>
  <si>
    <t>Employer may make payroll deductions at employee's request. Employer facilitates corresponding deductions for available health benefits.</t>
  </si>
  <si>
    <t>H-400-20308-896876</t>
  </si>
  <si>
    <t>Groundskeeping Helper</t>
  </si>
  <si>
    <t>Nature's Way Inc.</t>
  </si>
  <si>
    <t>1412 Production Drive</t>
  </si>
  <si>
    <t>P.O. Box 203</t>
  </si>
  <si>
    <t>Burlington</t>
  </si>
  <si>
    <t>Toole</t>
  </si>
  <si>
    <t>natureswaymowing13@gmail.com</t>
  </si>
  <si>
    <t>BOONE</t>
  </si>
  <si>
    <t>P-400-20278-857085</t>
  </si>
  <si>
    <t>H-400-20308-897285</t>
  </si>
  <si>
    <t>Outdoor Enhancement &amp; Design, Inc.</t>
  </si>
  <si>
    <t>101 E Helga Street</t>
  </si>
  <si>
    <t>Kill Devil Hills</t>
  </si>
  <si>
    <t>Boyd</t>
  </si>
  <si>
    <t>Josh</t>
  </si>
  <si>
    <t>101 Helga Street</t>
  </si>
  <si>
    <t>joshua@juliesoed.com</t>
  </si>
  <si>
    <t>101 E. Helga Street</t>
  </si>
  <si>
    <t>DARE</t>
  </si>
  <si>
    <t>NORTHEAST COASTAL NORTH CAROLINA NONMETROPOLITAN AREA</t>
  </si>
  <si>
    <t>Min wage may be higher based on tenure, skills/abilities and/or work performance</t>
  </si>
  <si>
    <t>P-400-20262-832541</t>
  </si>
  <si>
    <t>H-400-20309-898173</t>
  </si>
  <si>
    <t>Southwest Nursery and Supply, LP</t>
  </si>
  <si>
    <t>Southwest Wholesale Nursery</t>
  </si>
  <si>
    <t>2220 Sandy Lake Rd.</t>
  </si>
  <si>
    <t>Carrollton</t>
  </si>
  <si>
    <t>Andrade</t>
  </si>
  <si>
    <t>Maricela</t>
  </si>
  <si>
    <t>HR Manager</t>
  </si>
  <si>
    <t>mandrade@southwestnursery.com</t>
  </si>
  <si>
    <t>Must pass employer paid post hire drug test</t>
  </si>
  <si>
    <t>P-400-20206-733542</t>
  </si>
  <si>
    <t>H-400-20312-904020</t>
  </si>
  <si>
    <t>General Laborer</t>
  </si>
  <si>
    <t>Helpers--Roofers</t>
  </si>
  <si>
    <t>Thoroughbred Contractors, LLC</t>
  </si>
  <si>
    <t xml:space="preserve">1027A Mt Vernon Drive </t>
  </si>
  <si>
    <t>Shelbyville</t>
  </si>
  <si>
    <t>Ach</t>
  </si>
  <si>
    <t>Christian</t>
  </si>
  <si>
    <t>1027A Mt Vernon Drive</t>
  </si>
  <si>
    <t>thoroughbredcontractorsllc1@gmail.com</t>
  </si>
  <si>
    <t>LOUISVILLE/JEFFERSON COUNTY, KY-IN</t>
  </si>
  <si>
    <t>P-400-20278-857090</t>
  </si>
  <si>
    <t>H-400-20303-892209</t>
  </si>
  <si>
    <t>IB Reforestation, LLC</t>
  </si>
  <si>
    <t>104 Queens Gate Ct</t>
  </si>
  <si>
    <t>Ibarra</t>
  </si>
  <si>
    <t>German</t>
  </si>
  <si>
    <t>Partner</t>
  </si>
  <si>
    <t>ibreforestation@yahoo.com</t>
  </si>
  <si>
    <t>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</si>
  <si>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104 Queens Gate Ct (report to work)</t>
  </si>
  <si>
    <t>P-400-20234-781352</t>
  </si>
  <si>
    <t>H-400-20304-892280</t>
  </si>
  <si>
    <t>IRRIGATION HELPER</t>
  </si>
  <si>
    <t>THE MOWER MEDIC INC</t>
  </si>
  <si>
    <t>SPRINKLERS PLUS</t>
  </si>
  <si>
    <t>3288 TOWER ROAD</t>
  </si>
  <si>
    <t>NEWBURG</t>
  </si>
  <si>
    <t>HINDS</t>
  </si>
  <si>
    <t>NEWBURGH</t>
  </si>
  <si>
    <t>WARRICK</t>
  </si>
  <si>
    <t>P-400-20275-854048</t>
  </si>
  <si>
    <t>rhinds@sprinklerplus.us</t>
  </si>
  <si>
    <t>H-400-20305-894005</t>
  </si>
  <si>
    <t>Lion Stone LLC</t>
  </si>
  <si>
    <t>518 Ave A</t>
  </si>
  <si>
    <t>Lueders</t>
  </si>
  <si>
    <t>Hernandez</t>
  </si>
  <si>
    <t>Fabian</t>
  </si>
  <si>
    <t>Manger</t>
  </si>
  <si>
    <t xml:space="preserve">518 Ave A </t>
  </si>
  <si>
    <t>SHACKELFORD</t>
  </si>
  <si>
    <t>WEST TEXAS REGION OF TEXAS NONMETROPOLITAN AREA</t>
  </si>
  <si>
    <t xml:space="preserve">Based on experience and performances </t>
  </si>
  <si>
    <t>P-400-20203-727174</t>
  </si>
  <si>
    <t>All deductions required by law. “Other benefits provided to U.S. and H2B workers are the following: optional health insurance 50% paid by the employer.</t>
  </si>
  <si>
    <t>LionStoneLlc@gmail.com</t>
  </si>
  <si>
    <t>H-400-20308-897408</t>
  </si>
  <si>
    <t>Edge Form, LLC</t>
  </si>
  <si>
    <t>6939 S. Choctaw Drive</t>
  </si>
  <si>
    <t>Roane</t>
  </si>
  <si>
    <t>VP of Operations &amp; Sr Account Manager</t>
  </si>
  <si>
    <t>Must be able to lift 50 lbs, work in adverse weather conditions &amp; pass pre &amp; post-employment drug test paid by employer.</t>
  </si>
  <si>
    <t>P-400-20244-795677</t>
  </si>
  <si>
    <t>Shared housing may be available – if used, $75-100/week will be deducted from paycheck.</t>
  </si>
  <si>
    <t>H-400-20277-856754</t>
  </si>
  <si>
    <t>Pence's LLC</t>
  </si>
  <si>
    <t>10010 US Hwy 6</t>
  </si>
  <si>
    <t>Bryan</t>
  </si>
  <si>
    <t>Pence</t>
  </si>
  <si>
    <t>Leslie</t>
  </si>
  <si>
    <t>BRYAN</t>
  </si>
  <si>
    <t>llpence@pencescarmelcorn.com</t>
  </si>
  <si>
    <t xml:space="preserve">Practical Employee Solutions </t>
  </si>
  <si>
    <t>Must be willing to work up to 7days/wk. Pre-employment criminal background check and post-employment drug test required, cost paid by employer.  Applicants must cooperate with and complete job application and interview truthfully.</t>
  </si>
  <si>
    <t>WILLIAMS</t>
  </si>
  <si>
    <t>WEST NORTHWESTERN OHIO NONMETROPOLITAN AREA</t>
  </si>
  <si>
    <t xml:space="preserve">Employer reserves the option to provide additional compensation for performance and tenure. </t>
  </si>
  <si>
    <t>P-400-20225-764325</t>
  </si>
  <si>
    <t>Employer’s optional shared housing ($120/wk.) is available for wage credit and/or deduction, or any lesser amount to the maximum extent not prohibited by law. Employer will pay the cost of this housing to the extent such cost would reduce pay below the offered wage rate for the areas of intended employment. Local convenience travel valued at ($20/wk.), and food available for wage credit and/or deduction, or any lesser amount to the maximum extent not prohibited by law.</t>
  </si>
  <si>
    <t>https://www.employflorida.com/vosnet/Default.aspx</t>
  </si>
  <si>
    <t>H-400-20301-888842</t>
  </si>
  <si>
    <t>Landscape laborer</t>
  </si>
  <si>
    <t xml:space="preserve">Aaron Clark Industries, LLC </t>
  </si>
  <si>
    <t>Desert Foothills Landscape</t>
  </si>
  <si>
    <t>36815 N Cave Creek Rd</t>
  </si>
  <si>
    <t>Cave Creek</t>
  </si>
  <si>
    <t>Vargas</t>
  </si>
  <si>
    <t>Marc</t>
  </si>
  <si>
    <t>marc@dflaz.com</t>
  </si>
  <si>
    <t>Thurgood</t>
  </si>
  <si>
    <t>Jaime</t>
  </si>
  <si>
    <t>1334 E Chandler Blvd</t>
  </si>
  <si>
    <t>Ste 5 A-33</t>
  </si>
  <si>
    <t>jaime@ceslaborsolutions.com</t>
  </si>
  <si>
    <t>Corporate &amp; Employee Services</t>
  </si>
  <si>
    <t xml:space="preserve">WORK MAY INCLUDE WKND/HOL. </t>
  </si>
  <si>
    <t xml:space="preserve">Raises, bonuses, or incentives dependent on job performance. </t>
  </si>
  <si>
    <t>P-400-20273-848925</t>
  </si>
  <si>
    <t>The employer will make all deductions from the worker’s paycheck required by law.</t>
  </si>
  <si>
    <t>mvargas@dflaz.com</t>
  </si>
  <si>
    <t>H-400-20276-855106</t>
  </si>
  <si>
    <t>COMPLETE LANDSCULPTURE OF TEXAS, L.P.</t>
  </si>
  <si>
    <t>2000 SANDY LANE</t>
  </si>
  <si>
    <t>Strempek</t>
  </si>
  <si>
    <t>Chris</t>
  </si>
  <si>
    <t>2000 Sandy Lane</t>
  </si>
  <si>
    <t>jorgeb@completelandsculpture.com</t>
  </si>
  <si>
    <t>gloria@pesusa.com</t>
  </si>
  <si>
    <t>POST-EMPLOYMENT CRIMINAL BACKGROUND CHECK REQUIRED, COST PAID BY EMPLOYER. WORKERS ARE SUBJECT TO RANDOM AND PROJECT SPECIFIC POST-EMPLOYMENT DRUG TESTING, COST PAID BY EMPLOYER. APPLICANTS MUST COMPLETE AN EMPLOYMENT APPLICATION.</t>
  </si>
  <si>
    <t>525 Westland Drive</t>
  </si>
  <si>
    <t>Edmond</t>
  </si>
  <si>
    <t>Employer may increase wage based on experience/performance and/or tenure. OT may be available but not guaranteed.</t>
  </si>
  <si>
    <t>P-400-20227-769485</t>
  </si>
  <si>
    <t>Employer will make all deductions from the worker's paycheck required by law. Optional health, dental, and vision insurance available, approximate cost $1-$17 per week, payroll deducted if worker elects. Employer will assist worker in finding appropriate and affordable housing.</t>
  </si>
  <si>
    <t>www.okjobmatch.com</t>
  </si>
  <si>
    <t>H-400-20310-899845</t>
  </si>
  <si>
    <t xml:space="preserve">Gothic Grounds Management, Inc. </t>
  </si>
  <si>
    <t xml:space="preserve">Gothic Landscape Maintenance Division </t>
  </si>
  <si>
    <t xml:space="preserve">27413 Tourney Rd </t>
  </si>
  <si>
    <t xml:space="preserve">Ste 200 </t>
  </si>
  <si>
    <t xml:space="preserve">Valencia </t>
  </si>
  <si>
    <t>Malmquist</t>
  </si>
  <si>
    <t>Sandi</t>
  </si>
  <si>
    <t>Vice President Human Resources</t>
  </si>
  <si>
    <t>27413 Tourney Rd</t>
  </si>
  <si>
    <t>Ste 200</t>
  </si>
  <si>
    <t>Valencia</t>
  </si>
  <si>
    <t>smalmquist@gothiclandscape.com</t>
  </si>
  <si>
    <t xml:space="preserve">DRUG-TESTING REQUIREMENT IS APPLIED "PRE-HIRE." ALL DRUG TESTING WILL BE CARRIED OUT EQUALLY BETWEEN THE U.S. WORKERS AND THE H-2B WORKERS.
WORK MAY INCLUDE WKND/HOL. 
</t>
  </si>
  <si>
    <t xml:space="preserve">4235 E Winslow </t>
  </si>
  <si>
    <t xml:space="preserve">Phoenix </t>
  </si>
  <si>
    <t>P-400-20279-857890</t>
  </si>
  <si>
    <t>H-400-20277-856833</t>
  </si>
  <si>
    <t>Pennington Lawn &amp; Landscape LLC</t>
  </si>
  <si>
    <t>1348 Seabord Ave</t>
  </si>
  <si>
    <t>233 Rodney Drive Baton Rouge LA 70808 Mailing</t>
  </si>
  <si>
    <t>Pennington</t>
  </si>
  <si>
    <t>233 Rodney Drive</t>
  </si>
  <si>
    <t>michael@penningtonlawnbr.com</t>
  </si>
  <si>
    <t xml:space="preserve">HAVING ALLERGIES TO FERTILIZER, DUST, PESTICIDE, INSECT SPRAY AND RELATED CHEMICALS COULD AFFECT WORKERS ABILITY TO WORK. 
ONCE HIRED WORKER MAY BE REQUIRED TO SUBMIT A RANDOM DRUG TEST (AT NO COST TO WORKER). TESTING POSITIVE OR NOT COMPLYING WITH DRUG TESTING MAY RESULT IN TERMINATION FROM EMPLOYMENT. 
MUST BE ABLE TO WALK, LIFT UP TO 50 LBS, STAND, SIT, STOOP, BEND, REACH OVERHEAD AND GROUND LEVEL FOR LONG PERIOD OF TIME. 
MUST BE ABLE TO WORK IN ALL KIND OF WEATHER (HOT, COLD OR RAIN) AND MUST BE ABLE TO WORK (WEEKENDS IF NEEDED)
</t>
  </si>
  <si>
    <t xml:space="preserve">1348 Seaboard Ave </t>
  </si>
  <si>
    <t xml:space="preserve">Employer may give bonus/raise at discretion of employer based on performance or Worker history in addition hourly wage.   
Additional Conditions about the wage rate to be paid: Worker will be paid on Friday (weekly) direct deposit -  If worker does not have a checking account worker will receive a check only during the first 30 days of employment to allow worker time to set up  or have deposit activated
</t>
  </si>
  <si>
    <t>P-400-20184-693516</t>
  </si>
  <si>
    <t xml:space="preserve">required by Federal, State and Local Law. Worker will be paid on Friday (weekly) direct deposit - if worker does not have a checking account worker will receive a  check only during the first 30 days of employment to allow worker time to set up or have a direct deposit activate shared Housing is only arranged by Employer for any worker living outside a normal commuting area.  It is the workers responsibility for cost of housing  </t>
  </si>
  <si>
    <t>H-400-20308-896349</t>
  </si>
  <si>
    <t>Groundskeeper: Irrigation Worker</t>
  </si>
  <si>
    <t>Tanto Irrigation, LLC</t>
  </si>
  <si>
    <t>5 North Payne Street</t>
  </si>
  <si>
    <t>Elmsford</t>
  </si>
  <si>
    <t>BARTELS</t>
  </si>
  <si>
    <t>WILLIAM</t>
  </si>
  <si>
    <t>PRESIDENT</t>
  </si>
  <si>
    <t>wbartels@tantoirrigation.com</t>
  </si>
  <si>
    <t>Must be 18 due to insurance.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 Excessive mud &amp; standing water.</t>
  </si>
  <si>
    <t>5 North Payne St. (report to work)</t>
  </si>
  <si>
    <t>WESTCHESTER</t>
  </si>
  <si>
    <t>P-400-20267-842681</t>
  </si>
  <si>
    <t>ccoulson@tantoirrigation.com</t>
  </si>
  <si>
    <t>H-400-20309-898631</t>
  </si>
  <si>
    <t>Exterior Maintenance Resources, Inc.</t>
  </si>
  <si>
    <t>Merit Service Solutions</t>
  </si>
  <si>
    <t>12819 Dessau Rd.</t>
  </si>
  <si>
    <t>Hoey</t>
  </si>
  <si>
    <t>Chief Operating Officer</t>
  </si>
  <si>
    <t>P-400-20260-826956</t>
  </si>
  <si>
    <t>Assistance finding lodging is available, if needed, at no additional charge to the worker.</t>
  </si>
  <si>
    <t>lstandish@meritservicesolutions.com</t>
  </si>
  <si>
    <t>H-400-20308-895921</t>
  </si>
  <si>
    <t>Fineline Landscape Construction and Maintenance Corp.</t>
  </si>
  <si>
    <t>7934 Newark Road</t>
  </si>
  <si>
    <t>Imlay City</t>
  </si>
  <si>
    <t>Barragan</t>
  </si>
  <si>
    <t>Fidel</t>
  </si>
  <si>
    <t>services@finelinelandscaping.com</t>
  </si>
  <si>
    <t>None
F.a.5 A-H: OT varies</t>
  </si>
  <si>
    <t>LAPEER</t>
  </si>
  <si>
    <t>Raises/bonuses may be offered to any worker @company's sole discretion based on factors: work performance, skill &amp;tenure</t>
  </si>
  <si>
    <t>P-400-20242-794917</t>
  </si>
  <si>
    <t>H-400-20314-905428</t>
  </si>
  <si>
    <t>Draft Beer Technician</t>
  </si>
  <si>
    <t>Separating, Filtering, Clarifying, Precipitating, and Still Machine Setters, Operators, and Tenders</t>
  </si>
  <si>
    <t>Richard A Crossley</t>
  </si>
  <si>
    <t>Tru Brew Draft Beer Services</t>
  </si>
  <si>
    <t>70 Pleasant St</t>
  </si>
  <si>
    <t>Dennis Port</t>
  </si>
  <si>
    <t>Crossley</t>
  </si>
  <si>
    <t>Allen</t>
  </si>
  <si>
    <t>trubrewc@gmail.com</t>
  </si>
  <si>
    <t>BARNSTABLE CITY</t>
  </si>
  <si>
    <t>BARNSTABLE TOWN, MA</t>
  </si>
  <si>
    <t>P-400-20190-701820</t>
  </si>
  <si>
    <t>H-400-20293-882233</t>
  </si>
  <si>
    <t xml:space="preserve">CLIPPER'S LLC </t>
  </si>
  <si>
    <t>42701 Trade West Dr.</t>
  </si>
  <si>
    <t>Sterling</t>
  </si>
  <si>
    <t>Velasquez</t>
  </si>
  <si>
    <t>Ana</t>
  </si>
  <si>
    <t>--</t>
  </si>
  <si>
    <t>Area Sr. HR Generalist</t>
  </si>
  <si>
    <t>avelasquez@jrgm.com</t>
  </si>
  <si>
    <t>Evelyn</t>
  </si>
  <si>
    <t>114 Lexington Turnpike, Suite 200</t>
  </si>
  <si>
    <t>P. O. Box 1226</t>
  </si>
  <si>
    <t>AMHERST</t>
  </si>
  <si>
    <t>amanda@phoenixlabor.us</t>
  </si>
  <si>
    <t>Phoenix Labor Consultants, LLC</t>
  </si>
  <si>
    <t>Lift/carry up to 50 pounds.  Employer paid drug test is Pre-Employment, Post-Employment Random, Post Accident, Post-Employment Upon Suspicion. Employer paid post-hire criminal background check.</t>
  </si>
  <si>
    <t>3350-H Patuxent River Road</t>
  </si>
  <si>
    <t>Davidsonville</t>
  </si>
  <si>
    <t>ANNE ARUNDEL</t>
  </si>
  <si>
    <t>Character limitations: Company has federal contracts and will apply federal wage where applicable and SEE ADDENDUM.</t>
  </si>
  <si>
    <t>P-400-20197-715171</t>
  </si>
  <si>
    <t>The employer will make the following deductions from the worker's wages: all deductions required by law, cash advances and repayment of loans, repayment of overpayment of wages to the worker, payment for articles which the worker has voluntarily purchased from the employer, long distance telephone charges, recovery of any loss to the employer due to the worker's damage (beyond normal wear and tear) or loss of equipment where it is shown that the worker is responsible, and any other reasonable deductions expressly authorized by the worker in writing. No deduction not required by law will be made that brings the workers hourly earnings below the FLSA Federal statutory minimum wage.</t>
  </si>
  <si>
    <t>info@clippersllc.com</t>
  </si>
  <si>
    <t>https://mwejobs.maryland.gov</t>
  </si>
  <si>
    <t>H-400-20323-916887</t>
  </si>
  <si>
    <t>6700 Janway Road</t>
  </si>
  <si>
    <t>Henrico</t>
  </si>
  <si>
    <t xml:space="preserve">Must be able to lift 50 lbs, work in adverse weather conditions &amp; pass a post-employment drug test paid by employer. </t>
  </si>
  <si>
    <t>HENRICO</t>
  </si>
  <si>
    <t>RICHMOND, VA</t>
  </si>
  <si>
    <t>P-400-20210-740069</t>
  </si>
  <si>
    <t>Shared housing may be available, if used $114.71/wk will be deducted from paycheck.</t>
  </si>
  <si>
    <t>aduignam@ruppertcompanies.com</t>
  </si>
  <si>
    <t>https://www.vawc.virginia.gov/vosnet/Default.aspx</t>
  </si>
  <si>
    <t>H-400-20308-896502</t>
  </si>
  <si>
    <t>Heritage Lawn &amp; Landscape, LLC</t>
  </si>
  <si>
    <t>2025 Zumbehl Rd, Suite 22</t>
  </si>
  <si>
    <t>St. Charles</t>
  </si>
  <si>
    <t>Estlund</t>
  </si>
  <si>
    <t>pat@heritagell.com</t>
  </si>
  <si>
    <t>2901 Bucks Bayou Rd</t>
  </si>
  <si>
    <t xml:space="preserve">Pre-hire background check required, Able to lift 50lbs, Monday-Friday, some Saturdays and Sundays required, schedule varies, start/end time varies, overtime varies. All background checks are performed equally as to U.S. workers and H-2B workers, and all fees are paid for by the company. See the additional document attached for further details about the administration of our background check policy.
</t>
  </si>
  <si>
    <t>155 Brown Rd</t>
  </si>
  <si>
    <t>St. Peters</t>
  </si>
  <si>
    <t>ST CHARLES</t>
  </si>
  <si>
    <t>raises at employer's discretion</t>
  </si>
  <si>
    <t>P-400-20230-771979</t>
  </si>
  <si>
    <t>christine@heritagell.com</t>
  </si>
  <si>
    <t>H-400-20308-896439</t>
  </si>
  <si>
    <t>Lawn Maintenance Laborer</t>
  </si>
  <si>
    <t>Salado Green Solutions, LLC</t>
  </si>
  <si>
    <t>Green Solutions, LLC</t>
  </si>
  <si>
    <t>3950 State Hwy 95</t>
  </si>
  <si>
    <t>Temple</t>
  </si>
  <si>
    <t>Andrews</t>
  </si>
  <si>
    <t>Quinten</t>
  </si>
  <si>
    <t>haley@greensolutions.biz</t>
  </si>
  <si>
    <t xml:space="preserve">Pre-hire background check required;Random drug testing during employment;Drug testing during employment for cause;Post-Accident Drug Testing, Able to lift 50lbs, Must be able to work in inclement weather, Monday-Thursday, Some Fridays and/or weekends required, schedule varies, start/end time varies,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</si>
  <si>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BELL</t>
  </si>
  <si>
    <t>raise/bonus at employer's discretion.</t>
  </si>
  <si>
    <t>P-400-20231-775469</t>
  </si>
  <si>
    <t>H-400-20309-897704</t>
  </si>
  <si>
    <t>Bloom Lawn and Landscape LLC</t>
  </si>
  <si>
    <t>260 Old State Road</t>
  </si>
  <si>
    <t>Ellisville</t>
  </si>
  <si>
    <t>Bader</t>
  </si>
  <si>
    <t>Tanna</t>
  </si>
  <si>
    <t>karen@bloomlawn.com</t>
  </si>
  <si>
    <t>P-400-20205-732329</t>
  </si>
  <si>
    <t>AEM, Inc.</t>
  </si>
  <si>
    <t>5801 Rolling Road</t>
  </si>
  <si>
    <t>Springfield</t>
  </si>
  <si>
    <t>Morrissette, Jr.</t>
  </si>
  <si>
    <t>Kenneth</t>
  </si>
  <si>
    <t>Vice President &amp; Corporate Counsel</t>
  </si>
  <si>
    <t>kmorrissettejr@invan.com</t>
  </si>
  <si>
    <t>FAIRFAX</t>
  </si>
  <si>
    <t>Opportunity for additional pay for those workers who are qualified &amp; certified as required up to $4/hr, $6/hr OT.</t>
  </si>
  <si>
    <t>jobs@invan.com</t>
  </si>
  <si>
    <t>www.moveinterstate.com/careers</t>
  </si>
  <si>
    <t>H-400-20309-899459</t>
  </si>
  <si>
    <t>Nursery/ Landscape Labor</t>
  </si>
  <si>
    <t>Manor View Farm</t>
  </si>
  <si>
    <t>15601 Manor Road</t>
  </si>
  <si>
    <t>Monkton</t>
  </si>
  <si>
    <t>Jones</t>
  </si>
  <si>
    <t>ajones@manorview.com</t>
  </si>
  <si>
    <t>MUST BE ABLE TO LIFT/CARRY 75LBS AND WORK IN BENDING AND STANDING POSITIONS FOR EXTENDED PERIODS AND IN ALL TYPES OF WEATHER. WEEKEND WORK AS NEEDED.
PRE-EMPLOYMENT AND RANDOM DRUG SCREENINGS.</t>
  </si>
  <si>
    <t>15601 Manor Roasd</t>
  </si>
  <si>
    <t>BALTIMORE</t>
  </si>
  <si>
    <t>P-400-20262-832857</t>
  </si>
  <si>
    <t>H-400-20302-890766</t>
  </si>
  <si>
    <t>(BVLS3105) BrightView Landscape Services, Inc.- Walnut Creek, CA</t>
  </si>
  <si>
    <t xml:space="preserve"> Suite 300</t>
  </si>
  <si>
    <t xml:space="preserve">4677 Pacheco Blvd. </t>
  </si>
  <si>
    <t>Martinez</t>
  </si>
  <si>
    <t>CONTRA COSTA</t>
  </si>
  <si>
    <t>P-400-20275-852983</t>
  </si>
  <si>
    <t>rosa.anders@brightview.com</t>
  </si>
  <si>
    <t>SUSSEX</t>
  </si>
  <si>
    <t>O'Fallon</t>
  </si>
  <si>
    <t>A</t>
  </si>
  <si>
    <t>Must be able to lift 50 lbs &amp; work in adverse weather conditions.</t>
  </si>
  <si>
    <t>https://jobs.mo.gov/career-centers</t>
  </si>
  <si>
    <t>SCHINDLER</t>
  </si>
  <si>
    <t>KAREN</t>
  </si>
  <si>
    <t>ATASCADERO</t>
  </si>
  <si>
    <t>AZTEC FOREIGN LABOR, INC</t>
  </si>
  <si>
    <t>DAVIS</t>
  </si>
  <si>
    <t>OGDEN-CLEARFIELD, UT</t>
  </si>
  <si>
    <t>Member</t>
  </si>
  <si>
    <t>Bluffdale</t>
  </si>
  <si>
    <t>H-400-20336-933351</t>
  </si>
  <si>
    <t>DESIGNIA MAINTENANCE, INC.</t>
  </si>
  <si>
    <t>919 EXCHANGE STREET</t>
  </si>
  <si>
    <t>SEAMON</t>
  </si>
  <si>
    <t>JONATHAN</t>
  </si>
  <si>
    <t>GENERAL MANAGER</t>
  </si>
  <si>
    <t>JONATHAN@DESIGNIALANDSCAPE.COM</t>
  </si>
  <si>
    <t>P-400-20189-699512</t>
  </si>
  <si>
    <t>jonathan@designialandscape.com</t>
  </si>
  <si>
    <t>H-400-20336-933374</t>
  </si>
  <si>
    <t>Mincin Landscaping &amp; Tree Service</t>
  </si>
  <si>
    <t>135 State St.</t>
  </si>
  <si>
    <t>Clairton</t>
  </si>
  <si>
    <t>Mincin</t>
  </si>
  <si>
    <t>Gregg</t>
  </si>
  <si>
    <t xml:space="preserve">Must be able to lift 50 lbs, work in adverse weather conditions.
Must pass a post-employment drug test paid by employer.  </t>
  </si>
  <si>
    <t>P-400-20195-710993</t>
  </si>
  <si>
    <t xml:space="preserve">Shared housing may be available – if used, $75.00/wk.  will be deducted from paycheck.  </t>
  </si>
  <si>
    <t>Other degree (JD, MD, etc.)</t>
  </si>
  <si>
    <t>IMPERIAL</t>
  </si>
  <si>
    <t>EL CENTRO, CA</t>
  </si>
  <si>
    <t>Lucas</t>
  </si>
  <si>
    <t>Davis</t>
  </si>
  <si>
    <t>COLLIN</t>
  </si>
  <si>
    <t>H-400-20217-750686</t>
  </si>
  <si>
    <t xml:space="preserve">Forestry Worker </t>
  </si>
  <si>
    <t>Holcomb Reforestation, LLC</t>
  </si>
  <si>
    <t>1581 Log Cabin Rd</t>
  </si>
  <si>
    <t>White Plains</t>
  </si>
  <si>
    <t>Holcomb</t>
  </si>
  <si>
    <t>Dan</t>
  </si>
  <si>
    <t>holcombreforestastion@yahoo.com</t>
  </si>
  <si>
    <t>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t>
  </si>
  <si>
    <t>1581 Log Cabin Rd. (report to work)</t>
  </si>
  <si>
    <t>GREENE</t>
  </si>
  <si>
    <t>NORTH GEORGIA NONMETROPOLITAN AREA</t>
  </si>
  <si>
    <t>P-400-20160-635498</t>
  </si>
  <si>
    <t>H-400-20217-750548</t>
  </si>
  <si>
    <t>Ledesma Forestry Services, LLC</t>
  </si>
  <si>
    <t>1305 Kilroy St.</t>
  </si>
  <si>
    <t>Ledesma</t>
  </si>
  <si>
    <t>Kathy</t>
  </si>
  <si>
    <t>kathyledesma7@yahoo.com</t>
  </si>
  <si>
    <t>Must be 18 due to government contracts.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</si>
  <si>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575 County Rd 254 (report to work)</t>
  </si>
  <si>
    <t>Jasper</t>
  </si>
  <si>
    <t>JASPER</t>
  </si>
  <si>
    <t>BIG THICKET REGION OF TEXAS NONMETROPOLITAN AREA</t>
  </si>
  <si>
    <t>P-400-20160-635457</t>
  </si>
  <si>
    <t>H-400-20240-790184</t>
  </si>
  <si>
    <t>Snow removal technician</t>
  </si>
  <si>
    <t>A MACCHIA SNOW REMOVAL, INC</t>
  </si>
  <si>
    <t>8 WHITE FARM RD</t>
  </si>
  <si>
    <t>Wingdale</t>
  </si>
  <si>
    <t>Macchia</t>
  </si>
  <si>
    <t>Antonio</t>
  </si>
  <si>
    <t>8 White Farm Road</t>
  </si>
  <si>
    <t>Amacchiasnowremoval@gmail.com</t>
  </si>
  <si>
    <t>Wyngaard</t>
  </si>
  <si>
    <t>2600 Beaumont Street</t>
  </si>
  <si>
    <t>Green Bay</t>
  </si>
  <si>
    <t>WI</t>
  </si>
  <si>
    <t>sarah@wyngaardlaw.com</t>
  </si>
  <si>
    <t>Wyngaard Law Firm LLC</t>
  </si>
  <si>
    <t>Alaska Supreme Court</t>
  </si>
  <si>
    <t>DUTCHESS</t>
  </si>
  <si>
    <t>Work hours may include nights, weekends and overtime during emergencies and winter storm conditions. </t>
  </si>
  <si>
    <t>P-400-20211-741649</t>
  </si>
  <si>
    <t>Free optional worker morning pickup at 160 South Central Ave Elmsford, NY. Employer will only make legally required deductions.</t>
  </si>
  <si>
    <t>H-400-20237-784996</t>
  </si>
  <si>
    <t>Highlands Diversified Services</t>
  </si>
  <si>
    <t>250 Westinghouse Drrive</t>
  </si>
  <si>
    <t>420 Tobacco Road</t>
  </si>
  <si>
    <t>London</t>
  </si>
  <si>
    <t>Chasteen</t>
  </si>
  <si>
    <t>250 Westinghouse Drive</t>
  </si>
  <si>
    <t>HighlandsDS2020@gmail.com</t>
  </si>
  <si>
    <t>LAUREL</t>
  </si>
  <si>
    <t>P-400-20237-784942</t>
  </si>
  <si>
    <t>H-400-20233-779741</t>
  </si>
  <si>
    <t>Maintenance Helper</t>
  </si>
  <si>
    <t>D&amp;S Midway Investments</t>
  </si>
  <si>
    <t>15062 SE 103rd Street</t>
  </si>
  <si>
    <t>Ocklawaha</t>
  </si>
  <si>
    <t>Florida</t>
  </si>
  <si>
    <t>Negus</t>
  </si>
  <si>
    <t>Sharon</t>
  </si>
  <si>
    <t>gldnsnkrs@aol.com</t>
  </si>
  <si>
    <t>Pierce</t>
  </si>
  <si>
    <t>W</t>
  </si>
  <si>
    <t>133 Defense Highway</t>
  </si>
  <si>
    <t>Suite 201</t>
  </si>
  <si>
    <t>Annapolis</t>
  </si>
  <si>
    <t>obowp@adventurelaw.com</t>
  </si>
  <si>
    <t>The Pierce Law Firm, LLC</t>
  </si>
  <si>
    <t>Maryland Court of Appeals</t>
  </si>
  <si>
    <t>Must pass post-hire drug test and background check paid by employer. Must be able to lift 50 lbs.</t>
  </si>
  <si>
    <t>1865 E Hwy 329</t>
  </si>
  <si>
    <t>Citra</t>
  </si>
  <si>
    <t>OCALA, FL</t>
  </si>
  <si>
    <t>P-400-20128-550972</t>
  </si>
  <si>
    <t xml:space="preserve">Optional shared housing ($150/wk) &amp; local convenience travel ($20/week) are available for wage credit. </t>
  </si>
  <si>
    <t>H-400-20241-793218</t>
  </si>
  <si>
    <t>BATH, INC.</t>
  </si>
  <si>
    <t>2000 E PROSPECT RD</t>
  </si>
  <si>
    <t>FORT COLLINS</t>
  </si>
  <si>
    <t>SALZMAN</t>
  </si>
  <si>
    <t>SARA</t>
  </si>
  <si>
    <t>sbath@bathgardencenter.com</t>
  </si>
  <si>
    <t>MUST BE ABLE TO LIFT AND CARRY 60 POUNDS . POST-HIRE DRUG SCREEN
REQUIRED AT EMPLOYERS EXPENSE.</t>
  </si>
  <si>
    <t>LARIMER</t>
  </si>
  <si>
    <t>FORT COLLINS, CO</t>
  </si>
  <si>
    <t>P-400-20189-699363</t>
  </si>
  <si>
    <t>H-400-20244-795718</t>
  </si>
  <si>
    <t>Cafeteria Cashier</t>
  </si>
  <si>
    <t>Cashiers</t>
  </si>
  <si>
    <t>The Stratton Corporation</t>
  </si>
  <si>
    <t>Stratton Mountain Resort</t>
  </si>
  <si>
    <t>5 Village Lodge Road</t>
  </si>
  <si>
    <t>Stratton</t>
  </si>
  <si>
    <t>Greene</t>
  </si>
  <si>
    <t>Kristyn</t>
  </si>
  <si>
    <t>KGreene@stratton.com</t>
  </si>
  <si>
    <t>The Petitioner will consider for employment any person who possesses at least six (6) months of experience in a high-volume food and beverage environment at a high-end restaurant, resort, or private club.  Basic computer skills required.</t>
  </si>
  <si>
    <t>WINDHAM</t>
  </si>
  <si>
    <t xml:space="preserve">Wage: $12.63 - $14.00 per hour, paid bi-weekly.  Overtime is available at $18.95 - $21.00 per hour. See job description </t>
  </si>
  <si>
    <t>P-400-20190-701809</t>
  </si>
  <si>
    <t>Housing is offered and optional on a first-come, first-served basis.  Cost of housing, if accepted, is $125.00 per week.  If used, total cost of housing will be paid directly to employer by employee.  A $125.00 refundable security deposit is required, to be paid directly to employer upon acceptance of housing.  Additional, optional benefits may be offered to worker, for worker’s sole benefit, including but not limited to 401K plan.  If voluntarily elected by worker, employee costs/contributions for benefits will be deducted from paycheck.</t>
  </si>
  <si>
    <t>H-400-20238-787249</t>
  </si>
  <si>
    <t>LANDSCAPING AND GROUNDSKEEPING WORKERS</t>
  </si>
  <si>
    <t>MR WILKE ENTERPRISES, LLC</t>
  </si>
  <si>
    <t>2501 E OMAHA AVE</t>
  </si>
  <si>
    <t>NORFOLK</t>
  </si>
  <si>
    <t>WILKE</t>
  </si>
  <si>
    <t>MATT</t>
  </si>
  <si>
    <t>matt.wilke@aspmlandscapes.com</t>
  </si>
  <si>
    <t>THREE MONTHS EXPERIENCE IN LANDSCAPING AND HARDSCAPING, MUST BE ABLE TO LIFT 75 LBS</t>
  </si>
  <si>
    <t>2501 EAST OMAHA AVE</t>
  </si>
  <si>
    <t>NORTHEAST NEBRASKA NONMETROPOLITAN AREA</t>
  </si>
  <si>
    <t>P-400-20141-589442</t>
  </si>
  <si>
    <t>H-400-20241-793398</t>
  </si>
  <si>
    <t>Cook II</t>
  </si>
  <si>
    <t>STEIN ERIKSEN LODGE MANAGEMENT CORP.</t>
  </si>
  <si>
    <t>7700 STEIN WAY</t>
  </si>
  <si>
    <t>P.O. BOX 3177</t>
  </si>
  <si>
    <t>PARK CITY</t>
  </si>
  <si>
    <t>O'BRIEN</t>
  </si>
  <si>
    <t>MICHELLE</t>
  </si>
  <si>
    <t>VP OF HUMAN RESOURCES</t>
  </si>
  <si>
    <t>MOBRIEN@STEINLODGE.COM</t>
  </si>
  <si>
    <t xml:space="preserve">Two months experience in a fine dining kitchen required. Must be able to stand for extended periods of time, lift 50 lbs. and work weekends and holidays. </t>
  </si>
  <si>
    <t>WASATCH BACK NONMETROPOLITAN AREA</t>
  </si>
  <si>
    <t>P-400-20183-689879</t>
  </si>
  <si>
    <t>Uniform. Uniform will be provided at no cost to worker. Other deductions from employee's paychecks (as applicable) include a $100 refundable uniform deposit that is returned to the employee when the uniform is returned at the end of the season. Employee housing rent will be between $348.41 and $800/month, services (including water, sewer, gas, electric, and snow removal which are not optional) will be between $0 and $151.59/month, and employee housing parking (which is optional) would be $50 per month. All three housing deductions will be taken from two paychecks per month. There may be a housing deposit, if not paid in advance, up to $400 total with $350 refundable at the end of contract. Employee housing is optional.</t>
  </si>
  <si>
    <t>mobrien@steinlodge.com</t>
  </si>
  <si>
    <t>www.steinlodge.com/careers</t>
  </si>
  <si>
    <t>H-400-20254-815219</t>
  </si>
  <si>
    <t>United Forest Services</t>
  </si>
  <si>
    <t>112 Mayfair Drive</t>
  </si>
  <si>
    <t>Hamlet</t>
  </si>
  <si>
    <t>Flor</t>
  </si>
  <si>
    <t>unitedforestservices@gmail.com</t>
  </si>
  <si>
    <t>JOB DUTIES REQUIRE MOVING YOUR ENTIRE BODY, SUCH AS CLIMBING, LIFTING, BALANCING, WALKING, STOOPING AND HANDLING OF MATERIALS. EXTENSIVE WALKING THROUGH ROUGH TERRAIN. MUST LIFE/CARRY 50 POUNDS.</t>
  </si>
  <si>
    <t>PIEDMONT NORTH CAROLINA NONMETROPOLITAN AREA</t>
  </si>
  <si>
    <t>P-400-20175-674830</t>
  </si>
  <si>
    <t>Housing will be paid directly to housing provider. Optional housing will be secured by employer but will be paid directly to housing provider at a rate of $60-$70/week .</t>
  </si>
  <si>
    <t>H-400-20248-806614</t>
  </si>
  <si>
    <t>Production Worker Helper</t>
  </si>
  <si>
    <t>Truss Pro's Inc.</t>
  </si>
  <si>
    <t>10954 42th Ave</t>
  </si>
  <si>
    <t>Must be able to lift and carry 75 lbs 75 yds. MUST BE ABLE TO LIFT AND CARRY 75 LBS 75 YDS. APPROX. 40 HOURS/WEEK, M-TH 7AM-4:30PM &amp; F 7AM-11AM OR M-W 4:30PM-4AM &amp; TH 4:30PM-11:30PM</t>
  </si>
  <si>
    <t>1511 Sioux Drive</t>
  </si>
  <si>
    <t>Pipestone</t>
  </si>
  <si>
    <t>PIPESTONE</t>
  </si>
  <si>
    <t>SOUTHWEST MINNESOTA NONMETROPOLITAN AREA</t>
  </si>
  <si>
    <t>P-400-20220-758174</t>
  </si>
  <si>
    <t>The employer will provide optional housing and deduct $125 per bi-weekly paycheck for rent and utilities. Any advances will be deducted.</t>
  </si>
  <si>
    <t>H-400-20249-807808</t>
  </si>
  <si>
    <t>Forestall Company, Inc.</t>
  </si>
  <si>
    <t>2539 John Hawkins Parkway</t>
  </si>
  <si>
    <t>Suite 101179</t>
  </si>
  <si>
    <t>Birmingham</t>
  </si>
  <si>
    <t>forestallco@gmail.com</t>
  </si>
  <si>
    <t>560 County Road 80 (report to work)</t>
  </si>
  <si>
    <t>Fayette</t>
  </si>
  <si>
    <t>FAYETTE</t>
  </si>
  <si>
    <t>NORTHWEST ALABAMA NONMETROPOLITAN AREA</t>
  </si>
  <si>
    <t>H&amp;W Benefits may apply.  Optional Housing available at no cost.  At employer's discretion: possible raises/bonuses ...</t>
  </si>
  <si>
    <t>P-400-20196-713272</t>
  </si>
  <si>
    <t>At employer's discretion: possible cash advances or draws (cash advances and draws to be deducted from worker's paycheck).</t>
  </si>
  <si>
    <t>H-400-20252-809946</t>
  </si>
  <si>
    <t>Wavy Ticket, LLC</t>
  </si>
  <si>
    <t>3748 South State Line Street</t>
  </si>
  <si>
    <t>Okeana</t>
  </si>
  <si>
    <t>Ohio</t>
  </si>
  <si>
    <t>Kissel-Jonker</t>
  </si>
  <si>
    <t>Madison</t>
  </si>
  <si>
    <t>madisonkissel@yahoo.com</t>
  </si>
  <si>
    <t>Must pass post-hire criminal background check and drug testing paid by employer.  Must be able to lift 50lbs.</t>
  </si>
  <si>
    <t>17606 US Highway 31 North</t>
  </si>
  <si>
    <t>Clanton</t>
  </si>
  <si>
    <t>CHILTON</t>
  </si>
  <si>
    <t>BIRMINGHAM-HOOVER, AL</t>
  </si>
  <si>
    <t>P-400-20181-685749</t>
  </si>
  <si>
    <t>H-400-20255-817444</t>
  </si>
  <si>
    <t>Peter Pan Seafoods, Inc.</t>
  </si>
  <si>
    <t>Roenfanz</t>
  </si>
  <si>
    <t>Travis</t>
  </si>
  <si>
    <t>Plant Manager</t>
  </si>
  <si>
    <t>travisr@ppsf.com</t>
  </si>
  <si>
    <t>United Work and Travel, Inc.</t>
  </si>
  <si>
    <t>Appellate Div of the Supreme Ct. of NY, 1st Dept</t>
  </si>
  <si>
    <t>Pre-employment Drug Test
Optional Employer Housing is offered on site at no cost to the worker. 
Employer will provide transportation to and from the worksites at no cost to the worker.</t>
  </si>
  <si>
    <t>1 Denny Way</t>
  </si>
  <si>
    <t>Dillingham</t>
  </si>
  <si>
    <t>DILLINGHAM</t>
  </si>
  <si>
    <t>ALASKA NONMETROPOLITAN AREA</t>
  </si>
  <si>
    <t>OT will be paid for working greater than 8 hrs in any given day or 40 hrs in any given week</t>
  </si>
  <si>
    <t>P-400-20195-709637</t>
  </si>
  <si>
    <t xml:space="preserve">The employer will make all payroll deductions required by law and will not make any deductions, which are not required by law.  </t>
  </si>
  <si>
    <t>H-400-20237-783224</t>
  </si>
  <si>
    <t>Monday through Sunday, Scheduled shift and workdays vary. Rotate/split shifts. Must be able to work weekends &amp; holidays</t>
  </si>
  <si>
    <t>P-400-20156-626674</t>
  </si>
  <si>
    <t>H-400-20246-800850</t>
  </si>
  <si>
    <t>VANMETER RACING LLC</t>
  </si>
  <si>
    <t>315 DESHA RD</t>
  </si>
  <si>
    <t xml:space="preserve">Vanmeter </t>
  </si>
  <si>
    <t>wbv123@yahoo.com</t>
  </si>
  <si>
    <t>OAKLAWN RACING &amp; GAMING</t>
  </si>
  <si>
    <t>2705 CENTRAL AVE</t>
  </si>
  <si>
    <t>HOT SPRINGS</t>
  </si>
  <si>
    <t>GARLAND</t>
  </si>
  <si>
    <t>HOT SPRINGS, AR</t>
  </si>
  <si>
    <t>P-400-20183-690679</t>
  </si>
  <si>
    <t>state and federal taxes</t>
  </si>
  <si>
    <t>H-400-20247-805246</t>
  </si>
  <si>
    <t>Fish Processor</t>
  </si>
  <si>
    <t>America's Catch Inc.</t>
  </si>
  <si>
    <t>46623 County Rd</t>
  </si>
  <si>
    <t>Itta Bena</t>
  </si>
  <si>
    <t>Stainback</t>
  </si>
  <si>
    <t>Andrews@catfish.com</t>
  </si>
  <si>
    <t>Williams</t>
  </si>
  <si>
    <t>Trent</t>
  </si>
  <si>
    <t>212 Pulaski St</t>
  </si>
  <si>
    <t>Lawrenceburg</t>
  </si>
  <si>
    <t>williams.trent.esq@gmail.com</t>
  </si>
  <si>
    <t>Randy Hillhouse Attorney at Law</t>
  </si>
  <si>
    <t>State Supreme Court</t>
  </si>
  <si>
    <t xml:space="preserve">Experience in other food processing industry may be considered for experience level. </t>
  </si>
  <si>
    <t>46623 County Road</t>
  </si>
  <si>
    <t>LEFLORE</t>
  </si>
  <si>
    <t>NORTHWEST MISSISSIPPI NONMETROPOLITAN AREA</t>
  </si>
  <si>
    <t xml:space="preserve">Overtime will be paid as required by law. </t>
  </si>
  <si>
    <t>P-400-20150-611299</t>
  </si>
  <si>
    <t>andrews@catfish.com</t>
  </si>
  <si>
    <t>https://catfish.com/contact</t>
  </si>
  <si>
    <t>H-400-20267-842560</t>
  </si>
  <si>
    <t>North Star Coop</t>
  </si>
  <si>
    <t>1304 Hwy 5 West</t>
  </si>
  <si>
    <t>Cavalier</t>
  </si>
  <si>
    <t>O'Hara</t>
  </si>
  <si>
    <t>Jeffrey</t>
  </si>
  <si>
    <t>Agronomy Manager</t>
  </si>
  <si>
    <t>johara@polarcomm.com</t>
  </si>
  <si>
    <t xml:space="preserve">Must be able to lift and carry 75 lbs. for 50 yards. </t>
  </si>
  <si>
    <t>6747 135th Avenue NE</t>
  </si>
  <si>
    <t>Park River</t>
  </si>
  <si>
    <t>WALSH</t>
  </si>
  <si>
    <t>EAST NORTH DAKOTA NONMETROPOLITAN AREA</t>
  </si>
  <si>
    <t>Wage may be higher due to experience/merit. Overtime may be available but not guaranteed.</t>
  </si>
  <si>
    <t>P-400-20237-784065</t>
  </si>
  <si>
    <t>Any advances will be deducted with the consent of the employee. The employer will provide optional housing and transportation at no cost to the workers.</t>
  </si>
  <si>
    <t>H-400-20266-840018</t>
  </si>
  <si>
    <t>Landscape labor</t>
  </si>
  <si>
    <t>Rotolo Consultants, Inc.</t>
  </si>
  <si>
    <t>RCI</t>
  </si>
  <si>
    <t>38001 Brownsvillage Rd</t>
  </si>
  <si>
    <t>Slidell</t>
  </si>
  <si>
    <t>Halstead</t>
  </si>
  <si>
    <t>Angelina</t>
  </si>
  <si>
    <t>ahalstead@rotoloconsultants.com</t>
  </si>
  <si>
    <t>Drug testing. Drug-testing requirement is applied "pre-hire." All drug testing will be carried out equally between the U.S. workers and the H-2B workers. Workers may work weekends and holidays.</t>
  </si>
  <si>
    <t>2717 Delta Downs Dr.</t>
  </si>
  <si>
    <t>Vinton</t>
  </si>
  <si>
    <t>CALCASIEU</t>
  </si>
  <si>
    <t>LAKE CHARLES, LA</t>
  </si>
  <si>
    <t>Raises, bonuses, or incentives dependent on job performance.</t>
  </si>
  <si>
    <t>P-400-20266-839877</t>
  </si>
  <si>
    <t>The employer will make all deductions from the worker’s paycheck required by law. Housing optional - $60/week. Utilities - $35/week. $300 housing deposit, refundable based on weekly inspection.</t>
  </si>
  <si>
    <t>H-400-20267-842163</t>
  </si>
  <si>
    <t>Temporary Housekeeping Service Attendant</t>
  </si>
  <si>
    <t>MasterCorp Inc</t>
  </si>
  <si>
    <t>3505 N. Main Street</t>
  </si>
  <si>
    <t>Crossville</t>
  </si>
  <si>
    <t>Angela</t>
  </si>
  <si>
    <t>angela.ward@mastercorp.com</t>
  </si>
  <si>
    <t>THE PETITIONER WILL CONSIDER FOR EMPLOYMENT ANY PERSON WHO POSSESSES AT LEAST THREE (3) MONTHS OF EXPERIENCE AT A HOTEL, RESORT, OR PRIVATE CLUB.</t>
  </si>
  <si>
    <t>5255 Buttermilk Falls Road</t>
  </si>
  <si>
    <t>East Stroudsburg</t>
  </si>
  <si>
    <t>EAST STROUDSBURG, PA</t>
  </si>
  <si>
    <t>Piece Rate</t>
  </si>
  <si>
    <t>Wage:piece-rate position paid on a basis of rooms cleaned, rather than on an hourly basis.</t>
  </si>
  <si>
    <t>P-400-20153-617552</t>
  </si>
  <si>
    <t xml:space="preserve">Cost of housing if accepted, is up to $100 per week.  If housing is utilized, an agreement for housing will be required and the cost of housing is processed.  A security deposit of up to $200.00 is required, of which $50.00 is nonrefundable.  Employee shall pay the deposit at $5.00 per week via payroll deduction (as allowed by law) until the deposit is paid in full, and in no event shall the total deduction exceed $200.00.  If housing is left in good condition, $150.00 will be refunded to employee in the same method as the employee is paid.   All deductions from paycheck required by law will be made.  </t>
  </si>
  <si>
    <t>hr@mastercorp.com</t>
  </si>
  <si>
    <t>https://jobs.mastercorp.com</t>
  </si>
  <si>
    <t>H-400-20260-827556</t>
  </si>
  <si>
    <t>Snowsports Instructor</t>
  </si>
  <si>
    <t>The Petitioner will consider for employment any person who possesses at least two (2) years of Ski teaching experience in Snowsports or related field, and a current Level II or above PSIA/AASI alpine certification or equivalent.  Successful applicant must pass pre-employment background check.</t>
  </si>
  <si>
    <t>Wage: a combination of a base hourly wage plus additional compensation.  See Job Description for additional detail.</t>
  </si>
  <si>
    <t>P-400-20199-721995</t>
  </si>
  <si>
    <t xml:space="preserve">Housing is offered and optional.  Yellowstone Club has several housing venues and employees are assigned a location based on work schedule and transportation.  Cost of housing, if accepted, is $375.00 - $600.00 per bi-weekly pay period.  Due to social distancing recommendations by the CDC, housing will be either single or double occupancy for winter 2020-2021.  A few triple rooms may be available for $300 per bi-weekly pay cycle, but those will be very limited.  Breakfast is included at Gallatin Gateway Inn (GGI) and Days Inn, Bozeman.  Employees may purchase optional meal cards from $50.00 to $150.00 which are available from HR or GGI to purchase lunch or dinner.  All employees in employee housing may purchase a meal card for dining at GGI.  Transportation is available to GGI from the Club and housing venues only.   Please see Job Description for additional details. </t>
  </si>
  <si>
    <t>H-400-20289-879594</t>
  </si>
  <si>
    <t>Hentges Tree Service, Inc.</t>
  </si>
  <si>
    <t>5905 Old Lohman Road</t>
  </si>
  <si>
    <t>Jefferson City</t>
  </si>
  <si>
    <t>Hentges</t>
  </si>
  <si>
    <t>Must show proof of legal authorization to work in the United States. Drug/alcohol/tobacco free work zone. Must be 18 due to travel.  Must walk substantially (up to 15 miles/day), also stoop, bend while carrying a pack (up to 50lbs) thru rough terrain (non-trail).  Outdoors, exposed to weather; must be capable of doing physically strenuous labor for long hours, occasionally in extreme heat or cold. Variable weather conditions apply; hours may fluctuate (+/-), possible downtime and/or overtime.</t>
  </si>
  <si>
    <t xml:space="preserve">Jefferson City </t>
  </si>
  <si>
    <t>COLE</t>
  </si>
  <si>
    <t>JEFFERSON CITY, MO</t>
  </si>
  <si>
    <t>P-400-20254-814261</t>
  </si>
  <si>
    <t>jameshentges@hentgestree.com</t>
  </si>
  <si>
    <t>H-400-20277-856850</t>
  </si>
  <si>
    <t xml:space="preserve">Superior AJ Forestry </t>
  </si>
  <si>
    <t>2161 Taylor Rd</t>
  </si>
  <si>
    <t>Oregon</t>
  </si>
  <si>
    <t>Aguilar-Jurado</t>
  </si>
  <si>
    <t>Karina</t>
  </si>
  <si>
    <t>superioraj.forestry@gmail.com</t>
  </si>
  <si>
    <t>Must be 18 due to travel. Must show proof of legal authorization to work in the United States. Drug/alcohol/tobacco free work zone. Must walk substantially (up to 15 miles/day), also stoop, bend while carrying a pack (up to 80lbs)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</si>
  <si>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2161 Taylor RD #42 (report to work)</t>
  </si>
  <si>
    <t>P-400-20183-690190</t>
  </si>
  <si>
    <t>Superioraj.forestry@gmail.com</t>
  </si>
  <si>
    <t>H-400-20279-857603</t>
  </si>
  <si>
    <t>Herringswell Stables</t>
  </si>
  <si>
    <t>719 Training Center Drive</t>
  </si>
  <si>
    <t>ELKTON</t>
  </si>
  <si>
    <t>Motion</t>
  </si>
  <si>
    <t>H Graham</t>
  </si>
  <si>
    <t>715 Training Center Drive</t>
  </si>
  <si>
    <t>Elkton</t>
  </si>
  <si>
    <t>suek@herringswellstables.com</t>
  </si>
  <si>
    <t>Palm Meadows Thoroughbred Training Center</t>
  </si>
  <si>
    <t>8898 Lyons Road</t>
  </si>
  <si>
    <t>Boynton Beach</t>
  </si>
  <si>
    <t>P-400-20160-633851</t>
  </si>
  <si>
    <t>H-400-20283-874652</t>
  </si>
  <si>
    <t>The Hamlin Companies</t>
  </si>
  <si>
    <t>Hamlin Roofing Company</t>
  </si>
  <si>
    <t>1411 West Garner Rd</t>
  </si>
  <si>
    <t>Garner</t>
  </si>
  <si>
    <t>JB</t>
  </si>
  <si>
    <t>Director</t>
  </si>
  <si>
    <t>jbdavis@hamlincos.com</t>
  </si>
  <si>
    <t>410 Mt Juliet Rd</t>
  </si>
  <si>
    <t>Ste 235</t>
  </si>
  <si>
    <t>Mt Juliet</t>
  </si>
  <si>
    <t>Cannot have a fear of heights. Candidates must be at least 18 years old and that candidates must be able to pass a pre-hire drug screening.</t>
  </si>
  <si>
    <t>WAKE</t>
  </si>
  <si>
    <t>RALEIGH, NC</t>
  </si>
  <si>
    <t>PWD P40020148603475 was $18.00 as of May 27,2020. However, the PWD expired during the temporary suspension of H2B Visas.</t>
  </si>
  <si>
    <t>P-400-20282-874186</t>
  </si>
  <si>
    <t>hamlincos.com</t>
  </si>
  <si>
    <t>H-400-20283-874704</t>
  </si>
  <si>
    <t>Embassy Lawn &amp; landscaping, Inc</t>
  </si>
  <si>
    <t>7094 Universal Avenue</t>
  </si>
  <si>
    <t xml:space="preserve">Kansas City </t>
  </si>
  <si>
    <t>Jordyn</t>
  </si>
  <si>
    <t>Kansas City</t>
  </si>
  <si>
    <t>jjordyn@embassyll.com</t>
  </si>
  <si>
    <t>MUST BE ABLE TO LIFT/CARRY 50LBS AND WORK IN BENDING AND STANDING POSITIONS FOR EXTENDED PERIODS AND IN ALL TYPES OF WEATHER. WEEKEND WORK AS NEEDED.
DRUG TESTING IS REQUIRED</t>
  </si>
  <si>
    <t>7094 Universal Ave</t>
  </si>
  <si>
    <t>KANSAS CITY, MO-KS</t>
  </si>
  <si>
    <t>Minimum wage may be higher based on work experience, tenure with company and or proven work performance</t>
  </si>
  <si>
    <t>P-400-20261-829317</t>
  </si>
  <si>
    <t>Deductions are only those required by law</t>
  </si>
  <si>
    <t>H-400-20287-877365</t>
  </si>
  <si>
    <t>Amusement &amp; Recreation Attendant ? Food Concessions</t>
  </si>
  <si>
    <t>The Original Australian Battered Potatoes, LLC.</t>
  </si>
  <si>
    <t>Australian Foods</t>
  </si>
  <si>
    <t>1403 East Bay Avenue</t>
  </si>
  <si>
    <t>{Mail: 3336 E. Corlorado Blvd., Pasadena, Ca.  91107}</t>
  </si>
  <si>
    <t>Newport Beach</t>
  </si>
  <si>
    <t>Dyer</t>
  </si>
  <si>
    <t>Carmel</t>
  </si>
  <si>
    <t>{Mail:  3336 E. Colorado Blvd., Pasadena, Ca.  91107}</t>
  </si>
  <si>
    <t>carmeldyer@yahoo.com</t>
  </si>
  <si>
    <t>24194 Daytonna Cove</t>
  </si>
  <si>
    <t>Perris</t>
  </si>
  <si>
    <t>P-400-20210-739608</t>
  </si>
  <si>
    <t xml:space="preserve">Employer will make all deductions from the worker’s paycheck required by law.  Optional mobile housing (valued at $125.00 per week) and local convenience travel (valued at $25.00 per week) are available at no cost to the worker.   </t>
  </si>
  <si>
    <t>H-400-20281-862314</t>
  </si>
  <si>
    <t>Noel's Foods, Inc.</t>
  </si>
  <si>
    <t>5837 E. Brundage Lane</t>
  </si>
  <si>
    <t>Bakersfield</t>
  </si>
  <si>
    <t>Arredondo</t>
  </si>
  <si>
    <t>Marco</t>
  </si>
  <si>
    <t>noelsfoodsmarco@att.net</t>
  </si>
  <si>
    <t>82503 Hwy 111</t>
  </si>
  <si>
    <t>Indio</t>
  </si>
  <si>
    <t>P-400-20196-711825</t>
  </si>
  <si>
    <t>noelsfoods@att.net</t>
  </si>
  <si>
    <t>H-400-20276-855134</t>
  </si>
  <si>
    <t>RUI INC</t>
  </si>
  <si>
    <t>VILLAGE GARDENER</t>
  </si>
  <si>
    <t>7955 South Porcupine Creek Road</t>
  </si>
  <si>
    <t>WY</t>
  </si>
  <si>
    <t>MENDES</t>
  </si>
  <si>
    <t>ANTONIO</t>
  </si>
  <si>
    <t>RUI</t>
  </si>
  <si>
    <t>PO BOX 9802</t>
  </si>
  <si>
    <t>VILLAGEGARDENER@GMAIL.COM</t>
  </si>
  <si>
    <t>7955 S PORCUPINE CREEK ROAD</t>
  </si>
  <si>
    <t>TETON</t>
  </si>
  <si>
    <t>WESTERN WYOMING NONMETROPOLITAN AREA</t>
  </si>
  <si>
    <t>P-400-20246-801091</t>
  </si>
  <si>
    <t>villagegardener.com</t>
  </si>
  <si>
    <t>H-400-20289-878821</t>
  </si>
  <si>
    <t>Netterfield's Popcorn &amp; Lemonade, Inc.</t>
  </si>
  <si>
    <t>6119 Thomas Circle</t>
  </si>
  <si>
    <t>(Mail: PO Box 1438, Land O'Lakes FL 34639)</t>
  </si>
  <si>
    <t>Land O'Lakes</t>
  </si>
  <si>
    <t>Netterfield</t>
  </si>
  <si>
    <t>kdodgem1@aol.com</t>
  </si>
  <si>
    <t>17026 US Hwy 41</t>
  </si>
  <si>
    <t>Spring Hill</t>
  </si>
  <si>
    <t>HERNANDO</t>
  </si>
  <si>
    <t>P-400-20253-812816</t>
  </si>
  <si>
    <t xml:space="preserve">Employer will make all deductions from the worker’s paycheck required by law. Optional mobile housing (valued at $200.00 per week) and local convenience travel (valued at $25.00 per week) are available at no cost to the worker.  </t>
  </si>
  <si>
    <t>H-400-20293-881465</t>
  </si>
  <si>
    <t>Texas Landscape Solutions, LLC</t>
  </si>
  <si>
    <t>2441 Fabens Rd</t>
  </si>
  <si>
    <t>Alford</t>
  </si>
  <si>
    <t>CFO</t>
  </si>
  <si>
    <t>malford426@gmail.com</t>
  </si>
  <si>
    <t>Post hire employer paid background check. Transportation provided to jobsite from central location.</t>
  </si>
  <si>
    <t>P-400-20205-731988</t>
  </si>
  <si>
    <t>H-400-20280-859210</t>
  </si>
  <si>
    <t>GroundSystems, Inc. - Montgomery</t>
  </si>
  <si>
    <t>11315 Williamson Road</t>
  </si>
  <si>
    <t>Cincinnati</t>
  </si>
  <si>
    <t>Hayes</t>
  </si>
  <si>
    <t>Christopher</t>
  </si>
  <si>
    <t>VP Operations</t>
  </si>
  <si>
    <t xml:space="preserve">Must lift/carry 50 lbs., when necessary.  Saturday and Sunday work required, when necessary.  Employer-paid drug testing required of foreign and domestic workers prior to commencing work and post-hire post-accident. </t>
  </si>
  <si>
    <t>2929 Northlawn Avenue</t>
  </si>
  <si>
    <t>DAYTON, OH</t>
  </si>
  <si>
    <t>P-400-20240-791742</t>
  </si>
  <si>
    <t xml:space="preserve">The employer will make all deductions from worker’s paycheck required by law. The employer does not envision other workforce-wide payroll deductions.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Potential elective deductions to be pre-authorized in writing if applicable are as follows:  The employer offers optional employee health insurance to its workers; participation in any such plan is voluntary. </t>
  </si>
  <si>
    <t>chayes@groundsystems.net</t>
  </si>
  <si>
    <t>H-400-20277-856856</t>
  </si>
  <si>
    <t>Brush Clearer for Utility Right of Way</t>
  </si>
  <si>
    <t>R &amp; E Forestry, Inc.</t>
  </si>
  <si>
    <t>1701 N. Church St.</t>
  </si>
  <si>
    <t>Atkins</t>
  </si>
  <si>
    <t>Wong</t>
  </si>
  <si>
    <t>Ramon</t>
  </si>
  <si>
    <t>erframon@yahoo.com</t>
  </si>
  <si>
    <t>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t>
  </si>
  <si>
    <t>111 N. Lakeside Drive (report to work)</t>
  </si>
  <si>
    <t>De Queen</t>
  </si>
  <si>
    <t>SEVIER</t>
  </si>
  <si>
    <t>SOUTH ARKANSAS NONMETROPOLITAN AREA</t>
  </si>
  <si>
    <t>P-400-20218-751976</t>
  </si>
  <si>
    <t>H-400-20286-875864</t>
  </si>
  <si>
    <t>George's Fun Foods, LLC</t>
  </si>
  <si>
    <t>7005 MOTTIE RD</t>
  </si>
  <si>
    <t>[PO BOX 420 GIBSONTON, FL 33534]</t>
  </si>
  <si>
    <t>George</t>
  </si>
  <si>
    <t>georgesfunfoods@yahoo.com</t>
  </si>
  <si>
    <t>7005 Mottie Rd</t>
  </si>
  <si>
    <t>P-400-20203-726573</t>
  </si>
  <si>
    <t xml:space="preserve">Employer will make all deductions from the worker’s paycheck required by law.  Optional mobile housing (valued at $75.00 per week) and local convenience travel (valued at $25.00 per week) are available at no cost to the worker.   </t>
  </si>
  <si>
    <t>www.georgesfunfoods.com</t>
  </si>
  <si>
    <t>H-400-20292-881188</t>
  </si>
  <si>
    <t>Unique Landscapes By Griffin, Inc.</t>
  </si>
  <si>
    <t>Unique Companies</t>
  </si>
  <si>
    <t xml:space="preserve">165 E Corporate Place </t>
  </si>
  <si>
    <t xml:space="preserve">Chandler </t>
  </si>
  <si>
    <t>Rambus</t>
  </si>
  <si>
    <t>Pamela</t>
  </si>
  <si>
    <t>K.</t>
  </si>
  <si>
    <t>Controller</t>
  </si>
  <si>
    <t>165 E Corporate Pl</t>
  </si>
  <si>
    <t>Chandler</t>
  </si>
  <si>
    <t>pamela@uniquecompanies.com</t>
  </si>
  <si>
    <t>P-400-20262-832001</t>
  </si>
  <si>
    <t>H-400-20277-856862</t>
  </si>
  <si>
    <t>Landscape Worker</t>
  </si>
  <si>
    <t>Rite-A-Way Lawn Care, LLC</t>
  </si>
  <si>
    <t>1036 David Meadows Ln.</t>
  </si>
  <si>
    <t>Alagna</t>
  </si>
  <si>
    <t>V.</t>
  </si>
  <si>
    <t>Business Manager</t>
  </si>
  <si>
    <t>mike@riteawaylawncare.com</t>
  </si>
  <si>
    <t>Must be 18 due to equipment use.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40lbs.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</si>
  <si>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1036 David Meadows Lane (report to work)</t>
  </si>
  <si>
    <t>St Charles</t>
  </si>
  <si>
    <t>P-400-20209-737397</t>
  </si>
  <si>
    <t>H-400-20283-875224</t>
  </si>
  <si>
    <t>Food Worker</t>
  </si>
  <si>
    <t>Solem Concessions, Inc.</t>
  </si>
  <si>
    <t>951 Hillwind Road NE</t>
  </si>
  <si>
    <t>Minneapolis</t>
  </si>
  <si>
    <t>Solem</t>
  </si>
  <si>
    <t>Jeremy</t>
  </si>
  <si>
    <t>solemconcessions@yahoo.com</t>
  </si>
  <si>
    <t>Must pass post-hire drug testing and criminal background check paid by employer.  Must be able to lift 50 pounds with loading dolly.  Must cooperate with and complete interview.</t>
  </si>
  <si>
    <t>19192 540th Avenue</t>
  </si>
  <si>
    <t>MOWER</t>
  </si>
  <si>
    <t>SOUTHEAST MINNESOTA NONMETROPOLITAN AREA</t>
  </si>
  <si>
    <t>P-400-20183-691029</t>
  </si>
  <si>
    <t xml:space="preserve">Optional mobile housing ($125/week) and local convenience travel ($20/week) are available for wage credit and/or deduction, or any lesser amount to the maximum extent not prohibited by law.  The employer will pay the cost of housing to the extent such costs would reduce the pay below the offered wage rate for the areas of intended employment.  </t>
  </si>
  <si>
    <t>H-400-20283-874560</t>
  </si>
  <si>
    <t>CLM Attractions LLC</t>
  </si>
  <si>
    <t>Twisted Amusements</t>
  </si>
  <si>
    <t>2801 Holly Road</t>
  </si>
  <si>
    <t>Corpus Christi</t>
  </si>
  <si>
    <t>Chrissy</t>
  </si>
  <si>
    <t>twistedamusements@gmail.com</t>
  </si>
  <si>
    <t>NUECES</t>
  </si>
  <si>
    <t>CORPUS CHRISTI, TX</t>
  </si>
  <si>
    <t>P-400-20206-733098</t>
  </si>
  <si>
    <t xml:space="preserve">Employer will make all deductions from the worker’s paycheck required by law. Optional mobile housing (valued at $35.00 per week) and local convenience travel (valued at $15.00 per week) are available at no cost to the worker. </t>
  </si>
  <si>
    <t>H-400-20277-856796</t>
  </si>
  <si>
    <t>Mid American Carnival LLC</t>
  </si>
  <si>
    <t>2813 Elsworth Lane</t>
  </si>
  <si>
    <t>Moore Jr</t>
  </si>
  <si>
    <t>Rickey</t>
  </si>
  <si>
    <t>rickeymoore@yahoo.com</t>
  </si>
  <si>
    <t>1083 FM 491</t>
  </si>
  <si>
    <t>Lyford</t>
  </si>
  <si>
    <t>WILLACY</t>
  </si>
  <si>
    <t>COASTAL PLAINS REGION OF TEXAS NONMETROPOLITAN AREA</t>
  </si>
  <si>
    <t>P-400-20196-711857</t>
  </si>
  <si>
    <t>rickeymoore@yaoo.com</t>
  </si>
  <si>
    <t>H-400-20277-856930</t>
  </si>
  <si>
    <t>Spray Painter</t>
  </si>
  <si>
    <t>Coating, Painting, and Spraying Machine Setters, Operators, and Tenders</t>
  </si>
  <si>
    <t>Interstate Building Materials, Inc.</t>
  </si>
  <si>
    <t>Interstate Windows &amp; Door Co</t>
  </si>
  <si>
    <t>3000 N Township Boulevard</t>
  </si>
  <si>
    <t>[Mail: PO Box 708,322 Laurel Street, Pittston Twp, PA 18640]</t>
  </si>
  <si>
    <t>Pittston Township</t>
  </si>
  <si>
    <t>Pupa III</t>
  </si>
  <si>
    <t>3000 N Township Blvd</t>
  </si>
  <si>
    <t>[PO Box 708, 322 Laurel St. Pittson Twp, PA 18640]</t>
  </si>
  <si>
    <t>Pittson Township</t>
  </si>
  <si>
    <t>jpupa@interstatebldg.com</t>
  </si>
  <si>
    <t>Post-employment random drug testing and background checks may be required, at no cost to the worker. The job requires the applicant to be qualified, ready, willing, able, and available to perform during the entire employment at all the designated worksite; and to follow workplace rules.</t>
  </si>
  <si>
    <t>LUZERNE</t>
  </si>
  <si>
    <t>SCRANTON--WILKES-BARRE--HAZLETON, PA</t>
  </si>
  <si>
    <t>P-400-20247-803756</t>
  </si>
  <si>
    <t>Employer will make all deductions from the worker’s paycheck required by law.   Employer will assist in securing affordable housing for all workers who do not maintain a residence within normal commuting distance of the worksite. Housing will be on an optional basis. Workers may also secure their own housing. It is expected that housing costs will range from $50 to $60 per week.</t>
  </si>
  <si>
    <t>ldommes@interstatebldg.com</t>
  </si>
  <si>
    <t>www.interstatebldg.com</t>
  </si>
  <si>
    <t>H-400-20278-856999</t>
  </si>
  <si>
    <t>West Coast Concessions Fairs, Inc</t>
  </si>
  <si>
    <t>Big Bubba's Bad BBQ</t>
  </si>
  <si>
    <t>115 Fairview Lane</t>
  </si>
  <si>
    <t>(Mail; P.O. Box 5208, Paso Robles, CA 93447)</t>
  </si>
  <si>
    <t>Paso Robles</t>
  </si>
  <si>
    <t>Farias</t>
  </si>
  <si>
    <t xml:space="preserve">Paso Robles </t>
  </si>
  <si>
    <t>carnygirlsue@aol.com</t>
  </si>
  <si>
    <t>SAN LUIS OBISPO</t>
  </si>
  <si>
    <t>SAN LUIS OBISPO-PASO ROBLES-ARROYO GRANDE, CA</t>
  </si>
  <si>
    <t>P-400-20195-711798</t>
  </si>
  <si>
    <t>Employer will make all deductions from the worker’s paycheck required by law.  Optional mobile housing (valued at $125.00 per week) and local convenience travel (valued at $25.00 per week) are available at no cost to the worker.</t>
  </si>
  <si>
    <t>H-400-20277-856897</t>
  </si>
  <si>
    <t>Greg's Crescent City Amusements, LLC</t>
  </si>
  <si>
    <t>423 NAPLES COURT BLDG</t>
  </si>
  <si>
    <t>[1527 GAUSE BLVD. 300 SLIDELL, LA 70458]</t>
  </si>
  <si>
    <t>SLIDELL</t>
  </si>
  <si>
    <t>Brooks</t>
  </si>
  <si>
    <t>Member Manager</t>
  </si>
  <si>
    <t>crescentcitya@yahoo.com</t>
  </si>
  <si>
    <t>423 Naples Court Bldg</t>
  </si>
  <si>
    <t>ST TAMMANY</t>
  </si>
  <si>
    <t>NEW ORLEANS-METAIRIE, LA</t>
  </si>
  <si>
    <t>P-400-20210-738284</t>
  </si>
  <si>
    <t>H-400-20277-856944</t>
  </si>
  <si>
    <t>Denize Borges</t>
  </si>
  <si>
    <t>Crystal Image Farms</t>
  </si>
  <si>
    <t>3961 Little Valley Road</t>
  </si>
  <si>
    <t>Sunol</t>
  </si>
  <si>
    <t>Borges</t>
  </si>
  <si>
    <t>Denize</t>
  </si>
  <si>
    <t>buzzdenize@hotmail.com</t>
  </si>
  <si>
    <t>1902 Wright Place</t>
  </si>
  <si>
    <t>Carlsbad</t>
  </si>
  <si>
    <t>LLG Attorney at Law</t>
  </si>
  <si>
    <t>Travel and transportation is a business necessity and requirement.
Reference checks will be conducted and are a hiring requirement,</t>
  </si>
  <si>
    <t>7200 Lone Pine Drive</t>
  </si>
  <si>
    <t>Rancho Murieta</t>
  </si>
  <si>
    <t>P-400-20199-720894</t>
  </si>
  <si>
    <t>H-400-20277-856853</t>
  </si>
  <si>
    <t xml:space="preserve">Horizon Forestry, LLC </t>
  </si>
  <si>
    <t>5755 Peace Lane</t>
  </si>
  <si>
    <t>Ortiz</t>
  </si>
  <si>
    <t>Jose</t>
  </si>
  <si>
    <t>Horizonforestry@yahoo.com</t>
  </si>
  <si>
    <t>5755 Peace Lane (report to work)</t>
  </si>
  <si>
    <t>P-400-20183-690055</t>
  </si>
  <si>
    <t>horizonforestry@yahoo.com</t>
  </si>
  <si>
    <t>H-400-20282-873978</t>
  </si>
  <si>
    <t xml:space="preserve">Drug testing. Drug-testing requirement is applied "pre-hire." All drug testing will be carried out equally between the U.S. workers and the H-2B workers.
WORK MAY INCLUDE WKND/HOL. </t>
  </si>
  <si>
    <t>22490 B McDuffie Rd</t>
  </si>
  <si>
    <t>Foley</t>
  </si>
  <si>
    <t>BALDWIN</t>
  </si>
  <si>
    <t>DAPHNE-FAIRHOPE-FOLEY, AL</t>
  </si>
  <si>
    <t>P-400-20282-873949</t>
  </si>
  <si>
    <t xml:space="preserve">Housing optional - $60/week. Utilities - $35/week. $300 housing deposit, refundable based on weekly inspection.  The employer will make all deductions from the worker’s paycheck required by law. </t>
  </si>
  <si>
    <t>H-400-20302-890096</t>
  </si>
  <si>
    <t>(BVLS4313) BrightView Landscape Services, Inc.- San Joaquin Valley</t>
  </si>
  <si>
    <t>2447 Stagecoach Road</t>
  </si>
  <si>
    <t>Stockton</t>
  </si>
  <si>
    <t>SAN JOAQUIN</t>
  </si>
  <si>
    <t>STOCKTON-LODI, CA</t>
  </si>
  <si>
    <t>P-400-20274-852614</t>
  </si>
  <si>
    <t>lisa.stinhilver@brightview.com</t>
  </si>
  <si>
    <t>H-400-20308-895924</t>
  </si>
  <si>
    <t>Brookway Horticultural Services, Inc.</t>
  </si>
  <si>
    <t>7935 Fairbanks White Oak Road</t>
  </si>
  <si>
    <t>LaRonda</t>
  </si>
  <si>
    <t>Company President</t>
  </si>
  <si>
    <t xml:space="preserve">Must lift/carry 50 lbs., when necessary.  Saturday and Sunday work required, when necessary.  Post-hire post-accident drug testing required of foreign and domestic workers. </t>
  </si>
  <si>
    <t xml:space="preserve">7935 Fairbanks White Oak Road </t>
  </si>
  <si>
    <t>P-400-20252-809944</t>
  </si>
  <si>
    <t>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Employer will deduct for reasonable cost of damages and/or replacement of tools and/or equipment  if such repair or replacement results from willful neglect or gross negligence. The employer offers optional employee health insurance to its workers; participation in any such plan is voluntary.</t>
  </si>
  <si>
    <t>H-400-20301-889369</t>
  </si>
  <si>
    <t>BVL3180 BrightView Landscape Services, Inc. San Jose, CA (North)</t>
  </si>
  <si>
    <t>BVLS3108</t>
  </si>
  <si>
    <t>brightview@harrisbech.com</t>
  </si>
  <si>
    <t>825 Mabury Road</t>
  </si>
  <si>
    <t>San Jose</t>
  </si>
  <si>
    <t>SANTA CLARA</t>
  </si>
  <si>
    <t>SAN JOSE-SUNNYVALE-SANTA CLARA, CA</t>
  </si>
  <si>
    <t>Bonuses/raises may be paid at employer discretion based on performance, skill, tenure</t>
  </si>
  <si>
    <t>P-400-20274-852619</t>
  </si>
  <si>
    <t>cherelyn.trickel@brightview.com</t>
  </si>
  <si>
    <t>H-400-20301-889041</t>
  </si>
  <si>
    <t>The Alotian Club, LLC</t>
  </si>
  <si>
    <t>101 Alotian Drive</t>
  </si>
  <si>
    <t>Roland</t>
  </si>
  <si>
    <t>Shepard</t>
  </si>
  <si>
    <t>Director of Operations</t>
  </si>
  <si>
    <t>amber.easterly@alotian.com</t>
  </si>
  <si>
    <t>Ryman</t>
  </si>
  <si>
    <t>2901 Bucks Bayou Rd.</t>
  </si>
  <si>
    <t>vryman@fewaglobal.org</t>
  </si>
  <si>
    <t>Pre-hire background check required; Pre-employment drug testing required; Post-Accident Drug Testing. Able to lift 50lbs. Monday-Friday, some weekends required, schedule varies, start/end times vary,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t>
  </si>
  <si>
    <t>PULASKI</t>
  </si>
  <si>
    <t>LITTLE ROCK-NORTH LITTLE ROCK-CONWAY, AR</t>
  </si>
  <si>
    <t>Potential raise at employer's discretion.</t>
  </si>
  <si>
    <t>P-400-20225-765791</t>
  </si>
  <si>
    <t>Employer may make payroll deductions at employee's request. Employer facilitates corresponding deductions for available health benefits. Employer may offer, on a voluntary basis, one meal per day at no cost to the employee, at employer's discretion.</t>
  </si>
  <si>
    <t>H-400-20293-882491</t>
  </si>
  <si>
    <t>Fortec Forestry Inc</t>
  </si>
  <si>
    <t>235 Stratford Lane</t>
  </si>
  <si>
    <t>Roseburg</t>
  </si>
  <si>
    <t>Reeves</t>
  </si>
  <si>
    <t>Mark</t>
  </si>
  <si>
    <t>D.</t>
  </si>
  <si>
    <t xml:space="preserve">Roseburg </t>
  </si>
  <si>
    <t>fortecforestry1@gmail.com</t>
  </si>
  <si>
    <t>Must show proof of legal authorization to work in the United States. Drug/alcohol/tobacco free work zone. Must be 18 due to travel.  Must walk substantially (up to 15 miles/day), also stoop, bend while carrying a pack (up to 60lbs) thru rough terrain (non-trail).  Outdoors, exposed to weather; must be capable of doing physically strenuous labor for long hours, occasionally in extreme heat or cold. Variable weather conditions apply; hours may fluctuate (+/-), possible downtime and/or overtime.</t>
  </si>
  <si>
    <t>235 Stratford Lane (report to work)</t>
  </si>
  <si>
    <t>DOUGLAS</t>
  </si>
  <si>
    <t>COAST OREGON NONMETROPOLITAN AREA</t>
  </si>
  <si>
    <t>P-400-20183-690177</t>
  </si>
  <si>
    <t>H-400-20304-892419</t>
  </si>
  <si>
    <t>South Star Corporation</t>
  </si>
  <si>
    <t>#1 Landscaping</t>
  </si>
  <si>
    <t>3775 Ridge Rd.</t>
  </si>
  <si>
    <t>Medina</t>
  </si>
  <si>
    <t>Csanyi</t>
  </si>
  <si>
    <t>Tom</t>
  </si>
  <si>
    <t>President/Owner</t>
  </si>
  <si>
    <t>tcsanyi@numberonelandscaping.com</t>
  </si>
  <si>
    <t>Must lift 50lbs. Post-employment drug testing may occur based upon the employers reasonable suspicion drug use.
F.a.5-6
7:30am-4:00pm, M-F, Sat. and Sun. as needed. OT hours vary.</t>
  </si>
  <si>
    <t>1371 W.Main St.</t>
  </si>
  <si>
    <t>West Jefferson</t>
  </si>
  <si>
    <t>COLUMBUS, OH</t>
  </si>
  <si>
    <t>P-400-20241-794884</t>
  </si>
  <si>
    <t>Optional housing avail at a rate of $68/week, to be deducted from pay.</t>
  </si>
  <si>
    <t>H-400-20300-888506</t>
  </si>
  <si>
    <t>SECRETARY / BOOK KEEPER</t>
  </si>
  <si>
    <t>Office Clerks, General</t>
  </si>
  <si>
    <t>AKEEA ELECTRIC INC</t>
  </si>
  <si>
    <t>64-05 METROPOLITAN AVE</t>
  </si>
  <si>
    <t>MIDDLE VILLAGE</t>
  </si>
  <si>
    <t>QUEENS</t>
  </si>
  <si>
    <t>ZAJMI</t>
  </si>
  <si>
    <t>ARTAN</t>
  </si>
  <si>
    <t>ELECTRICAL CONTRACTOR</t>
  </si>
  <si>
    <t>info@akeea.com</t>
  </si>
  <si>
    <t>Associate's</t>
  </si>
  <si>
    <t xml:space="preserve">ORGANIZE FILES, TELEPHONE, BASIC ACCOUNTING, COMPUTERS, EMAILS AND MAIL. </t>
  </si>
  <si>
    <t>P-400-20255-818899</t>
  </si>
  <si>
    <t>All deductions from workers paycheck required by law will be made</t>
  </si>
  <si>
    <t>KOPRENCKA</t>
  </si>
  <si>
    <t>ABDYL</t>
  </si>
  <si>
    <t xml:space="preserve">SKRAPARI TRAVEL INC </t>
  </si>
  <si>
    <t>akoprencka@aol.com</t>
  </si>
  <si>
    <t>H-400-20308-896069</t>
  </si>
  <si>
    <t xml:space="preserve">(BLD1400) BrightView Landscape Development Inc.- Dallas, TX </t>
  </si>
  <si>
    <t xml:space="preserve">Must lift/carry 50 lbs., when necessary (mulch, fertilizer, etc.) and bend, stoop and twist continuously throughout the day.   Saturday work required when necessary.   Employer-paid drug testing required of foreign and domestic workers prior to commencing work and post-hire post-accident.  Post-hire background and motor vehicle check required of foreign and domestic workers.  </t>
  </si>
  <si>
    <t>11439 Denton Drive</t>
  </si>
  <si>
    <t>P-400-20279-857477</t>
  </si>
  <si>
    <t>theresa.zachary@brightview.com</t>
  </si>
  <si>
    <t>Gonzalez Acevedo</t>
  </si>
  <si>
    <t>Murphy</t>
  </si>
  <si>
    <t>CENTRAL KENTUCKY NONMETROPOLITAN AREA</t>
  </si>
  <si>
    <t>H-400-20311-902557</t>
  </si>
  <si>
    <t>Nate's Tree Service, LLC</t>
  </si>
  <si>
    <t>2220 E. 6th Ave</t>
  </si>
  <si>
    <t>Stillwater</t>
  </si>
  <si>
    <t>Priest</t>
  </si>
  <si>
    <t>Nathan</t>
  </si>
  <si>
    <t>Barrett</t>
  </si>
  <si>
    <t>nate@natestreeservice.com</t>
  </si>
  <si>
    <t>Must be able to pass pre-employment background screening as per our policies, post-employment random drug
testing may be required, at no cost to the worker. The job requires the applicant to be qualified, ready, willing, able, and available to perform during the entire employment at all the designated worksites; and to follow workplace rules.</t>
  </si>
  <si>
    <t>2220 E. 6th Ave.</t>
  </si>
  <si>
    <t>P-400-20203-727240</t>
  </si>
  <si>
    <t>On an optional basis, employer will assist those employees who opt in, in securing housing. Employer will make all deductions from the worker’s paycheck required by law.  Payment for housing and any included utilities will be deducted from the worker’s pay.  This deduction is estimated to be $50.00 per week.</t>
  </si>
  <si>
    <t>H-400-20309-899275</t>
  </si>
  <si>
    <t>Ice Cream Vendors</t>
  </si>
  <si>
    <t>Door-To-Door Sales Workers, News and Street Vendors, and Related Workers</t>
  </si>
  <si>
    <t>Mobile Ice Cream Corp (FRED)</t>
  </si>
  <si>
    <t>32 Perchwood Dr.</t>
  </si>
  <si>
    <t>Unit #103</t>
  </si>
  <si>
    <t>Fredericksburg</t>
  </si>
  <si>
    <t>Jona</t>
  </si>
  <si>
    <t>Miklos</t>
  </si>
  <si>
    <t>Unit 103</t>
  </si>
  <si>
    <t>mobileicecream@comcast.net</t>
  </si>
  <si>
    <t>32 Perchwood Dr</t>
  </si>
  <si>
    <t>STAFFORD</t>
  </si>
  <si>
    <t>This position is exempt from OT Wages in the state of Virginia (See attachment)</t>
  </si>
  <si>
    <t>P-400-20265-835511</t>
  </si>
  <si>
    <t>H-400-20308-896067</t>
  </si>
  <si>
    <t>(BVLS3313/3308) BrightView Landscape Services, Inc.- Dallas, TX</t>
  </si>
  <si>
    <t>2315 Southwell Road</t>
  </si>
  <si>
    <t>P-400-20279-857467</t>
  </si>
  <si>
    <t>Kris.truskey@brightview.com</t>
  </si>
  <si>
    <t>H-400-20308-896125</t>
  </si>
  <si>
    <t>Barrientos Concrete, LLC</t>
  </si>
  <si>
    <t>113 Barrientos Lane</t>
  </si>
  <si>
    <t>San Marcos</t>
  </si>
  <si>
    <t>Barrientos</t>
  </si>
  <si>
    <t>josebconcrete@gmail.com</t>
  </si>
  <si>
    <t>Able to lift 45lbs, Monday-Friday, Some weekends may be required, Schedule Varies, overtime varies</t>
  </si>
  <si>
    <t>1161 Old Gin Road</t>
  </si>
  <si>
    <t>GUADALUPE</t>
  </si>
  <si>
    <t>Raises and bonuses at employer's discretion</t>
  </si>
  <si>
    <t>P-400-20227-769323</t>
  </si>
  <si>
    <t>Upon employee's request, payroll deductions may be made, at employer's discretion</t>
  </si>
  <si>
    <t>H-400-20296-885316</t>
  </si>
  <si>
    <t xml:space="preserve">Laborer </t>
  </si>
  <si>
    <t>R&amp;R "1818" Landscape, LP</t>
  </si>
  <si>
    <t>Terra Management Services</t>
  </si>
  <si>
    <t>3940 Dunvale Rd</t>
  </si>
  <si>
    <t>Kelly</t>
  </si>
  <si>
    <t>Patrick</t>
  </si>
  <si>
    <t xml:space="preserve">Landscape Management Director </t>
  </si>
  <si>
    <t>Immigration@fisherbroyles.com</t>
  </si>
  <si>
    <t xml:space="preserve">FisherBroyles, LLP </t>
  </si>
  <si>
    <t xml:space="preserve">Supreme Court of Texas </t>
  </si>
  <si>
    <t>Employer will use a single workweek for computing wages due. Pay will be weekly.</t>
  </si>
  <si>
    <t>P-400-20269-846420</t>
  </si>
  <si>
    <t>Assistance finding and securing board &amp; lodging is available, if needed, at no charge to the worker. Employer will make all deductions required by law from each paycheck as well as optional advance against pay (no interest) not to exceed $100/day for food and lodging per worker needs during 1st pay period.</t>
  </si>
  <si>
    <t>cristinav@terramgmtsvcs.com</t>
  </si>
  <si>
    <t>H-400-20290-880724</t>
  </si>
  <si>
    <t>The Mullen Group, Inc.</t>
  </si>
  <si>
    <t>Classic Landscape</t>
  </si>
  <si>
    <t>315 Livingston Dr</t>
  </si>
  <si>
    <t>Charlotte</t>
  </si>
  <si>
    <t>Mullen</t>
  </si>
  <si>
    <t>Katie</t>
  </si>
  <si>
    <t>315 Livingston Dr.</t>
  </si>
  <si>
    <t>Katie4mullen@gmail.com</t>
  </si>
  <si>
    <t>401 S Mt Juliet Rd</t>
  </si>
  <si>
    <t>Ste 235 - 136</t>
  </si>
  <si>
    <t>North Carolina</t>
  </si>
  <si>
    <t xml:space="preserve">Must be able to perform physical parts of the job. Walking, carrying, operating machinery inherent to the position. </t>
  </si>
  <si>
    <t xml:space="preserve">Classic Landscape is seeking guidance on the proper PWD given that its previous PWD expired and current is processing. </t>
  </si>
  <si>
    <t>P-400-20283-874653</t>
  </si>
  <si>
    <t xml:space="preserve">Employer will make deductions as required by law, but does not expect any further deductions. </t>
  </si>
  <si>
    <t>katie4mullen@gmail.com</t>
  </si>
  <si>
    <t>H-400-20277-856743</t>
  </si>
  <si>
    <t>Shawn McKinney Food Services LLC</t>
  </si>
  <si>
    <t>3290 FM 161 N</t>
  </si>
  <si>
    <t>Hughes Springs</t>
  </si>
  <si>
    <t>McKinney</t>
  </si>
  <si>
    <t>Shawn</t>
  </si>
  <si>
    <t>shawnmckinneyfoodservices@gmail.com</t>
  </si>
  <si>
    <t xml:space="preserve">Must be willing to work up to 7days/wk.  Applicants must cooperate with and complete job application and interview truthfully. 
</t>
  </si>
  <si>
    <t>CASS</t>
  </si>
  <si>
    <t>P-400-20220-757398</t>
  </si>
  <si>
    <t xml:space="preserve">Employer will make all deductions from worker’s paycheck required by law. Employer optional shared housing is provided at no cost to the worker ($120/wk), local convenience travel valued at ($20/wk.), one meal provided per 8 hour shift and food available for wage credit and/or deduction, or any lesser amount to the maximum extent not prohibited by law. </t>
  </si>
  <si>
    <t>H-400-20277-856749</t>
  </si>
  <si>
    <t>Bates Brothers Amusement Co.</t>
  </si>
  <si>
    <t>1506 Fernwood Road</t>
  </si>
  <si>
    <t>Wintersville</t>
  </si>
  <si>
    <t>Brad</t>
  </si>
  <si>
    <t>Dallman</t>
  </si>
  <si>
    <t>braddallman@yahoo.com</t>
  </si>
  <si>
    <t>Must be willing to work up to 7days/wk. Post-employment drug testing and criminal background check required, paid by employer. Applicants must cooperate with and complete job application and interview truthfully.</t>
  </si>
  <si>
    <t>JEFFERSON</t>
  </si>
  <si>
    <t>WEIRTON-STEUBENVILLE, WV-OH</t>
  </si>
  <si>
    <t>P-400-20213-745508</t>
  </si>
  <si>
    <t>Employer will make all deductions from worker’s paycheck required by law. Employer optional shared housing is provided at no cost to the worker ($120/wk), local convenience travel valued at ($20/wk.), and food available for wage credit and/or deduction, or any lesser amount to the maximum extent not prohibited by law.</t>
  </si>
  <si>
    <t>https://jobseeker.ohiomeansjobs.monster.com</t>
  </si>
  <si>
    <t>H-400-20282-874298</t>
  </si>
  <si>
    <t>Laundry Attendants</t>
  </si>
  <si>
    <t>Laundry and Dry-Cleaning Workers</t>
  </si>
  <si>
    <t>Edgewater Beach Resort Management Inc</t>
  </si>
  <si>
    <t>Resort Collection</t>
  </si>
  <si>
    <t>11212 Front Beach Rd</t>
  </si>
  <si>
    <t>Panama City Beach</t>
  </si>
  <si>
    <t>Christy</t>
  </si>
  <si>
    <t>Must work weekends and holidays. Must rotate shifts</t>
  </si>
  <si>
    <t>Panama City</t>
  </si>
  <si>
    <t>P-400-20188-695708</t>
  </si>
  <si>
    <t>Optional housing may be available through third party at $110-$125/wk. and may be voluntarily deducted biweekly plus all deductions required by law. $150 non refundable housing cleaning fee is required.</t>
  </si>
  <si>
    <t>H-400-20297-886910</t>
  </si>
  <si>
    <t>LAWN GROOMERS INC</t>
  </si>
  <si>
    <t>1909 GRAVOIS RD</t>
  </si>
  <si>
    <t>HIGH RIDGE</t>
  </si>
  <si>
    <t>Botto</t>
  </si>
  <si>
    <t>Jody</t>
  </si>
  <si>
    <t>1909 Gravois Rd.</t>
  </si>
  <si>
    <t>High Ridge</t>
  </si>
  <si>
    <t>1 month of experience required, must be able to lift up to 50lbs.</t>
  </si>
  <si>
    <t xml:space="preserve">1909 Gravois Rd. </t>
  </si>
  <si>
    <t>P-400-20183-689257</t>
  </si>
  <si>
    <t>Employer will make all deductions required by law from each paycheck as well as for employer provided housing if chosen by worker at $60.00/wk. ($55.00 rent and $5.00 utilities) and optional uniform laundry service at $9.00/week.  Optional health insurance is also available, employee pays 100% and the cost is up to 9.5% of pay.</t>
  </si>
  <si>
    <t>jody@lawngroomersinc.com</t>
  </si>
  <si>
    <t>H-400-20277-856859</t>
  </si>
  <si>
    <t>JD Forestry, LLC</t>
  </si>
  <si>
    <t>2695 Merriman Rd.</t>
  </si>
  <si>
    <t>Latysha</t>
  </si>
  <si>
    <t>jdforestry@gmail.com</t>
  </si>
  <si>
    <t>2695 Merriman Rd. (report to work)</t>
  </si>
  <si>
    <t>P-400-20191-705929</t>
  </si>
  <si>
    <t>H-400-20308-896859</t>
  </si>
  <si>
    <t>Epic Landscape Productions, LLC</t>
  </si>
  <si>
    <t>23933 W. 175th Street</t>
  </si>
  <si>
    <t>Gardner</t>
  </si>
  <si>
    <t>KS</t>
  </si>
  <si>
    <t>Chapman</t>
  </si>
  <si>
    <t>Donald</t>
  </si>
  <si>
    <t>epicland@blitz-it.net</t>
  </si>
  <si>
    <t>Must be 18 due to equipment use.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60lbs (possible 2-person).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t>
  </si>
  <si>
    <t>24275 W 175th Street (report to work)</t>
  </si>
  <si>
    <t>JOHNSON</t>
  </si>
  <si>
    <t>Bonuses may apply. Wage may vary. Depends on Experience.</t>
  </si>
  <si>
    <t>P-400-20251-808543</t>
  </si>
  <si>
    <t>aspachman@epicland.net</t>
  </si>
  <si>
    <t>H-400-20303-892169</t>
  </si>
  <si>
    <t>(BVL3323) BrightView Landscapes, LLC.- Houston, TX</t>
  </si>
  <si>
    <t xml:space="preserve">980 Jolly Road    </t>
  </si>
  <si>
    <t>14006 Reeveston Road</t>
  </si>
  <si>
    <t>P-400-20275-853238</t>
  </si>
  <si>
    <t>Melissa.diaz@brightview.com</t>
  </si>
  <si>
    <t>H-400-20309-898755</t>
  </si>
  <si>
    <t>100 Sharo Rd.</t>
  </si>
  <si>
    <t>Marlton</t>
  </si>
  <si>
    <t>4945 N. Stahl Park</t>
  </si>
  <si>
    <t>P-400-20258-822487</t>
  </si>
  <si>
    <t>Assistance finding lodging is available, if needed, at no additional charge to the worker</t>
  </si>
  <si>
    <t>H-400-20304-893291</t>
  </si>
  <si>
    <t>(BLD1160) BrightView Landscape Development, Inc. - Phoenix</t>
  </si>
  <si>
    <t>Brightview@harrisbeach.com</t>
  </si>
  <si>
    <t>2926 E. Illini Street</t>
  </si>
  <si>
    <t>P-400-20277-856949</t>
  </si>
  <si>
    <t>bret.beitz@brightview.com</t>
  </si>
  <si>
    <t>H-400-20294-883740</t>
  </si>
  <si>
    <t>Northwood Hospitality, LLC</t>
  </si>
  <si>
    <t>Naples Grande Beach Resort</t>
  </si>
  <si>
    <t>Otero</t>
  </si>
  <si>
    <t>Waleska</t>
  </si>
  <si>
    <t>475 Seagate Drive</t>
  </si>
  <si>
    <t>wotero@naplesgrande.com</t>
  </si>
  <si>
    <t xml:space="preserve">The Petitioner will consider for employment any person who possesses at least six (6) months of service experience in a fine-dining or high-volume environment at a high-end restaurant, resort, or private club.
Successful applicant must pass pre-employment background check.  </t>
  </si>
  <si>
    <t>Wage: Tipped position with guaranteed wage of $15.48 per hour, paid bi-weekly.  See job description for additional info.</t>
  </si>
  <si>
    <t>P-400-20246-801366</t>
  </si>
  <si>
    <t>Employer-provided housing is not available.  However, employer will assist workers in finding and arranging local housing if requested by the employee.  Employees who secure local housing will be responsible for paying rent directly to the housing company.  As an optional benefit to the employee, if employee voluntarily elects, employer will deduct employee’s rent through payroll deductions and make rent payments directly to third-party landlord on the employee’s behalf.  Additional, optional benefits may be offered to worker, for worker’s sole benefit, if worker meets eligibility requirements, including but not limited to meals, medical, dental, life insurance and 401k plans.  If voluntarily elected by worker, employee costs/contributions for benefits will be deducted from paycheck.</t>
  </si>
  <si>
    <t>H-400-20319-912987</t>
  </si>
  <si>
    <t>Winnscapes, Inc.</t>
  </si>
  <si>
    <t>6079 Taylor Rd</t>
  </si>
  <si>
    <t>Gahanna</t>
  </si>
  <si>
    <t>amartin@winnscapes.com</t>
  </si>
  <si>
    <t>407 College Street</t>
  </si>
  <si>
    <t>PO Box 27</t>
  </si>
  <si>
    <t>Clinton</t>
  </si>
  <si>
    <t>andy@andrewjacksonlaw.com</t>
  </si>
  <si>
    <t>Andrew Jackson Law P.C.</t>
  </si>
  <si>
    <t xml:space="preserve">ALL WORK IS PERFORMED OUTDOORS DURING ALL TYPES OF WEATHER CONDITIONS. WORKERS MAY BE REQUESTED TO SUBMIT TO RANDOM DRUG AND ALCOHOL
TESTS AT NO COST TO THE WORKER. FAILURE TO COMPLY WITH THE REQUEST OR TESTING POSITIVE MAY RESULT IN IMMEDIATE TERMINATION. ALL TESTING WILL
OCCUR POST-HIRE AND IS NOT A PART OF THE INTERVIEW PROCESS. NEGATIVE RESULT MAY BE REQUIRED POST-HIRE AND BEFORE COMMENCING WORK. USE OF
PERSONAL CELL PHONE OR OTHER PERSONAL ELECTRONIC DEVICE DURING WORKING HOURS STRICTLY PROHIBITED EXCEPT FOR WORK-RELATED CALLS OR
EMERGENCIES AND VIOLATION MAY RESULT IN IMMEDIATE TERMINATION. MUST BE ABLE TO LIFT AND CARRY 75 LBS. MUST BE ABLE TO LIFT 75 LBS. TO SHOULDER
HEIGHT REPETITIVELY THROUGHOUT THE WORKING DAY. WORKERS MUST COMMIT TO WORK THE ENTIRE CONTRACT PERIOD.
</t>
  </si>
  <si>
    <t>FRANKLIN</t>
  </si>
  <si>
    <t>P-400-20218-753254</t>
  </si>
  <si>
    <t>FICA, MEDICARE AND INCOME TAXES AS REQUIRED BY LAW. THE EMPLOYER MAY MAKE AUTHORIZED DEDUCTIONS REQUIRED BY LAW; MADE UNDER A COURT ORDER; THAT ARE FOR THE REASONABLE COST OR FAIR VALUE OF BOARD, LODGING, AND FACILITIES FURNISHED THAT PRIMARILY BENEFIT THE EMPLOYEE (IF APPLICABLE) (BOARD, LODGING OR OTHER FACILITIES ARE OPTIONAL TO THE WORKERS); THAT ARE AMOUNTS PAID TO THIRD PARTIES AUTHORIZED IN WRITING BY THE EMPLOYEE OR A COLLECTIVE BARGAINING AGREEMENT; REPAYMENT OF CASH ADVANCES OR LOANS; REPAYMENT OF OVERPAYMENT OF WAGES TO THE WORKER; PAYMENT FOR ARTICLES WHICH THE WORKER HAS VOLUNTARILY PURCHASED FROM THE EMPLOYER; RECOVERY OF ANY LOSS TO THE EMPLOYER DUE TO THE WORKER’S DAMAGE, BEYOND NORMAL WEAR AND TEAR, OR LOSS OF EQUIPMENT WHERE IT IS SHOWN THAT THE WORKER IS RESPONSIBLE.</t>
  </si>
  <si>
    <t>H-400-20308-896764</t>
  </si>
  <si>
    <t>Geddes Pools, Inc.</t>
  </si>
  <si>
    <t>232 Industry Parkway</t>
  </si>
  <si>
    <t>Nicholasville</t>
  </si>
  <si>
    <t>Geddes</t>
  </si>
  <si>
    <t>Herbert</t>
  </si>
  <si>
    <t xml:space="preserve">232 Industry Parkway </t>
  </si>
  <si>
    <t>geddespools@gmail.com</t>
  </si>
  <si>
    <t>JESSAMINE</t>
  </si>
  <si>
    <t>LEXINGTON-FAYETTE, KY</t>
  </si>
  <si>
    <t>P-400-20278-857066</t>
  </si>
  <si>
    <t>H-400-20301-889056</t>
  </si>
  <si>
    <t xml:space="preserve">Golden West Concessions, Inc. </t>
  </si>
  <si>
    <t>4957 COCONINO WAY</t>
  </si>
  <si>
    <t>california</t>
  </si>
  <si>
    <t>Kasinak</t>
  </si>
  <si>
    <t>Kennett</t>
  </si>
  <si>
    <t>4957 Coconino Way</t>
  </si>
  <si>
    <t>San Diego</t>
  </si>
  <si>
    <t>kc_kasinak@yahoo.com</t>
  </si>
  <si>
    <t>200 East 2nd Street</t>
  </si>
  <si>
    <t>Imperial</t>
  </si>
  <si>
    <t>P-400-20206-733768</t>
  </si>
  <si>
    <t>Crew Member</t>
  </si>
  <si>
    <t>Some O.T. &amp; weekends may be available</t>
  </si>
  <si>
    <t xml:space="preserve">San Antonio </t>
  </si>
  <si>
    <t>H-400-20336-932234</t>
  </si>
  <si>
    <t>Framers</t>
  </si>
  <si>
    <t>Construction Carpenters</t>
  </si>
  <si>
    <t>RM Aztec Construction LLC</t>
  </si>
  <si>
    <t>Aztec Construction</t>
  </si>
  <si>
    <t>5003 52nd St.</t>
  </si>
  <si>
    <t>Lubbock</t>
  </si>
  <si>
    <t>Mata</t>
  </si>
  <si>
    <t>Mary</t>
  </si>
  <si>
    <t>martinez.mart04@gmail.com</t>
  </si>
  <si>
    <t>Able to lift 50lbs, Must be able to work at heights of 10'. Monday-Friday, some Saturdays are required, schedules varies, overtime varies</t>
  </si>
  <si>
    <t>2615 Amherst St</t>
  </si>
  <si>
    <t>LUBBOCK</t>
  </si>
  <si>
    <t>LUBBOCK, TX</t>
  </si>
  <si>
    <t>raises at employer's discretion, opportunity for higher pay depending on performance and experience.</t>
  </si>
  <si>
    <t>P-400-20254-814359</t>
  </si>
  <si>
    <t>H-400-20336-931914</t>
  </si>
  <si>
    <t>Quality One, Inc.</t>
  </si>
  <si>
    <t>3709 Level Village Rd</t>
  </si>
  <si>
    <t>Havre de Grace</t>
  </si>
  <si>
    <t>Bane</t>
  </si>
  <si>
    <t>Office Administrator</t>
  </si>
  <si>
    <t>Havre De Grace</t>
  </si>
  <si>
    <t>daniellelbane@gmail.com</t>
  </si>
  <si>
    <t xml:space="preserve">Pre-employment criminal background check and post-injury or incident drug testing required, cost paid by employer. Must be able to work a 5 day schedule, may include weekends and holidays. Applicants must complete an employment application. </t>
  </si>
  <si>
    <t>3709 Level Village Rd.</t>
  </si>
  <si>
    <t>HARFORD</t>
  </si>
  <si>
    <t>P-400-20248-806882</t>
  </si>
  <si>
    <t>Employer will make all deductions from the worker's paycheck required by law and deduct approved cost of housing if worker elects. Optional employee only shared housing, approximate cost $60 per week does not include utilities. Employer pays utilities.</t>
  </si>
  <si>
    <t>www.mwejobs.maryland.gov</t>
  </si>
  <si>
    <t>H-400-20335-931167</t>
  </si>
  <si>
    <t>JDK ASSOCIATES, INC.</t>
  </si>
  <si>
    <t>2425 W. AMMANN RD.</t>
  </si>
  <si>
    <t>BULVERDE</t>
  </si>
  <si>
    <t>KENNEY</t>
  </si>
  <si>
    <t>JAMES</t>
  </si>
  <si>
    <t>STEVE</t>
  </si>
  <si>
    <t>STEVE@JDKINC.COM</t>
  </si>
  <si>
    <t>MUST BE ABLE TO LIFT 60 POUNDS. MUST HAVE 3 MONTHS EXPERIENCE IN
HARDSCAPE.</t>
  </si>
  <si>
    <t>2425 AMMANN RD</t>
  </si>
  <si>
    <t>P-400-20189-700278</t>
  </si>
  <si>
    <t>maxton@jdkinc.com</t>
  </si>
  <si>
    <t>CONSTRUCTION LABORERS</t>
  </si>
  <si>
    <t>STUART</t>
  </si>
  <si>
    <t>St. Louis</t>
  </si>
  <si>
    <t>Bradley</t>
  </si>
  <si>
    <t xml:space="preserve">Must be able to lift 50 lbs, work in adverse weather conditions &amp; pass post-employment drug test paid by employer.  </t>
  </si>
  <si>
    <t>Groundskeeper</t>
  </si>
  <si>
    <t>JT Lawn Services LLC</t>
  </si>
  <si>
    <t xml:space="preserve">2660 16th Ave. S. </t>
  </si>
  <si>
    <t>Moorhead</t>
  </si>
  <si>
    <t>MIKE</t>
  </si>
  <si>
    <t>2660 16th Ave. S (report to work)</t>
  </si>
  <si>
    <t>CLAY</t>
  </si>
  <si>
    <t>FARGO, ND-MN</t>
  </si>
  <si>
    <t>P-400-20250-808034</t>
  </si>
  <si>
    <t>Cash advances may apply at employer's discretion (to be deducted from worker's paycheck). Optional furnished housing available to the worker ($200/month): to be deducted from paycheck if housing is agreed upon by the worker ($100 per paycheck).</t>
  </si>
  <si>
    <t>office.jtlawn@gmail.com</t>
  </si>
  <si>
    <t>campbell1128@maslabor.com</t>
  </si>
  <si>
    <t>Ridgeland</t>
  </si>
  <si>
    <t>Campbell</t>
  </si>
  <si>
    <t>LABORER</t>
  </si>
  <si>
    <t>Ogden</t>
  </si>
  <si>
    <t>KATIRAEI</t>
  </si>
  <si>
    <t>RON</t>
  </si>
  <si>
    <t>60 EAST 42ND STREET</t>
  </si>
  <si>
    <t>SUITE 4600</t>
  </si>
  <si>
    <t>KATIRLAW@AOL.COM</t>
  </si>
  <si>
    <t>WEBER</t>
  </si>
  <si>
    <t>Standard deductions required as by law.</t>
  </si>
  <si>
    <t>Grounds Pro, LLC</t>
  </si>
  <si>
    <t>12526 Greenwell Springs Rd.</t>
  </si>
  <si>
    <t>Sommers</t>
  </si>
  <si>
    <t>Ben</t>
  </si>
  <si>
    <t xml:space="preserve">Amigos Labor Solutions, Inc. </t>
  </si>
  <si>
    <t>Must be able to lift 50 lbs, work in adverse weather conditions.
Must pass a post-employment drug test paid by employer.</t>
  </si>
  <si>
    <t>P-400-20195-711098</t>
  </si>
  <si>
    <t xml:space="preserve">Shared housing may be available – if used, $50.00/wk.  will be deducted from paycheck. </t>
  </si>
  <si>
    <t>ben@groundsprolandscape.com</t>
  </si>
  <si>
    <t xml:space="preserve">www.louisianaworks.net </t>
  </si>
  <si>
    <t>Vice-President</t>
  </si>
  <si>
    <t xml:space="preserve">Grounds/Maintenance Specialist </t>
  </si>
  <si>
    <t>Christina</t>
  </si>
  <si>
    <t xml:space="preserve">400 Front Street </t>
  </si>
  <si>
    <t xml:space="preserve">P.O. Box 507  </t>
  </si>
  <si>
    <t xml:space="preserve">The employer will make all deductions from worker's paycheck required by law. The employer does not envision other workforce-wide payroll deductions.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Employer will offer daily transportation to and from the worksite from a centralized designated pick-up place at no cost to workers.  Use of this transportation is voluntary.      </t>
  </si>
  <si>
    <t>Pittsburgh</t>
  </si>
  <si>
    <t>BUTLER</t>
  </si>
  <si>
    <t>H-400-20337-934339</t>
  </si>
  <si>
    <t>Laborer, Landscape &amp; Irrigation</t>
  </si>
  <si>
    <t>Heaven and Earth Landscaping, LLC</t>
  </si>
  <si>
    <t>3102 Sun Valley Place</t>
  </si>
  <si>
    <t>Indian Trail</t>
  </si>
  <si>
    <t>Sheri</t>
  </si>
  <si>
    <t>sheri.henderson@heavenandearthlandscaping.com</t>
  </si>
  <si>
    <t>IDAHO</t>
  </si>
  <si>
    <t>MONICA@LABORCI.COM</t>
  </si>
  <si>
    <t>LABOR CONSULTANTS INTERNATIONAL</t>
  </si>
  <si>
    <t>3102 Sun Valley Place (report to work)</t>
  </si>
  <si>
    <t>UNION</t>
  </si>
  <si>
    <t>Wage may vary. DOE.</t>
  </si>
  <si>
    <t>P-400-20260-827502</t>
  </si>
  <si>
    <t>H-400-20190-703345</t>
  </si>
  <si>
    <t>Paint Helper</t>
  </si>
  <si>
    <t>Helpers--Painters, Paperhangers, Plasterers, and Stucco Masons</t>
  </si>
  <si>
    <t>Quick Steel Fabrication Inc.</t>
  </si>
  <si>
    <t>2589 NW 157th Street</t>
  </si>
  <si>
    <t>Clive</t>
  </si>
  <si>
    <t>Smlatic</t>
  </si>
  <si>
    <t>Senad</t>
  </si>
  <si>
    <t>515-313-3554</t>
  </si>
  <si>
    <t>senadsmlatic@gmaiI.com</t>
  </si>
  <si>
    <t>Must be able to lift and carry 50 lbs for 50 yds.</t>
  </si>
  <si>
    <t>5360 Merle Hay Road</t>
  </si>
  <si>
    <t>Johnston</t>
  </si>
  <si>
    <t>May be offered higher wage due to experience or merit. Up to 10 hours of overtime may be available but is not guaranteed</t>
  </si>
  <si>
    <t>P-400-20160-635372</t>
  </si>
  <si>
    <t>All deductions from the worker’s paycheck will be made as required by law. Any advances will be deducted with the consent of the employee.</t>
  </si>
  <si>
    <t>senadsmlatic@gmail.com</t>
  </si>
  <si>
    <t>H-400-20204-728927</t>
  </si>
  <si>
    <t>Optional Housing with be paid directly to housing provider at a rate of $60-$70/week</t>
  </si>
  <si>
    <t>H-400-20200-722761</t>
  </si>
  <si>
    <t>BEP Lyman LLC</t>
  </si>
  <si>
    <t>Carpentry Contractors Company</t>
  </si>
  <si>
    <t>520 3rd Street</t>
  </si>
  <si>
    <t>Excelsior</t>
  </si>
  <si>
    <t>Gertjejansen</t>
  </si>
  <si>
    <t>Branch Manager</t>
  </si>
  <si>
    <t>scottg@lymanlumber.com</t>
  </si>
  <si>
    <t xml:space="preserve">Must be able to lift and carry 75 lbs. for 75 yards. </t>
  </si>
  <si>
    <t>100 Zephyr Ave.</t>
  </si>
  <si>
    <t>Montrose</t>
  </si>
  <si>
    <t>A shift differential of $1.12/hr is added. Wage may be higher due to experience/merit.</t>
  </si>
  <si>
    <t>P-400-20170-665681</t>
  </si>
  <si>
    <t>Optional daily transportation to and from the worksite will be provided and the employer will deduct $20.00 per biweekly paycheck. The employer will provide optional housing and deduct $145.00 per bi-weekly paycheck for rent and utilities. Any advances will be deducted with the consent of the employee.</t>
  </si>
  <si>
    <t>H-400-20185-694248</t>
  </si>
  <si>
    <t>Welder</t>
  </si>
  <si>
    <t>Welders, Cutters, Solderers, and Brazers</t>
  </si>
  <si>
    <t xml:space="preserve">Plant Process  Equipment, Inc. </t>
  </si>
  <si>
    <t>280 Reynolds Ave.</t>
  </si>
  <si>
    <t>League City</t>
  </si>
  <si>
    <t>Kennedy</t>
  </si>
  <si>
    <t>sckennedy@plant-process.com</t>
  </si>
  <si>
    <t>HARKEY</t>
  </si>
  <si>
    <t>RONDA</t>
  </si>
  <si>
    <t>470 ORLEANS STREET</t>
  </si>
  <si>
    <t>BEAUMONT</t>
  </si>
  <si>
    <t>RBH@OBT.COM</t>
  </si>
  <si>
    <t>Orgain Bell &amp; Tucker, LLP</t>
  </si>
  <si>
    <t>MUST PASS PRE-HIRE DRUG TEST AND MEDICAL PHYSICAL.  MUST PASS WRITTEN AND FUNCTIONAL WELDING TEST AT EMPLOYER'S EXPENSE.  MUST BE ABLE TO LIFT AND/OR MOVE A MINIMUM OF 50 LBS.  MUST BE WILLING AND ABLE TO CLIMB AND WORK IN HIGH PLACES THAT MAY EXCEED 200 FEET IN HEIGHT, AND IN CONFINED SPACES.  THESE REQUIREMENTS WILL BE CARRIED OUT EQUALLY BETWEEN U.S. AND H-2B WORKERS.</t>
  </si>
  <si>
    <t>1414 Corn Products Rd.</t>
  </si>
  <si>
    <t>P-400-20098-464397</t>
  </si>
  <si>
    <t>None. No deductions will be made from pay other than those required by law from the workers' pay.</t>
  </si>
  <si>
    <t>PPE-Resumes@CMLabor.com</t>
  </si>
  <si>
    <t>H-400-20224-762279</t>
  </si>
  <si>
    <t>Groundskeeping Worker</t>
  </si>
  <si>
    <t>Sharpe's Outdoor Services LLC</t>
  </si>
  <si>
    <t>2960 Harvest Dr</t>
  </si>
  <si>
    <t>Howell</t>
  </si>
  <si>
    <t>Sharpe</t>
  </si>
  <si>
    <t>Dustin</t>
  </si>
  <si>
    <t>Ervin</t>
  </si>
  <si>
    <t>2960 Harvest</t>
  </si>
  <si>
    <t>outdooremployment@gmail.com</t>
  </si>
  <si>
    <t>Marie Yakel</t>
  </si>
  <si>
    <t>9776 Galatian Dr</t>
  </si>
  <si>
    <t>Whitmore Lake</t>
  </si>
  <si>
    <t>jessica@ihcpllc.com</t>
  </si>
  <si>
    <t>In-House Counsel PLLC</t>
  </si>
  <si>
    <t>4960 Harvest Dr</t>
  </si>
  <si>
    <t>LIVINGSTON</t>
  </si>
  <si>
    <t>OT hours vary depending on weather or incomplete work during a normal work day, paid bi-weekly</t>
  </si>
  <si>
    <t>P-400-20193-709135</t>
  </si>
  <si>
    <t>Lodging is available in rental housing at a rate of $50 per person per week for workers that cannot reasonably return to their original residence daily. In the event this option is utilized the amount of $100.00 on a bi-weekly basis will be deducted from the worker's paycheck.</t>
  </si>
  <si>
    <t>https://www.sharpesoutdoorservices.com/career-opportunities</t>
  </si>
  <si>
    <t>H-400-20217-750776</t>
  </si>
  <si>
    <t>OYSTER PLANT WORKER</t>
  </si>
  <si>
    <t>Graders and Sorters, Agricultural Products</t>
  </si>
  <si>
    <t>OYSTER DELICACY LLC</t>
  </si>
  <si>
    <t>337 BROADWAY AVENUE</t>
  </si>
  <si>
    <t>SCHRIEVER</t>
  </si>
  <si>
    <t>LOMBAS</t>
  </si>
  <si>
    <t>PATTERSON</t>
  </si>
  <si>
    <t>J.</t>
  </si>
  <si>
    <t>PATTERSONLOMBAS@AOL.COM</t>
  </si>
  <si>
    <t>3 months experience no education required; willing to undergo pre-employment drug testing and random drugs testing at employers expense: must be able to stand for long periods of time, must be able to work endure working in a cold plant</t>
  </si>
  <si>
    <t>4889 W. MAIN STREET</t>
  </si>
  <si>
    <t>HOUMA</t>
  </si>
  <si>
    <t>P-400-20128-552809</t>
  </si>
  <si>
    <t xml:space="preserve">All deductions required by law will be made. A lodging fee of $160.00 p/month or $40.00 p/week utilities included, will be deducted from workers paycheck, if worker chooses to accept lodging offered by employer. Workers who choose not to live at lodging and prefer to live elsewhere, the $160.00 p/month or $40.00 p/week lodging fee will not be deducted from workers paycheck. </t>
  </si>
  <si>
    <t>H-400-20230-772656</t>
  </si>
  <si>
    <t>Nick of time stable</t>
  </si>
  <si>
    <t>1125 Cliffrose St</t>
  </si>
  <si>
    <t>Hollywood</t>
  </si>
  <si>
    <t xml:space="preserve">Pompay </t>
  </si>
  <si>
    <t>terripompay@gmail.com</t>
  </si>
  <si>
    <t>GULFSTREAM PARK</t>
  </si>
  <si>
    <t>901 S FEDERAL HIGHWAY</t>
  </si>
  <si>
    <t>Hallandale</t>
  </si>
  <si>
    <t>P-400-20157-630964</t>
  </si>
  <si>
    <t>H-400-20223-759802</t>
  </si>
  <si>
    <t>crawfish processor/seafood processor</t>
  </si>
  <si>
    <t>D &amp; G Frey Crawfish, LLC</t>
  </si>
  <si>
    <t>6676 Harmon Rd</t>
  </si>
  <si>
    <t>Iota</t>
  </si>
  <si>
    <t>Acadia</t>
  </si>
  <si>
    <t>Frey</t>
  </si>
  <si>
    <t>danafrey@aol.com</t>
  </si>
  <si>
    <t>40hours/week; 8:00 a.m. - 4:00 p.m. Monday - Friday, 8:00 a.m. - 2:00 p.m. Saturday; includes one 1-hour unpaid lunch break. Overtime may be offered and vary.</t>
  </si>
  <si>
    <t>Piece rate: may make either the listed hourly wage or the piece rate wage of $2.25/lb. may be offered, whichever is higher.</t>
  </si>
  <si>
    <t>P-400-20181-684648</t>
  </si>
  <si>
    <t>Voluntary, low-cost housing is available to workers for the option to board; $50/week is deducted from workers' paychecks for workers who choose voluntary housing; housing is not mandatory.</t>
  </si>
  <si>
    <t>Danafrey@aol.com</t>
  </si>
  <si>
    <t>H-400-20240-790856</t>
  </si>
  <si>
    <t>JAG'S LAWN AND LANDSCAPE</t>
  </si>
  <si>
    <t>2733 E BATTLEFIELD # 339</t>
  </si>
  <si>
    <t>SPRINGFIELD</t>
  </si>
  <si>
    <t>GWENNAP</t>
  </si>
  <si>
    <t>JOSH</t>
  </si>
  <si>
    <t>JAGSLAWN@GMAIL.COM</t>
  </si>
  <si>
    <t>DRIVERS LICENSE REQUIRED. MUST BE ABLE TO LIFT 50 POUNDS.</t>
  </si>
  <si>
    <t>SPRINGFIELD, MO</t>
  </si>
  <si>
    <t>P-400-20189-700258</t>
  </si>
  <si>
    <t>jagslawn@gmail.com</t>
  </si>
  <si>
    <t>H-400-20234-782578</t>
  </si>
  <si>
    <t>Carpenter Laborer</t>
  </si>
  <si>
    <t>Northridge Construction, Inc.</t>
  </si>
  <si>
    <t xml:space="preserve">166 Hargraves Drive </t>
  </si>
  <si>
    <t>C-400-125</t>
  </si>
  <si>
    <t>Farmer</t>
  </si>
  <si>
    <t>Counsel</t>
  </si>
  <si>
    <t xml:space="preserve"> 166 Hargraves Drive, St. C400-125</t>
  </si>
  <si>
    <t>labor@signetbuilders.com</t>
  </si>
  <si>
    <t>Kyle</t>
  </si>
  <si>
    <t>14949 FM 1826</t>
  </si>
  <si>
    <t>info@ffbfirm.com</t>
  </si>
  <si>
    <t>Farmer Farmer &amp; Brown Law Firm PLLC</t>
  </si>
  <si>
    <t>Position requires 6+ months of experience as Construction Carpenter. Criminal background check and pre-employment drug screen. Weekly Work Schedule: 45 hours (8 hours on Monday, Tuesday, Wednesday, Thursday, Friday and 5 hours on Saturday). Workers will work on their feet in bent, stooped and crouched positions and on ladders up to ten (10) feet in height for long periods of time. Extensive pushing and pulling. Employees must be able to lift and carry materials or equipment with a weight of 50 pounds frequently throughout the workday up to 75 yards. Work requires repetitive movements and extensive walking.  Workers are expected to work outside in all weather conditions including cold, snow, rain, and heat.  Temperatures may range from -20 to 110 F. Workers may be required to work during rain and snow conditions that are not severe enough to stop operations. Returning workers and workers with experience may be paid higher wage rates.</t>
  </si>
  <si>
    <t>60788 Lincoln Highway</t>
  </si>
  <si>
    <t>Nevada</t>
  </si>
  <si>
    <t>STORY</t>
  </si>
  <si>
    <t>AMES, IA</t>
  </si>
  <si>
    <t>Returning workers and workers with experience may be paid higher wage rates.</t>
  </si>
  <si>
    <t>P-400-20140-584692</t>
  </si>
  <si>
    <t>Employer will make all deductions from worker's paycheck required by law. Employer will provide housing and deduct an additional $60.00 per weekly paycheck for rent and utilities.</t>
  </si>
  <si>
    <t>H-400-20245-799938</t>
  </si>
  <si>
    <t xml:space="preserve">STEVEN BUCK LAWN MAINTENANCE, LLC </t>
  </si>
  <si>
    <t>451 WASHINGTON PIKE</t>
  </si>
  <si>
    <t>WELLSBURG</t>
  </si>
  <si>
    <t>WV</t>
  </si>
  <si>
    <t>West Virginia</t>
  </si>
  <si>
    <t>BUCK</t>
  </si>
  <si>
    <t>STEVEN</t>
  </si>
  <si>
    <t>PJBUCK@YAHOO.COM</t>
  </si>
  <si>
    <t>BROOKE</t>
  </si>
  <si>
    <t>P-400-20190-701885</t>
  </si>
  <si>
    <t>sabuck76@yahoo.com</t>
  </si>
  <si>
    <t>H-400-20247-802831</t>
  </si>
  <si>
    <t>Hospitality Crew</t>
  </si>
  <si>
    <t>Mountaineer Motor Inns Inc</t>
  </si>
  <si>
    <t>Mountaineer Inn</t>
  </si>
  <si>
    <t>3343 Mountain Rd</t>
  </si>
  <si>
    <t>Stowe</t>
  </si>
  <si>
    <t>Christie</t>
  </si>
  <si>
    <t>Erika</t>
  </si>
  <si>
    <t>Leigh</t>
  </si>
  <si>
    <t>PO Box 1329</t>
  </si>
  <si>
    <t>York Beach</t>
  </si>
  <si>
    <t>erika.l.ramsey@gmail.com</t>
  </si>
  <si>
    <t xml:space="preserve">Day, evening, and weekend shifts will be required.  </t>
  </si>
  <si>
    <t>STOWE</t>
  </si>
  <si>
    <t>Optional housing may be available. Employer can assist in finding housing; if elected, weekly rate may vary from $60 – $150 depending on type &amp; style and can be payroll deducted. If the employee chooses to utilize these services then they will be payroll deducted. Discounted employee meals may be available.</t>
  </si>
  <si>
    <t>P-400-20202-723558</t>
  </si>
  <si>
    <t xml:space="preserve">Housing (if elected), meals (if elected) will be withheld from pay.  All state/federal taxes will be withheld in accordance with the law. </t>
  </si>
  <si>
    <t>innkeeper@stowemountaineerinn.com</t>
  </si>
  <si>
    <t>H-400-20246-802094</t>
  </si>
  <si>
    <t>Event EZ LLC</t>
  </si>
  <si>
    <t>Kissel</t>
  </si>
  <si>
    <t>Tammy</t>
  </si>
  <si>
    <t>Jean</t>
  </si>
  <si>
    <t>tammykissel@yahoo.com</t>
  </si>
  <si>
    <t>Must pass post-hire criminal background check and drug testing paid by employer. Must be able to lift 50lbs.</t>
  </si>
  <si>
    <t>P-400-20183-690904</t>
  </si>
  <si>
    <t>H-400-20254-814787</t>
  </si>
  <si>
    <t>Williams Forestry and Associates LLC</t>
  </si>
  <si>
    <t>123 Farm House Road</t>
  </si>
  <si>
    <t>Calhoun</t>
  </si>
  <si>
    <t>Rick</t>
  </si>
  <si>
    <t>rick@wfatrees.com</t>
  </si>
  <si>
    <t>716 Hwy 53 (report to work)</t>
  </si>
  <si>
    <t>GORDON</t>
  </si>
  <si>
    <t>P-400-20191-705699</t>
  </si>
  <si>
    <t>P-400-20191-705701</t>
  </si>
  <si>
    <t>christian@wfatrees.com</t>
  </si>
  <si>
    <t>H-400-20237-783773</t>
  </si>
  <si>
    <t xml:space="preserve">Forest Workers </t>
  </si>
  <si>
    <t xml:space="preserve">Pritchett Forestry Services, Inc.  </t>
  </si>
  <si>
    <t>198 Old Hwy 10</t>
  </si>
  <si>
    <t>Sweet Water</t>
  </si>
  <si>
    <t>Cory</t>
  </si>
  <si>
    <t>COMARTIN@TDS.NET</t>
  </si>
  <si>
    <t>Must be 18 years or older. Requires physical stamina.  Extensive walking over rough terrain.  Work is in adverse weather. Must lift and carry 50 lbs. Production standard of 2000 trees correctly planted per 8 hour day after one week of on the job training. Work schedule and locations dependent on weather conditions. Must pass drug screenings. Overnight travel required.</t>
  </si>
  <si>
    <t>198 Old Highway 10</t>
  </si>
  <si>
    <t>MARENGO</t>
  </si>
  <si>
    <t>Piece rate of $15-$22/acre planted correctly, or the pw in the area of intended employment.</t>
  </si>
  <si>
    <t>P-400-20157-629962</t>
  </si>
  <si>
    <t xml:space="preserve">Reimbursement of approved cash advances will be payroll deducted when expressly authorized by the worker in writing. The employer will assist non-local workers in locating reasonably priced shared housing near the areas of employment and the employer will pay for the cost of that lodging to the extent that such costs would reduce pay below the offered wage rate for the area of intended employment. Housing is optional. </t>
  </si>
  <si>
    <t>comartin@tds.net</t>
  </si>
  <si>
    <t>H-400-20260-828031</t>
  </si>
  <si>
    <t>GREG TRACY RACING INC</t>
  </si>
  <si>
    <t>129 CR 376</t>
  </si>
  <si>
    <t>DUBLIN</t>
  </si>
  <si>
    <t xml:space="preserve">129 CR 376 </t>
  </si>
  <si>
    <t>Dublin</t>
  </si>
  <si>
    <t>gtracyracing@gmail.com</t>
  </si>
  <si>
    <t>Must be able to lift 50 lbs</t>
  </si>
  <si>
    <t>2717 Delta Downs Dr</t>
  </si>
  <si>
    <t>P-400-20224-763212</t>
  </si>
  <si>
    <t>H-400-20266-839538</t>
  </si>
  <si>
    <t>Carnival Americana, Inc.</t>
  </si>
  <si>
    <t>6245 Rufe Snow Dr 28061</t>
  </si>
  <si>
    <t>Watauga</t>
  </si>
  <si>
    <t>Cockerham</t>
  </si>
  <si>
    <t>alan@carnivalamericana.com</t>
  </si>
  <si>
    <t>1700 TX-36</t>
  </si>
  <si>
    <t>Aibilene</t>
  </si>
  <si>
    <t>TAYLOR</t>
  </si>
  <si>
    <t>ABILENE, TX</t>
  </si>
  <si>
    <t>P-400-20183-690951</t>
  </si>
  <si>
    <t>Optional mobile housing ($125/week) and local convenience travel ($25/week) are available for wage credit and/or deduction, or any lesser amount to the maximum extent not prohibited by law.  The employer will pay the cost of housing to the extent such costs would reduce the pay below the offered wage rate for the areas of intended employment.</t>
  </si>
  <si>
    <t>info@carnivalamericana.com</t>
  </si>
  <si>
    <t>H-400-20261-830890</t>
  </si>
  <si>
    <t>Guest Services Associate</t>
  </si>
  <si>
    <t>433 Mountain Road Operating Company LLC</t>
  </si>
  <si>
    <t>Field Guide</t>
  </si>
  <si>
    <t>433 Mountain Road</t>
  </si>
  <si>
    <t>Blood</t>
  </si>
  <si>
    <t>Ellen@larkhotels.com</t>
  </si>
  <si>
    <t xml:space="preserve">Supreme Judicial Court </t>
  </si>
  <si>
    <t>The Petitioner will consider for employment any person who possesses at least six (6) months of guest service experience at a high-end hotel, resort, or private club.</t>
  </si>
  <si>
    <t>Wage: $15.03 per hour, paid bi-weekly.  Overtime is available at $22.55 per hour.</t>
  </si>
  <si>
    <t>P-400-20197-716440</t>
  </si>
  <si>
    <t>Housing is offered and optional.  Cost of housing, including utilities, if accepted, is $250.00 per bi-weekly pay period.  If used, total cost of housing will be paid directly to employer.</t>
  </si>
  <si>
    <t>H-400-20260-827422</t>
  </si>
  <si>
    <t>Program Assistant</t>
  </si>
  <si>
    <t>Recreation Workers</t>
  </si>
  <si>
    <t>Rio Volleyball Club Inc.</t>
  </si>
  <si>
    <t>5350 Oakdale Road SE</t>
  </si>
  <si>
    <t>Smyrna</t>
  </si>
  <si>
    <t>Silva</t>
  </si>
  <si>
    <t>Rafael</t>
  </si>
  <si>
    <t>rafael@riovolleyballclub.com</t>
  </si>
  <si>
    <t xml:space="preserve">The Petitioner will consider for employment any person who possesses at least two (2) years of professional experience playing Volleyball and/or two (2) years of full time coaching or instruction of Volleyball. 
Successful applicant must pass pre-employment background check and drug screening.
</t>
  </si>
  <si>
    <t>COBB</t>
  </si>
  <si>
    <t>Wage: $14.38 - $15.00 per hour, paid bi-weekly.  See job description for more information.</t>
  </si>
  <si>
    <t>P-400-20205-732144</t>
  </si>
  <si>
    <t>Housing is offered and optional.  Cost of housing, including utilities, if accepted, is $300 per bi-weekly pay period.  If used, total cost of housing, including utilities, will be deducted from paycheck.</t>
  </si>
  <si>
    <t>H-400-20261-830095</t>
  </si>
  <si>
    <t>Food Runner</t>
  </si>
  <si>
    <t>Singh Hospitality LLC</t>
  </si>
  <si>
    <t>Isla Bella Beach Resort</t>
  </si>
  <si>
    <t>1 Knights Key Blvd, MM47</t>
  </si>
  <si>
    <t>Marathon</t>
  </si>
  <si>
    <t>Mills</t>
  </si>
  <si>
    <t>Roger</t>
  </si>
  <si>
    <t>Regional Director of Finance</t>
  </si>
  <si>
    <t>rmills@islabella.com</t>
  </si>
  <si>
    <t>Practical Employee solutions</t>
  </si>
  <si>
    <t xml:space="preserve">Applicant must complete employment application. </t>
  </si>
  <si>
    <t>P-400-20174-671632</t>
  </si>
  <si>
    <t>Employer will make all deductions from the worker's paycheck required by law and deduct approved costs if worker elects. Optional employee only shared housing, approx. $150 per week, includes cable &amp; internet. Refundable housing deposit approx. $200. Medical/Dental/Vision insurance available, approx. $65 per week. Transportation to/from worksite/housing provided at no cost to employee.</t>
  </si>
  <si>
    <t>www.islabellabeachresort.com</t>
  </si>
  <si>
    <t>H-400-20261-830825</t>
  </si>
  <si>
    <t>Front Desk Clerk</t>
  </si>
  <si>
    <t>Snake River Lodge Hotel Investors, LLC</t>
  </si>
  <si>
    <t>Snake River Lodge and Spa</t>
  </si>
  <si>
    <t>7710 Granite Loop Road</t>
  </si>
  <si>
    <t>Teton Village</t>
  </si>
  <si>
    <t>28 Jacome way</t>
  </si>
  <si>
    <t>Wage: All new-hires and first-time employees will begin work at $17.50 per hour, paid weekly... See job description.</t>
  </si>
  <si>
    <t>P-400-20216-748839</t>
  </si>
  <si>
    <t>Limited shared seasonal housing may be offered and optional on a first-come, first-serve basis.  Cost of housing, if available, is $125.00 per week.  If used, total cost of housing will be paid directly to employer or rental unit by employee.  Additional, optional benefits may be offered to worker, for worker’s sole benefit, including but not limited to medical, dental, and vision insurance.  If voluntarily elected by worker, employee costs/contributions for benefits will be deducted from paycheck.</t>
  </si>
  <si>
    <t>H-400-20258-821995</t>
  </si>
  <si>
    <t>VR NE HOLDINGS, LLC</t>
  </si>
  <si>
    <t>Okemo Mountain Resort</t>
  </si>
  <si>
    <t>77 Okemo Ridge Road</t>
  </si>
  <si>
    <t>Ludlow</t>
  </si>
  <si>
    <t>WINDSOR</t>
  </si>
  <si>
    <t>P-400-20206-734787</t>
  </si>
  <si>
    <t>Limited optional subsidized housing is available at a cost of $477.00 to $607.00 depending on the unit type (i.e., number of beds in the unit and the number of people living in the unit). The worker is responsible for paying the subsidized housing cost each month. Monthly rent is not deducted from the workers’ pay.</t>
  </si>
  <si>
    <t>H-400-20265-836647</t>
  </si>
  <si>
    <t>Snow Removal Worker</t>
  </si>
  <si>
    <t>Grays Ent., LLC.</t>
  </si>
  <si>
    <t>947 S 500 E</t>
  </si>
  <si>
    <t>American Fork</t>
  </si>
  <si>
    <t>graysentllc@gmail.com</t>
  </si>
  <si>
    <t>Must be 18 due to equipment use.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100lbs (possible 2-person).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</si>
  <si>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5650 W 6800 N</t>
  </si>
  <si>
    <t>UTAH</t>
  </si>
  <si>
    <t>PROVO-OREM, UT</t>
  </si>
  <si>
    <t>P-400-20230-772723</t>
  </si>
  <si>
    <t>Employer will make all deductions required by law from each paycheck</t>
  </si>
  <si>
    <t>Navarrete</t>
  </si>
  <si>
    <t>Maritza</t>
  </si>
  <si>
    <t>H-400-20266-837956</t>
  </si>
  <si>
    <t xml:space="preserve">Housekeeper </t>
  </si>
  <si>
    <t xml:space="preserve">Elk Country Motels, Inc. </t>
  </si>
  <si>
    <t xml:space="preserve">DBA Antler Inn/49er Inn and Suites </t>
  </si>
  <si>
    <t>43 W. Pearl</t>
  </si>
  <si>
    <t>Mailing: PO Box 575  Jackson WY 83001</t>
  </si>
  <si>
    <t xml:space="preserve">Jackson </t>
  </si>
  <si>
    <t>Lilley</t>
  </si>
  <si>
    <t>Human Resources</t>
  </si>
  <si>
    <t>mailing: PO Box 575  Jackson WY 83001</t>
  </si>
  <si>
    <t xml:space="preserve">Lovingston </t>
  </si>
  <si>
    <t>shifflett1129@maslabor.com</t>
  </si>
  <si>
    <t xml:space="preserve">Must lift/carry 50 lbs. when necessary and frequently work on hands and knees. Work schedule is at least 5 days/week with  work days varying by week to include Saturday and Sunday. </t>
  </si>
  <si>
    <t xml:space="preserve">43 W. Pearl </t>
  </si>
  <si>
    <t>P-400-20176-677235</t>
  </si>
  <si>
    <t>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The employer offers optional employee retirement plans to its workers; participation in any such plan is voluntary.</t>
  </si>
  <si>
    <t>sarahl@townsquareinns.com</t>
  </si>
  <si>
    <t>www.wyomingatwork.com</t>
  </si>
  <si>
    <t>Shifflett</t>
  </si>
  <si>
    <t>H-400-20277-856892</t>
  </si>
  <si>
    <t>Boyd's Seafood, Inc.</t>
  </si>
  <si>
    <t>227 Dike Road</t>
  </si>
  <si>
    <t>Texas City</t>
  </si>
  <si>
    <t>Cogburn</t>
  </si>
  <si>
    <t>Jason</t>
  </si>
  <si>
    <t>Boyds1stop@comcast.net</t>
  </si>
  <si>
    <t>Experience in similar occupation; familiar with filleting seafood.</t>
  </si>
  <si>
    <t>GALVESTON</t>
  </si>
  <si>
    <t>OT hrs may be offered and vary; may earn more than prevailing wage at employer's discretion.</t>
  </si>
  <si>
    <t>P-400-20241-794837</t>
  </si>
  <si>
    <t xml:space="preserve">Housing is available to workers for the option to board; $110.00 per week and will be deducted from workers’ paychecks for those who choose housing; housing is not mandatory. Employer will make all deductions from worker’s paycheck as required by law; deductions employer intends to make from paycheck, which are not required by law, if applicable, would be deductions for housing, as discussed above, if employee chooses voluntary housing option. Employer may allow deductions not required by law as long as advance permission is granted by employee or employer will state the specific deductions. </t>
  </si>
  <si>
    <t>boyds1stop@comcast.net</t>
  </si>
  <si>
    <t>H-400-20288-877756</t>
  </si>
  <si>
    <t>MCLEAN ROBERTSON RACING</t>
  </si>
  <si>
    <t>2311 S 165 Street</t>
  </si>
  <si>
    <t>Robertson</t>
  </si>
  <si>
    <t>Mclean</t>
  </si>
  <si>
    <t>2311 S. 165 Street</t>
  </si>
  <si>
    <t>macshorses@icloud.com</t>
  </si>
  <si>
    <t>2705 Central Avenue</t>
  </si>
  <si>
    <t>2705 Central Ave</t>
  </si>
  <si>
    <t>Hot Springs</t>
  </si>
  <si>
    <t>P-400-20183-691250</t>
  </si>
  <si>
    <t>MACSHORSES@ICLOUD.COM</t>
  </si>
  <si>
    <t>H-400-20279-857686</t>
  </si>
  <si>
    <t>JANITOR</t>
  </si>
  <si>
    <t>RBM SERVICES INC</t>
  </si>
  <si>
    <t>1515 RIVERSIDE AVENUE</t>
  </si>
  <si>
    <t>PROVO</t>
  </si>
  <si>
    <t>ROBERTS</t>
  </si>
  <si>
    <t>KATE</t>
  </si>
  <si>
    <t>HUMAN RESOURCES MANAGER</t>
  </si>
  <si>
    <t>KATE.ROBERTS@RBMSERVICESINC.COM</t>
  </si>
  <si>
    <t>SUPREME COURT OF TEXAS</t>
  </si>
  <si>
    <t>P-400-20171-668207</t>
  </si>
  <si>
    <t xml:space="preserve">Employer will make all deductions required by law from each paycheck.   Assistance finding and securing lodging is available.
</t>
  </si>
  <si>
    <t>kate.roberts@rbmservicesinc.com</t>
  </si>
  <si>
    <t>H-400-20276-856103</t>
  </si>
  <si>
    <t>Packer</t>
  </si>
  <si>
    <t>Packers and Packagers, Hand</t>
  </si>
  <si>
    <t xml:space="preserve">Hiwassee Packaging, Inc. </t>
  </si>
  <si>
    <t>124 Appalachian Drive</t>
  </si>
  <si>
    <t>Chief Executive Officer</t>
  </si>
  <si>
    <t>124 Appalachian Dr.</t>
  </si>
  <si>
    <t>Cleveland</t>
  </si>
  <si>
    <t>mwalker@hiwasseepackaging.com</t>
  </si>
  <si>
    <t>Faith</t>
  </si>
  <si>
    <t>Brittany</t>
  </si>
  <si>
    <t>Thomas</t>
  </si>
  <si>
    <t>633 Chestnut St</t>
  </si>
  <si>
    <t>Ninth Floor</t>
  </si>
  <si>
    <t>Chattanooga</t>
  </si>
  <si>
    <t>bfaith@gkhpc.com</t>
  </si>
  <si>
    <t>Grant, Konvalinka &amp; Harrison, PC</t>
  </si>
  <si>
    <t>Tennessee Supreme Court</t>
  </si>
  <si>
    <t>To be able to stand for long periods of time</t>
  </si>
  <si>
    <t>RHEA</t>
  </si>
  <si>
    <t>EAST TENNESSEE NONMETROPOLITAN AREA</t>
  </si>
  <si>
    <t>P-400-20223-760782</t>
  </si>
  <si>
    <t>Housing at a rate of $17 a week and transportation to and from work at a rate of $4 a week</t>
  </si>
  <si>
    <t>T</t>
  </si>
  <si>
    <t>Grant Konvalinka and Harrison PC</t>
  </si>
  <si>
    <t>H-400-20280-859206</t>
  </si>
  <si>
    <t>GroundSystems, Inc. - Hamilton</t>
  </si>
  <si>
    <t>11315 Williamson Rd</t>
  </si>
  <si>
    <t>HAMILTON</t>
  </si>
  <si>
    <t>P-400-20241-793204</t>
  </si>
  <si>
    <t xml:space="preserve">The employer will make all deductions from worker’s paycheck required by law. The employer does not envision other workforce-wide payroll deductions.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Potential elective deductions to be pre-authorized in writing if applicable are as follows: The employer offers optional employee health insurance to its workers; participation in any such plan is voluntary.    </t>
  </si>
  <si>
    <t>H-400-20277-856750</t>
  </si>
  <si>
    <t>Cowboy Kettle Corn</t>
  </si>
  <si>
    <t>830 FM 2537</t>
  </si>
  <si>
    <t>Bishop</t>
  </si>
  <si>
    <t>kelly.bishop22@yahoo.com</t>
  </si>
  <si>
    <t xml:space="preserve">Must be willing to work up to 7days/wk. Pre-employment criminal background check and pre-employment / post-injury or incident and reasonable suspicion drug test required, paid by employer. Applicants must cooperate with and complete job application and interview truthfully.
</t>
  </si>
  <si>
    <t>1826 W. McDowell Road</t>
  </si>
  <si>
    <t>P-400-20211-741375</t>
  </si>
  <si>
    <t>https://www.azjobconnection.gov</t>
  </si>
  <si>
    <t>H-400-20277-856757</t>
  </si>
  <si>
    <t>CHULA VISTA, INC.</t>
  </si>
  <si>
    <t>CHULA VISTA RESORT</t>
  </si>
  <si>
    <t>2501 RIVER ROAD</t>
  </si>
  <si>
    <t>WISCONSIN DELLS</t>
  </si>
  <si>
    <t>Kaminski</t>
  </si>
  <si>
    <t>mikek@chulavistaresort.com</t>
  </si>
  <si>
    <t>MARTINEZ</t>
  </si>
  <si>
    <t>EMILIO</t>
  </si>
  <si>
    <t>FERNANDO</t>
  </si>
  <si>
    <t>12940 SW 128 ST</t>
  </si>
  <si>
    <t>SUITE 201</t>
  </si>
  <si>
    <t>MIAMI</t>
  </si>
  <si>
    <t>emilio@martinezsordolaw.com</t>
  </si>
  <si>
    <t>MARTINEZ &amp; SORDO, P.A.</t>
  </si>
  <si>
    <t>SUPREME COURT</t>
  </si>
  <si>
    <t>No previous experience required. Chula Vista screens all applicants through a pre-employment criminal background checks, including all domestic and H-2B visa employees. This includes seasonal and full-time annual positions. These standards are applied to all applicants regardless of their national origin, race, or gender. We are also a Drug &amp; Alcohol Free employer. We do not require a pre-employment drug test, however we have a reasonable suspicion drug testing policy should we have any suspicion of on the job drug or alcohol use.</t>
  </si>
  <si>
    <t>2501 River Road</t>
  </si>
  <si>
    <t>Wisconsin Dells</t>
  </si>
  <si>
    <t>ADAMS</t>
  </si>
  <si>
    <t>NORTHEASTERN WISCONSIN NONMETROPOLITAN AREA</t>
  </si>
  <si>
    <t>P-400-20191-705857</t>
  </si>
  <si>
    <t>Deductions: The employer will make all deductions from the worker’s paycheck required by law and for optional onsite house payment. Housing: Optional onsite quad accommodation employee housing may be available at cost of $85 weekly per occupant and is paid via payroll deductions. Tools: Will provide workers at no charge all tools, supplies, and equipment required to perform the job. Daily Transportation: Workers are responsible for their own daily transportation to and from the worksite. Worker who elect to stay in employee housing are provided shuttle services to local grocery stores and/or Walmart based on schedule. Benefits: Discounts on food venues, waterpark and room accommodations based on occupancy levels; and on-site employee cafe.</t>
  </si>
  <si>
    <t>karenr@chulavistaresort.com</t>
  </si>
  <si>
    <t>H-400-20277-856883</t>
  </si>
  <si>
    <t>North American Midway Entertainment-All-Star Amusement, LLC</t>
  </si>
  <si>
    <t>2500 West Higgins Rd, Suite 205</t>
  </si>
  <si>
    <t>Hoffman Estates</t>
  </si>
  <si>
    <t>2500 West Higgins Drive, Suite 250</t>
  </si>
  <si>
    <t>P-400-20231-774909</t>
  </si>
  <si>
    <t>H-400-20289-879736</t>
  </si>
  <si>
    <t>Midway West Amusements, Inc.</t>
  </si>
  <si>
    <t>13614 North 99th Avenue 809</t>
  </si>
  <si>
    <t>Sun City</t>
  </si>
  <si>
    <t xml:space="preserve">13614 North 99th Avenue 809 </t>
  </si>
  <si>
    <t>mjmidwaywest@gmail.com</t>
  </si>
  <si>
    <t>Must lift 50lbs. Post-employment drug testing may occur based upon the employers reasonable suspicion of an employees drug use.
F.a.5 A-H: Schedule: 6am-11pm ; hours and shifts vary; Tues-Sun; OT may be available.</t>
  </si>
  <si>
    <t>13614 North Ave 809</t>
  </si>
  <si>
    <t xml:space="preserve"> Wage:Wage is a range of $9.72/hr to $13.62/hr depending on the location; OT may be available at $14.58/hr to $20.43/hr </t>
  </si>
  <si>
    <t>P-400-20242-794957</t>
  </si>
  <si>
    <t>Optional housing provided at no cost to the worker.</t>
  </si>
  <si>
    <t>H-400-20292-881189</t>
  </si>
  <si>
    <t>Ronning Landscaping, Inc.</t>
  </si>
  <si>
    <t>535 E McKellips Rd</t>
  </si>
  <si>
    <t>Ste 127</t>
  </si>
  <si>
    <t>Mesa</t>
  </si>
  <si>
    <t>Ronning</t>
  </si>
  <si>
    <t>Ste #127</t>
  </si>
  <si>
    <t>robert@ronninglandscaping.com</t>
  </si>
  <si>
    <t xml:space="preserve">1334 E Chandler Blvd </t>
  </si>
  <si>
    <t xml:space="preserve">Ste 5 A-33 </t>
  </si>
  <si>
    <t>535 E McKellips Road</t>
  </si>
  <si>
    <t>P-400-20262-831998</t>
  </si>
  <si>
    <t>H-400-20292-881226</t>
  </si>
  <si>
    <t>Rubicon Contracting LLC</t>
  </si>
  <si>
    <t>86 South 1250 West</t>
  </si>
  <si>
    <t>Centerville</t>
  </si>
  <si>
    <t>Brinkman</t>
  </si>
  <si>
    <t>Tyler</t>
  </si>
  <si>
    <t>tyler@rubiconcontractors.net</t>
  </si>
  <si>
    <t>Wheelwright</t>
  </si>
  <si>
    <t>111 South Main Street</t>
  </si>
  <si>
    <t>Ste. 2400</t>
  </si>
  <si>
    <t>Salt Lake City</t>
  </si>
  <si>
    <t>twheelwright@djplaw.com</t>
  </si>
  <si>
    <t>Durham Jones and Pinegar</t>
  </si>
  <si>
    <t>U.S. Supreme Court</t>
  </si>
  <si>
    <t>Able to lift 50 pounds.</t>
  </si>
  <si>
    <t>P-400-20167-655384</t>
  </si>
  <si>
    <t>Workers can elect to have employer secure housing if needed, in which case worker’s pro rata share of actual housing costs (rent, utilities, renter’s insurance), which will be reasonable &amp; based on the fair value of such benefit, will be deducted from worker’s paycheck.  Current monthly housing cost is $360.50.</t>
  </si>
  <si>
    <t>foreignlabor@utah.gov</t>
  </si>
  <si>
    <t>H-400-20293-881558</t>
  </si>
  <si>
    <t xml:space="preserve">PEACHTREE RIDES, INC. </t>
  </si>
  <si>
    <t>PEACHTREE RIDES</t>
  </si>
  <si>
    <t>940 MARIETTA BLVD NW</t>
  </si>
  <si>
    <t>[MAIL: 205 SE OSCEOLA STREET. STUART, FL 34994]</t>
  </si>
  <si>
    <t>ATLANTA</t>
  </si>
  <si>
    <t>Guthrie</t>
  </si>
  <si>
    <t>Ray</t>
  </si>
  <si>
    <t>ray@peachtreerides.com</t>
  </si>
  <si>
    <t>940 Marietta Blvd NW</t>
  </si>
  <si>
    <t>Atlanta</t>
  </si>
  <si>
    <t>FULTON</t>
  </si>
  <si>
    <t>P-400-20258-822100</t>
  </si>
  <si>
    <t>Employer will make all deductions from the worker’s paycheck required by law. Optional mobile housing (valued at $80.00 per week) and local convenience travel (valued at $45.00 per week) are available at no cost to the worker.</t>
  </si>
  <si>
    <t>www.peachtreerides.com</t>
  </si>
  <si>
    <t>H-400-20266-838051</t>
  </si>
  <si>
    <t xml:space="preserve">Breakfast and Room Attendant </t>
  </si>
  <si>
    <t xml:space="preserve">Trapper Corporation </t>
  </si>
  <si>
    <t xml:space="preserve">DBA The Lexington at Jackson Hole Hotel &amp; Suites </t>
  </si>
  <si>
    <t>285 N. Cache Street</t>
  </si>
  <si>
    <t>Mailing: P.O. Box 1712  Jackson WY 83001-1712</t>
  </si>
  <si>
    <t>Chernosky</t>
  </si>
  <si>
    <t>Adena</t>
  </si>
  <si>
    <t>mailing: P.O. Box 1712  Jackson WY 83001-1712</t>
  </si>
  <si>
    <t>jones1138@maslabor.com</t>
  </si>
  <si>
    <t xml:space="preserve">Saturday and Sunday work required, when necessary.  Must lift/carry  50 lbs., when necessary. Piece rate paid at $6.50/room or prevailing wage, whichever is higher. </t>
  </si>
  <si>
    <t xml:space="preserve">285 N Cache Street </t>
  </si>
  <si>
    <t>P-400-20176-676950</t>
  </si>
  <si>
    <t xml:space="preserve">The employer will make all deductions from worker’s paycheck required by law. The employer does not envision other workforce-wide payroll deductions. :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Employer will deduct for reasonable cost of negligent damage to lodging facilities. The employer offers optional employee retirement plans to its workers; participation in any such plan is voluntary.    </t>
  </si>
  <si>
    <t>operations@lexjh.com</t>
  </si>
  <si>
    <t>www.wyomingatwork.com/</t>
  </si>
  <si>
    <t>H-400-20274-852494</t>
  </si>
  <si>
    <t>Masonry Helper</t>
  </si>
  <si>
    <t>Helpers--Brickmasons, Blockmasons, Stonemasons, and Tile and Marble Setters</t>
  </si>
  <si>
    <t>The River Masonry and Construction, LLC</t>
  </si>
  <si>
    <t>1627 W. Florida</t>
  </si>
  <si>
    <t>Rivera Solano</t>
  </si>
  <si>
    <t>Eugenio</t>
  </si>
  <si>
    <t>riveramasonry417@gmail.com</t>
  </si>
  <si>
    <t>Must be 18 due to state labor laws.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100lbs (possible 2-person).  Outdoors, exposed to weather; must be capable of doing physically strenuous labor for long hours, occasionally in extreme heat or cold. Variable weather conditions apply; hours may fluctuate (+/-), possible downtime and/or overtime.</t>
  </si>
  <si>
    <t>1627 W. Florida (report to work)</t>
  </si>
  <si>
    <t>P-400-20246-802563</t>
  </si>
  <si>
    <t>H-400-20280-859215</t>
  </si>
  <si>
    <t xml:space="preserve">Tree Trimmer / Climber </t>
  </si>
  <si>
    <t>Tree Trimmers and Pruners</t>
  </si>
  <si>
    <t xml:space="preserve">ABC Professional Tree Services, Inc - Metairie </t>
  </si>
  <si>
    <t>201 Flint Ridge Rd., Ste 201</t>
  </si>
  <si>
    <t xml:space="preserve">Webster </t>
  </si>
  <si>
    <t xml:space="preserve">Cerda </t>
  </si>
  <si>
    <t>Angie</t>
  </si>
  <si>
    <t>Webster</t>
  </si>
  <si>
    <t xml:space="preserve">Must lift/carry 50 lbs., when necessary.  Saturday and Sunday work required, when necessary.  Employer-paid drug testing required of foreign and domestic workers prior to commencing work and post-hire at random, upon suspicion of use, and post-accident. Post-hire background check required of foreign and domestic workers. </t>
  </si>
  <si>
    <t xml:space="preserve">5098 Pontchartrain Blvd </t>
  </si>
  <si>
    <t>New Orleans</t>
  </si>
  <si>
    <t>ORLEANS</t>
  </si>
  <si>
    <t>P-400-20234-782138</t>
  </si>
  <si>
    <t xml:space="preserve">Employer will make all deductions from worker’s paycheck required by law.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Employer will offer daily transportation to and from worksite from a central designated pick-up place at no cost to workers. Use of this transportation is voluntary. Employer will deduct for reasonable cost of damages and/or replacement of tools and/or equipment if such repair or replacement results from willful neglect or gross negligence. Employer offers optional employee health insurance to its workers; participation in any such plan is voluntary.    </t>
  </si>
  <si>
    <t>h2b@abctree.com</t>
  </si>
  <si>
    <t>louisianaworks.net/hire/vosnet/Default.aspx</t>
  </si>
  <si>
    <t>H-400-20282-874082</t>
  </si>
  <si>
    <t>Landscaper</t>
  </si>
  <si>
    <t>AlaPine Forestry, LLC</t>
  </si>
  <si>
    <t>2238 Salt Works Road</t>
  </si>
  <si>
    <t>Skipper</t>
  </si>
  <si>
    <t>Jennifer</t>
  </si>
  <si>
    <t>Co-Owner</t>
  </si>
  <si>
    <t>jennifertskipper@gmail.com</t>
  </si>
  <si>
    <t>Must be 18 due to insurance.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t>
  </si>
  <si>
    <t>2238 Salt Works Road (report to work)</t>
  </si>
  <si>
    <t>CLARKE</t>
  </si>
  <si>
    <t xml:space="preserve">H&amp;W Benefits may apply. </t>
  </si>
  <si>
    <t>P-400-20253-813492</t>
  </si>
  <si>
    <t>alapineforestry@gmail.com</t>
  </si>
  <si>
    <t>H-400-20279-857769</t>
  </si>
  <si>
    <t>Roe Technician</t>
  </si>
  <si>
    <t>Trident Seafoods Corporation</t>
  </si>
  <si>
    <t>5303 Shilshole Ave NW</t>
  </si>
  <si>
    <t>Rigby</t>
  </si>
  <si>
    <t>Brant</t>
  </si>
  <si>
    <t>5303 Shilshole Ave</t>
  </si>
  <si>
    <t>brigby@tridentseafoods.com</t>
  </si>
  <si>
    <t>EXPERIENCE MUST INCLUDE WORK WITH ALL PROCESSING PROCEDURES DESCRIBED IN THE JOB DESCRIPTIONS TO PROCESS ROE FOR EXPORT TO JAPAN.
VERIFIABLE WORK EXPERIENCE REQUIRED. ALL TRIDENT EMPLOYEES, INCLUDING U.S. WORKERS AND THE H-2B WORKERS, MUST COMPLETE A PRE-EMPLOYMENT
DRUG TEST. EMPLOYEES ARE EXEMPT FROM THIS DRUG TEST ONLY IF THEY HAVE BEEN SEPARATED FROM TRIDENT FOR LESS THAN 1 YEAR BEFORE RETURNING TO
WORK FOR TRIDENT. PRE-EMPLOYMENT DRUG TESTS ARE COMPLETED USING AN INSTANT RESULT URINE ANALYSIS COLLECTION METHOD, PERFORMED EITHER BY A
MEMBER OF THE TRIDENT RECRUITING TEAM OR IN A LABORATORY (BASED ON LOCATION OF APPLICANT). POST-EMPLOYMENT DRUG TESTING IS NOT CARRIED OUT.
TRIDENT PERFORMS POST-ACCIDENT DRUG TESTING FOR ALL EMPLOYEES, BOTH U.S. WORKERS AND H-2B WORKERS. CRIMINAL BACKGROUND CHECKS ARE CARRIED
OUT FOR ALL APPLICANTS, INCLUDING U.S. WORKERS AND THE H-2B WORKERS. THE CRIMINAL BACKGROUND CHECK IS COMPLETED AFTER THE DRUG TESTING.
EMPLOYEES ARE EXEMPT FROM THE CRIMINAL BACKGROUND CHECK ONLY IF THEY HAVE BEEN SEPARATED FROM TRIDENT FOR LESS THAN 1 YEAR BEFORE
RETURNING TO WORK FOR TRIDENT. EMPLOYEES SEPARATED LESS THAN 1 YEAR MUST UNDERGO A BACKGROUND CHECK BEFORE RETURNING IF THERE WAS AN
INCIDENT OR CHANGE IN THEIR CRIMINAL HISTORY STATUS AFTER EMPLOYMENT BEGAN.</t>
  </si>
  <si>
    <t>301 Harbor Way</t>
  </si>
  <si>
    <t>Petersburg</t>
  </si>
  <si>
    <t>PETERSBURG</t>
  </si>
  <si>
    <t>OT is paid for working greater than 8 hrs in any given day or 40 hrs in any given week</t>
  </si>
  <si>
    <t>P-400-20195-710362</t>
  </si>
  <si>
    <t>All deductions required by law will be taken.  No deductions not required by law will  be taken.
Housing will be provided at no cost to the worker. Housing is optional.</t>
  </si>
  <si>
    <t>H-400-20309-897708</t>
  </si>
  <si>
    <t>Hydro-Scapes LLC</t>
  </si>
  <si>
    <t>18041 Jefferson Ridge Dr.</t>
  </si>
  <si>
    <t>Rowley</t>
  </si>
  <si>
    <t>Tonee</t>
  </si>
  <si>
    <t>Admin Asst</t>
  </si>
  <si>
    <t>trowley22@cox.net</t>
  </si>
  <si>
    <t>Must pass employer paid post hire drug test. Transportation provided to jobsite from central location.</t>
  </si>
  <si>
    <t>P-400-20206-733527</t>
  </si>
  <si>
    <t>https://www.louisianaworks.net</t>
  </si>
  <si>
    <t>H-400-20309-898731</t>
  </si>
  <si>
    <t>Denninger Enterprises</t>
  </si>
  <si>
    <t>Chesterfield Lawns and Landscapes</t>
  </si>
  <si>
    <t>346 N. Eatherton Rd.</t>
  </si>
  <si>
    <t>Chesterfield</t>
  </si>
  <si>
    <t>Baldwin</t>
  </si>
  <si>
    <t>Lynn</t>
  </si>
  <si>
    <t>10314 LINCOLN TRL STE 102</t>
  </si>
  <si>
    <t>Fairview Heights</t>
  </si>
  <si>
    <t>tiffany@compassimmigrationlaw.com</t>
  </si>
  <si>
    <t>Compass Immigration Law</t>
  </si>
  <si>
    <t>Supreme Court of Illinois</t>
  </si>
  <si>
    <t>Must be able to perform all listed job duties. Criminal background check (post hire, pre-employment) performed.</t>
  </si>
  <si>
    <t>P-400-20282-873876</t>
  </si>
  <si>
    <t>info@chesterfieldll.com</t>
  </si>
  <si>
    <t>H-400-20308-895928</t>
  </si>
  <si>
    <t>Inches Nursery, Inc.</t>
  </si>
  <si>
    <t>1005 Stoops Ferry Road</t>
  </si>
  <si>
    <t>Moon Township</t>
  </si>
  <si>
    <t>Inches</t>
  </si>
  <si>
    <t>kinches12@hotmail.com</t>
  </si>
  <si>
    <t xml:space="preserve">Must be able to lift 50 lbs. Must pass pre-employment criminal background check. Post-employment drug testing may occur based upon the employers reasonable suspicion of an employees drug use.
F.a.5 A-H - F.a.6a:
8am-5pm, M-Sat weather dependent, overtime needed; OT varies.
</t>
  </si>
  <si>
    <t>P-400-20274-852204</t>
  </si>
  <si>
    <t>Optional housing offered at $250/month to be deducted from worker’s pay.</t>
  </si>
  <si>
    <t>H-400-20308-895929</t>
  </si>
  <si>
    <t>Brookway Horticultural Services, Inc. - Dallas</t>
  </si>
  <si>
    <t>17800 Dickerson Street, Suite 208</t>
  </si>
  <si>
    <t>P-400-20252-810459</t>
  </si>
  <si>
    <t>Emplyr will make all deducts from wkr's paycheck required by law. Emplyr does not envision other workforce-wide payroll deducts.  If nec, emplyr intends to assist foreign/non-local U.S. wrks hired pursuant to job order to secure optional worker-paid lodging not to exceed reasonable fair market value cost based on # of occupants. Housing-related expenses are paid direct to facility owner/operator and are not payroll deducted, except for utility and/or rental security deposit.  Potential elective deducts to be pre-authorized in writing if applicable are as follows: Voluntary advances and/or loans made to wrks, if any, may be repaid by pre-authorized payroll deducts.  Emplyr  will deduct for reasonable cost of damages and/or replacement of tools and/or equip if such repair/replacement results from willful neglect or gross negligence. Emplyr offers optional employee health ins. to wrks; participation in any such plan is voluntary. Emplyr may also deduct for utility/rental security deposit</t>
  </si>
  <si>
    <t>GREGORY</t>
  </si>
  <si>
    <t>H-400-20308-896186</t>
  </si>
  <si>
    <t>Garden of Gethsemane Nursery &amp; Landscaping, LLC</t>
  </si>
  <si>
    <t>1877 Washington Blvd</t>
  </si>
  <si>
    <t>Beaumont</t>
  </si>
  <si>
    <t>Alfred</t>
  </si>
  <si>
    <t>1877 Washington Blvd.</t>
  </si>
  <si>
    <t>michealalfred@sbcglobal.net</t>
  </si>
  <si>
    <t xml:space="preserve">M-F, schedule may vary depending on weather. Overtime varies. Able to lift 50lbs. Drug testing during employment for cause. All drug testing is performed without regard to an employees citizenship or immigration status, and all testing is paid for by the company. See the additional document attached for further details about the administration of our drug testing policy.
</t>
  </si>
  <si>
    <t>BEAUMONT-PORT ARTHUR, TX</t>
  </si>
  <si>
    <t>P-400-20219-755209</t>
  </si>
  <si>
    <t>Employer may make payroll deductions at employee's request. Employer facilitates voluntary housing arrangements along with corresponding payroll deduction estimated at $65/bi-weekly.</t>
  </si>
  <si>
    <t>H-400-20301-889317</t>
  </si>
  <si>
    <t>Shared housing may be available – if used, up to $104.88/wk.  will be deducted from paycheck.</t>
  </si>
  <si>
    <t>www.employgeorgia.com</t>
  </si>
  <si>
    <t>H-400-20301-889223</t>
  </si>
  <si>
    <t>BrightView Landscape Services, Inc.- Pleasanton</t>
  </si>
  <si>
    <t>BVLS3112</t>
  </si>
  <si>
    <t>ldarrigo@harrisbeach.com</t>
  </si>
  <si>
    <t>7039 Commerce Circle</t>
  </si>
  <si>
    <t>Pleasanton</t>
  </si>
  <si>
    <t>Only deductions required by law will be made</t>
  </si>
  <si>
    <t>P-400-20274-852590</t>
  </si>
  <si>
    <t>Employer will assist workers in securing housing, but will not provide housing</t>
  </si>
  <si>
    <t>Rosa.anders@brightview.com</t>
  </si>
  <si>
    <t>H-400-20294-882709</t>
  </si>
  <si>
    <t>Snow Removal Laborer</t>
  </si>
  <si>
    <t>Sunrise Property Maintenance, Inc</t>
  </si>
  <si>
    <t xml:space="preserve">10301 S SILVER WILLOW DR </t>
  </si>
  <si>
    <t>Peters</t>
  </si>
  <si>
    <t>Lincoln</t>
  </si>
  <si>
    <t>10301 S Silver Willow Dr</t>
  </si>
  <si>
    <t>sunrisepm@msn.com</t>
  </si>
  <si>
    <t>V</t>
  </si>
  <si>
    <t>79 W Birds Eye Ln</t>
  </si>
  <si>
    <t>Vineyard</t>
  </si>
  <si>
    <t>mv_nav@yahoo.com</t>
  </si>
  <si>
    <t>na</t>
  </si>
  <si>
    <t>P-400-20237-784175</t>
  </si>
  <si>
    <t>H-400-20286-875833</t>
  </si>
  <si>
    <t>Arnold Amusements, Inc.</t>
  </si>
  <si>
    <t>1140 Oak Terrace Dr.</t>
  </si>
  <si>
    <t>Traverse City</t>
  </si>
  <si>
    <t>Even</t>
  </si>
  <si>
    <t>1140 Oak Terrace</t>
  </si>
  <si>
    <t>JNJTampa@yahoo.com</t>
  </si>
  <si>
    <t>GRAND TRAVERSE</t>
  </si>
  <si>
    <t>NORTHWEST LOWER PENINSULA OF MICHIGAN NONMETROPOLITAN AREA</t>
  </si>
  <si>
    <t>P-400-20202-724778</t>
  </si>
  <si>
    <t xml:space="preserve">Employer will make all deductions from the worker’s paycheck required by law.  Optional mobile housing (valued at $100.00 per week) and local convenience travel (valued at $25.00 per week) are available at no cost to the worker. </t>
  </si>
  <si>
    <t>jnjtampa@yahoo.com</t>
  </si>
  <si>
    <t>www.arnoldamusementsinc.com</t>
  </si>
  <si>
    <t>H-400-20296-886151</t>
  </si>
  <si>
    <t>Host/Hostess/Restaurant</t>
  </si>
  <si>
    <t>One Love Hospitality and Landscape Services LLC</t>
  </si>
  <si>
    <t>349 THOMAS DR</t>
  </si>
  <si>
    <t>QUINCY</t>
  </si>
  <si>
    <t>BROWN</t>
  </si>
  <si>
    <t>BRAVO</t>
  </si>
  <si>
    <t>GLADSTONE</t>
  </si>
  <si>
    <t>OWNER/MANAGER</t>
  </si>
  <si>
    <t>349 THOMAS DRIVE</t>
  </si>
  <si>
    <t>bravobrown092@gmail.com</t>
  </si>
  <si>
    <t>PRE-HIRE CRIMINAL BACKGROUND CHECKS WILL BE CONDUCTED.
Second Shift: 4:00pm to 12:00am</t>
  </si>
  <si>
    <t>7046 COVINGTON HWY</t>
  </si>
  <si>
    <t>LITHONIA</t>
  </si>
  <si>
    <t>DEKALB</t>
  </si>
  <si>
    <t>P-400-20160-633238</t>
  </si>
  <si>
    <t>Housing at $75 per week and Transportation at $10 per week</t>
  </si>
  <si>
    <t xml:space="preserve">www.dekalbcountyga.gov  </t>
  </si>
  <si>
    <t>H-400-20310-899765</t>
  </si>
  <si>
    <t>Food Preparer/Cook</t>
  </si>
  <si>
    <t>Adrian &amp; Diego LLC</t>
  </si>
  <si>
    <t>Atilanos Mexican Food</t>
  </si>
  <si>
    <t xml:space="preserve">802 W. Francis Ave </t>
  </si>
  <si>
    <t>Spokane</t>
  </si>
  <si>
    <t>Gonzalez</t>
  </si>
  <si>
    <t>Adrian</t>
  </si>
  <si>
    <t>802 W. Francis Ave</t>
  </si>
  <si>
    <t>8830 tallon ln ne</t>
  </si>
  <si>
    <t>lacey</t>
  </si>
  <si>
    <t>Northwest Labor</t>
  </si>
  <si>
    <t xml:space="preserve">BE ABLE TO WORK IN THE KITCHEN UNDER PRESSURE, GOOD WORK ETHICS, RESPONSIBLE, BASIC TO INTERMEDIATE KITCHEN, FOOD PREPARATION, AND FOOD KNOWLEDGE AND SKILLS. MUST EITHER HAVE OR BE ABLE TO OBTAIN A FOOD HANDLERS PERMIT.  MUST BE ABLE TO READ ORDERS AND PREPARE THEM AS DIRECTED.  MUST BE ABLE AND WILLING TO WORK DAYS, EVENINGS, AND WEEKENDS AS SCHEDULED.  MUST HAVE BASIC TO INTERMEDIATE UNDERSTANDING OF KITCHEN APPLIANCES, MEASURING TOOLS, KNIVES AND OTHER KITCHEN EQUIPTMENT.  MUST HAVE AN UNDERSTANDING OF FOOD PREPARATION, PROPER COOKING TEMPERATURES, PROPER STORING TEMPERATURES AND PROCEDURES.  MUST BE ABLE TO PRIORITIZE TASKS IN A TIMELY MANNER TO MEET SERVICE NEEDS.  MUST BE ABLE TO LIFT UP TO 40 LBS AT VARIOUS HEIGHTS. up to 20 times per shift; places these items on high shelves and in walk-in freezer. Frequent bending and stooping.
Stands 100% of shift.MUST HAVE A BASIC AWARENESS OF SURROUNDINGS AND TAKE PRECAUTIONS WHEN WORKING AROUND OR WITH EQUIPTMENT THAT COULD BE HARMFUL IF NOT USED PROPERLY OR STORED APPROPRIATELY.  Works with an open flame.
Uses sharp knives and utensils. * May use slicers or other kitchen machinery. * Able to hold items with hands (knives, pans) for extended periods of time, with up to 5 lbs of weight. Work in a hands-on fast-paced environment that requires multi-tasking. Exposure to heat, open flames, smoke, cleaning chemicals, and cold temperatures
Must be able to work under pressure and resolve issues and questions with management team * Work with sharp objects and cooking equipment 
Must have a basic awareness of surrounding and take precautions when working around or with equipment that could be harmful if not used properly or stored appropriately.  
Must be able to lift up to 40 lbs. at various heights
</t>
  </si>
  <si>
    <t>SPOKANE</t>
  </si>
  <si>
    <t>SPOKANE-SPOKANE VALLEY, WA</t>
  </si>
  <si>
    <t>P-400-20253-812387</t>
  </si>
  <si>
    <t>The employer will make the following deductions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or loss of equipment or housing items where it is shown to have been caused by the workers dishonest or willful act in alignment with Washington State law, and any other deductions expressly authorized by the worker in writing.</t>
  </si>
  <si>
    <t>atilanos725@gmail.com</t>
  </si>
  <si>
    <t>Northwest Labor, LLC</t>
  </si>
  <si>
    <t>H-400-20301-889549</t>
  </si>
  <si>
    <t>(ELC3125) Emerald Landscape Company, Inc.- Hayward, CA</t>
  </si>
  <si>
    <t xml:space="preserve">1680 W Winton Avenue </t>
  </si>
  <si>
    <t>Hayward</t>
  </si>
  <si>
    <t>P-400-20274-852551</t>
  </si>
  <si>
    <t>Southeast Straw Co. Inc.</t>
  </si>
  <si>
    <t>Southeast Straw Co Installation Services</t>
  </si>
  <si>
    <t>Opelika</t>
  </si>
  <si>
    <t xml:space="preserve">Carleton </t>
  </si>
  <si>
    <t>9311 Lee Road 146</t>
  </si>
  <si>
    <t>office@southeaststraw.com</t>
  </si>
  <si>
    <t>9311 Lee Road</t>
  </si>
  <si>
    <t>H-400-20322-915440</t>
  </si>
  <si>
    <t>MCFALL &amp; BERRY LANDSCAPE MANAGEMENT, INC.</t>
  </si>
  <si>
    <t>9501 BEMAN WOODS WAY</t>
  </si>
  <si>
    <t>MAILING: PO BOX 1680, ANNANDALE, VA 22003</t>
  </si>
  <si>
    <t>POTOMAC</t>
  </si>
  <si>
    <t>BERRY</t>
  </si>
  <si>
    <t>KRISTIN</t>
  </si>
  <si>
    <t>MAILING: P.O. BOX 1680, ANNANDALE, VA 22003</t>
  </si>
  <si>
    <t>KRISTIN.BERRY@MCFALLANDBERRY.COM</t>
  </si>
  <si>
    <t>ROMERO</t>
  </si>
  <si>
    <t>RITA</t>
  </si>
  <si>
    <t>2901 BUCKS BAYOU RD</t>
  </si>
  <si>
    <t>BAY CITY</t>
  </si>
  <si>
    <t>RROMERO@FEWAGLOBAL.ORG</t>
  </si>
  <si>
    <t>FEDERATION OF EMPLOYERS AND WORKERS OF AMERICA</t>
  </si>
  <si>
    <t>Post accident drug testing, Able to lift 50lbs, M-F, overtime varies, some Saturdays required.
All drug testing is performed without regard to an employees citizenship or immigration status, and all testing is paid for by the company. See the additional document attached for further details about the administration of our drug testing policy.</t>
  </si>
  <si>
    <t>Raise at employer's discretion</t>
  </si>
  <si>
    <t>P-400-20273-850137</t>
  </si>
  <si>
    <t>Employer may make payroll deductions at employee's request. Employer facilitates voluntary housing arrangements upon worker request along with corresponding payroll deductions, $92.37/bi-weekly for rent and utilities.</t>
  </si>
  <si>
    <t>ROB.BROWN@MCFALLANDBERRY.COM</t>
  </si>
  <si>
    <t>H-400-20301-889221</t>
  </si>
  <si>
    <t>48 Commerce Parkway</t>
  </si>
  <si>
    <t>4925 Greenville Ave., Suite 1125</t>
  </si>
  <si>
    <t>SPOTSYLVANIA</t>
  </si>
  <si>
    <t>P-400-20210-739920</t>
  </si>
  <si>
    <t>Shared housing may be available, if used $115.85/wk will be deducted from pay check.</t>
  </si>
  <si>
    <t>sroberts@ruppertcompanies.com</t>
  </si>
  <si>
    <t>H-400-20308-896821</t>
  </si>
  <si>
    <t xml:space="preserve">Younes Hospitality </t>
  </si>
  <si>
    <t>104 3rd Ave</t>
  </si>
  <si>
    <t>Younes-Holz</t>
  </si>
  <si>
    <t>Maggie</t>
  </si>
  <si>
    <t>104 3rd Ave.</t>
  </si>
  <si>
    <t xml:space="preserve">Employment reference
35+ hrs/wk, work 5 days/wk, 9am-5pm M-Sun, workdays/hours vary depending on hotel capacity. </t>
  </si>
  <si>
    <t>110 2nd Avenue</t>
  </si>
  <si>
    <t>P-400-20253-811867</t>
  </si>
  <si>
    <t xml:space="preserve">Employer may charge the worker for reasonable costs related to the worker's refusal or negligent failure to return any property furnished by the employer or due to such worker's willful damage or destruction of such property. Deductions may be taken per employee's request. </t>
  </si>
  <si>
    <t>FUNYAK LANDSCAPES, LP</t>
  </si>
  <si>
    <t>247 Cashdollar Rd</t>
  </si>
  <si>
    <t>Mars</t>
  </si>
  <si>
    <t>FUNYAK</t>
  </si>
  <si>
    <t>JOSEF</t>
  </si>
  <si>
    <t>JOSEF@FUNYAKLANDSCAPES.COM</t>
  </si>
  <si>
    <t>POST-HIRE DRUG SCREENING AT EMPLOYERS EXPENSE.</t>
  </si>
  <si>
    <t>247 CASHDOLLAR RD</t>
  </si>
  <si>
    <t>MARS</t>
  </si>
  <si>
    <t>P-400-20189-699594</t>
  </si>
  <si>
    <t>josef@funyaklandscapes.com</t>
  </si>
  <si>
    <t>Denton</t>
  </si>
  <si>
    <t>Treasurer</t>
  </si>
  <si>
    <t>Dennis</t>
  </si>
  <si>
    <t>Nashville</t>
  </si>
  <si>
    <t>Russell</t>
  </si>
  <si>
    <t>DAVIDSON</t>
  </si>
  <si>
    <t>NASHVILLE-DAVIDSON--MURFREESBORO--FRANKLIN, TN</t>
  </si>
  <si>
    <t>www.jobs4tn.gov</t>
  </si>
  <si>
    <t>H-400-20185-694723</t>
  </si>
  <si>
    <t>PACKHOUSE LABORER</t>
  </si>
  <si>
    <t>BUCOLO COLD STORAGE INC.</t>
  </si>
  <si>
    <t>NIAGARA FRESH FRUIT CO. a division of BUCOLO COLD STORAGE INC.</t>
  </si>
  <si>
    <t>5796 WILSON-BURT ROAD</t>
  </si>
  <si>
    <t>BURT</t>
  </si>
  <si>
    <t>DEVEREAUX</t>
  </si>
  <si>
    <t>CHERI</t>
  </si>
  <si>
    <t>CONTROLLER</t>
  </si>
  <si>
    <t>cheri@niagarafreshfruit.com</t>
  </si>
  <si>
    <t>*Identify fruit grade (ie. bruising, size, color)
*Ability to lift 45 pounds
*The employer will provide 3 days of training and/or allow 3 days of work for the worker to reach production standards</t>
  </si>
  <si>
    <t>NIAGARA</t>
  </si>
  <si>
    <t>BUFFALO-CHEEKTOWAGA-NIAGARA FALLS, NY</t>
  </si>
  <si>
    <t>P-400-20122-535389</t>
  </si>
  <si>
    <t>FEDERAL INCOME TAX, NYS INCOME TAX, NYS DISABILITY, NYSPFL, SOCIAL SECURITY, MEDICARE</t>
  </si>
  <si>
    <t>www.niagarafreshfruit.com</t>
  </si>
  <si>
    <t>H-400-20202-724302</t>
  </si>
  <si>
    <t>M.G.M. Enterprises, Inc.</t>
  </si>
  <si>
    <t xml:space="preserve">5205 Arrowdell Road </t>
  </si>
  <si>
    <t>Balch Springs</t>
  </si>
  <si>
    <t>Guel</t>
  </si>
  <si>
    <t>5205 Arrowdell Road</t>
  </si>
  <si>
    <t>MGMenterprises612@yahoo.com</t>
  </si>
  <si>
    <t>P-400-20092-450280</t>
  </si>
  <si>
    <t>H-400-20196-713760</t>
  </si>
  <si>
    <t>PRATT'S LAWN &amp; LANDSCAPE, INC.</t>
  </si>
  <si>
    <t>1839 LEXINGTON RD</t>
  </si>
  <si>
    <t>GEORGETOWN</t>
  </si>
  <si>
    <t>PRATT</t>
  </si>
  <si>
    <t>PHILLIP</t>
  </si>
  <si>
    <t>phillip@prattslandscape.com</t>
  </si>
  <si>
    <t xml:space="preserve">POST-HIRE DRUG SCREEN AT EMPLOYERS EXPENSE. MUST BE ABLE TO LIFT 25 LBS. EXTENSIVE PUSHING , PULLING AND WALKING. FREQUENT STOOPING. EXPOSURE TO EXTREME TEMPERATURES. </t>
  </si>
  <si>
    <t>P-400-20100-474170</t>
  </si>
  <si>
    <t>H-400-20220-756308</t>
  </si>
  <si>
    <t>E.H. Contracting Services, LLC</t>
  </si>
  <si>
    <t>4059 Sunshine Ridge Ct</t>
  </si>
  <si>
    <t>Molino</t>
  </si>
  <si>
    <t>Nunley</t>
  </si>
  <si>
    <t>Nicholas</t>
  </si>
  <si>
    <t>ehcs.acct@gmail.com</t>
  </si>
  <si>
    <t>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
*** MUST HAVE 3 MONTHS COMMERCIAL BRUSHSAW/CHAINSAW EXPERIENCE ***</t>
  </si>
  <si>
    <t>5300 2nd Street NW (report to work)</t>
  </si>
  <si>
    <t xml:space="preserve">Bonuses, Piece Rate may apply. H&amp;W Benefits may apply.  Optional Housing available at no cost. </t>
  </si>
  <si>
    <t>P-400-20142-594237</t>
  </si>
  <si>
    <t>P-400-20185-694052</t>
  </si>
  <si>
    <t>applytoehc@gmail.com</t>
  </si>
  <si>
    <t>H-400-20219-755437</t>
  </si>
  <si>
    <t>Jewelry Designer</t>
  </si>
  <si>
    <t>Jewelers</t>
  </si>
  <si>
    <t>Baron &amp; Baroness jewels, inc.</t>
  </si>
  <si>
    <t>Antique &amp; Estate Jewelry</t>
  </si>
  <si>
    <t>18524 Corte Fresco</t>
  </si>
  <si>
    <t>Rancho Santa Fe</t>
  </si>
  <si>
    <t>dleavitt@aol.com</t>
  </si>
  <si>
    <t>Englert</t>
  </si>
  <si>
    <t>Shannon</t>
  </si>
  <si>
    <t>2292 Faraday Ave FRNT</t>
  </si>
  <si>
    <t>shannon@shannonesq.com</t>
  </si>
  <si>
    <t>Shannon Englert, Atty at Law</t>
  </si>
  <si>
    <t>Supreme Court of California</t>
  </si>
  <si>
    <t>ability to create CAD models</t>
  </si>
  <si>
    <t>P-400-20128-549173</t>
  </si>
  <si>
    <t>dleavitt70@aol.com</t>
  </si>
  <si>
    <t>H-400-20240-790110</t>
  </si>
  <si>
    <t>23 Interstate Ave.</t>
  </si>
  <si>
    <t>Personnel Coordinator</t>
  </si>
  <si>
    <t xml:space="preserve">Must be 18 years or older. Requires physical stamina. Work is in adverse weather. Must lift and carry 50 lbs. Extensive walking over rough terrain. Production standard of 2000 trees correctly planted per 8 hour day after one week of on the job training. Production standard 8,000 seedlings mechanically planted per 8 hr day after one week of on the job training. Work schedule and locations dependent on weather conditions. Must pass drug screenings. </t>
  </si>
  <si>
    <t>914 N Brown St</t>
  </si>
  <si>
    <t>POPE</t>
  </si>
  <si>
    <t>WEST ARKANSAS NONMETROPOLITAN AREA</t>
  </si>
  <si>
    <t>Piece rate of $15-$100/1000 tree seedlings planted correctly, or the pw in the area of intended employment.</t>
  </si>
  <si>
    <t>P-400-20161-639183</t>
  </si>
  <si>
    <t>P-400-20160-634913</t>
  </si>
  <si>
    <t>P-400-20160-634933</t>
  </si>
  <si>
    <t>Elected daily transportation will be payroll deducted. The employer will assist non-local workers in locating reasonably priced shared housing near the areas of employment and the employer will pay for the cost of that lodging to the extend that such costs would reduce pay below the offered wage rate for the area of intended employment.  Housing is optional. Optional transportation provided to daily worksites from a central location at a cost of $35.00 per week per worker.</t>
  </si>
  <si>
    <t>Amherst</t>
  </si>
  <si>
    <t>www.ncworks.gov</t>
  </si>
  <si>
    <t>H-400-20230-773230</t>
  </si>
  <si>
    <t>Vintage Farm Corporation</t>
  </si>
  <si>
    <t>1245 Doe Run Rd</t>
  </si>
  <si>
    <t>COATESVILLE</t>
  </si>
  <si>
    <t>Danner</t>
  </si>
  <si>
    <t>Susan</t>
  </si>
  <si>
    <t>Coatesville</t>
  </si>
  <si>
    <t>vintagefarm@verizon.net</t>
  </si>
  <si>
    <t>BOYNTON BEACH</t>
  </si>
  <si>
    <t>P-400-20157-630980</t>
  </si>
  <si>
    <t>H-400-20240-791716</t>
  </si>
  <si>
    <t>H-400-20240-792249</t>
  </si>
  <si>
    <t>Strongwood Forestry, Inc.</t>
  </si>
  <si>
    <t>201 N. Galyean Road</t>
  </si>
  <si>
    <t>Corinth</t>
  </si>
  <si>
    <t>Northrop</t>
  </si>
  <si>
    <t>Dale</t>
  </si>
  <si>
    <t>201 N. GALYEAN ROAD</t>
  </si>
  <si>
    <t>strongwoodforestry@gmail.com</t>
  </si>
  <si>
    <t>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60lbs (possible 2-person). All applicants must be able, willing, qualified to perform work described and must be available for the entire period specified.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t>
  </si>
  <si>
    <t>1689 Nursery Rd.</t>
  </si>
  <si>
    <t>Jesup</t>
  </si>
  <si>
    <t>WAYNE</t>
  </si>
  <si>
    <t>SOUTH GEORGIA NONMETROPOLITAN AREA</t>
  </si>
  <si>
    <t>At employer's discretion: possible raises, bonuses. Piece rate may apply: worker will never make less than ...</t>
  </si>
  <si>
    <t>P-400-20197-716272</t>
  </si>
  <si>
    <t>At employer's discretion: possible cash advances &amp; draws (cash advances &amp; draws to be deducted from worker's paycheck).</t>
  </si>
  <si>
    <t>strongwoodrecruits@gmail.com</t>
  </si>
  <si>
    <t>H-400-20246-801239</t>
  </si>
  <si>
    <t>Tree Planter</t>
  </si>
  <si>
    <t>Green Mountain Forestry, LLC</t>
  </si>
  <si>
    <t>2319 Holcomb Road</t>
  </si>
  <si>
    <t>Ringgold</t>
  </si>
  <si>
    <t>Randall</t>
  </si>
  <si>
    <t>tbrjbrown@aol.com</t>
  </si>
  <si>
    <t>2319 Holcomb Road (report to work)</t>
  </si>
  <si>
    <t>CATOOSA</t>
  </si>
  <si>
    <t>CHATTANOOGA, TN-GA</t>
  </si>
  <si>
    <t>Piece rate may apply. H&amp;W Benefits may apply. Optional Housing available at no cost.</t>
  </si>
  <si>
    <t>P-400-20184-692332</t>
  </si>
  <si>
    <t>todd@greenmountainforestry.com</t>
  </si>
  <si>
    <t>H-400-20246-800876</t>
  </si>
  <si>
    <t>Material Handler/Warehouse</t>
  </si>
  <si>
    <t>Alfresco Home LLC</t>
  </si>
  <si>
    <t>1000 Armand Hammer Blvd</t>
  </si>
  <si>
    <t>Pottstown</t>
  </si>
  <si>
    <t>Cilio</t>
  </si>
  <si>
    <t>Executive Vice-President</t>
  </si>
  <si>
    <t>ac@alfrescohome.com</t>
  </si>
  <si>
    <t>Seals</t>
  </si>
  <si>
    <t>lseals@fewaglobal.org</t>
  </si>
  <si>
    <t xml:space="preserve">Must be able to lift 75lbs. Pre-hire background check required; Random drug testing during employment. Mon-Fri, some Saturdays required, schedule varies. OT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</si>
  <si>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Bonus at employer's discretion</t>
  </si>
  <si>
    <t>P-400-20204-728649</t>
  </si>
  <si>
    <t>khc@alfrescohome.com</t>
  </si>
  <si>
    <t>H-400-20241-793620</t>
  </si>
  <si>
    <t>Snowmaker</t>
  </si>
  <si>
    <t>Entertainment Attendants and Related Workers, All Other</t>
  </si>
  <si>
    <t xml:space="preserve">International Workforce Coordinator </t>
  </si>
  <si>
    <t>Jfennell@killington.com</t>
  </si>
  <si>
    <t>Requirements: must be able to work graveyard shifts and late-night hours; must be able to work early in the ski area before resort has opened to the public; must be able to work weekends and holidays, work effectively at high elevations, and function effectively in extreme cold weather conditions and in other inclement weather conditions; ability (in English) to read and comprehend and write memorandum, correspondence, and reports; ability to effectively present information in one-on-one and small group situations to customers, clients, and other employees; and ability to perform other physically demanding skills, including standing or sitting for long periods of time.
Schedule: 35 hours per week. Work may be performed on any day of the week from Monday through Sunday. Scheduled hours will include up to 12-hour shifts, and may include overnight, early morning, and/or weekend shifts. Typical work hours are from 7:00 p.m. to 2:00 a.m. and will vary.</t>
  </si>
  <si>
    <t>Wage: $14.39 - $15.70 per hour, paid bi-weekly.  Overtime is available at... See Job Description.</t>
  </si>
  <si>
    <t>P-400-20183-688966</t>
  </si>
  <si>
    <t>Housing is not offered.  However, employer will assist employee in locating and arranging local third-party housing, in which case, employee will pay housing costs directly to third-party landlord based on the terms of the lease.</t>
  </si>
  <si>
    <t>H-400-20261-830420</t>
  </si>
  <si>
    <t xml:space="preserve">Hand Crew Laborer </t>
  </si>
  <si>
    <t xml:space="preserve">South Florida Labor Services LLC </t>
  </si>
  <si>
    <t>2600 Overlook Drive</t>
  </si>
  <si>
    <t>Mailing: P.O. Box 213  Winter Haven FL 33882</t>
  </si>
  <si>
    <t xml:space="preserve">Winter Haven </t>
  </si>
  <si>
    <t>Bentley</t>
  </si>
  <si>
    <t>Tabitha</t>
  </si>
  <si>
    <t>mailing: P.O. Box 213 Winter Haven FL 33882</t>
  </si>
  <si>
    <t>Winter Haven</t>
  </si>
  <si>
    <t>Must lift/carry 50 lbs., when necessary.  Saturday and Sunday work required, when necessary.  Employer-paid drug testing required of foreign and domestic workers prior to commencing work and post-hire upon suspicion of use and post-accident. Post-hire background check required of foreign and domestic workers.</t>
  </si>
  <si>
    <t>15490  Loxahatchee Rd</t>
  </si>
  <si>
    <t>Parkland</t>
  </si>
  <si>
    <t>P-400-20209-737307</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</si>
  <si>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Employer will deduct for reasonable cost of negligent damage to lodging facilities and tools. The employer offers optional employee health insurance to its workers; participation in any such plan is voluntary.  </t>
  </si>
  <si>
    <t>elodiasalazar@tampabay.rr.com</t>
  </si>
  <si>
    <t>www.employflorida.com</t>
  </si>
  <si>
    <t>H-400-20275-854151</t>
  </si>
  <si>
    <t>Earth Industries, LLC</t>
  </si>
  <si>
    <t>1017 Steamboat Dr.</t>
  </si>
  <si>
    <t>Bautista</t>
  </si>
  <si>
    <t>Jaime (Jim)</t>
  </si>
  <si>
    <t>O</t>
  </si>
  <si>
    <t>earthindustriesllc@gmail.com</t>
  </si>
  <si>
    <t>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
 *Must have 3 months Commercial Brushsaw/Chainsaw experience. *</t>
  </si>
  <si>
    <t>1017 Steamboat Drive (report to work)</t>
  </si>
  <si>
    <t>At employer's discretion: possible raises and bonuses (not guaranteed). Optional Housing available. H&amp;W Benefits may ...</t>
  </si>
  <si>
    <t>P-400-20196-713870</t>
  </si>
  <si>
    <t xml:space="preserve">At employer's discretion: possible cash advances, loans, draws (to be deducted from worker's paycheck). </t>
  </si>
  <si>
    <t>H-400-20261-830386</t>
  </si>
  <si>
    <t>P-400-20217-749854</t>
  </si>
  <si>
    <t>H-400-20259-825223</t>
  </si>
  <si>
    <t>building 10 suite 120</t>
  </si>
  <si>
    <t>Diesel engine repair certifications
Air brake system certifications
Air conditioning certification
Wheel end maintenance certifications</t>
  </si>
  <si>
    <t>All applicable federal and local taxes, optional health care, optional 401k.</t>
  </si>
  <si>
    <t>H-400-20247-803481</t>
  </si>
  <si>
    <t>Landscape Pruners</t>
  </si>
  <si>
    <t>Ramonda Landscape Group, Inc.</t>
  </si>
  <si>
    <t>Envirogreen Tree and Shrub Care Services</t>
  </si>
  <si>
    <t>201 Kellings Farm Road</t>
  </si>
  <si>
    <t>East Carondelet</t>
  </si>
  <si>
    <t>Parlman</t>
  </si>
  <si>
    <t>rparlman@gmail.com</t>
  </si>
  <si>
    <t>Patterson</t>
  </si>
  <si>
    <t>Butzel Long</t>
  </si>
  <si>
    <t>41000 Woodward</t>
  </si>
  <si>
    <t>Bloomfield Hills</t>
  </si>
  <si>
    <t>patterson@butzel.com</t>
  </si>
  <si>
    <t>Must be able to bend, stoop, climb ladders, lift 25 pounds
The worksites will be at various customer locations in the immediate vicinity of the employer's location in East Carondelet, Illinois.  The workday starts and ends at the companys facility in East Carondelet and transportation is provided by the company to and from the days worksites</t>
  </si>
  <si>
    <t>201 KELLINGS FARM ROAD</t>
  </si>
  <si>
    <t>ST CLAIR</t>
  </si>
  <si>
    <t xml:space="preserve">Raises and bonuses available based on performance or length of service with the employer </t>
  </si>
  <si>
    <t>P-400-20188-697319</t>
  </si>
  <si>
    <t>Those legally required; limited amount of shared optional housing units available for rent by seasonal workers at a cost of $75 per week.  Employer does provide daily transportation to and from the local work locations during the term of employment</t>
  </si>
  <si>
    <t>H-400-20260-826552</t>
  </si>
  <si>
    <t>Tom Bush Stables Inc</t>
  </si>
  <si>
    <t>93 Walnut Ave</t>
  </si>
  <si>
    <t>FLORAL PARK</t>
  </si>
  <si>
    <t>Bush</t>
  </si>
  <si>
    <t>Floral Park</t>
  </si>
  <si>
    <t>tombush@verizon.net</t>
  </si>
  <si>
    <t>Must be able to lift 50 pounds.</t>
  </si>
  <si>
    <t xml:space="preserve">HALLANDLE </t>
  </si>
  <si>
    <t>P-400-20183-691073</t>
  </si>
  <si>
    <t>H-400-20261-830805</t>
  </si>
  <si>
    <t>The Petitioner will consider for employment any person who possesses at least three (3) months of  culinary experience in a fine-dining or high-volume environment.</t>
  </si>
  <si>
    <t>Wage: All new-hires and first-time employees will begin work at $19.00 per hour, paid weekly...See job description.</t>
  </si>
  <si>
    <t>P-400-20216-748834</t>
  </si>
  <si>
    <t>Limited shared seasonal housing may be offered and optional on a first-come, first-serve basis.  Cost of housing, if available, is $125.00 per week.  If used, total cost of housing will be paid directly to employer or rental unit by employee.    Additional, optional benefits may be offered to worker, for worker’s sole benefit, including but not limited to medical, dental, and vision insurance.  If voluntarily elected by worker, employee costs/contributions for benefits will be deducted from paycheck.</t>
  </si>
  <si>
    <t>H-400-20288-877777</t>
  </si>
  <si>
    <t>Premier Pacific Seafoods, Inc.</t>
  </si>
  <si>
    <t>333 First Avenue West</t>
  </si>
  <si>
    <t>Nakahara</t>
  </si>
  <si>
    <t>Yoichi</t>
  </si>
  <si>
    <t>nakahara@prempac.com</t>
  </si>
  <si>
    <t xml:space="preserve">Must have technical knowledge of surimi and pollock roe processing and ability to work independently; must be able to grade surimi and pollock roe products for Japanese market; and must be able to quickly identify and resolve any problems that arise during surimi and pollock roe processing operations. </t>
  </si>
  <si>
    <t>on the M/V Excellence vessel</t>
  </si>
  <si>
    <t>in Bering Sea and North Pacific</t>
  </si>
  <si>
    <t>ALEUTIANS WEST</t>
  </si>
  <si>
    <t>P-400-20198-718510</t>
  </si>
  <si>
    <t>None except required by law or employee benefits requested by worker; employer will provide room and board on M/V Excellence at no cost to the worker; employer-provided housing is optional.</t>
  </si>
  <si>
    <t>H-400-20289-879616</t>
  </si>
  <si>
    <t>Three White Birches</t>
  </si>
  <si>
    <t xml:space="preserve">Green Mountain Inn </t>
  </si>
  <si>
    <t>18 Main Street</t>
  </si>
  <si>
    <t>P.O. Box 60 Stowe, VT 05672</t>
  </si>
  <si>
    <t>Clark</t>
  </si>
  <si>
    <t xml:space="preserve">Patti </t>
  </si>
  <si>
    <t xml:space="preserve">Innkeeper </t>
  </si>
  <si>
    <t xml:space="preserve">P.O. Box 60 </t>
  </si>
  <si>
    <t>patti@gminn.com</t>
  </si>
  <si>
    <t>Must be able to lift and carry 35 lbs.
F.a.5 A-H - F.a.6a Continued:
40 hrs/wk. Sun-Sat. 2 shifts, 8:00am to 4:30pm or 12:30pm to 9:00pm, shifts vary. OT limited.</t>
  </si>
  <si>
    <t>LAMOILLE (STOWE TOWN)</t>
  </si>
  <si>
    <t>P-400-20261-831058</t>
  </si>
  <si>
    <t>Optional housing available at $90/week to be deducted from worker’s pay.</t>
  </si>
  <si>
    <t>H-400-20278-856980</t>
  </si>
  <si>
    <t>D&amp;T Crawfish, LLC</t>
  </si>
  <si>
    <t>3140 Veterans Memorial Drive</t>
  </si>
  <si>
    <t>(Mailing: P.O. Box 748)</t>
  </si>
  <si>
    <t>Abbeville</t>
  </si>
  <si>
    <t>Benoit</t>
  </si>
  <si>
    <t>dandtcrawfish@aol.com</t>
  </si>
  <si>
    <t xml:space="preserve">Employees are required to adhere to company's production standard of 4 lbs. per hour worked. Employees unable to achieve the production standard stated in the contract will not be allowed to work over the minimum amount of hours offered. Employees producing lower than the production standard for an extended period of time with no improvement may be subject to job termination at the discretion of  management. </t>
  </si>
  <si>
    <t>VERMILION</t>
  </si>
  <si>
    <t>OT hrs may be offered and vary; may earn piece rate of $2.25/lb, if higher than prevailing wage; incl. 1 unpaid lunch hr</t>
  </si>
  <si>
    <t>P-400-20205-730620</t>
  </si>
  <si>
    <t>Voluntary, low-cost housing is available to workers for the option to board; $40.00/week is deducted from workers’ paychecks for workers who choose housing; housing is not mandatory. Employer will make all deductions from worker’s paycheck as required by law; deductions employer intends to make from paycheck, which are not required by law, if applicable, would be deductions for housing, as discussed above, if employee chooses voluntary housing option.</t>
  </si>
  <si>
    <t>H-400-20277-856896</t>
  </si>
  <si>
    <t>North American Midway Entertainment-Astro Amusement, LLC</t>
  </si>
  <si>
    <t>2500 West Higgins Dr., Suite 250</t>
  </si>
  <si>
    <t>323 E. Owassa Road</t>
  </si>
  <si>
    <t>Edinburg</t>
  </si>
  <si>
    <t>HIDALGO</t>
  </si>
  <si>
    <t>MCALLEN-EDINBURG-MISSION, TX</t>
  </si>
  <si>
    <t>P-400-20231-774973</t>
  </si>
  <si>
    <t>Employer will make all deductions from the worker’s paycheck required by law. Optional mobile housing (valued at $125.00 per week) and local convenience travel (valued at $25.00 per week) are available at no cost to the worker.</t>
  </si>
  <si>
    <t>H-400-20277-856948</t>
  </si>
  <si>
    <t>Mike Edrick Stables, Inc.</t>
  </si>
  <si>
    <t>2848 Triunfo Canyon Road</t>
  </si>
  <si>
    <t>Agoura Hills</t>
  </si>
  <si>
    <t>Edrick</t>
  </si>
  <si>
    <t>mestablesinc@aol.com</t>
  </si>
  <si>
    <t>85555 Airport Road</t>
  </si>
  <si>
    <t>P-400-20185-694981</t>
  </si>
  <si>
    <t>H-400-20277-856827</t>
  </si>
  <si>
    <t xml:space="preserve">Great American Ventures, Inc. </t>
  </si>
  <si>
    <t>SEIVERS CONCESSIONS</t>
  </si>
  <si>
    <t>141 AMSTERDAM ROAD</t>
  </si>
  <si>
    <t>GROVE CITY</t>
  </si>
  <si>
    <t>Seivers</t>
  </si>
  <si>
    <t>seiversconcessions@yahoo.com</t>
  </si>
  <si>
    <t>141 Amsterdam Road</t>
  </si>
  <si>
    <t>Grove City</t>
  </si>
  <si>
    <t>MERCER</t>
  </si>
  <si>
    <t>YOUNGSTOWN-WARREN-BOARDMAN, OH-PA</t>
  </si>
  <si>
    <t>P-400-20225-764642</t>
  </si>
  <si>
    <t xml:space="preserve">Employer will make all deductions from the worker’s paycheck required by law.  Optional mobile housing (valued at $150.00 per week) and local convenience travel (valued at $25.00 per week) are available at no cost to the worker. </t>
  </si>
  <si>
    <t>H-400-20277-856851</t>
  </si>
  <si>
    <t>Ring &amp; Ring, Inc.</t>
  </si>
  <si>
    <t>Wright's Amusements Company</t>
  </si>
  <si>
    <t>13002 CO RD. 102</t>
  </si>
  <si>
    <t>[MAIL:PO BOX 1000, ELBERT, CO 80106]</t>
  </si>
  <si>
    <t>ELBERT</t>
  </si>
  <si>
    <t>Ring</t>
  </si>
  <si>
    <t>wrightsamusements@yahoo.com</t>
  </si>
  <si>
    <t>13002 Co. Rd. 102</t>
  </si>
  <si>
    <t>Elbert</t>
  </si>
  <si>
    <t>DENVER-AURORA-LAKEWOOD, CO</t>
  </si>
  <si>
    <t>P-400-20205-732587</t>
  </si>
  <si>
    <t xml:space="preserve">Employer will make all deductions from the worker’s paycheck required by law.  Optional mobile housing (valued at $50.00 per week) and local convenience travel (valued at $25.00 per week) are available at no cost to the worker.   </t>
  </si>
  <si>
    <t>www.wrightscarnival.com</t>
  </si>
  <si>
    <t>H-400-20277-856928</t>
  </si>
  <si>
    <t>Round Meadow Farm, LLC</t>
  </si>
  <si>
    <t>190 Park Lane</t>
  </si>
  <si>
    <t>Atherton</t>
  </si>
  <si>
    <t>Munkdale</t>
  </si>
  <si>
    <t>Margrethe</t>
  </si>
  <si>
    <t>4104 24th Street</t>
  </si>
  <si>
    <t>San Francisco</t>
  </si>
  <si>
    <t>pmmunk314@yahoo.com</t>
  </si>
  <si>
    <t>SAN MATEO</t>
  </si>
  <si>
    <t>P-400-20185-695006</t>
  </si>
  <si>
    <t>H-400-20277-856876</t>
  </si>
  <si>
    <t>Robert Cory</t>
  </si>
  <si>
    <t>Heart of America Shows</t>
  </si>
  <si>
    <t>2315 SOUTH 25TH ST.</t>
  </si>
  <si>
    <t>[MAIL:PO box 747, Pasadena, Texas 77501]</t>
  </si>
  <si>
    <t>HARLINGEN</t>
  </si>
  <si>
    <t>Corey</t>
  </si>
  <si>
    <t>[MAIL: PO BOX 747, PASADENA, TX 77501]</t>
  </si>
  <si>
    <t>heartofamericashows@hotmail.com</t>
  </si>
  <si>
    <t>2301 N Conway Ave</t>
  </si>
  <si>
    <t>Mission</t>
  </si>
  <si>
    <t>P-400-20209-737129</t>
  </si>
  <si>
    <t xml:space="preserve">Employer will make all deductions from the worker’s paycheck required by law.  Optional mobile housing (valued at $125.00 per week) and local convenience travel (valued at $25.00 per week) are available at no cost to the worker. </t>
  </si>
  <si>
    <t>H-400-20277-856781</t>
  </si>
  <si>
    <t>Wade Shows, Inc.</t>
  </si>
  <si>
    <t>4277 E M-36</t>
  </si>
  <si>
    <t>(Mail: PO Box 51730, Livonia MI 48151)</t>
  </si>
  <si>
    <t>Pinckney</t>
  </si>
  <si>
    <t>P-400-20197-716760</t>
  </si>
  <si>
    <t>Joanna@wadeshowsinc.com</t>
  </si>
  <si>
    <t>H-400-20277-856793</t>
  </si>
  <si>
    <t>Landscape Equipment Repairer</t>
  </si>
  <si>
    <t>Outdoor Power Equipment and Other Small Engine Mechanics</t>
  </si>
  <si>
    <t>Southview Design, Inc.</t>
  </si>
  <si>
    <t>2383 Pilot Knob Road</t>
  </si>
  <si>
    <t>Mendota Heights</t>
  </si>
  <si>
    <t>Aakhus</t>
  </si>
  <si>
    <t>Paula</t>
  </si>
  <si>
    <t>paakhus@southviewdesign.com</t>
  </si>
  <si>
    <t>Huynh</t>
  </si>
  <si>
    <t>Loan</t>
  </si>
  <si>
    <t>Thi</t>
  </si>
  <si>
    <t>200 South Sixth St.</t>
  </si>
  <si>
    <t>Suite 4000</t>
  </si>
  <si>
    <t>lhuynh@fredlaw.com</t>
  </si>
  <si>
    <t>Fredrikson &amp; Byron, P.A.</t>
  </si>
  <si>
    <t>3 months experience working with landscaping tools or equipment. On-the-job training will be provided.</t>
  </si>
  <si>
    <t>DAKOTA</t>
  </si>
  <si>
    <t>Workers will be paid no less than $21.17 per hour.  Employer may pay higher wage rates to workers based on seniority wit</t>
  </si>
  <si>
    <t>P-400-20230-771658</t>
  </si>
  <si>
    <t>Workers who are not able to return to their residence within the workday have the option of employer-provided housing for $400-600/month, and if elected, employer will deduct costs from workers’ paycheck.  Workers also have the option of securing their own lodging.  Employer facilitates deductions requested by employee for available health benefits. Employer will make all deductions from the worker’s paycheck required by law and any non-legally required payroll deductions permitted under the law and requested by Employee.</t>
  </si>
  <si>
    <t>hiring@southviewdesign.com</t>
  </si>
  <si>
    <t>http://www.southviewdesign.com</t>
  </si>
  <si>
    <t>H-400-20278-857005</t>
  </si>
  <si>
    <t xml:space="preserve">Ecoscape Solutions Group, LLC_Raleigh </t>
  </si>
  <si>
    <t>1101 Ellis Street</t>
  </si>
  <si>
    <t>Mailing: PO Box 3328,  Huntersville, NC 28070</t>
  </si>
  <si>
    <t xml:space="preserve">Durham </t>
  </si>
  <si>
    <t>Johnson</t>
  </si>
  <si>
    <t>Elise</t>
  </si>
  <si>
    <t>Vice President, HR</t>
  </si>
  <si>
    <t xml:space="preserve">11010 Metromont Parkway </t>
  </si>
  <si>
    <t>mailing: PO Box 3328  Huntersville NC 28070</t>
  </si>
  <si>
    <t xml:space="preserve">Must lift/carry 50 lbs., when necessary.  Saturday and Sunday work required, when necessary.  Employer-paid drug testing required of foreign and domestic workers prior to commencing work and post-hire upon suspicion of use and post-accident. Post-hire background checks may be required of foreign and domestic workers based on contract requirements. Employment eligibility (e-Verify) check required of foreign and domestic workers. Post-hire motor vehicle record check required only of foreign and domestic workers who drive company vehicles (driving is not a requirement of all workers in the position). </t>
  </si>
  <si>
    <t xml:space="preserve">1101 Ellis Street </t>
  </si>
  <si>
    <t xml:space="preserve"> Durham</t>
  </si>
  <si>
    <t>DURHAM</t>
  </si>
  <si>
    <t>DURHAM-CHAPEL HILL, NC</t>
  </si>
  <si>
    <t>P-400-20240-790727</t>
  </si>
  <si>
    <t xml:space="preserve">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The employer offers optional employee health insurance and retirement plans to its workers; participation in any such plan is voluntary.   Employer may also deduct for voluntary boot purchase program. </t>
  </si>
  <si>
    <t>ncworks.gov</t>
  </si>
  <si>
    <t xml:space="preserve"> Amanda</t>
  </si>
  <si>
    <t>H-400-20277-856849</t>
  </si>
  <si>
    <t>DTPC, LLC</t>
  </si>
  <si>
    <t>Double Tree Park City Hotel</t>
  </si>
  <si>
    <t>1800 Park Avenue</t>
  </si>
  <si>
    <t>P-400-20206-734769</t>
  </si>
  <si>
    <t>H-400-20277-856914</t>
  </si>
  <si>
    <t>Thurgod</t>
  </si>
  <si>
    <t xml:space="preserve">DRUG-TESTING REQUIREMENT IS APPLIED "PRE-HIRE." ALL DRUG TESTING WILL BE CARRIED OUT EQUALLY BETWEEN THE U.S. WORKERS AND THE H-2B WORKERS. 
WORK MAY INCLUDE WKND/HOL. 
</t>
  </si>
  <si>
    <t>104 Estes Place</t>
  </si>
  <si>
    <t>P-400-20247-804074</t>
  </si>
  <si>
    <t>H-400-20302-890089</t>
  </si>
  <si>
    <t>(BVLS3121) BrightView Landscape Services, Inc.- San Jose (South)</t>
  </si>
  <si>
    <t>450 Phelan Avenue</t>
  </si>
  <si>
    <t>P-400-20274-852621</t>
  </si>
  <si>
    <t>H-400-20309-898242</t>
  </si>
  <si>
    <t>Draft beer technician</t>
  </si>
  <si>
    <t>Owner/operator</t>
  </si>
  <si>
    <t>P-400-20058-356114</t>
  </si>
  <si>
    <t>Salado</t>
  </si>
  <si>
    <t>H-400-20309-898156</t>
  </si>
  <si>
    <t>Groundskeeper/Landscaper</t>
  </si>
  <si>
    <t>Money Hill Plantation LLC</t>
  </si>
  <si>
    <t>Money Hill Golf &amp; Country Club</t>
  </si>
  <si>
    <t>100 Country Club Drive</t>
  </si>
  <si>
    <t>Abita Springs</t>
  </si>
  <si>
    <t>jason</t>
  </si>
  <si>
    <t>Golf Superintendent</t>
  </si>
  <si>
    <t>jason@moneyhill.com</t>
  </si>
  <si>
    <t>P-400-20206-733535</t>
  </si>
  <si>
    <t>Optional housing deduction for optional housing at $60 per week, $120 per pay period.  SEE JOB ORDER, DEDUCTIONS WILL NOT DROP THE OVERALL WAGE BELOW USDOL MINIMUM, IF THE DEDUCTIONS ARE TOO GREAT THEY WILL NOT BE MADE.</t>
  </si>
  <si>
    <t>H-400-20308-897425</t>
  </si>
  <si>
    <t>Backpack Applicators</t>
  </si>
  <si>
    <t>23 Hook Lane North</t>
  </si>
  <si>
    <t>Augusta</t>
  </si>
  <si>
    <t>BRACKEN</t>
  </si>
  <si>
    <t>P-400-20278-857076</t>
  </si>
  <si>
    <t>H-400-20304-892417</t>
  </si>
  <si>
    <t>AARK Enterprises, Inc.</t>
  </si>
  <si>
    <t>3429 Acy Rd.</t>
  </si>
  <si>
    <t>Mailing address: PO Box 510, Vernon, FL 32462</t>
  </si>
  <si>
    <t>Vernon</t>
  </si>
  <si>
    <t>Rodgers</t>
  </si>
  <si>
    <t>PO Box 510</t>
  </si>
  <si>
    <t>aark@aarkenterprises.com</t>
  </si>
  <si>
    <t xml:space="preserve">Must be able to lift 80 lbs. Must be able to obtain a driver's license.  Must be able to work for long hours on feet, on slopes, and in extreme weather conditions (Florida high heat).  Drug testing required upon employers reasonable suspicion of drug use; criminal background check required.
F.a.5-6 
up to 3 hours/week of OT may be available occasionally. 
</t>
  </si>
  <si>
    <t>WASHINGTON</t>
  </si>
  <si>
    <t>NORTH FLORIDA NONMETROPOLITAN AREA</t>
  </si>
  <si>
    <t>P-400-20234-782285</t>
  </si>
  <si>
    <t>Optional housing is available at $250 per month (includes utilities), to be deducted from pay if elected.</t>
  </si>
  <si>
    <t>H-400-20314-904267</t>
  </si>
  <si>
    <t>Priority Services, LLC</t>
  </si>
  <si>
    <t>70 Albe Drive</t>
  </si>
  <si>
    <t>Newark</t>
  </si>
  <si>
    <t>Cunane</t>
  </si>
  <si>
    <t>jcunane@gesoncall.com</t>
  </si>
  <si>
    <t>Daniel</t>
  </si>
  <si>
    <t>533-A Darlington Road</t>
  </si>
  <si>
    <t>Media</t>
  </si>
  <si>
    <t>anna.law@verizon.net</t>
  </si>
  <si>
    <t>ANNA &amp; ANNA, P.C.</t>
  </si>
  <si>
    <t>Pennsylvania Supreme Court</t>
  </si>
  <si>
    <t>Must be able to lift and carry 50 pounds.</t>
  </si>
  <si>
    <t>NEW CASTLE</t>
  </si>
  <si>
    <t>P-400-20266-840253</t>
  </si>
  <si>
    <t>Only as required by law.</t>
  </si>
  <si>
    <t>H-400-20301-889619</t>
  </si>
  <si>
    <t>Texas EcoGrow</t>
  </si>
  <si>
    <t>7801 North Lamar Blvd</t>
  </si>
  <si>
    <t>Gitlin</t>
  </si>
  <si>
    <t xml:space="preserve">7801 N Lamar </t>
  </si>
  <si>
    <t>Ste. A139</t>
  </si>
  <si>
    <t>Immigration@FisherBroyles.com</t>
  </si>
  <si>
    <t>Employer will use a single workweek for computing wages due. Pay will be weekly</t>
  </si>
  <si>
    <t>P-400-20269-846736</t>
  </si>
  <si>
    <t>Employer will make all deductions required by law from each paycheck.</t>
  </si>
  <si>
    <t>nate@texasecogrow.com</t>
  </si>
  <si>
    <t>H-400-20303-892151</t>
  </si>
  <si>
    <t>(BVL3325) BrightView Landscapes, LLC.- Katy, TX</t>
  </si>
  <si>
    <t>3441 Bacor Road</t>
  </si>
  <si>
    <t>P-400-20275-853297</t>
  </si>
  <si>
    <t>Stephanie.williamson@brightview.com</t>
  </si>
  <si>
    <t>H-400-20280-861247</t>
  </si>
  <si>
    <t>Lifeguard</t>
  </si>
  <si>
    <t>Lifeguards, Ski Patrol, and Other Recreational Protective Service Workers</t>
  </si>
  <si>
    <t>Jay Peak, Inc.</t>
  </si>
  <si>
    <t xml:space="preserve">The Petitioner will consider for employment any person who possesses at least one (1) year of lifeguard experience.   Successful applicant must pass pre-employment background check. </t>
  </si>
  <si>
    <t>Wage: $12.78 per hour, paid bi-weekly.  Overtime is available at $19.17 per hour.</t>
  </si>
  <si>
    <t>P-400-20241-793573</t>
  </si>
  <si>
    <t>H-400-20277-856825</t>
  </si>
  <si>
    <t>Kitchen Workers</t>
  </si>
  <si>
    <t>Breaux's Super Check, Inc.</t>
  </si>
  <si>
    <t>Dwight's Restaurant</t>
  </si>
  <si>
    <t>4800 Johnston Street</t>
  </si>
  <si>
    <t>Lafayette</t>
  </si>
  <si>
    <t>Breaux</t>
  </si>
  <si>
    <t>Dwight</t>
  </si>
  <si>
    <t>dwight@dwights.us</t>
  </si>
  <si>
    <t>Dees</t>
  </si>
  <si>
    <t>Ashley</t>
  </si>
  <si>
    <t>Foret</t>
  </si>
  <si>
    <t>ashley@afdees.com</t>
  </si>
  <si>
    <t xml:space="preserve">Must be able to lift 40 lbs; post-accident drug screen as required by insurance; travel between the crawfish grading location in Duson, La and the employer restaurant, which are approximately 3-4 miles apart
Basic hours offered are 45-50 hours per week; Monday - Sunday 7:30am -3:00pm (including 1 paid 20 minute lunch break with employer-sponsored meal, or employees may opt for 1 unpaid 30 minute lunch break without employer-sponsored meal); in the alternative, workers may work afternoon shift of 3:00pm  10:00pm. </t>
  </si>
  <si>
    <t>LAFAYETTE</t>
  </si>
  <si>
    <t>P-400-20192-708125</t>
  </si>
  <si>
    <t>Employer will make all deductions from workers’ paycheck as required by law. Employer may allow deductions not required by law as long as advance permission is granted by employee or employer will state the specific deductions. Voluntary, low-cost housing is available to workers for the option to board; $50.00/week deducted from worker’s paycheck for workers who choose housing; housing is not mandatory.</t>
  </si>
  <si>
    <t>Caillier</t>
  </si>
  <si>
    <t>Claire</t>
  </si>
  <si>
    <t>ccaillier@afdees.com</t>
  </si>
  <si>
    <t>H-400-20280-859670</t>
  </si>
  <si>
    <t>Pre-hire drug screen and criminal background check for all U.S. and foreign workers (paid by employer).</t>
  </si>
  <si>
    <t>5541 South Lewis Avenue</t>
  </si>
  <si>
    <t>TULSA</t>
  </si>
  <si>
    <t>TULSA, OK</t>
  </si>
  <si>
    <t xml:space="preserve">$14.27-18.00/hr. based on experience and performance $21.41 – 27.00 O.T. </t>
  </si>
  <si>
    <t>P-400-20212-744376</t>
  </si>
  <si>
    <t>H-400-20287-876491</t>
  </si>
  <si>
    <t>Steward</t>
  </si>
  <si>
    <t>Atlantic Resort Managers</t>
  </si>
  <si>
    <t>Omni Hilton Head Oceanfront Resort</t>
  </si>
  <si>
    <t>23 Ocean Lane</t>
  </si>
  <si>
    <t>Hilton Head Island</t>
  </si>
  <si>
    <t>Beek</t>
  </si>
  <si>
    <t>Dorothy</t>
  </si>
  <si>
    <t>Director Associate Services</t>
  </si>
  <si>
    <t>dbeek@omnihotels.com</t>
  </si>
  <si>
    <t>Must be able to lift, push, and pull 50 lbs. ServSafe Food Handler certification required. Must be able to work weekends and holidays. Applicants must complete an employment application.</t>
  </si>
  <si>
    <t>BEAUFORT</t>
  </si>
  <si>
    <t>HILTON HEAD ISLAND-BLUFFTON-BEAUFORT, SC</t>
  </si>
  <si>
    <t>P-400-20160-635166</t>
  </si>
  <si>
    <t>Optional employee shared housing is available at a rate of approximately $125 per person per week. Optional housing requires a $400 deposit, of which $300 is refundable. Cost of housing and deposit payroll deducted if worker elects.  One optional meal during shift available for $1.25, cost payroll deducted if worker elects.</t>
  </si>
  <si>
    <t>www.scworks.org</t>
  </si>
  <si>
    <t>H-400-20281-862965</t>
  </si>
  <si>
    <t>Optional housing will be secured by employer but will be paid directly to housing provide at $60-$70/week</t>
  </si>
  <si>
    <t>H-400-20287-877302</t>
  </si>
  <si>
    <t>Ormic Concessions, Inc.</t>
  </si>
  <si>
    <t>15 CALLE ANACUA</t>
  </si>
  <si>
    <t>BROWNSVILLE</t>
  </si>
  <si>
    <t>Patriarca</t>
  </si>
  <si>
    <t>oneck10699@aol.com</t>
  </si>
  <si>
    <t>15 Calle Anacua</t>
  </si>
  <si>
    <t>Brownsville</t>
  </si>
  <si>
    <t>CAMERON</t>
  </si>
  <si>
    <t>BROWNSVILLE-HARLINGEN, TX</t>
  </si>
  <si>
    <t>P-400-20254-816006</t>
  </si>
  <si>
    <t>Employer will make all deductions from the worker’s paycheck required by law.  Optional mobile housing (valued at $150.00 per week) and local convenience travel (valued at $25.00 per week) are available at no cost to the worker.</t>
  </si>
  <si>
    <t>H-400-20303-891390</t>
  </si>
  <si>
    <t>(BVLS3933) BrightView Landscape Services, Inc.- Phoenix (Gilbert)</t>
  </si>
  <si>
    <t>620 N Golden Key</t>
  </si>
  <si>
    <t>P-400-20275-853088</t>
  </si>
  <si>
    <t>Michelle.Lopez@brightview.com</t>
  </si>
  <si>
    <t>H-400-20312-904010</t>
  </si>
  <si>
    <t xml:space="preserve">Facility Services Company of Maryland, Inc. </t>
  </si>
  <si>
    <t xml:space="preserve">14607 Rothgeb Drive,  </t>
  </si>
  <si>
    <t xml:space="preserve">Rockville </t>
  </si>
  <si>
    <t xml:space="preserve">Andalla </t>
  </si>
  <si>
    <t>Helen</t>
  </si>
  <si>
    <t>14607 Rothgeb Drive</t>
  </si>
  <si>
    <t>Rockville</t>
  </si>
  <si>
    <t xml:space="preserve">Must lift/carry 50 lbs., when necessary.   Employer-paid drug test required of foreign and domestic workers prior to commencing work. </t>
  </si>
  <si>
    <t>P-400-20260-827610</t>
  </si>
  <si>
    <t xml:space="preserve">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t>
  </si>
  <si>
    <t>fsc.seasonalwork@gmail.com</t>
  </si>
  <si>
    <t>H-400-20308-895937</t>
  </si>
  <si>
    <t>Envision Lawn and Tree, LLC</t>
  </si>
  <si>
    <t>40 West Concord</t>
  </si>
  <si>
    <t>A.</t>
  </si>
  <si>
    <t>TEXAS</t>
  </si>
  <si>
    <t>Must be able to lift 50 lbs. and work in adverse weather conditions.</t>
  </si>
  <si>
    <t>P-400-20193-709001</t>
  </si>
  <si>
    <t>Shared housing may be available, if used $1500.00/bi-wk will be deducted from paycheck.</t>
  </si>
  <si>
    <t>envisionkc@gmail.com</t>
  </si>
  <si>
    <t>https://jobs.mo.gov/</t>
  </si>
  <si>
    <t>H-400-20323-917976</t>
  </si>
  <si>
    <t>5428 Clarksville Hwy.</t>
  </si>
  <si>
    <t>Whites Creek</t>
  </si>
  <si>
    <t>Must be able to lift 50 lbs. and work in adverse weather conditions.
Must be able to pass a post-employment drug test.</t>
  </si>
  <si>
    <t>P-400-20294-883152</t>
  </si>
  <si>
    <t xml:space="preserve">Shared housing may be available – if used, up to $90.63/wk.  will be deducted from paycheck.  </t>
  </si>
  <si>
    <t>H-400-20323-916893</t>
  </si>
  <si>
    <t>Must be able to lift 50 lbs.  Must be able to work in hot climates. POST-EMPLOYMENT DRUG TESTING MAY OCCUR BASED UPON THE EMPLOYER'S REASONABLE SUSPICION OF AN EMPLOYEE'S DRUG USE.
F.a.5 - 6 continued: M-F 7am-4pm (1 hr lunch), overtime needed (an average of 8 - 10 hours of overtime may be available per week)</t>
  </si>
  <si>
    <t>88 Smith Road</t>
  </si>
  <si>
    <t>Chelsea</t>
  </si>
  <si>
    <t>P-400-20279-858652</t>
  </si>
  <si>
    <t>Optional housing offered at $60/week to be deducted from worker’s pay if elected.</t>
  </si>
  <si>
    <t>H-400-20330-927744</t>
  </si>
  <si>
    <t xml:space="preserve">A-Plus Lawn Care LLC </t>
  </si>
  <si>
    <t>16871 Leesville Road</t>
  </si>
  <si>
    <t xml:space="preserve">Evington </t>
  </si>
  <si>
    <t>Henderson Jr.</t>
  </si>
  <si>
    <t>Evington</t>
  </si>
  <si>
    <t xml:space="preserve">Must lift/carry 50 lbs., when necessary.   Frequent bending/standing and work in all weather conditions. Saturday and Sunday work required, when necessary.  Employer-paid drug testing required of foreign and domestic workers prior to commencing work and post-hire upon suspicion of use and post-accident. Post-hire background check required of foreign and domestic workers. </t>
  </si>
  <si>
    <t xml:space="preserve">16871 Leesville Road </t>
  </si>
  <si>
    <t>CAMPBELL</t>
  </si>
  <si>
    <t>LYNCHBURG, VA</t>
  </si>
  <si>
    <t>P-400-20302-890526</t>
  </si>
  <si>
    <t>www.vawc.virginia.gov</t>
  </si>
  <si>
    <t>H-400-20323-916948</t>
  </si>
  <si>
    <t>249 Chambers Rd.</t>
  </si>
  <si>
    <t>Toughkenamon</t>
  </si>
  <si>
    <t>249  Chambers</t>
  </si>
  <si>
    <t xml:space="preserve">Must be able to lift 50 lbs, work in adverse weather conditions. 
Must pass a post-employment drug test paid by the employer.  </t>
  </si>
  <si>
    <t>P-400-20195-711067</t>
  </si>
  <si>
    <t xml:space="preserve">Shared housing may be available – if used, up to $118.28/wk.  will be deducted from paycheck.  </t>
  </si>
  <si>
    <t>lbittner@ruppertcompanies.com</t>
  </si>
  <si>
    <t>H-400-20323-916966</t>
  </si>
  <si>
    <t>Cooper Outdoor Services, Inc.</t>
  </si>
  <si>
    <t>215 Sring Drive</t>
  </si>
  <si>
    <t>215 Spring Drive</t>
  </si>
  <si>
    <t xml:space="preserve">Must be able to lift 50 lbs, work in adverse weather conditions &amp; pass a pre-employment drug test paid by employer.
</t>
  </si>
  <si>
    <t>P-400-20203-726992</t>
  </si>
  <si>
    <t xml:space="preserve">Shared housing may be available. If used, $90.00/wk will be deducted from paycheck. </t>
  </si>
  <si>
    <t xml:space="preserve">https://jobs.mo.gov/career-centers </t>
  </si>
  <si>
    <t>H-400-20322-915788</t>
  </si>
  <si>
    <t>Conroy Lawn &amp; Landscape, LLC</t>
  </si>
  <si>
    <t>1458 Highway 100</t>
  </si>
  <si>
    <t>Pacific</t>
  </si>
  <si>
    <t>Conroy</t>
  </si>
  <si>
    <t xml:space="preserve">Must be able to lift 50 lbs, work in adverse weather conditions.
Must pass a post-employment drug test paid by employer. </t>
  </si>
  <si>
    <t>P-400-20195-711007</t>
  </si>
  <si>
    <t xml:space="preserve">Shared housing may be available – if used, $60.00/wk.  will be deducted from paycheck. </t>
  </si>
  <si>
    <t>H-400-20322-915616</t>
  </si>
  <si>
    <t>Sonora Landscape, LLC</t>
  </si>
  <si>
    <t xml:space="preserve">16722 S Elwood Ave </t>
  </si>
  <si>
    <t xml:space="preserve">Glenpool </t>
  </si>
  <si>
    <t>Gallardo</t>
  </si>
  <si>
    <t xml:space="preserve">Julian </t>
  </si>
  <si>
    <t xml:space="preserve">Owner </t>
  </si>
  <si>
    <t>16722 S Elwood Ave, Ste A</t>
  </si>
  <si>
    <t>Glenpool</t>
  </si>
  <si>
    <t>Employment reference 
40+ hrs/wk, 7a-4p, M-F possible Sat when needed, workdays/hours may vary depending on weather</t>
  </si>
  <si>
    <t>16722 S Elwood Ave</t>
  </si>
  <si>
    <t xml:space="preserve">See Addendum </t>
  </si>
  <si>
    <t>P-400-20266-838644</t>
  </si>
  <si>
    <t>H-400-20325-921673</t>
  </si>
  <si>
    <t>Drywall Hanger and Metal Stud Installer</t>
  </si>
  <si>
    <t>Drywall and Ceiling Tile Installers</t>
  </si>
  <si>
    <t>Forks Lath and Plaster, Inc.</t>
  </si>
  <si>
    <t>1810 25th St NE</t>
  </si>
  <si>
    <t>Emerado</t>
  </si>
  <si>
    <t>Gulbrandson</t>
  </si>
  <si>
    <t>amanda@forkslath.com</t>
  </si>
  <si>
    <t>Lift/Carry up to 75 lbs, ability to perform framing and drywall installation</t>
  </si>
  <si>
    <t>GRAND FORKS</t>
  </si>
  <si>
    <t>GRAND FORKS, ND-MN</t>
  </si>
  <si>
    <t>P-400-20267-842331</t>
  </si>
  <si>
    <t xml:space="preserve">State and Federal Taxes as required </t>
  </si>
  <si>
    <t>H-400-20323-917901</t>
  </si>
  <si>
    <t>4 Harko Court</t>
  </si>
  <si>
    <t>Essex</t>
  </si>
  <si>
    <t>P-400-20212-743843</t>
  </si>
  <si>
    <t>iflores@ruppertcompanies.com</t>
  </si>
  <si>
    <t>COMMERCIAL TRUCK DRIVER</t>
  </si>
  <si>
    <t>CAMPBELL LOGISTIC LLC</t>
  </si>
  <si>
    <t>15123 Brookhurst St APT # 251</t>
  </si>
  <si>
    <t>Afrika</t>
  </si>
  <si>
    <t>Erminia</t>
  </si>
  <si>
    <t>Member/Dispatcher</t>
  </si>
  <si>
    <t>justoneame@yahoo.com</t>
  </si>
  <si>
    <t>CLEAN COMMERCIAL DRIVER LICENSE WITH NO MORE THAN ONE PREVENTABLE  INCIDENT. KNOW HOW TO BACK UP IN A LOADING DOCK( WILL TEACH )</t>
  </si>
  <si>
    <t>ORANGE</t>
  </si>
  <si>
    <t>Week</t>
  </si>
  <si>
    <t>P-400-20276-856267</t>
  </si>
  <si>
    <t>H-400-20308-896483</t>
  </si>
  <si>
    <t>United Landscape Construction &amp; Supply, Inc</t>
  </si>
  <si>
    <t>2141 Thomas Arnold Rd</t>
  </si>
  <si>
    <t>Mailing: P.O. Box 93, Salado, TX 76571</t>
  </si>
  <si>
    <t>Wilson</t>
  </si>
  <si>
    <t xml:space="preserve">Travis </t>
  </si>
  <si>
    <t>sharish@unitedls.com</t>
  </si>
  <si>
    <t xml:space="preserve">Random drug testing during employment;Drug testing during employment for cause;Post-Accident Drug Testing, Able to lift 50lbs, Must be able to work in inclement weather, Monday-Friday, Some Saturdays required, schedule varies, start/end time may vary, overtime varies. All drug testing is performed without regard to an employees citizenship or immigration status, and all testing is paid for by the company. See the additional document attached for further details about the administration of our drug testing policy.
</t>
  </si>
  <si>
    <t>raises at employer's discretion depending on performance.</t>
  </si>
  <si>
    <t>P-400-20265-837103</t>
  </si>
  <si>
    <t>H-400-20329-925713</t>
  </si>
  <si>
    <t>P-400-20204-728994</t>
  </si>
  <si>
    <t>Employer will make all deductions from the worker’s paycheck required by law. Optional mobile housing (valued at $50.00 per week) and local convenience travel (valued at $25.00 per week) are available at no cost to the worker.</t>
  </si>
  <si>
    <t>H-400-20336-932126</t>
  </si>
  <si>
    <t>M &amp; M Concrete Inc.</t>
  </si>
  <si>
    <t>5501 Woodrow Road</t>
  </si>
  <si>
    <t>Mailing: PO Box 64176, Lubbock, TX 79464</t>
  </si>
  <si>
    <t>Manuel</t>
  </si>
  <si>
    <t>mmconcrete01@gmail.com</t>
  </si>
  <si>
    <t>Able to lift 50lbs, Monday-Friday, Some Saturdays may be required, Overtime Varies</t>
  </si>
  <si>
    <t>Raises at employer's discretion</t>
  </si>
  <si>
    <t>P-400-20225-764541</t>
  </si>
  <si>
    <t>BUCKS</t>
  </si>
  <si>
    <t>Florham Park</t>
  </si>
  <si>
    <t>H-400-20336-932298</t>
  </si>
  <si>
    <t>Evergreen Landscaping, Inc.</t>
  </si>
  <si>
    <t>440 Highview Drive</t>
  </si>
  <si>
    <t>Wayne</t>
  </si>
  <si>
    <t>brad@evergreenlandscaping-inc.com</t>
  </si>
  <si>
    <t>Able to lift 50lbs. Monday-Friday, some Saturdays required, schedule varies, start/end times vary, overtime varies.</t>
  </si>
  <si>
    <t>569 Yerkes Rd.</t>
  </si>
  <si>
    <t>King of Prussia</t>
  </si>
  <si>
    <t>Potential bonus at employer's discretion.</t>
  </si>
  <si>
    <t>P-400-20290-880740</t>
  </si>
  <si>
    <t>brooksevergreen@yahoo.com</t>
  </si>
  <si>
    <t>Jerry</t>
  </si>
  <si>
    <t>info@farmerlawpc.com</t>
  </si>
  <si>
    <t>Farmer Law PC</t>
  </si>
  <si>
    <t>JACKSON, TN</t>
  </si>
  <si>
    <t>Painters, Construction and Maintenance</t>
  </si>
  <si>
    <t>Murfreesboro</t>
  </si>
  <si>
    <t>RUTHERFORD</t>
  </si>
  <si>
    <t>CLEVELAND-ELYRIA, OH</t>
  </si>
  <si>
    <t xml:space="preserve">Must lift/carry 50 lbs., when necessary.  Saturday and Sunday work required, when necessary. </t>
  </si>
  <si>
    <t>H-400-20195-710397</t>
  </si>
  <si>
    <t xml:space="preserve">LANDSCAPING AND GROUNDSKEEPING WORKERS </t>
  </si>
  <si>
    <t>P-400-20100-473306</t>
  </si>
  <si>
    <t>H-400-20218-753086</t>
  </si>
  <si>
    <t>PRODUCTION WORKER</t>
  </si>
  <si>
    <t>GILLUM LAWN MAINTENANCE LLC</t>
  </si>
  <si>
    <t xml:space="preserve">2215 KING ARTHUR BLVD. </t>
  </si>
  <si>
    <t>BATON ROUGE</t>
  </si>
  <si>
    <t>GILLUM</t>
  </si>
  <si>
    <t>GABE</t>
  </si>
  <si>
    <t>GILLUMLAWN@YAHOO.COM</t>
  </si>
  <si>
    <t>HYKEL</t>
  </si>
  <si>
    <t>JOSEPH</t>
  </si>
  <si>
    <t>1500 JFK BLVD.- 2 PENN CENTER PLAZA</t>
  </si>
  <si>
    <t>SUITE 1025</t>
  </si>
  <si>
    <t>PHILADELPHIA</t>
  </si>
  <si>
    <t>JHYKEL@AOL.COM</t>
  </si>
  <si>
    <t>LAW OFFICE OF JOHN J. HYKEL</t>
  </si>
  <si>
    <t>NONE REQUIRED.</t>
  </si>
  <si>
    <t>6265 BENEFIT DRIVE</t>
  </si>
  <si>
    <t>P-400-20142-592370</t>
  </si>
  <si>
    <t xml:space="preserve">WORKER WILL BE PAID NO LESS THAN 16.31 PER HOUR. OVERTIME IS NOT GUARANTEED. OVERTIME HOURS VARY DEPENDING ON EMPLOYER DISCRETION AND WILL BE PAID AT A RATE OF $24.47. THE EMPLOYER WILL USE A SINGLE WORK WEEK IN COMPUTING WAGES DUE. THE EMPLOYER WILL MAKE ALL DEDUCTIONS FROM THE WORKER'S PAYCHECK REQUIRED BY FEDERAL, STATE, AND LOCAL LAW. SHARED HOUSING IS OFFERED. HOUSING PROVIDED BY EMPLOYER IS OPTIONAL. WORKERS ARE FREE CHOOSE THEIR OWN HOUSING OPTIONS. COST OF HOUSING IS $77.00/WEEKLY WHICH IS DEDUCTED OR PAID DIRECTLY TO EMPLOYER WEEKLY. </t>
  </si>
  <si>
    <t>H-400-20230-772562</t>
  </si>
  <si>
    <t>TRAITS LLC</t>
  </si>
  <si>
    <t>3499 Lansdowne Drive</t>
  </si>
  <si>
    <t xml:space="preserve">Lexington </t>
  </si>
  <si>
    <t>Wilkes</t>
  </si>
  <si>
    <t>Ian</t>
  </si>
  <si>
    <t>wilkesroost@aol.com</t>
  </si>
  <si>
    <t>P-400-20157-630943</t>
  </si>
  <si>
    <t>WILKESROOST@AOL.COM</t>
  </si>
  <si>
    <t>H-400-20227-769182</t>
  </si>
  <si>
    <t>Truck driver</t>
  </si>
  <si>
    <t>MAJIC EXPRESS LLC</t>
  </si>
  <si>
    <t>1700 San Pablo Rd S</t>
  </si>
  <si>
    <t>Apt 510</t>
  </si>
  <si>
    <t>Jacksonville</t>
  </si>
  <si>
    <t>MAJIC MAZUL</t>
  </si>
  <si>
    <t>Darko</t>
  </si>
  <si>
    <t>1700 San Pablo Rd South</t>
  </si>
  <si>
    <t>ljiljana41@yahoo.com</t>
  </si>
  <si>
    <t>CDL drivers licence</t>
  </si>
  <si>
    <t>2100 15th Ave</t>
  </si>
  <si>
    <t>Melrose Park</t>
  </si>
  <si>
    <t>P-400-20153-615234</t>
  </si>
  <si>
    <t>We will provide housing provisions as an when required on the Companies [sic] expense.</t>
  </si>
  <si>
    <t>Minawi</t>
  </si>
  <si>
    <t>Fadi</t>
  </si>
  <si>
    <t>Niren and Associates</t>
  </si>
  <si>
    <t>fadi@visaplace.com</t>
  </si>
  <si>
    <t>H-400-20245-798973</t>
  </si>
  <si>
    <t xml:space="preserve">LIFT OPERATOR </t>
  </si>
  <si>
    <t>LUTSEN MOUNTAINS CORPORATION</t>
  </si>
  <si>
    <t>467 SKI HILL ROAD</t>
  </si>
  <si>
    <t>LUTSEN</t>
  </si>
  <si>
    <t>BUCKMAN</t>
  </si>
  <si>
    <t>KATHY</t>
  </si>
  <si>
    <t>HR MANAGER</t>
  </si>
  <si>
    <t>kathyb@lutsen.com</t>
  </si>
  <si>
    <t>MCCUBBIN</t>
  </si>
  <si>
    <t>19365 FM 2252</t>
  </si>
  <si>
    <t>SUITE 9</t>
  </si>
  <si>
    <t>GARDEN RIDGE</t>
  </si>
  <si>
    <t>process@h2visaconsultants.com</t>
  </si>
  <si>
    <t>H2 VISA CONSULTANTS, LLC</t>
  </si>
  <si>
    <t xml:space="preserve">MUST BE ABLE TO LIFT UP TO 50 LBS. AND BE TOLERANT TO WORKING UNDER EXTREMELY COLD CONDITIONS FOR LONG PERIODS OF TIME.  </t>
  </si>
  <si>
    <t>NORTHEAST MINNESOTA NONMETROPOLITAN AREA</t>
  </si>
  <si>
    <t>Overtime may be available. Applicants may be offered higher than the advertised wage rate due to experience or merit.</t>
  </si>
  <si>
    <t>P-400-20195-710850</t>
  </si>
  <si>
    <t>The employer will make all deductions from workers’ paychecks that are required by law. The employer will provide optional housing accommodations from a third-party if relocating for the position and not within reasonable transport to jobsite. If employer-arranged housing is utilized the worker will be deducted approximately $400 per month, including a $150 security deposit.</t>
  </si>
  <si>
    <t>H-400-20240-791544</t>
  </si>
  <si>
    <t>Housekeepers</t>
  </si>
  <si>
    <t xml:space="preserve">Mountain Premier Cleaning Service </t>
  </si>
  <si>
    <t>325 Coonskin Circle</t>
  </si>
  <si>
    <t>F31</t>
  </si>
  <si>
    <t>Telluride</t>
  </si>
  <si>
    <t>Santa Ana</t>
  </si>
  <si>
    <t>Adriana</t>
  </si>
  <si>
    <t>santadrian481@aol.com</t>
  </si>
  <si>
    <t xml:space="preserve">Must be 18 due to state labor laws.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70lbs (possible 2-person).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t>
  </si>
  <si>
    <t>325 Coonskin Circle (report to work)</t>
  </si>
  <si>
    <t>SAN MIGUEL</t>
  </si>
  <si>
    <t>SOUTHWEST COLORADO NONMETROPOLITAN AREA</t>
  </si>
  <si>
    <t>P-400-20160-634154</t>
  </si>
  <si>
    <t>H-400-20230-772746</t>
  </si>
  <si>
    <t>Busser/Dining Room Services Attendant</t>
  </si>
  <si>
    <t>Jackson Lewis PC</t>
  </si>
  <si>
    <t xml:space="preserve">Must be capable of regular periodic lifting of at least 40 lbs. 
Fulltime. Sunday - Saturday, 6:00am-3:30pm, 8:00am - 4:30pm, or 2:00pm - 10:30pm, with 1-2 days off per week. May be required to work weekends and overtime. Paid bi-weekly, wages calculated each workweek. Workers will be paid no less than $15.00/hour. Overtime will be paid at $22.50/hour. 
Employer will make all deductions from the worker's paycheck as required by law. On-the-job training provided. The employer will provide workers at no charge all tools, supplies, and equipment required to perform the job. Optional employee housing is available (one-time refundable deposit of $500.00 paid up-front upon move-in, plus $250.00 deduction from each paycheck). Bus pass provided if worker requires daily transportation to/from worksite, otherwise will be deducted from paycheck if purchased by employee. Ski pass available. Cost will be deducted from
paycheck if purchased by employee. Benefits available from first day of employment include: daily meal and colleague room discount program. Benefits available after 90 days of employment include: health/dental insurance,
401k, life insurance, short/long term disability, discounted ski pass. Employer will reimburse H-2B workers in the first work week for all visa, visa processing, border crossing, and other related fees, including those mandated by the government, incurred by the H-2B worker (excluding passport expenses and other charges that primarily benefit the worker). Transportation (including meals and to the extent necessary, lodging) to the place of employment will be provided, or its cost to workers reimbursed, if the worker completes half of the employment period. Daily subsistence will be at least $12.68 per day during travel to a maximum of $55 per day with receipts. The reimbursement will be provided by separate check. Employer will provide return transportation and daily subsistence if the worker completes the employment period or is dismissed early. Employer will provide at no charge, all tools, equipment and supplies necessary to perform the job. The employer guarantees to offer work for hours equal to at least three-fourths of the workdays in each 12-week period of the total employment period. Employer will make all the deductions from paychecks that are required by law. All deductions will be FLSA-compliant. 
</t>
  </si>
  <si>
    <t>P-400-20188-697153</t>
  </si>
  <si>
    <t>H-400-20245-799692</t>
  </si>
  <si>
    <t xml:space="preserve">The Petitioner will consider for employment any person who possesses at least three (3) months of service experience in a fine-dining or high-volume environment at a high-end restaurant, resort, or private club.  Successful applicant must pass pre-employment background check.
</t>
  </si>
  <si>
    <t>P-400-20176-676967</t>
  </si>
  <si>
    <t>H-400-20248-807652</t>
  </si>
  <si>
    <t>Hap Hansen Training Stables</t>
  </si>
  <si>
    <t>2530 Lone Jack Rd.</t>
  </si>
  <si>
    <t>Encinitas</t>
  </si>
  <si>
    <t>Hansen</t>
  </si>
  <si>
    <t>Hap</t>
  </si>
  <si>
    <t>hhrsf@aol.com</t>
  </si>
  <si>
    <t>16332 Via de Santa Fe</t>
  </si>
  <si>
    <t>P-400-20210-738986</t>
  </si>
  <si>
    <t>H-400-20258-822305</t>
  </si>
  <si>
    <t>Grand Prix Horse Show Groom</t>
  </si>
  <si>
    <t>BARGEE FARMS, INC.</t>
  </si>
  <si>
    <t>472 CEDAR RUN ROAD</t>
  </si>
  <si>
    <t>ALLISON PARK</t>
  </si>
  <si>
    <t>Bancroft</t>
  </si>
  <si>
    <t>472 Cedar Run Road</t>
  </si>
  <si>
    <t>Allison Park</t>
  </si>
  <si>
    <t>bargeefarms@verizon.net</t>
  </si>
  <si>
    <t>FRIESTAD</t>
  </si>
  <si>
    <t>SHAWN</t>
  </si>
  <si>
    <t>FRANCIS</t>
  </si>
  <si>
    <t>114 W. MAGNOLIA STREET</t>
  </si>
  <si>
    <t>SUITE 400-167</t>
  </si>
  <si>
    <t>BELLINGHAM</t>
  </si>
  <si>
    <t>SFRIESTAD@FRIESTAD.COM</t>
  </si>
  <si>
    <t>Law Office of Shawn Friestad</t>
  </si>
  <si>
    <t xml:space="preserve">Workers may be paid more depending on experience.  Employer offers optional free basic lodging.  </t>
  </si>
  <si>
    <t>P-400-20204-730379</t>
  </si>
  <si>
    <t>H-400-20252-809839</t>
  </si>
  <si>
    <t>HORSE SHOW GROOM</t>
  </si>
  <si>
    <t>SOUTHERN SHOW STABLES, INC.</t>
  </si>
  <si>
    <t>875 FOREST GLEN LANE</t>
  </si>
  <si>
    <t>WELLINGTON</t>
  </si>
  <si>
    <t>Minor</t>
  </si>
  <si>
    <t>Mary Anne</t>
  </si>
  <si>
    <t>875 Forest Glen Lane</t>
  </si>
  <si>
    <t>Wellington</t>
  </si>
  <si>
    <t>info@southernshowstables.com</t>
  </si>
  <si>
    <t>114 WEST MAGNOLIA STREET</t>
  </si>
  <si>
    <t>Workers may be paid more depending on experience. Housing offered free of charge.</t>
  </si>
  <si>
    <t>P-400-20204-730401</t>
  </si>
  <si>
    <t>H-400-20252-810454</t>
  </si>
  <si>
    <t>Korworld Inc.</t>
  </si>
  <si>
    <t>909 Bob El Drive</t>
  </si>
  <si>
    <t>Diaz Molina</t>
  </si>
  <si>
    <t>Josue</t>
  </si>
  <si>
    <t>henryforeror@korworldinc.com</t>
  </si>
  <si>
    <t>Monica@laborci.com</t>
  </si>
  <si>
    <t>921 W. Atlantic St. (report to work)</t>
  </si>
  <si>
    <t>Emporia</t>
  </si>
  <si>
    <t>GREENSVILLE</t>
  </si>
  <si>
    <t>P-400-20205-732673</t>
  </si>
  <si>
    <t>H-400-20248-806834</t>
  </si>
  <si>
    <t>Squaw Valley Ski Holdings, LLC</t>
  </si>
  <si>
    <t>Squaw Valley</t>
  </si>
  <si>
    <t>1901 Chamonix Place</t>
  </si>
  <si>
    <t>Olympic Valley</t>
  </si>
  <si>
    <t>Broste</t>
  </si>
  <si>
    <t>Spencer</t>
  </si>
  <si>
    <t>Food &amp; Beverage Administrative Manager</t>
  </si>
  <si>
    <t>sbroste@squawalpine.com</t>
  </si>
  <si>
    <t>The Petitioner will consider for employment any person who possesses at least six (6) months of culinary experience in a fine-dining or high-volume environment at a high-end restaurant, resort, or private club.</t>
  </si>
  <si>
    <t>PLACER</t>
  </si>
  <si>
    <t>Wage: $16.00 per hour, paid bi-weekly.  Overtime, when available, is paid at $24.00 per hour.</t>
  </si>
  <si>
    <t>P-400-20212-743997</t>
  </si>
  <si>
    <t xml:space="preserve">Additional, optional benefits may be offered to worker, for worker’s sole benefit, including but not limited to a 401k plan.  If voluntarily elected by worker, employee costs/contributions for benefits will be deducted from paycheck.  All deductions from paycheck required by law will be made.  </t>
  </si>
  <si>
    <t>H-400-20255-818568</t>
  </si>
  <si>
    <t xml:space="preserve">Tree Planters </t>
  </si>
  <si>
    <t xml:space="preserve">Clay Lowry Forestry, Inc.  </t>
  </si>
  <si>
    <t>2848 Highway 8 S</t>
  </si>
  <si>
    <t>Hermitage</t>
  </si>
  <si>
    <t>Renee</t>
  </si>
  <si>
    <t>lowryfrms2@yahoo.com</t>
  </si>
  <si>
    <t xml:space="preserve">Requires physical stamina.  Work is in adverse weather.  Must lift and carry 50 lbs.  Extensive walking over rough terrain. Production standard of 1500 trees correctly planted per 6 hour day after one week of training. Must pass drug screenings. Overnight travel required.  Workers may be requested to work on federal holidays and on the Sabbath but will not be required to do so. Federal holidays are New Years Day, January 1; Martin Luther King, Jr.s birthday, the third Monday in January; 
Washingtons birthday, the third Monday in February; Memorial Day, the last Monday in May; Independence Day, July 4; Labor Day, the first Monday in September; Columbus Day, the second Monday in October; Veterans Day, November 11; Thanksgiving Day, the fourth Thursday in November; and Christmas Day, December 25.
on the ETA Form 9142.
</t>
  </si>
  <si>
    <t>2848 Hwy. 8 South</t>
  </si>
  <si>
    <t>BRADLEY</t>
  </si>
  <si>
    <t>P-400-20155-623856</t>
  </si>
  <si>
    <t>The employer will assist non-local workers in locating reasonably priced shared housing near the areas of employment and the employer will pay for the cost of that lodging to the extent that such costs would reduce pay below the offered wage rate for the area of intended employment.  Housing is optional.</t>
  </si>
  <si>
    <t>H-400-20245-799138</t>
  </si>
  <si>
    <t>Taos Ski Valley, Inc.</t>
  </si>
  <si>
    <t>116 Sutton Place</t>
  </si>
  <si>
    <t>P.O. Box 90</t>
  </si>
  <si>
    <t>Taos Ski Valley</t>
  </si>
  <si>
    <t>Caskey</t>
  </si>
  <si>
    <t>Senior HR Manager</t>
  </si>
  <si>
    <t>Jessica.Caskey@skitaos.com</t>
  </si>
  <si>
    <t xml:space="preserve">The Petitioner will consider for employment any person who possesses at least Three (3) months of housekeeping experience in a high-end hotel, resort, or private club required.
</t>
  </si>
  <si>
    <t>TAOS</t>
  </si>
  <si>
    <t>NORTHERN NEW MEXICO NONMETROPOLITAN AREA</t>
  </si>
  <si>
    <t>Wage: $12.98 - $13.50 per hour, paid bi-weekly.  Overtime is available at $19.47 - $20.25 per hour.  See job description</t>
  </si>
  <si>
    <t>P-400-20211-740690</t>
  </si>
  <si>
    <t xml:space="preserve">Housing is offered and optional on a first-come, first-served basis.  Cost of housing, if accepted, is $350.00 - $650.00 per month, and includes utilities.  If used, total cost of housing will be paid directly to employer by employee.  A refundable security deposit of $350.00 - $650.00 (dependent on location and occupancy of housing) is required, to be paid directly to employer upon acceptance of housing.  Deposit may be returned to the employee based on the condition of the housing, at the employer’s sole discretion, at the end of the employment period. </t>
  </si>
  <si>
    <t>H-400-20266-838100</t>
  </si>
  <si>
    <t xml:space="preserve">Sleeping Bear Inc </t>
  </si>
  <si>
    <t xml:space="preserve">DBA Best Western Desert Inn </t>
  </si>
  <si>
    <t>133 Canyon Street</t>
  </si>
  <si>
    <t>Mailing: P.O. Box 340  West Yellowstone MT 59758</t>
  </si>
  <si>
    <t xml:space="preserve">West Yellowstone </t>
  </si>
  <si>
    <t>Haily</t>
  </si>
  <si>
    <t>mailing: P.O. Box 340  West Yellowstone MT 59758</t>
  </si>
  <si>
    <t>West Yellowstone</t>
  </si>
  <si>
    <t xml:space="preserve">Must be available to work all shifts: 8am - 3:30 pm and/or 3pm to 10:30 pm. Saturday and Sunday work required, when necessary.  Must lift/carry 50 lbs when necessary and frequently work on hands and knees. </t>
  </si>
  <si>
    <t>P-400-20176-676938</t>
  </si>
  <si>
    <t xml:space="preserve">The employer will make all deductions from worker’s paycheck required by law. The employer does not envision other workforce-wide payroll deductions. Optional lodging facilities are equally available to foreign and non-local workers from outside normal commuting distance at no charge to the workers.          </t>
  </si>
  <si>
    <t>haily@bestwesterndesertinn.com</t>
  </si>
  <si>
    <t xml:space="preserve">https://jobs.mt.gov/ </t>
  </si>
  <si>
    <t>H-400-20272-848389</t>
  </si>
  <si>
    <t xml:space="preserve">Housekeepers </t>
  </si>
  <si>
    <t xml:space="preserve">Loomis Enterprises Inc </t>
  </si>
  <si>
    <t xml:space="preserve">dba Days Inn </t>
  </si>
  <si>
    <t>301 Madison Avenue</t>
  </si>
  <si>
    <t>Mailing: P.O. Box 1110  West Yellowstone MT 59758</t>
  </si>
  <si>
    <t>Kelley</t>
  </si>
  <si>
    <t>Brock</t>
  </si>
  <si>
    <t>mailing: P.O. Box 1110  West Yellowstone MT 59758</t>
  </si>
  <si>
    <t xml:space="preserve">Must be available to work all shifts: 8am - 3:30 pm and/or 3pm to 10:30 pm.  Sat/Sun work req'd, when necessary.  Must lift/carry 50 lbs, when necessary. </t>
  </si>
  <si>
    <t xml:space="preserve">301 Madison Avenue </t>
  </si>
  <si>
    <t>P-400-20176-676944</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</si>
  <si>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t>
  </si>
  <si>
    <t>brckkelley@gmail.com</t>
  </si>
  <si>
    <t>H-400-20261-831116</t>
  </si>
  <si>
    <t xml:space="preserve">Food Batchmaker </t>
  </si>
  <si>
    <t xml:space="preserve">Elmer Candy Corporation  </t>
  </si>
  <si>
    <t>401 N. Fifth Street</t>
  </si>
  <si>
    <t>Ponchatoula</t>
  </si>
  <si>
    <t>Nelson</t>
  </si>
  <si>
    <t>ranelson@elmercandy.com</t>
  </si>
  <si>
    <t xml:space="preserve">Workers must have manual dexterity, including the ability to quickly move your hand together with your arm, or two hands to grasp, manipulate, or assemble objects. Requires prolonged standing and lifting of up to 50 lbs.  Pre-employment dexterity and drug testing, upon suspicion and post accident drug-alcohol testing conducted at employers expense.  Negative drug test results required prior to starting work. Must be 18 years old or older. FDA sanitation standards and requirements including personal hygiene and communicable disease apply. Hairnets/beard nets must be worn.Upon successful completion of the hiring process, the applicant will be scheduled for a paid 4 hour New Hire Orientation and Safety Training. Eleven sets of rental uniforms loaned at no cost to the worker and are to be worn at all times. If turned in timely, the rental uniform program will clean and return five uniforms each week at no cost.
</t>
  </si>
  <si>
    <t>TANGIPAHOA</t>
  </si>
  <si>
    <t>HAMMOND, LA</t>
  </si>
  <si>
    <t>P-400-20226-766633</t>
  </si>
  <si>
    <t xml:space="preserve">Optional shared housing is available for a cost of approximately $50.00/wk for workers residing outside the commuting area and includes daily transportation to worksite and up to $200.00 in monthly utility charges per residence. Housing is optional.   Optional daily transportation will be provided from 16258 E. Minnesota Park in Hammond, LA 70403 and from 145 Berryland Shopping Center in Ponchatoula, LA 70454 at $2.50 per round trip. Elected housing and daily transportation will be payroll deducted. Utility charges in excess of $200.00 will be payroll deducted. </t>
  </si>
  <si>
    <t>eweber@elmercandy.com</t>
  </si>
  <si>
    <t>H-400-20263-834674</t>
  </si>
  <si>
    <t>MESQUITE MEXICAN GRILL &amp; BAR 2 LLC</t>
  </si>
  <si>
    <t>MESQUITE MEXICAN GRILL &amp; BAR</t>
  </si>
  <si>
    <t>2879 HAMPTON-LOCUST GROVE RD</t>
  </si>
  <si>
    <t>LOCUST GROVE</t>
  </si>
  <si>
    <t xml:space="preserve">COLIN </t>
  </si>
  <si>
    <t>HUMBERTO</t>
  </si>
  <si>
    <t xml:space="preserve">PRESIDENT </t>
  </si>
  <si>
    <t xml:space="preserve">2879 Hampton-Locust Grove Rd </t>
  </si>
  <si>
    <t xml:space="preserve">Locust Grove </t>
  </si>
  <si>
    <t>mesquitemexgrill@gmail.com</t>
  </si>
  <si>
    <t xml:space="preserve">DO Consulting Services LLC </t>
  </si>
  <si>
    <t>Must be willing to work weekends</t>
  </si>
  <si>
    <t>P-400-20232-777022</t>
  </si>
  <si>
    <t>H-400-20248-807065</t>
  </si>
  <si>
    <t>Sushi Cook</t>
  </si>
  <si>
    <t>The Petitioner will consider for employment any person who possesses at least six (6) months of experience in a sushi preparation environment.</t>
  </si>
  <si>
    <t>Wage: $15.55 - $16.00 per hour, paid bi-weekly.  See job description for additional detail</t>
  </si>
  <si>
    <t>P-400-20191-705469</t>
  </si>
  <si>
    <t>H-400-20248-805676</t>
  </si>
  <si>
    <t>Crawfish Peeler</t>
  </si>
  <si>
    <t>Crawfish Processing, LLC</t>
  </si>
  <si>
    <t>155 South Preston Street</t>
  </si>
  <si>
    <t>Marksville</t>
  </si>
  <si>
    <t>Shirley</t>
  </si>
  <si>
    <t>Crawfishpad@gmail.com</t>
  </si>
  <si>
    <t xml:space="preserve">517 Broad Street </t>
  </si>
  <si>
    <t xml:space="preserve">Lake Charles </t>
  </si>
  <si>
    <t xml:space="preserve">Marksville </t>
  </si>
  <si>
    <t>AVOYELLES</t>
  </si>
  <si>
    <t>OT hrs may be offered &amp; vary; may earn above hourly wage, based on piece rate of $2.25/lb if higher. 1 unpaid lunch hr.</t>
  </si>
  <si>
    <t>P-400-20183-690404</t>
  </si>
  <si>
    <t>Employer will make all deductions from workers’ paycheck as required by law; deductions employer intends to make from paycheck, which are not required by law, if applicable, would be deductions for housing, if employee chooses voluntary housing option. Voluntary, low-cost housing is available to workers for the option to board; $60.00/week is deducted from workers’ paychecks for workers who choose housing; housing is not mandatory.</t>
  </si>
  <si>
    <t>Hand</t>
  </si>
  <si>
    <t>Karen</t>
  </si>
  <si>
    <t>karen@afdees.com</t>
  </si>
  <si>
    <t>H-400-20246-800809</t>
  </si>
  <si>
    <t>McLean Robertson Racing</t>
  </si>
  <si>
    <t>Pmh 156</t>
  </si>
  <si>
    <t>2555 S 177TH PLZ</t>
  </si>
  <si>
    <t>PMH 156</t>
  </si>
  <si>
    <t>OMAHA</t>
  </si>
  <si>
    <t>Oaklawn Racing &amp; Gaming</t>
  </si>
  <si>
    <t>P-400-20182-687816</t>
  </si>
  <si>
    <t>H-400-20268-843425</t>
  </si>
  <si>
    <t>Paul's Landscape and Design</t>
  </si>
  <si>
    <t>160 Willow</t>
  </si>
  <si>
    <t>Levittown</t>
  </si>
  <si>
    <t>Astorga</t>
  </si>
  <si>
    <t>Raul</t>
  </si>
  <si>
    <t>160 Willow Dr.</t>
  </si>
  <si>
    <t>3355 Bee Caves</t>
  </si>
  <si>
    <t>kevin.lashus@fisherbroyles.com</t>
  </si>
  <si>
    <t>FisherBroyles LLp</t>
  </si>
  <si>
    <t>1141 Elkins</t>
  </si>
  <si>
    <t>P-400-20217-750760</t>
  </si>
  <si>
    <t>As required by state and federal law</t>
  </si>
  <si>
    <t>www.pawork.org</t>
  </si>
  <si>
    <t>H-400-20268-843783</t>
  </si>
  <si>
    <t>MAIDS AND HOUSEKEEPING CLEANERS</t>
  </si>
  <si>
    <t>GOLDEN UNIVERSE HOSPITALITY</t>
  </si>
  <si>
    <t>WYNDHAM GARDEN INN</t>
  </si>
  <si>
    <t>2900 SW 13TH STREET</t>
  </si>
  <si>
    <t>GAINESVILLE</t>
  </si>
  <si>
    <t>SAXENA</t>
  </si>
  <si>
    <t>MANISH</t>
  </si>
  <si>
    <t>ALEX@HOTELRESOURCESFL.COM</t>
  </si>
  <si>
    <t>CARCHIDI</t>
  </si>
  <si>
    <t>MARK</t>
  </si>
  <si>
    <t>86 WILLOW STREET</t>
  </si>
  <si>
    <t>SUITE 4</t>
  </si>
  <si>
    <t>YARMOUTH PORT</t>
  </si>
  <si>
    <t>STAFF@ANTIOCHASSOCIATES.COM</t>
  </si>
  <si>
    <t>ANTIOCH ASSOCIATES USA II INC</t>
  </si>
  <si>
    <t>ALACHUA</t>
  </si>
  <si>
    <t>GAINESVILLE, FL</t>
  </si>
  <si>
    <t>P-400-20161-637751</t>
  </si>
  <si>
    <t>ALL DEDUCTIONS REQUIRED BY LAW WILL BE DEDUCTED BI-WEEKLY.  LODGING MAY BE AVAILABLE THROUGH EMPLOYER.  IF HOUSING IS PROVIDED BY EMPLOYER, EMPLOYEE COST FOR HOUSING IS $175 PER PAY CYCLE AND IS DEDUCTED FROM THE EMPLOYEE'S PAYROLL CHECK.</t>
  </si>
  <si>
    <t>H-400-20279-858160</t>
  </si>
  <si>
    <t>Mark Bone</t>
  </si>
  <si>
    <t>Huntover</t>
  </si>
  <si>
    <t>7750 Grimes Canyon Road</t>
  </si>
  <si>
    <t>Moorpark</t>
  </si>
  <si>
    <t>Bone</t>
  </si>
  <si>
    <t>mwbniice@aol.com</t>
  </si>
  <si>
    <t>P-400-20185-694792</t>
  </si>
  <si>
    <t>The employer will pay for any and all travel and optional housing costs during the entirety of any trips to and from the shows outside of the primary worksite.</t>
  </si>
  <si>
    <t>H-400-20287-877283</t>
  </si>
  <si>
    <t xml:space="preserve">Concession Management Services, Inc. </t>
  </si>
  <si>
    <t>20987 N. JOHN WAYNE PKWAY ST. B104-237</t>
  </si>
  <si>
    <t xml:space="preserve">Matthews </t>
  </si>
  <si>
    <t>Primary Officer</t>
  </si>
  <si>
    <t>cmservices139@hotmail.com</t>
  </si>
  <si>
    <t>20987 N John Wayne Parkway St. B104-237</t>
  </si>
  <si>
    <t>Maricopa</t>
  </si>
  <si>
    <t>PINAL</t>
  </si>
  <si>
    <t>P-400-20254-815891</t>
  </si>
  <si>
    <t xml:space="preserve">Employer will make all deductions from the worker’s paycheck required by law.  Optional mobile housing (valued at $150.00 per week) and local convenience travel (valued at $100.00 per week) are available at no cost to the worker.   </t>
  </si>
  <si>
    <t>H-400-20285-875526</t>
  </si>
  <si>
    <t>Belle City Amusements, Inc.</t>
  </si>
  <si>
    <t>1901 S. R. 419</t>
  </si>
  <si>
    <t>{Mail:  P O Box 6269 Deltona, FL  32728}</t>
  </si>
  <si>
    <t>Longwood</t>
  </si>
  <si>
    <t>Panacek, Jr.</t>
  </si>
  <si>
    <t>Charles</t>
  </si>
  <si>
    <t>1901 S. R.419</t>
  </si>
  <si>
    <t>{Mail:  P O Box 6269  Deltona FL  32728}</t>
  </si>
  <si>
    <t>bellecityamusements@hotmail.com</t>
  </si>
  <si>
    <t>1301 17th Street West</t>
  </si>
  <si>
    <t>Palmetto</t>
  </si>
  <si>
    <t>MANATEE</t>
  </si>
  <si>
    <t>P-400-20224-762113</t>
  </si>
  <si>
    <t xml:space="preserve">Employer will make all deductions from the worker’s paycheck required by law. Optional mobile housing (valued at $175.00 per week) and local convenience travel (valued at $25.00 per week) are available at no cost to the worker. </t>
  </si>
  <si>
    <t>H-400-20279-857323</t>
  </si>
  <si>
    <t>JenniferStiyer@sandestin.com</t>
  </si>
  <si>
    <t>SUITE F</t>
  </si>
  <si>
    <t>P-400-20225-763753</t>
  </si>
  <si>
    <t>Optional housing subject to availability $140/wk including daily transportation to/from housing &amp; will be deducted biweekly plus all deductions required by law.</t>
  </si>
  <si>
    <t>H-400-20287-876765</t>
  </si>
  <si>
    <t>Cleaner</t>
  </si>
  <si>
    <t>Patch Management, Inc.</t>
  </si>
  <si>
    <t>451 Tyburn Road</t>
  </si>
  <si>
    <t>Fairless Hills</t>
  </si>
  <si>
    <t>Tarlini</t>
  </si>
  <si>
    <t>Lew</t>
  </si>
  <si>
    <t xml:space="preserve">President/CEO </t>
  </si>
  <si>
    <t>lew@potholekillers.com</t>
  </si>
  <si>
    <t xml:space="preserve">Must lift 50 lbs.  Post-employment drug testing may occur based upon the employers reasonable suspicion of an employees drug use.
F.a.5 A-H - F.a.6a continued:
Monday - Sunday, days off vary; 6am-3pm and 11am-8pm shifts vary;   Employer does not require OT and OT may not be available.
</t>
  </si>
  <si>
    <t>P-400-20239-789635</t>
  </si>
  <si>
    <t>Rshaw@potholekillers.com</t>
  </si>
  <si>
    <t>H-400-20277-856791</t>
  </si>
  <si>
    <t>Brown's Amusements, Inc.</t>
  </si>
  <si>
    <t>11428 E. Appleby Road</t>
  </si>
  <si>
    <t>{Mail 550 W Baseline Road Suite 102-353 Mesa, AZ 85210}</t>
  </si>
  <si>
    <t>Danny</t>
  </si>
  <si>
    <t>{Mail: 550 W. Baseline Road Suite 102-353 Mesa, AZ 85210}</t>
  </si>
  <si>
    <t>eventsarizona@aol.com</t>
  </si>
  <si>
    <t>P-400-20207-735383</t>
  </si>
  <si>
    <t>H-400-20277-856879</t>
  </si>
  <si>
    <t>Balmoral Farm, Inc.</t>
  </si>
  <si>
    <t>13181 Riviera Ranch Road</t>
  </si>
  <si>
    <t>Barmen Brooks</t>
  </si>
  <si>
    <t>Traci</t>
  </si>
  <si>
    <t>tbar@me.com</t>
  </si>
  <si>
    <t>P-400-20185-694948</t>
  </si>
  <si>
    <t>H-400-20291-881108</t>
  </si>
  <si>
    <t>Sealing Agents Waterproofing, Inc.</t>
  </si>
  <si>
    <t>2034-A Van Buren Avenue</t>
  </si>
  <si>
    <t>Atkinson</t>
  </si>
  <si>
    <t>Rebekah</t>
  </si>
  <si>
    <t>Executive Assistant</t>
  </si>
  <si>
    <t>ratikinson@sealingagents.com</t>
  </si>
  <si>
    <t>Position requires one-month related experience or training. The position also requires the ability to lift and carry 75 lbs. for 75 yards.</t>
  </si>
  <si>
    <t>236 Mills Gap Road</t>
  </si>
  <si>
    <t>Fletcher</t>
  </si>
  <si>
    <t>HENDERSON</t>
  </si>
  <si>
    <t>ASHEVILLE, NC</t>
  </si>
  <si>
    <t xml:space="preserve">Applicants may be paid higher than prevailing wage based on merit or experience. </t>
  </si>
  <si>
    <t>P-400-20245-800174</t>
  </si>
  <si>
    <t>Employer arranged housing available at weekly payroll deduction for up to $50 per week. The offered housing is optional to the workers.</t>
  </si>
  <si>
    <t>npadilla@sealingagents.com</t>
  </si>
  <si>
    <t>H-400-20277-856868</t>
  </si>
  <si>
    <t xml:space="preserve">Production Helper </t>
  </si>
  <si>
    <t>Coco Aviation LLC</t>
  </si>
  <si>
    <t>230 Bean Road</t>
  </si>
  <si>
    <t>116 Guillory Road Plaucheville LA 71362 Mailing</t>
  </si>
  <si>
    <t>Gueydan</t>
  </si>
  <si>
    <t xml:space="preserve">Coco </t>
  </si>
  <si>
    <t>Grady</t>
  </si>
  <si>
    <t>116 Guillory Road</t>
  </si>
  <si>
    <t>Plaucheville</t>
  </si>
  <si>
    <t>cocoaviation@yahoo.com</t>
  </si>
  <si>
    <t xml:space="preserve">ABLE TO BEND, REACH TO GROUND LEVEL OR OVERHEAD, STAND, WALK, KNEEL FOR LONG PROLONGED PERIOD OF TIME, ABLE TO LIFT UP TO 50 LBS, ABLE TO WORK IN ALL-WEATHER CONDITION FROM EXTREME HEAT, COLD OR RAIN. 
ABLE TO WORK WEEKENDS ONCE HIRED WORKER MAY BE REQUIRED TO TAKE A RANDOM DRUG TEST, AT NO COST TO WORKER. TESTING POSITIVE OR FAILURE TO COMPLY MAY RESULT IN TERMINATION 
ALLERGIES TO FERTILIZER, DUST, PESTICIDE, INSECT SPRAY AND RELATED CHEMICALS MAY AFFECT WORKERS ABILITY TO WORK. 
</t>
  </si>
  <si>
    <t>P-400-20162-642670</t>
  </si>
  <si>
    <t>Required by Federal, State &amp; Local Law . Shared housing offered at no cost to worker living outside reasonable commuting area No family housing offered Utilities not included</t>
  </si>
  <si>
    <t>H-400-20279-857678</t>
  </si>
  <si>
    <t>JR SANCHEZ RACING STABLE</t>
  </si>
  <si>
    <t>14116 Bowsprit Lane</t>
  </si>
  <si>
    <t>Rodolfo</t>
  </si>
  <si>
    <t>jrshankle12@aol.com</t>
  </si>
  <si>
    <t>P-400-20246-801317</t>
  </si>
  <si>
    <t>H-400-20287-876482</t>
  </si>
  <si>
    <t>Must be able to lift, push, and pull 50 lbs. Must be able to work weekends and holidays. Applicants must complete an employment application.</t>
  </si>
  <si>
    <t>P-400-20160-635260</t>
  </si>
  <si>
    <t>Optional employee shared housing is available at a rate of approximately $125 per person per week. Optional housing requires a $400 deposit, of which $300 is refundable. Cost of housing and deposit payroll deducted if worker elects. One optional meal during shift available for $1.25, cost payroll deducted if worker elects.</t>
  </si>
  <si>
    <t>H-400-20286-875911</t>
  </si>
  <si>
    <t>Whatever Enterprises, LLC.</t>
  </si>
  <si>
    <t>8803 NUNDY AVE.</t>
  </si>
  <si>
    <t>[MAIL: 11705 BOYETTE RD, RIVERVIEW, FL 33569]</t>
  </si>
  <si>
    <t>Bestland-Hrudka</t>
  </si>
  <si>
    <t>rhrudkal@aol.com</t>
  </si>
  <si>
    <t>8803 Nundy Ave</t>
  </si>
  <si>
    <t>P-400-20203-726466</t>
  </si>
  <si>
    <t xml:space="preserve">Employer will make all deductions from the worker’s paycheck required by law.  Optional mobile housing (valued at $175.00 per week) and local convenience travel (valued at $15.00 per week) are available at no cost to the worker.   </t>
  </si>
  <si>
    <t>rhrudka1@aol.com</t>
  </si>
  <si>
    <t>H-400-20293-881462</t>
  </si>
  <si>
    <t>Production Workers</t>
  </si>
  <si>
    <t>Diamond T Trailer Manufacturing Co</t>
  </si>
  <si>
    <t>429157 State Highway 3</t>
  </si>
  <si>
    <t>Rattan</t>
  </si>
  <si>
    <t>Teague</t>
  </si>
  <si>
    <t>Philip</t>
  </si>
  <si>
    <t>pteague@diamondttrailer.com</t>
  </si>
  <si>
    <t>PUSHMATAHA</t>
  </si>
  <si>
    <t>SOUTHEAST OKLAHOMA NONMETROPOLITAN AREA</t>
  </si>
  <si>
    <t>P-400-20205-731955</t>
  </si>
  <si>
    <t>OPTIONAL $50 PER PAY PERIOD FOR OPTIONAL AVAILABLE HOUSING. SEE JOB ORDER, DEDUCTIONS WILL NOT DROP THE OVERALL WAGE BELOW USDOL MINIMUM, IF THE DEDUCTIONS ARE TOO GREAT THEY WILL NOT BE MADE.</t>
  </si>
  <si>
    <t>https://okjobmatch.com</t>
  </si>
  <si>
    <t>H-400-20277-856816</t>
  </si>
  <si>
    <t>Gulf Stream Concession Equipment Co</t>
  </si>
  <si>
    <t>9024 Wiggins Rd</t>
  </si>
  <si>
    <t xml:space="preserve">Pugh Sr. </t>
  </si>
  <si>
    <t>summersmoney03@aol.com</t>
  </si>
  <si>
    <t>P-400-20206-733814</t>
  </si>
  <si>
    <t>H-400-20265-836780</t>
  </si>
  <si>
    <t>Pugh's Concessions, Inc.</t>
  </si>
  <si>
    <t>1645 SW MAPP RD</t>
  </si>
  <si>
    <t>PALM CITY</t>
  </si>
  <si>
    <t>Pugh</t>
  </si>
  <si>
    <t>Beau</t>
  </si>
  <si>
    <t>beaupugh@gmail.com</t>
  </si>
  <si>
    <t>1645 SW Mapp Rd</t>
  </si>
  <si>
    <t xml:space="preserve">Palm City </t>
  </si>
  <si>
    <t>MARTIN</t>
  </si>
  <si>
    <t>PORT ST. LUCIE, FL</t>
  </si>
  <si>
    <t>P-400-20238-786987</t>
  </si>
  <si>
    <t>Employer will make all deductions from the worker’s paycheck required by law. Optional mobile housing (valued at $125.00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t>
  </si>
  <si>
    <t>H-400-20272-847522</t>
  </si>
  <si>
    <t>P-400-20199-722005</t>
  </si>
  <si>
    <t xml:space="preserve">Employer will make only deductions from the worker’s paycheck required by law. Optional mobile housing (valued at $125.00 per week) and local convenience travel (valued at $25.00 per week) are available at no cost to the worker. </t>
  </si>
  <si>
    <t>H-400-20277-856841</t>
  </si>
  <si>
    <t>H-400-20280-859204</t>
  </si>
  <si>
    <t xml:space="preserve">Calvin Landscape, LLC </t>
  </si>
  <si>
    <t>5221 Ivy Tech Dr.</t>
  </si>
  <si>
    <t>Calvin</t>
  </si>
  <si>
    <t>Owner/President</t>
  </si>
  <si>
    <t xml:space="preserve">Must lift/carry 50 lbs., when necessary.  Saturday and Sunday work required, when necessary.  Employer-paid drug test required of foreign and domestic workers prior to commencing work. </t>
  </si>
  <si>
    <t>5221 Ivy Tech Drive</t>
  </si>
  <si>
    <t>P-400-20225-764050</t>
  </si>
  <si>
    <t>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t>
  </si>
  <si>
    <t>brian@calvinlandscape.com</t>
  </si>
  <si>
    <t>H-400-20280-859224</t>
  </si>
  <si>
    <t xml:space="preserve">LandCare USA LLC - Austin </t>
  </si>
  <si>
    <t>2100 Polaris St</t>
  </si>
  <si>
    <t>5295 Westview Drive, Ste 100</t>
  </si>
  <si>
    <t xml:space="preserve">2100 Polaris St </t>
  </si>
  <si>
    <t>P-400-20247-804619</t>
  </si>
  <si>
    <t>H-400-20297-887266</t>
  </si>
  <si>
    <t>Lawn Tech</t>
  </si>
  <si>
    <t>Pauls Lawn and Landscape LLC</t>
  </si>
  <si>
    <t>201 King Lane</t>
  </si>
  <si>
    <t>Leander</t>
  </si>
  <si>
    <t>Fuller</t>
  </si>
  <si>
    <t>Must be able to work outdoors, stand, &amp; bend for prolonged periods of time &amp; carry up to 60lbs. Must have 3 months of experience.</t>
  </si>
  <si>
    <t>P-400-20245-798742</t>
  </si>
  <si>
    <t>Employer will make all deductions required by law from each paycheck. For workers that elect to utilize shared company housing, a set amount of $200/mo will also be deducted.</t>
  </si>
  <si>
    <t>paul@paulslawnaustin.com</t>
  </si>
  <si>
    <t>H-400-20308-895925</t>
  </si>
  <si>
    <t>Driver non-CDL</t>
  </si>
  <si>
    <t>JK Moving &amp; Storage, Inc.</t>
  </si>
  <si>
    <t>JK Moving Services</t>
  </si>
  <si>
    <t>44112 Mercure Circle</t>
  </si>
  <si>
    <t>Bunch</t>
  </si>
  <si>
    <t>Andrea</t>
  </si>
  <si>
    <t>VP, Human Resources</t>
  </si>
  <si>
    <t>Andrea.Bunch@jkmoving.com</t>
  </si>
  <si>
    <t>Must be able to lift 50lbs. Must have or be able to obtain Class C drivers license and be able to pass DOT physical - must be obtained within 30 days of hire.
F.a.5 A-H - F.a.6a:
6:30am-3:30pm, M-Sat.; 40 hours per week; OT may be available. OT varies.</t>
  </si>
  <si>
    <t>LOUDOUN</t>
  </si>
  <si>
    <t>P-400-20274-852311</t>
  </si>
  <si>
    <t>Optional housing available at a cost of $225/week to be deducted from pay.  Optional transportation between housing and workplace is $35/week deducted from pay.</t>
  </si>
  <si>
    <t>HRTeam@jkmoving.com</t>
  </si>
  <si>
    <t>H-400-20308-895943</t>
  </si>
  <si>
    <t>Larry's Landscaping Services, Inc.</t>
  </si>
  <si>
    <t>116 S Broadway</t>
  </si>
  <si>
    <t>Magana</t>
  </si>
  <si>
    <t>Hilario</t>
  </si>
  <si>
    <t>116 S. Broadway</t>
  </si>
  <si>
    <t>Must be able to lift 50 lbs, and work in adverse weather conditions.
Must pass a pre-employment drug test paid by the employer.</t>
  </si>
  <si>
    <t>P-400-20195-710985</t>
  </si>
  <si>
    <t>larrysmagana@aol.com</t>
  </si>
  <si>
    <t>H-400-20309-899451</t>
  </si>
  <si>
    <t>laborer</t>
  </si>
  <si>
    <t>JLF Holding, LLC</t>
  </si>
  <si>
    <t>3103 W. Loop 281</t>
  </si>
  <si>
    <t>Heim</t>
  </si>
  <si>
    <t>bookkeeper</t>
  </si>
  <si>
    <t>3103 W LOOP 281</t>
  </si>
  <si>
    <t>amy.onestopauto@gmail.com</t>
  </si>
  <si>
    <t xml:space="preserve">drive tractor, hauling off and/or  burning debris, planting seed for grass and/or  hay, cutting down trees, clearing away dead or excess branches from trees, climb trees, using climbing hooks and belts, or climb ladders to gain access to work areas, cutting brush, clearing away dead or excess brush and other growth, may feed brush into shredding or chipping machine, clean, sharpen and lubricate tools and equipment and/or supplies, operate shredding and chipping equipment, and feed limbs and brush into the machines, load branches and debris onto trailer for disposal.
</t>
  </si>
  <si>
    <t>Old Hwy 135</t>
  </si>
  <si>
    <t>Kilgore</t>
  </si>
  <si>
    <t>GREGG</t>
  </si>
  <si>
    <t>LONGVIEW, TX</t>
  </si>
  <si>
    <t>P-400-20275-853210</t>
  </si>
  <si>
    <t>standard payroll taxes including but not limited to Federal withholding, SS Employee deductions, medicare employee deductions</t>
  </si>
  <si>
    <t>H-400-20294-883354</t>
  </si>
  <si>
    <t>Highlanders Forest LLC</t>
  </si>
  <si>
    <t>2348 Beall Ln</t>
  </si>
  <si>
    <t>Mejia</t>
  </si>
  <si>
    <t xml:space="preserve">Eoucario </t>
  </si>
  <si>
    <t>highlandersforestllc@hotmail.com</t>
  </si>
  <si>
    <t>2348 Beall Ln. (report to work)</t>
  </si>
  <si>
    <t>P-400-20202-725280</t>
  </si>
  <si>
    <t>H-400-20293-882226</t>
  </si>
  <si>
    <t>Capitol City Amusements, Inc.</t>
  </si>
  <si>
    <t>California Carnival Company</t>
  </si>
  <si>
    <t>4045 Palm Avenue</t>
  </si>
  <si>
    <t>(Mail: PO Box 41899, Sacramento CA 95841)</t>
  </si>
  <si>
    <t>Tate</t>
  </si>
  <si>
    <t>President/CEO</t>
  </si>
  <si>
    <t>jane@californiacarnival.com</t>
  </si>
  <si>
    <t>P-400-20220-756633</t>
  </si>
  <si>
    <t>info@californiacarnival.com</t>
  </si>
  <si>
    <t>H-400-20305-893933</t>
  </si>
  <si>
    <t>C Eagle Stone Supply LLC</t>
  </si>
  <si>
    <t>100 Industrial Ave</t>
  </si>
  <si>
    <t>Granbury</t>
  </si>
  <si>
    <t>Aguado</t>
  </si>
  <si>
    <t>Pedro</t>
  </si>
  <si>
    <t>HOOD</t>
  </si>
  <si>
    <t xml:space="preserve">Based on Experience and performance  </t>
  </si>
  <si>
    <t>P-400-20203-727185</t>
  </si>
  <si>
    <t>corporate@eaglestonesupply.com</t>
  </si>
  <si>
    <t>H-400-20307-894254</t>
  </si>
  <si>
    <t>APT  251</t>
  </si>
  <si>
    <t>APT 251</t>
  </si>
  <si>
    <t>starting at 35 % per each load haul will go to 45% per load  haul</t>
  </si>
  <si>
    <t>in-process</t>
  </si>
  <si>
    <t>H-400-20277-856932</t>
  </si>
  <si>
    <t>Laborers and Freight, Stock, and Material Movers</t>
  </si>
  <si>
    <t>Up to 20 hours per week in overtime hours may be offered and available to workers.</t>
  </si>
  <si>
    <t>P-400-20238-786303</t>
  </si>
  <si>
    <t>Employer will make all deductions from the worker’s paycheck required by law.  Employer will assist in securing affordable housing for all workers who do not maintain a residence within normal commuting distance of the worksite. Housing will be on an optional basis. Workers may also secure their own housing. It is expected that housing costs will range from $50 to $60 per week.</t>
  </si>
  <si>
    <t>H-400-20288-878587</t>
  </si>
  <si>
    <t>Groundkeepers</t>
  </si>
  <si>
    <t>Swift Straw II, LLC</t>
  </si>
  <si>
    <t>900 Circle 75 Pkwy</t>
  </si>
  <si>
    <t>Russ</t>
  </si>
  <si>
    <t>mlowe@swiftstraw.com</t>
  </si>
  <si>
    <t>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40lbs.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t>
  </si>
  <si>
    <t>12330 N Gessner Rd. (report to work)</t>
  </si>
  <si>
    <t xml:space="preserve">Piece rate may apply. </t>
  </si>
  <si>
    <t>P-400-20245-799451</t>
  </si>
  <si>
    <t>lisa@swiftstraw.com</t>
  </si>
  <si>
    <t>H-400-20289-879660</t>
  </si>
  <si>
    <t>Handy Andy Snow Removal</t>
  </si>
  <si>
    <t>140 GH Daniels Blvd.</t>
  </si>
  <si>
    <t>Gypsum</t>
  </si>
  <si>
    <t>Kristen</t>
  </si>
  <si>
    <t>140 G.H. Daniels Blvd.</t>
  </si>
  <si>
    <t>handyandy12@hotmail.com</t>
  </si>
  <si>
    <t>Pooley</t>
  </si>
  <si>
    <t>PO Box 5130</t>
  </si>
  <si>
    <t>0030 Benchmark Road Suite 201</t>
  </si>
  <si>
    <t>cpooley2009@gmail.com</t>
  </si>
  <si>
    <t>Law Office of Chris Pooley, Esq.</t>
  </si>
  <si>
    <t>P-400-20269-846534</t>
  </si>
  <si>
    <t>State and federal withholding</t>
  </si>
  <si>
    <t>handandy12@hotmail.com</t>
  </si>
  <si>
    <t>H-400-20279-857536</t>
  </si>
  <si>
    <t>Victor Marcus, Inc.</t>
  </si>
  <si>
    <t>Vic Marcus Concessions</t>
  </si>
  <si>
    <t>28900 Triple Crown Rd</t>
  </si>
  <si>
    <t>(Mail: 3337 W. Florida Ave. PMB 243, Hemet CA 92545)</t>
  </si>
  <si>
    <t>Romoland</t>
  </si>
  <si>
    <t>Marcus</t>
  </si>
  <si>
    <t>Carole</t>
  </si>
  <si>
    <t>marcushotdog@yahoo.com</t>
  </si>
  <si>
    <t>28900 Triple Crown Road</t>
  </si>
  <si>
    <t>P-400-20195-711781</t>
  </si>
  <si>
    <t>Employer will make all deductions from the worker’s paycheck required by law. Optional mobile housing (valued at $125.00 per week) and local convenience travel (valued at $15.00 per week) are available at no cost to the worker.</t>
  </si>
  <si>
    <t>H-400-20309-898042</t>
  </si>
  <si>
    <t>Green Scaping Construction Inc</t>
  </si>
  <si>
    <t>GS Construction Inc</t>
  </si>
  <si>
    <t>2401 Handley Ederville Rd</t>
  </si>
  <si>
    <t>Fort Worth</t>
  </si>
  <si>
    <t>Loucks</t>
  </si>
  <si>
    <t>dloucks@greenscaping.com</t>
  </si>
  <si>
    <t>P-400-20205-732363</t>
  </si>
  <si>
    <t>H-400-20308-896162</t>
  </si>
  <si>
    <t>MCFALL &amp; BERRY SPECIAL LANDSCAPE SERVICES, INC.</t>
  </si>
  <si>
    <t>5037-B BACKLICK ROAD</t>
  </si>
  <si>
    <t>ANNANDALE</t>
  </si>
  <si>
    <t>Able to lift 50lbs. Post-accident drug testing. M-F, overtime varies, some Saturdays required.
All drug testing is performed without regard to an employees citizenship or immigration status, and all testing is paid for by the company. See the additional document attached for further details about the administration of our drug testing policy.</t>
  </si>
  <si>
    <t>21206 New Hampshire Ave</t>
  </si>
  <si>
    <t>Brookville</t>
  </si>
  <si>
    <t xml:space="preserve">Raise at employer's discretion. </t>
  </si>
  <si>
    <t>P-400-20273-850143</t>
  </si>
  <si>
    <t>STEVE.STICKLEY@MCFALLANDBERRY.COM</t>
  </si>
  <si>
    <t>H-400-20301-889148</t>
  </si>
  <si>
    <t>Ruppert Nurseries</t>
  </si>
  <si>
    <t>5451 Wellington Road</t>
  </si>
  <si>
    <t>Gainesville</t>
  </si>
  <si>
    <t>Gainsville</t>
  </si>
  <si>
    <t>PRINCE WILLIAM</t>
  </si>
  <si>
    <t>P-400-20210-740034</t>
  </si>
  <si>
    <t>Shared housing may be available, if used $115.85/wk will be deducted from paycheck.</t>
  </si>
  <si>
    <t>kstewart@ruppertcompanies.com</t>
  </si>
  <si>
    <t>H-400-20313-904090</t>
  </si>
  <si>
    <t>ABR Construction, Inc.</t>
  </si>
  <si>
    <t>121 Crestview Court</t>
  </si>
  <si>
    <t>H</t>
  </si>
  <si>
    <t>121 Crestview Ct</t>
  </si>
  <si>
    <t>abrconstructioninc1@gmail.com</t>
  </si>
  <si>
    <t>P-400-20278-857050</t>
  </si>
  <si>
    <t>H-400-20304-893318</t>
  </si>
  <si>
    <t>(BVLS3224) BrightView Landscape Services, Inc.- Temecula, CA</t>
  </si>
  <si>
    <t>41430 Los Alamos Road</t>
  </si>
  <si>
    <t>Murrieta</t>
  </si>
  <si>
    <t>P-400-20275-853086</t>
  </si>
  <si>
    <t>Nicole.Tracy@brightview.com</t>
  </si>
  <si>
    <t>H-400-20329-925726</t>
  </si>
  <si>
    <t>Doctor's Lawn &amp; Landscape, Inc.</t>
  </si>
  <si>
    <t>7425 W. 161st Street</t>
  </si>
  <si>
    <t>Overland Park</t>
  </si>
  <si>
    <t>DOCTOR</t>
  </si>
  <si>
    <t>BRUCE</t>
  </si>
  <si>
    <t>G</t>
  </si>
  <si>
    <t xml:space="preserve">7425 W. 161ST STREET </t>
  </si>
  <si>
    <t>OVERLAND PARK</t>
  </si>
  <si>
    <t>DONNA@DOCTORSLAWN.COM</t>
  </si>
  <si>
    <t>Random drug testing during employment, Drug testing during employment for cause, Post-Accident Drug Testing, Able to lift 50lbs, Mon-Fri, overtime varies, schedule may vary, several Saturdays required. 
All drug testing is performed without regard to an employees citizenship or immigration status, and all testing is paid for by the company. See the additional document attached for further details about the administration of our drug testing policy.</t>
  </si>
  <si>
    <t>Raise at employer's discretion.</t>
  </si>
  <si>
    <t>P-400-20241-793154</t>
  </si>
  <si>
    <t>Employer may make payroll deductions at employee's request. Employer facilitates corresponding deductions for available health benefits. Employer facilitates voluntary housing arrangements upon worker request along with corresponding payroll deductions on average of $165/pay period.</t>
  </si>
  <si>
    <t>H-400-20323-916932</t>
  </si>
  <si>
    <t>7013 Mableton Parkway</t>
  </si>
  <si>
    <t>Mableton</t>
  </si>
  <si>
    <t>P-400-20195-711061</t>
  </si>
  <si>
    <t xml:space="preserve">Shared housing may be available – if used, up to $104.88/wk.  will be deducted from paycheck.  </t>
  </si>
  <si>
    <t xml:space="preserve">www.employgeorgia.com </t>
  </si>
  <si>
    <t>H-400-20322-915502</t>
  </si>
  <si>
    <t xml:space="preserve">Alpha Landscape Contractors, Inc. </t>
  </si>
  <si>
    <t>2823 Flintstone Road</t>
  </si>
  <si>
    <t xml:space="preserve">Millers </t>
  </si>
  <si>
    <t>Bailey</t>
  </si>
  <si>
    <t>Baird</t>
  </si>
  <si>
    <t>Millers</t>
  </si>
  <si>
    <t xml:space="preserve">Must lift/carry 50 lbs., when necessary.  Saturday and Sunday work required, when necessary.  Post-hire random and post-accident drug testing required of foreign and domestic workers. </t>
  </si>
  <si>
    <t>P-400-20254-814978</t>
  </si>
  <si>
    <t>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Employer will offer daily transportation to and from the worksite from a centralized designated pick-up place at a reasonable cost to worker.  The use of this transportation is voluntary.</t>
  </si>
  <si>
    <t>H-400-20318-912461</t>
  </si>
  <si>
    <t>R &amp; J Concessions, LLC</t>
  </si>
  <si>
    <t>5783 Center Ring Rd.</t>
  </si>
  <si>
    <t>Ukmar</t>
  </si>
  <si>
    <t>rjukmar@aol.com</t>
  </si>
  <si>
    <t>P-400-20203-727033</t>
  </si>
  <si>
    <t xml:space="preserve">Employer will make all deductions from the worker’s paycheck required by law.  Optional mobile housing (valued at $150.00 per week) and local convenience travel (valued at $25.00 per week) are available at no cost to the worker.   </t>
  </si>
  <si>
    <t>H-400-20323-918063</t>
  </si>
  <si>
    <t>3801 Centurion Drive</t>
  </si>
  <si>
    <t>P-400-20212-743908</t>
  </si>
  <si>
    <t xml:space="preserve">Shared housing may be available – if used, up to$108.16/wk will be deducted from paycheck. </t>
  </si>
  <si>
    <t>larellano@ruppertcompanies.com</t>
  </si>
  <si>
    <t>H-400-20322-915579</t>
  </si>
  <si>
    <t>Cousins Lawn Service LLC</t>
  </si>
  <si>
    <t>Cousins Lawn Service</t>
  </si>
  <si>
    <t>1310 Lindbergh St</t>
  </si>
  <si>
    <t>ALVAREZ</t>
  </si>
  <si>
    <t>RUBEN</t>
  </si>
  <si>
    <t>OWNER/MANAGING MEMBER</t>
  </si>
  <si>
    <t>1310 LINDBERGH ST</t>
  </si>
  <si>
    <t>OFFICE@COUSINSLAWNCAREBMT.COM</t>
  </si>
  <si>
    <t>Romero</t>
  </si>
  <si>
    <t>Rita</t>
  </si>
  <si>
    <t>Able to lift 50lbs, M-F, overtime potential</t>
  </si>
  <si>
    <t>P-400-20251-808365</t>
  </si>
  <si>
    <t>H-400-20322-916548</t>
  </si>
  <si>
    <t>Trimper's Rides of Ocean City, Inc.</t>
  </si>
  <si>
    <t>700 S Atlantic Avenue</t>
  </si>
  <si>
    <t>Ocean City</t>
  </si>
  <si>
    <t>Bruno</t>
  </si>
  <si>
    <t>Antoinette</t>
  </si>
  <si>
    <t>PO Box 157</t>
  </si>
  <si>
    <t>antoinette@trimperrides.com</t>
  </si>
  <si>
    <t>Must pass post-hire drug testing and background check paid by employer.  Must be able to lift 50lbs.</t>
  </si>
  <si>
    <t>WORCESTER</t>
  </si>
  <si>
    <t>SALISBURY, MD-DE</t>
  </si>
  <si>
    <t>P-400-20231-775314</t>
  </si>
  <si>
    <t xml:space="preserve">Employer has negotiated with a local provider a discounted rate of $125/week for optional shared housing.  </t>
  </si>
  <si>
    <t>jobs@trimperrides.com</t>
  </si>
  <si>
    <t>H-400-20324-920322</t>
  </si>
  <si>
    <t>Green Up Lawncare LLC</t>
  </si>
  <si>
    <t>14141 Airline Hwy Building 4 - Suite A</t>
  </si>
  <si>
    <t>LeJeune</t>
  </si>
  <si>
    <t>greenuplawncare@bellsouth.net</t>
  </si>
  <si>
    <t>P-400-20280-860140</t>
  </si>
  <si>
    <t>H-400-20322-915859</t>
  </si>
  <si>
    <t>Gulf  Coast Environmental Contractors, Inc.</t>
  </si>
  <si>
    <t>251 E Johnson Ave.</t>
  </si>
  <si>
    <t>Pensacola</t>
  </si>
  <si>
    <t>251 E Johnson Ave</t>
  </si>
  <si>
    <t>Must be able to lift 50 lbs, work in adverse weather conditions.
Must pass pre-employment background check and a pre-employment and post-employment drug test paid for by the employer.</t>
  </si>
  <si>
    <t>PENSACOLA-FERRY PASS-BRENT, FL</t>
  </si>
  <si>
    <t>P-400-20195-710973</t>
  </si>
  <si>
    <t xml:space="preserve">Shared housing may be available – if used, $60.00/wk.  will be deducted from  pay check. </t>
  </si>
  <si>
    <t>tracy@gcecinc.com</t>
  </si>
  <si>
    <t xml:space="preserve"> www.employflorida.com</t>
  </si>
  <si>
    <t>H-400-20323-917218</t>
  </si>
  <si>
    <t xml:space="preserve">Golf Course Maintenance </t>
  </si>
  <si>
    <t>Hampton Golf Club LLC</t>
  </si>
  <si>
    <t>300 springs fireplace Road</t>
  </si>
  <si>
    <t>east hampton</t>
  </si>
  <si>
    <t>Merriman</t>
  </si>
  <si>
    <t xml:space="preserve">Golf Course Superintendent </t>
  </si>
  <si>
    <t>300 springs fire place road</t>
  </si>
  <si>
    <t>rmerriman87@gmail.com</t>
  </si>
  <si>
    <t xml:space="preserve">general knowledge of power tools and other aspects of golf course maintenance </t>
  </si>
  <si>
    <t>SUFFOLK</t>
  </si>
  <si>
    <t>P-400-20267-841585</t>
  </si>
  <si>
    <t>housing $59.85/week,  meals $4.80/day</t>
  </si>
  <si>
    <t>robbasi@gmail.com</t>
  </si>
  <si>
    <t>H-400-20309-898965</t>
  </si>
  <si>
    <t>310 Industrial Park Road</t>
  </si>
  <si>
    <t>Farmville</t>
  </si>
  <si>
    <t>PRINCE GEORGE</t>
  </si>
  <si>
    <t>P-400-20278-857079</t>
  </si>
  <si>
    <t>Perez</t>
  </si>
  <si>
    <t xml:space="preserve">Lovingston  </t>
  </si>
  <si>
    <t>Mario</t>
  </si>
  <si>
    <t>H-400-20332-929747</t>
  </si>
  <si>
    <t>Curby's Lawn &amp; Garden, LLC</t>
  </si>
  <si>
    <t>14835 S. Gardner Rd</t>
  </si>
  <si>
    <t>Mailing: P. O. Box 301  Olathe KS 66051</t>
  </si>
  <si>
    <t xml:space="preserve">Gardner </t>
  </si>
  <si>
    <t>Hughes</t>
  </si>
  <si>
    <t>W. Curby</t>
  </si>
  <si>
    <t>14835 S. Gardner Rd.</t>
  </si>
  <si>
    <t>P. O. Box 301 , Olathe, KS 66051</t>
  </si>
  <si>
    <t>Hettinger</t>
  </si>
  <si>
    <t>Must lift/carry 50 lbs., when necessary.  Saturday and Sunday work required, when necessary.  Employer-paid drug testing required of foreign and domestic workers prior to commencing work and post-hire at random, upon suspicion of use, and post-accident.</t>
  </si>
  <si>
    <t>P-400-20303-891747</t>
  </si>
  <si>
    <t>Employer makes all deductions from worker's pay req’dby law. Employer doesn’t envision other workforce-wide payroll deductions. Potential elective deductions to be pre-authorized in writing if applicable are: If nec., employer intends to assist foreign &amp;non-local U.S. workers hired pursuant to this job order to secure optional worker-pd lodging not to exceed reasonable fair market value cost based on # of occupants. Housing-related expenses are pd directly to facility owner/operator, not payroll deducted.  Voluntary advances &amp;/or loans made to workers, if any, may be repaid by pre-authorized payroll deductions. Employer offers daily transport to/from worksite from centralized designated pick-up place at no cost to workers.  Use of this transportation is voluntary.</t>
  </si>
  <si>
    <t>kansasworks.com</t>
  </si>
  <si>
    <t>First-Line Supervisors of Landscaping, Lawn Service, and Groundskeeping Workers</t>
  </si>
  <si>
    <t>Horton</t>
  </si>
  <si>
    <t>Heather</t>
  </si>
  <si>
    <t>H-400-20336-933233</t>
  </si>
  <si>
    <t>POST-HIRE DRUG SCREEN AT EMPLOYERS EXPENSE. MUST BE ABLE TO LIFT 25 LBS. EXTENSIVE PUSHING , PULLING AND WALKING. FREQUENT STOOPING. EXPOSURE TO EXTREME TEMPERATURES.</t>
  </si>
  <si>
    <t>1839 LEXINGTON ROAD</t>
  </si>
  <si>
    <t>P-400-20190-701795</t>
  </si>
  <si>
    <t>H-400-20227-770869</t>
  </si>
  <si>
    <t>26950 Comstock Rd.</t>
  </si>
  <si>
    <t>Elberta</t>
  </si>
  <si>
    <t>P-400-20197-716122</t>
  </si>
  <si>
    <t>At employer's discretion: cash advances or draws (to be deducted from worker's paycheck).</t>
  </si>
  <si>
    <t>H-400-20219-755848</t>
  </si>
  <si>
    <t>BedRock Seafood, Inc</t>
  </si>
  <si>
    <t>15207 Hwy 694</t>
  </si>
  <si>
    <t>337-983-6861</t>
  </si>
  <si>
    <t>OFFICE MANAGER</t>
  </si>
  <si>
    <t>15207 HWY 695</t>
  </si>
  <si>
    <t>bedrockseafoodla@gmail.com</t>
  </si>
  <si>
    <t>3 months experience no education required; willing to undergo pre-employment drug testing and random drug testing at employers expense; must be able to stand for long periods of time; must be able to work endure working in a cold plant. 
M-F: 6:00AM to 2:00PM or 2:00PM to 10:00PM or 10:00PM to 6:00AM Sat: 6:00AM to 11:00AM or 11:00am to 4:00PM or 4:00PM to 9:00PM</t>
  </si>
  <si>
    <t>P-400-20142-594179</t>
  </si>
  <si>
    <t>All deductions required by law will be made. A lodging fee of $65.00 per month or $16.25 per week including utilities  will be deducted from worker's paycheck, if worker chooses to accept lodging offered by the employer. Workers who choose not to live at lodging provided by employer and prefer to live elsewhere, the $65.00 per month or $16.25 per week lodging fee will not be deducted from workers' paycheck.</t>
  </si>
  <si>
    <t>H-400-20241-794865</t>
  </si>
  <si>
    <t>Faulkner Landscaping &amp; Nursery, Inc.</t>
  </si>
  <si>
    <t>1130 Hooksett Rd</t>
  </si>
  <si>
    <t>Hooksett</t>
  </si>
  <si>
    <t>Faulkner</t>
  </si>
  <si>
    <t>swfaulkner@comcast.net</t>
  </si>
  <si>
    <t>Must be 18 due to equipment use. Must show proof of legal authorization to work in the United States. Drug/alcohol/tobacco-free work zone. Perform physical activities such as: lift, balance, walk, stoop, handle, position, move, manipulate materials use static strength to exert max muscle force to lift, push, pull, carry objects up to 60lbs (possible 2-person).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t>
  </si>
  <si>
    <t>1130 Hooksett Rd (report to work)</t>
  </si>
  <si>
    <t>MERRIMACK</t>
  </si>
  <si>
    <t>P-400-20134-568613</t>
  </si>
  <si>
    <t>Cash advances may apply at employer's discretion (to be deducted from worker's paycheck). Optional housing available @ $80 per week.</t>
  </si>
  <si>
    <t>faulknersnursery@gmail.com</t>
  </si>
  <si>
    <t>H-400-20239-788474</t>
  </si>
  <si>
    <t>Cook I</t>
  </si>
  <si>
    <t>Montage Deer Valley, LLC</t>
  </si>
  <si>
    <t>Montage Deer Valley</t>
  </si>
  <si>
    <t>9100 Marsac Ave</t>
  </si>
  <si>
    <t>Renschler</t>
  </si>
  <si>
    <t>Director of People</t>
  </si>
  <si>
    <t>melissa.renschler@montage.com</t>
  </si>
  <si>
    <t>O'Brien</t>
  </si>
  <si>
    <t>2560 Huntington Ave</t>
  </si>
  <si>
    <t>Suite 402</t>
  </si>
  <si>
    <t>Alexandria</t>
  </si>
  <si>
    <t>jim@obhrlaw.com</t>
  </si>
  <si>
    <t>O'Brien Law LLC</t>
  </si>
  <si>
    <t>DC</t>
  </si>
  <si>
    <t xml:space="preserve">Must have 3 years experience as a Hotel or Resort Cook.  Temperature generally is moderate and controlled by hotel environmental systems; however, must be able to work in extreme temperatures like freezers (-10F) and kitchens (+110F), possibly for one hour or more. Ability to physically handle knives, pots, lift and carry same from shelves and otherwise transport up to 50 pounds to every area of the kitchen or storeroom.  Proper usage and handling of various kitchen machinery to include slicers, buffalo chopper, grinders, mixers, and other kitchen related equipment. Ability to physically self-demonstrate culinary techniques, i.e., cutting, cooking principles, plate presentation, safety and sanitation practices. Must be able to push and pull carts and equipment weighing up to 200 lbs. occasionally. Must be able to bend, stoop, squat and stretch to fulfill cleaning tasks occasionally.
Pre-employment background check required, cost paid by employer.  The pre-employment background check does not favor either U.S. or H-2B workers, they are conducted on an equal basis for all employees. </t>
  </si>
  <si>
    <t>Complimentary meal provided during shift.  Continued in F.a.4.</t>
  </si>
  <si>
    <t>P-400-20211-742264</t>
  </si>
  <si>
    <t>Employer will make all deductions from worker's paycheck required by law and deduct approved cost of housing if worker elects.  Optional employee shared housing (4 people per room, 1 shared bathroom, and kitchenette) approximate rate $302.32/month, plus $130 housing deposit, and a $50 non-refundable cleaning fee deducted from that deposit.  Employer may also deduct cost of replacement nametag at $10 and facemask at $5 if lost by employee at no fault of employer.</t>
  </si>
  <si>
    <t>H-400-20232-777793</t>
  </si>
  <si>
    <t>Grano Reforestation Inc.</t>
  </si>
  <si>
    <t>559 North Main St</t>
  </si>
  <si>
    <t>Waldron</t>
  </si>
  <si>
    <t>Grano</t>
  </si>
  <si>
    <t>Gabino</t>
  </si>
  <si>
    <t>gabino@centurylink.net</t>
  </si>
  <si>
    <t>559 N. Main St.  (report to work)</t>
  </si>
  <si>
    <t>SCOTT</t>
  </si>
  <si>
    <t>H&amp;W Benefits may apply.  Optional Housing available at no cost.</t>
  </si>
  <si>
    <t>P-400-20148-606189</t>
  </si>
  <si>
    <t>H-400-20241-792635</t>
  </si>
  <si>
    <t>Flores Landscaping &amp; Nursery, Inc</t>
  </si>
  <si>
    <t>546 W Jackson Street</t>
  </si>
  <si>
    <t>Painesville</t>
  </si>
  <si>
    <t>Cabrera</t>
  </si>
  <si>
    <t>Jorge</t>
  </si>
  <si>
    <t>546 W Jackson St</t>
  </si>
  <si>
    <t>jorgecabrera3830@att.net</t>
  </si>
  <si>
    <t>HRUZ</t>
  </si>
  <si>
    <t>BRANISLAV</t>
  </si>
  <si>
    <t>8352 TYLER BLVD</t>
  </si>
  <si>
    <t>MENTOR</t>
  </si>
  <si>
    <t>brano11@gmail.com</t>
  </si>
  <si>
    <t>branislav hruz CO LPA</t>
  </si>
  <si>
    <t>The Supreme Court of Ohio</t>
  </si>
  <si>
    <t>Able to lift/carry 50Lbs.</t>
  </si>
  <si>
    <t>LAKE</t>
  </si>
  <si>
    <t>Possible raises, bonuses, or incentives dependent on tenure with company, experience, or job performance.</t>
  </si>
  <si>
    <t>P-400-20159-633103</t>
  </si>
  <si>
    <t>$60.00 Housing deduction per pay per worker but only for workers who choose to live at the employer provided housing.</t>
  </si>
  <si>
    <t>H-400-20245-799672</t>
  </si>
  <si>
    <t>The Petitioner will consider for employment any person who possesses at least one (1) year of housekeeping experience at a high-end hotel, resort, or private club.  Successful applicant must pass pre-employment background check.</t>
  </si>
  <si>
    <t xml:space="preserve">Wage: $11.77 - $16.00 per hour, paid bi-weekly.  See Job Description for additional details. </t>
  </si>
  <si>
    <t>P-400-20155-622501</t>
  </si>
  <si>
    <t>H-400-20217-750707</t>
  </si>
  <si>
    <t>Seafood Plant Worker</t>
  </si>
  <si>
    <t>Graders and Sorters-Agriculture Products</t>
  </si>
  <si>
    <t>Bayou Gulf Shrimp, LLC</t>
  </si>
  <si>
    <t>3282 Bayou Dularge Road</t>
  </si>
  <si>
    <t>Theriot</t>
  </si>
  <si>
    <t>985-720-5611</t>
  </si>
  <si>
    <t>Guidry</t>
  </si>
  <si>
    <t>Walter</t>
  </si>
  <si>
    <t>bayougulfshrimpllc@gmail.com</t>
  </si>
  <si>
    <t>3 months exp. no education required; willing to undergo pre-employment Drug Testing and Random Drug Testing, at employers expense. Tools, supplies and equipment required to perform duties will be provided to workers at no cost. All deducation from workers paycheck required by law will be made. Workers will be paid on a single work week.
Worker will work 40 hours a week; rotating shifts M-F 7 hours and Saturday 5 hours
Shifts: 6:00AM to 2:00PM, 2:00PM to 10:00PM or 10:00PM to 6:00AM</t>
  </si>
  <si>
    <t>Terrebonne County Parish</t>
  </si>
  <si>
    <t>P-400-20135-573892</t>
  </si>
  <si>
    <t>A lodging fee of $150.00  per month or $37.50 per  week will be deducted from worker's paycheck to cover lodging.  This deduction will only be done to workers who wish to rent lodging the employer has obtained  for  the worker, and  workers  who wish to  rent or live elsewhere  the  $150.00  per   month  or  $37.50  per   week  will  NOT  be  deducted  from  their 
paychecks.</t>
  </si>
  <si>
    <t>H-400-20230-773283</t>
  </si>
  <si>
    <t>Kenneth McPeek Racing Stables, Inc.</t>
  </si>
  <si>
    <t>2651 Russel Cave Rd</t>
  </si>
  <si>
    <t>Mcpeek</t>
  </si>
  <si>
    <t>office@mcpeekracing.com</t>
  </si>
  <si>
    <t>P-400-20184-692600</t>
  </si>
  <si>
    <t>H-400-20242-795051</t>
  </si>
  <si>
    <t>Ski/Boot Rental Technician</t>
  </si>
  <si>
    <t>Counter and Rental Clerks</t>
  </si>
  <si>
    <t>Colorado Ski Service</t>
  </si>
  <si>
    <t>Vista Bahn Ski Rentals</t>
  </si>
  <si>
    <t>278 Hanson Ranch Road (physical)</t>
  </si>
  <si>
    <t>PO Box 2796, Vail, CO 81658 (mailing)</t>
  </si>
  <si>
    <t xml:space="preserve">Underhill </t>
  </si>
  <si>
    <t>Dominique</t>
  </si>
  <si>
    <t>278 Hanson Ranch Road, Vail, CO 81657(physical)</t>
  </si>
  <si>
    <t xml:space="preserve">PO Box 2796, Vail, CO 81658 (mailing) </t>
  </si>
  <si>
    <t>dominique@vistabahnskirentals.com</t>
  </si>
  <si>
    <t>2077 North Frontage Road West, Suite 109 (physical)</t>
  </si>
  <si>
    <t>Must be DIN certified to work on bindings.</t>
  </si>
  <si>
    <t>278 Hanson Ranch Road</t>
  </si>
  <si>
    <t>P-400-20168-658217</t>
  </si>
  <si>
    <t xml:space="preserve">None. </t>
  </si>
  <si>
    <t>vistabahn@gmail.com</t>
  </si>
  <si>
    <t>www.vistabahnskirentals.com</t>
  </si>
  <si>
    <t>H-400-20240-791169</t>
  </si>
  <si>
    <t>MILOSI, INC.</t>
  </si>
  <si>
    <t>655 NEW SHACKLE ISLAND RD</t>
  </si>
  <si>
    <t>HENDERSONVILLE</t>
  </si>
  <si>
    <t>CARLTON</t>
  </si>
  <si>
    <t>CARYNELL</t>
  </si>
  <si>
    <t>HR ADMIN</t>
  </si>
  <si>
    <t>CCARLTON@MILOSILANDSCAPE.COM</t>
  </si>
  <si>
    <t>MUST HAVE VALID DRIVER'S LICENSE, POST-HIRE DRUG SCREEN AT EMPLOYER'S EXPENSE. A VALID DRIVER'S LICENSE IS REQUIRED BY THE EMPLOYER'S INSURANCE
CARRIER TO INSURE DRIVERS OF COMPANY VEHICLES FROM WORKSITE TO WORKSITE, WHICH MAY BE REQUIRED OF ALL WORKERS.</t>
  </si>
  <si>
    <t>SUMNER</t>
  </si>
  <si>
    <t>P-400-20190-701444</t>
  </si>
  <si>
    <t>ccarlton@milosilandscape.com</t>
  </si>
  <si>
    <t>H-400-20253-813486</t>
  </si>
  <si>
    <t xml:space="preserve">CREW </t>
  </si>
  <si>
    <t>Combined Food Preparation and Serving Workers, Including Fast Food</t>
  </si>
  <si>
    <t>The Hogan Company</t>
  </si>
  <si>
    <t>10 Oceana Way</t>
  </si>
  <si>
    <t>Suite #2</t>
  </si>
  <si>
    <t>Norwood</t>
  </si>
  <si>
    <t>Carreiro</t>
  </si>
  <si>
    <t>Diana</t>
  </si>
  <si>
    <t>Director, Human Resources</t>
  </si>
  <si>
    <t>diana.carreiro@hoganmcd.com</t>
  </si>
  <si>
    <t>6 Circumferential HWY</t>
  </si>
  <si>
    <t>NEWTON</t>
  </si>
  <si>
    <t>MIDDLESEX (NEWTON)</t>
  </si>
  <si>
    <t>BOSTON-CAMBRIDGE-NEWTON, MA NECTA DIVISION</t>
  </si>
  <si>
    <t>P-400-20205-730839</t>
  </si>
  <si>
    <t>Taxes will be deducted according to the law</t>
  </si>
  <si>
    <t>RTH Management LLC</t>
  </si>
  <si>
    <t>H-400-20257-819810</t>
  </si>
  <si>
    <t>LA COSECHA XII , LLC</t>
  </si>
  <si>
    <t>McEntyre</t>
  </si>
  <si>
    <t>Rocio</t>
  </si>
  <si>
    <t>DO Consulting Services</t>
  </si>
  <si>
    <t>Ability to work assigned shifts including morning, evening or weekend hours.</t>
  </si>
  <si>
    <t>McDONOUGH</t>
  </si>
  <si>
    <t>P-400-20219-754742</t>
  </si>
  <si>
    <t>H-400-20259-822570</t>
  </si>
  <si>
    <t>Junk Out Inc</t>
  </si>
  <si>
    <t>18 Edgewood Street</t>
  </si>
  <si>
    <t>RUIZ</t>
  </si>
  <si>
    <t>GILDARDO</t>
  </si>
  <si>
    <t>WHITE PLAINS</t>
  </si>
  <si>
    <t>grr0527@gmail.com</t>
  </si>
  <si>
    <t>WYNGAARD LAW FIRM LLC</t>
  </si>
  <si>
    <t>ALASKA SUPREME COURT</t>
  </si>
  <si>
    <t xml:space="preserve">Work hours may include nights, weekends, holidays and overtime during emergencies and winter storm conditions. </t>
  </si>
  <si>
    <t>P-400-20226-767323</t>
  </si>
  <si>
    <t xml:space="preserve">Employer will make all deductions required by law.  Employer will provide vehicle with insurance for personal use at no cost to employee. Employer may make further deductions not required by law with the pre-approval and consent of the employee. </t>
  </si>
  <si>
    <t>H-400-20252-809589</t>
  </si>
  <si>
    <t>THE PETITIONER WILL CONSIDER FOR EMPLOYMENT ANY PERSON WHO POSSESSES AT LEAST THREE (3) MONTHS OF EXPERIENCE AT A HOTEL, RESORT, OR PRIVATE CLUB.
SCHEDULE: 35 HOURS PER WEEK. WORK SCHEDULE CAN VARY AND CAN INCLUDE EVENING AND WEEKEND HOURS. WORK MAY BE PERFORMED ON ANY DAY OF THE WEEK FROM MONDAY THROUGH SUNDAY. WORK HOURS ARE FROM 9:00 A.M. TO 4:00 P.M. AND MAY VARY.</t>
  </si>
  <si>
    <t>1 COREY ROAD</t>
  </si>
  <si>
    <t>HANCOCK</t>
  </si>
  <si>
    <t>MASSACHUSETTS NONMETROPOLITAN AREA</t>
  </si>
  <si>
    <t xml:space="preserve">Employment with Petitioner is piece-rate and not hourly. As a single week will be used to compute  wages, Petitioner will ensure that wages earned are at least equal to the hourly rate approve by the PWD of $15.03. </t>
  </si>
  <si>
    <t>P-400-20153-617051</t>
  </si>
  <si>
    <t xml:space="preserve">If hired, at the option of worker, Company is willing to facilitate housing accommodations through a third party. Housing is limited to the period of time of temporary employment which is no more than nine (9) months and is on a first come first serve basis. Cost of housing if accepted, is up to $100 per week. If housing is utilized, an agreement for housing will be required and the cost of housing is processed. A security deposit of up to $200.00 is required, of which $50.00 is nonrefundable. Employee shall pay the deposit at $5.00 per week via payroll deduction (as allowed by law) until the deposit is paid in full, and in no event shall the total deduction exceed $200.00. If housing is left in good condition, $150.00 will be refunded to employee in the same method as the employee is paid. </t>
  </si>
  <si>
    <t>https://jobs.mastercorp.com/en</t>
  </si>
  <si>
    <t>H-400-20260-826884</t>
  </si>
  <si>
    <t>Stone Forestry Services, Inc.</t>
  </si>
  <si>
    <t>2011 Plum Nelly Road</t>
  </si>
  <si>
    <t>Rising Fawn</t>
  </si>
  <si>
    <t>Stone</t>
  </si>
  <si>
    <t>Randy</t>
  </si>
  <si>
    <t>randystone@stoneforestry.com</t>
  </si>
  <si>
    <t>Must be 18 due to travel. Must show proof of legal authorization to work in the United States. Drug/alcohol/tobacco-free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t>
  </si>
  <si>
    <t>283 Turner Lane (report to work)</t>
  </si>
  <si>
    <t>Round O</t>
  </si>
  <si>
    <t>P-400-20183-689997</t>
  </si>
  <si>
    <t>angie@stoneforestry.com</t>
  </si>
  <si>
    <t>H-400-20246-800799</t>
  </si>
  <si>
    <t>Lynn Chleborad Racing</t>
  </si>
  <si>
    <t>6200 NE 62nd Ave</t>
  </si>
  <si>
    <t>Altoona</t>
  </si>
  <si>
    <t xml:space="preserve">Chleborad </t>
  </si>
  <si>
    <t>5200 NE 62nd Ave</t>
  </si>
  <si>
    <t>tbtrainerlc@msn.com</t>
  </si>
  <si>
    <t>Oakland Racing &amp; Gaming</t>
  </si>
  <si>
    <t>Hot springs</t>
  </si>
  <si>
    <t>P-400-20160-633876</t>
  </si>
  <si>
    <t>H-400-20248-805563</t>
  </si>
  <si>
    <t>Aqua Farms Crawfish, Inc.</t>
  </si>
  <si>
    <t>2364 Basile Eunice Highway</t>
  </si>
  <si>
    <t>Basile</t>
  </si>
  <si>
    <t>Brennon</t>
  </si>
  <si>
    <t>bplaquafarms@yahoo.com</t>
  </si>
  <si>
    <t>OT hrs may be offered &amp; vary; 1 unpaid lunch hr; may make hrly wage or may be offered piece rate wage $2.25/lb if higher</t>
  </si>
  <si>
    <t>P-400-20178-682676</t>
  </si>
  <si>
    <t>VOLUNTARY, LOW-COST HOUSING IS AVAILABLE TO WORKERS FOR THE OPTION TO BOARD; $50.00/WEEK IS DEDUCTED FROM WORKERS’ PAYCHECKS FOR WORKERS WHO CHOOSE HOUSING; HOUSING IS NOT MANDATORY. EMPLOYER WILL MAKE ALL DEDUCTIONS FROM WORKER'S PAYCHECK AS REQUIRED BY LAW.</t>
  </si>
  <si>
    <t>Karen@afdees.com</t>
  </si>
  <si>
    <t>H-400-20247-804517</t>
  </si>
  <si>
    <t>SNow Removal Laborer</t>
  </si>
  <si>
    <t>MD Property Services Inc.</t>
  </si>
  <si>
    <t>947 S 500 E Ste 210</t>
  </si>
  <si>
    <t>Human Resource</t>
  </si>
  <si>
    <t>maritzan@mdpropertyinc.com</t>
  </si>
  <si>
    <t>6800 N 5400 W</t>
  </si>
  <si>
    <t>P-400-20217-751380</t>
  </si>
  <si>
    <t>Only deductions required by law</t>
  </si>
  <si>
    <t>www.mdpropertyinc.com</t>
  </si>
  <si>
    <t>H-400-20255-818222</t>
  </si>
  <si>
    <t>SILVER BAY SEAFOODS, LLC</t>
  </si>
  <si>
    <t>4039 21st Ave. W</t>
  </si>
  <si>
    <t>Whipple</t>
  </si>
  <si>
    <t>Director of Acquisitions and Recruiting</t>
  </si>
  <si>
    <t>4039 21st Ave West</t>
  </si>
  <si>
    <t>tabitha.whipple@silverbayseafoods.com</t>
  </si>
  <si>
    <t>Pre-employment drug test required.
Optional employer housing is available for no cost to the worker.
Employer will provide transportation to and from the worksite</t>
  </si>
  <si>
    <t>4400 Sawmill Creek Rd</t>
  </si>
  <si>
    <t>Sitka</t>
  </si>
  <si>
    <t>SITKA</t>
  </si>
  <si>
    <t>OT will be paid for working greater than 8 hrs in any given day or 40 hrs in any given week.</t>
  </si>
  <si>
    <t>P-400-20219-754842</t>
  </si>
  <si>
    <t>All deductions required by law will be made. No deductions not required by law will be made.</t>
  </si>
  <si>
    <t>H-400-20260-826204</t>
  </si>
  <si>
    <t>Pony Express Motel, LLC</t>
  </si>
  <si>
    <t>1075 W. Broadway</t>
  </si>
  <si>
    <t>Mailing: P.O. Box 6285, Jackson, WY 83002</t>
  </si>
  <si>
    <t>MacDowell</t>
  </si>
  <si>
    <t>mailing: P.O. Box 6285, Jackson, WY 83002</t>
  </si>
  <si>
    <t xml:space="preserve">Must lift/carry 50 lbs., when necessary. Saturday and Sunday work required, when necessary. Post-hire random, post-accident and upon suspicion of use drug testing required of foreign and domestic workers. </t>
  </si>
  <si>
    <t>1075 W Broadway</t>
  </si>
  <si>
    <t>P-400-20205-731425</t>
  </si>
  <si>
    <t>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t>
  </si>
  <si>
    <t>brandon@ponyexpressmotel.com</t>
  </si>
  <si>
    <t>H-400-20246-801677</t>
  </si>
  <si>
    <t>Scott Heleva &amp; Timothy Emery Partnership</t>
  </si>
  <si>
    <t>T &amp; S Snowplowing</t>
  </si>
  <si>
    <t>5162 Route 309</t>
  </si>
  <si>
    <t>Schnecksville</t>
  </si>
  <si>
    <t>Heleva</t>
  </si>
  <si>
    <t>Valerie</t>
  </si>
  <si>
    <t>K</t>
  </si>
  <si>
    <t xml:space="preserve">FISHERBROYLES, LLP </t>
  </si>
  <si>
    <t>4140 Hill St.</t>
  </si>
  <si>
    <t>Coplay</t>
  </si>
  <si>
    <t>LEHIGH</t>
  </si>
  <si>
    <t>ALLENTOWN-BETHLEHEM-EASTON, PA-NJ</t>
  </si>
  <si>
    <t>P-400-20132-560114</t>
  </si>
  <si>
    <t>Employer will make all deductions required by law from each paycheck as well as for optional employer provided housing at $100/week per employee, utilities included. Employer will advance against pay up to $75.00/day at the end of each work day for room and board at no interest for the first 2 weeks, if needed.</t>
  </si>
  <si>
    <t>timemery@emerylandscape.com</t>
  </si>
  <si>
    <t>H-400-20274-851079</t>
  </si>
  <si>
    <t>Groundskeepers</t>
  </si>
  <si>
    <t>Weiss Winter Services, LLC</t>
  </si>
  <si>
    <t>75 Lawson Road SE, Suite 108</t>
  </si>
  <si>
    <t>Mailing: 2657-G Annapolis Rd #269, Hanover, MD 21076</t>
  </si>
  <si>
    <t xml:space="preserve">Leesburg </t>
  </si>
  <si>
    <t>Weiss</t>
  </si>
  <si>
    <t>mailing: 2657-G Annapolis Rd #269, Hanover, MD 21076</t>
  </si>
  <si>
    <t>Leesburg</t>
  </si>
  <si>
    <t xml:space="preserve">Must lift/carry 50 lbs., when necessary.  Saturday and Sunday work required, when necessary.  Post-hire random and post-accident drug testing required of foreign and domestic workers. Post-hire background checks may be required of foreign and domestic workers based on contract requirements. Must be on call during storm events. </t>
  </si>
  <si>
    <t>P-400-20247-803572</t>
  </si>
  <si>
    <t xml:space="preserve">The employer will make all deductions from worker’s paycheck required by law. The employer does not envision other workforce-wide payroll deductions. :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Employer will offer daily transportation to and from the worksite from a centralized designated pick-up place at no cost to workers.  Use of this transportation is voluntary.      </t>
  </si>
  <si>
    <t>wwsweiss@gmail.com</t>
  </si>
  <si>
    <t>H-400-20263-834823</t>
  </si>
  <si>
    <t>Forest &amp; Conservation Worker</t>
  </si>
  <si>
    <t>Timberland Forestry Service</t>
  </si>
  <si>
    <t>Mitchell Presson DBA Timberland Forestry Service</t>
  </si>
  <si>
    <t>8001 Harper Rd.</t>
  </si>
  <si>
    <t>Hixson</t>
  </si>
  <si>
    <t>Presson</t>
  </si>
  <si>
    <t>Edward</t>
  </si>
  <si>
    <t>tfsmp@comcast.net</t>
  </si>
  <si>
    <t>Worker must be in excellent physical condition.Worker Must be able to carry a 45 pound pack of trees on there back and walk in rough cut over land  sometimes in the mud,briars,and steep ground. Workers must be able to plant 2000 trees in a 8 hour period.</t>
  </si>
  <si>
    <t>P.O.Box 70 101-A Mercer Dr.</t>
  </si>
  <si>
    <t>LAURENS</t>
  </si>
  <si>
    <t>MIDDLE GEORGIA NONMETROPOLITAN AREA</t>
  </si>
  <si>
    <t>pay is by piece rate 29.00 to 36.00 per thousand trees planted.Worker is guaranteed to make 13.02 to 17.17 per hour</t>
  </si>
  <si>
    <t>P-400-20197-716411</t>
  </si>
  <si>
    <t>Only taxes will deduction from the workers check. Timberland will furnish and pay for housing. The offered housing is optional to the workers.</t>
  </si>
  <si>
    <t>H-400-20267-842430</t>
  </si>
  <si>
    <t>Corporate Attorney</t>
  </si>
  <si>
    <t>3230 Mountain Edge Road</t>
  </si>
  <si>
    <t>Unit 1911AB</t>
  </si>
  <si>
    <t>Boyne Falls</t>
  </si>
  <si>
    <t>CHARLEVOIX</t>
  </si>
  <si>
    <t>P-400-20197-715270</t>
  </si>
  <si>
    <t>Cost of housing if accepted, is up to $100 per week. If housing is utilized, an agreement for housing will be required and the cost of housing is processed. A security deposit of up to $200.00 is required, of which $50.00 is nonrefundable. Employee shall pay the deposit at $5.00 per week via payroll deduction (as allowed by law) until the deposit is paid in full, and in no event shall the total deduction exceed $200.00. If housing is left in good condition, $150.00 will be refunded to employee in the same method as the employee is paid.</t>
  </si>
  <si>
    <t>HR@mastercorp.com</t>
  </si>
  <si>
    <t>H-400-20275-854439</t>
  </si>
  <si>
    <t>Lake Charles Country Club</t>
  </si>
  <si>
    <t>3350 Country Club Dr.</t>
  </si>
  <si>
    <t>McCallum</t>
  </si>
  <si>
    <t>Golf Course Superintentent</t>
  </si>
  <si>
    <t xml:space="preserve">Must be able to lift 50 lbs, work in adverse weather conditions .
Must pass a pre-employment and post-employment drug test paid by employer. </t>
  </si>
  <si>
    <t>P-400-20195-711094</t>
  </si>
  <si>
    <t xml:space="preserve">Shared housing may be available – if used, $50.00/wk.  will be deducted from paycheck.  </t>
  </si>
  <si>
    <t>chrismccallums@yahoo.com</t>
  </si>
  <si>
    <t>H-400-20260-827419</t>
  </si>
  <si>
    <t>Helper-Installation, Maintenance, &amp; Repair Workers</t>
  </si>
  <si>
    <t>Rice Belt Distributors, Inc.</t>
  </si>
  <si>
    <t>PO Box 1895</t>
  </si>
  <si>
    <t>1027 W Second Street</t>
  </si>
  <si>
    <t>LeBeouf</t>
  </si>
  <si>
    <t>Darrell</t>
  </si>
  <si>
    <t>Trujillo</t>
  </si>
  <si>
    <t>Elaine</t>
  </si>
  <si>
    <t>PO Box 3228</t>
  </si>
  <si>
    <t>2840 Oxford Road</t>
  </si>
  <si>
    <t>elaine@laborservicesinternational.com</t>
  </si>
  <si>
    <t>Labor Services International, LLC</t>
  </si>
  <si>
    <t xml:space="preserve">MUST BE ABLE TO LIFT BETWEEN 30-40LBS. WORK IS PERFORMED IN ALL TYPES OF WEATHER. MUST BE PHYSICALLY ABLE TO PERFORM JOB, MUST NOT HAVE A FEAR OF HEIGHTS, OR BE CLAUSTROPHOBIC.  MUST BE AVAILABLE FOR THE ENTIRE SEASON, ABLE, WILLING, AND QUALIFIED TO PERFORM THE WORK.   WORKER MAY BE 
REQUIRED TO TAKE A RANDOM DRUG TEST, POST-HIRE, AT NO COST TO WORKER.  TESTING POSITIVE OR FAILURE TO COMPLY MAY RESULT IN IMMEDIATE
TERMINATION OF EMPLOYMENT.
</t>
  </si>
  <si>
    <t>Must be willing to work Monday - Friday from 7:00 a.m. to 4:00 p.m.; Saturday 7:00 a.m. -12:00 p.m.; Sunday hours on occasion may apply; overtime varies.</t>
  </si>
  <si>
    <t>P-400-20195-710520</t>
  </si>
  <si>
    <t>If necessary, any advances of pay, loans, and/or rents (where applicable) will be deducted according to a pre-authorized agreement between employer and employee.</t>
  </si>
  <si>
    <t>www.laworks.net</t>
  </si>
  <si>
    <t>H-400-20275-854229</t>
  </si>
  <si>
    <t>Busser/Food Runner</t>
  </si>
  <si>
    <t xml:space="preserve">Pelican Isle Yacht Club, Inc. </t>
  </si>
  <si>
    <t>410 Dockside Drive</t>
  </si>
  <si>
    <t>Feezor</t>
  </si>
  <si>
    <t>Alisha</t>
  </si>
  <si>
    <t>ali@piyc.net</t>
  </si>
  <si>
    <t>The Petitioner will consider for employment any person who possesses at least three (3) months of service experience in a fine-dining or high-volume environment at a high-end restaurant, resort, or private club.</t>
  </si>
  <si>
    <t>Wage: $11.41 – 14.00 per hour, paid bi-weekly.  Overtime is available at $17.12 - $21.00 per hour.</t>
  </si>
  <si>
    <t>P-400-20190-701339</t>
  </si>
  <si>
    <t xml:space="preserve">Housing is offered and optional.  Cost of housing, if accepted, is $308.00 for a shared room and $588.00 for a single room per bi-weekly pay period.  If used, total cost of housing will be deducted from paycheck.  No other housing fees are required of employee.  </t>
  </si>
  <si>
    <t>logan@piyc.net</t>
  </si>
  <si>
    <t>H-400-20256-819733</t>
  </si>
  <si>
    <t>OXFORD STABLES, LLC</t>
  </si>
  <si>
    <t>13061 MEADOWBREEZE DRIVE</t>
  </si>
  <si>
    <t>MAX</t>
  </si>
  <si>
    <t>AMAYA</t>
  </si>
  <si>
    <t>oxfordstablesllc@gmail.com</t>
  </si>
  <si>
    <t>LAW OFFICE OF SHAWN FRIESTAD</t>
  </si>
  <si>
    <t>WASHINGTON SUPREME COURT</t>
  </si>
  <si>
    <t>14440 PIERSON ROAD</t>
  </si>
  <si>
    <t>Workers may be paid more depending on experience.  Optional housing offered free of charge.</t>
  </si>
  <si>
    <t>P-400-20205-730484</t>
  </si>
  <si>
    <t>H-400-20277-856819</t>
  </si>
  <si>
    <t>PHD &amp; ME</t>
  </si>
  <si>
    <t>1937 N HORSEMAN CIR.</t>
  </si>
  <si>
    <t>LAYTON</t>
  </si>
  <si>
    <t>Everett</t>
  </si>
  <si>
    <t>Conny</t>
  </si>
  <si>
    <t>connyeverett@gmail.com</t>
  </si>
  <si>
    <t>1600 Exposition Blvd</t>
  </si>
  <si>
    <t>P-400-20210-738559</t>
  </si>
  <si>
    <t xml:space="preserve">Employer will make all deductions from the worker’s paycheck required by law. Optional mobile housing (valued at $175.00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</si>
  <si>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H-400-20292-881185</t>
  </si>
  <si>
    <t>Siteworks Landscape Development, LLC</t>
  </si>
  <si>
    <t>Siteworks</t>
  </si>
  <si>
    <t>2915 W Fairview St</t>
  </si>
  <si>
    <t>Niehold</t>
  </si>
  <si>
    <t>Marisela</t>
  </si>
  <si>
    <t>Human Resource Manager</t>
  </si>
  <si>
    <t>mniehold@siteworksllc.net</t>
  </si>
  <si>
    <t>P-400-20262-832000</t>
  </si>
  <si>
    <t>H-400-20277-856758</t>
  </si>
  <si>
    <t>No previous experience required. Must complete American Red Cross Lifeguard course including all skills assessments and written exams. Chula Vista will pay for, organize, and scheduled lifeguard course(s) after initial department training. Chula Vista screens all applicants through a pre-employment criminal background checks, including all domestic and H-2B visa employees. This includes seasonal and full-time annual positions. These standards are applied to all applicants regardless of their national origin, race, or gender. We are also a Drug &amp; Alcohol Free employer. We do not require a pre-employment drug test, however we have a reasonable suspicion drug testing policy should we have any suspicion of on the job drug or alcohol use.</t>
  </si>
  <si>
    <t>P-400-20191-705928</t>
  </si>
  <si>
    <t>Deductions: The employer will make all deductions from the worker’s paycheck required by law and for optional onsite house payment. Housing: Optional onsite quad accommodation employee housing may be available at cost of $85 weekly per occupant and is paid via payroll deductions. Benefits: Discounts on food venues, waterpark and room accommodations based on occupancy levels; and on-site employee cafe. Tools: Will provide workers at no charge all tools, supplies, and equipment required to perform the job. Daily Transportation: Workers are responsible for their own daily transportation to and from the worksite. Worker who elect to stay in employee housing are provided shuttle services to local grocery stores and/or Walmart based on schedule.</t>
  </si>
  <si>
    <t>H-400-20292-881179</t>
  </si>
  <si>
    <t>NaturChem Inc.</t>
  </si>
  <si>
    <t>135 Texas Street</t>
  </si>
  <si>
    <t>Gladewater</t>
  </si>
  <si>
    <t>P-400-20225-763540</t>
  </si>
  <si>
    <t>H-400-20278-856978</t>
  </si>
  <si>
    <t xml:space="preserve">DRUG-TESTING REQUIREMENT IS APPLIED "PRE-HIRE." ALL DRUG TESTING WILL BE CARRIED OUT EQUALLY BETWEEN THE U.S. WORKERS AND THE H-2B WORKERS.
WORK MAY INCLUDE WKND/HOL. </t>
  </si>
  <si>
    <t>P-400-20247-804095</t>
  </si>
  <si>
    <t>H-400-20280-860113</t>
  </si>
  <si>
    <t>3015 112th Avenue NE</t>
  </si>
  <si>
    <t xml:space="preserve">Vice President of Human Resources and Administration </t>
  </si>
  <si>
    <t>Andrew.brown@wsi.us</t>
  </si>
  <si>
    <t xml:space="preserve">1200 Captains Bay Road </t>
  </si>
  <si>
    <t>Health insurance and potential bonus</t>
  </si>
  <si>
    <t>P-400-20192-708456</t>
  </si>
  <si>
    <t>None except required by law or employee benefits requested by worker; employer will provide room and board at the shore plant or nearby at no cost to the worker; employer-provided housing is optional.</t>
  </si>
  <si>
    <t>H-400-20280-860908</t>
  </si>
  <si>
    <t>Kids Ski and Snowboard School Trainer</t>
  </si>
  <si>
    <t>Squaw Valley Resort</t>
  </si>
  <si>
    <t>Furtney</t>
  </si>
  <si>
    <t>Elianne</t>
  </si>
  <si>
    <t>Managing Director, Ski &amp; Snowboard Schools</t>
  </si>
  <si>
    <t>efurtney@squawalpine.com</t>
  </si>
  <si>
    <t>The Petitioner will consider for employment any person who possesses at least six (6) months of Ski teaching experience in Snowsports or related field, and a current Level III or above PSIA/AASI alpine certification or equivalent.  Applicant must complete successful pre-employment background check.</t>
  </si>
  <si>
    <t>Wage: $22.40 -$24.21 per hour, paid bi-weekly.  Overtime, when available, is paid at $33.60 - $36.32 per hour.</t>
  </si>
  <si>
    <t>P-400-20239-789434</t>
  </si>
  <si>
    <t>Additional, optional benefits may be offered to worker, for worker’s sole benefit, including but not limited to a 401k plan.  If voluntarily elected by worker, employee costs/contributions for benefits will be deducted from paycheck.</t>
  </si>
  <si>
    <t>H-400-20277-856843</t>
  </si>
  <si>
    <t>Heavenly Valley, Limited Partnership</t>
  </si>
  <si>
    <t>Heavenly Mountain Resort</t>
  </si>
  <si>
    <t>3535 Lake Tahoe Blvd.</t>
  </si>
  <si>
    <t>South Lake Tahoe</t>
  </si>
  <si>
    <t>EL DORADO</t>
  </si>
  <si>
    <t>P-400-20206-734796</t>
  </si>
  <si>
    <t>LIMITED OPTIONAL HOUSING IS AVAILABLE AT A COST OF $400 PER MONTH WITH A SECURITY DEPOSIT OF $400 DUE AT MOVE IN. UNITS ARE TWO OR THREE BEDROOM UNITS WITH TWO BATHROOMS. TWO EMPLOYEES WILL SHARE A ROOM. THE WORKER IS RESPONSIBLE FOR PAYING THE HOUSING COST EACH MONTH. MONTHLY RENT IS NOT DEDUCTED FROM THE WORKERS' PAY.</t>
  </si>
  <si>
    <t>H-400-20272-848147</t>
  </si>
  <si>
    <t>The Capitana Key West</t>
  </si>
  <si>
    <t>Banana LLC</t>
  </si>
  <si>
    <t>2319 North Roosevelt Blvd</t>
  </si>
  <si>
    <t>Key West</t>
  </si>
  <si>
    <t>Dubois</t>
  </si>
  <si>
    <t>Ginger</t>
  </si>
  <si>
    <t>1000 Market St</t>
  </si>
  <si>
    <t>Building One</t>
  </si>
  <si>
    <t>Portsmouth</t>
  </si>
  <si>
    <t>ginger.dubois@op-careers.com</t>
  </si>
  <si>
    <t>Seheult</t>
  </si>
  <si>
    <t>Malcolm</t>
  </si>
  <si>
    <t>316 US Route One</t>
  </si>
  <si>
    <t>Ste F</t>
  </si>
  <si>
    <t>York</t>
  </si>
  <si>
    <t>Global Employment Services</t>
  </si>
  <si>
    <t>Must work weekends and holidays. Must rotate shifts.</t>
  </si>
  <si>
    <t>P-400-20232-776899</t>
  </si>
  <si>
    <t>Deductions required by law will be payroll deducted</t>
  </si>
  <si>
    <t>H-400-20279-857649</t>
  </si>
  <si>
    <t>Gyamarti Racing Inc</t>
  </si>
  <si>
    <t>2150 HEmpstead Tpk Barn 53</t>
  </si>
  <si>
    <t>ELMONT</t>
  </si>
  <si>
    <t>Gyarmati</t>
  </si>
  <si>
    <t>Leah</t>
  </si>
  <si>
    <t>2150 HEMPSTEAD TPK BARN 53</t>
  </si>
  <si>
    <t>lgyb@aol.com</t>
  </si>
  <si>
    <t>HALLANDALE</t>
  </si>
  <si>
    <t>P-400-20183-690724</t>
  </si>
  <si>
    <t>H-400-20278-856973</t>
  </si>
  <si>
    <t>Yellowstone Landscape - Central, Inc.</t>
  </si>
  <si>
    <t>3737 OLD RELIANCE RD</t>
  </si>
  <si>
    <t>3235 North State Street, PO Box 849, Bunnell, FL 32110</t>
  </si>
  <si>
    <t>ejohnson@yellowstonelandscape.com</t>
  </si>
  <si>
    <t xml:space="preserve">Post-employment criminal background check may be performed in accordance with contractual obligations for US and Foreign workers. Pre-employment, post-injury/incident and reasonable suspicion drug test and e-verify required, cost paid by employer.  Must be able to work a 5 day schedule, may include weekends and holidays. Applicants must complete an employment application. 
</t>
  </si>
  <si>
    <t>P-400-20209-737269</t>
  </si>
  <si>
    <t>Employer will make all deductions from the worker's paycheck required by law and deduct approved cost of Medical/Dental/Vision/Accident/Cancer/Critical Illness/Hospitalization insurance if worker elects. Optional approx. cost of Medical $23.47 - $48.41; Dental $3.23 - $7.49; Vision;  $1.88; Accident $3.35 - $4.78; Cancer $3.44 - $4.70; Critical Illness $1.08 - $18.66; Hospitalization $4.93 - $24.18 per paycheck, depending on coverage.</t>
  </si>
  <si>
    <t>H-400-20281-863286</t>
  </si>
  <si>
    <t>Forest and Conservation Worker</t>
  </si>
  <si>
    <t>MT ST HELENS REFORESTATION INC</t>
  </si>
  <si>
    <t>118 N MARKET BLVD SUITE B</t>
  </si>
  <si>
    <t>PO BOX 971</t>
  </si>
  <si>
    <t>CHEHALIS</t>
  </si>
  <si>
    <t>Quintero Alonso</t>
  </si>
  <si>
    <t>Aurelio</t>
  </si>
  <si>
    <t>118 N MARKET BLVD Suite B</t>
  </si>
  <si>
    <t>mtsthrin@compprime.com</t>
  </si>
  <si>
    <t>Employee must be able to plant the following number of tress in an 8 hour day:
1St week 800
2nd week 900
3rd week 1,000
When required, hotel accommodations are provided by Mt St Helens Reforestation at no cost to the employee when work is concluded outside the general commuting area of Lewis County.
Employer will assist (if needed) helping locate optional housing which is paid by the employee in Lewis County Area. 
Overtime will be occasional, in the event that any employee works Overt Time (OT), that will be paid at 1 1/2 the Regular County rate where the work is being conducted</t>
  </si>
  <si>
    <t>118 N MARKET BLVD</t>
  </si>
  <si>
    <t>LEWIS</t>
  </si>
  <si>
    <t>WESTERN WASHINGTON NONMETROPOLITAN AREA</t>
  </si>
  <si>
    <t>Wage per hour will match the rate per county were work is been conducted. OT work, it will be paid at 1 1/2 county rate</t>
  </si>
  <si>
    <t>P-400-20245-799449</t>
  </si>
  <si>
    <t>All taxes required by law</t>
  </si>
  <si>
    <t>H-400-20280-859677</t>
  </si>
  <si>
    <t>STE. 307</t>
  </si>
  <si>
    <t>$14.63–$24.00/hr. based on experience/performance $21.95- $36.00 O.T., or revenue sharing available; whichever is higher</t>
  </si>
  <si>
    <t>P-400-20212-744380</t>
  </si>
  <si>
    <t>H-400-20280-859684</t>
  </si>
  <si>
    <t xml:space="preserve"> Pre-hire drug screen and criminal background check for all U.S. and foreign workers and will be paid for by the employer.</t>
  </si>
  <si>
    <t>2434 HILTON WAY</t>
  </si>
  <si>
    <t>GAINESVILLE, GA</t>
  </si>
  <si>
    <t xml:space="preserve">$14.85 – $18.85/hr. based on experience and performance $22.28 – 28.28 O.T. </t>
  </si>
  <si>
    <t>P-400-20212-744377</t>
  </si>
  <si>
    <t>H-400-20277-856787</t>
  </si>
  <si>
    <t>Kastl Amusements</t>
  </si>
  <si>
    <t>2820 N. Pinal Ave, STE 12#305</t>
  </si>
  <si>
    <t>Casa Grande</t>
  </si>
  <si>
    <t>Kastl</t>
  </si>
  <si>
    <t>kastlamusements@yahoo.com</t>
  </si>
  <si>
    <t>15462 N. Saddleback Vista</t>
  </si>
  <si>
    <t>P-400-20199-722301</t>
  </si>
  <si>
    <t>Employer will make all deductions from the worker’s paycheck required by law.  Optional mobile housing (valued at $125.00 per week) and local convenience travel (valued at $15.00 per week) are available at no cost to the worker.</t>
  </si>
  <si>
    <t>H-400-20277-856854</t>
  </si>
  <si>
    <t>Crested Butte Mountain Resort</t>
  </si>
  <si>
    <t>6 Emmons Street</t>
  </si>
  <si>
    <t>Mount Crested Butte</t>
  </si>
  <si>
    <t>GUNNISON</t>
  </si>
  <si>
    <t>P-400-20206-734750</t>
  </si>
  <si>
    <t>H-400-20277-856804</t>
  </si>
  <si>
    <t xml:space="preserve">Tree Trimmer and Pruner </t>
  </si>
  <si>
    <t xml:space="preserve">WORK MUST BE ABLE TO LIFT UP TO 50LBS, STOOP, REACH GROUND LEVEL AND OVER HEAD,
BEND KNEEL FOR LONG PERIOD OF TIME. Able to work in all kind of weather and conditions (rain, cold, swampy, etc.).
Must be able to get a Driver License within 60 days of being hired. 
ONCE HIRED WORKER MAY BE REQUIRED TO TAKE A RANDOM DRUG TEST AT NO COST TO WORKER. TESTING POSITIVE OR FAILURE TO COMPLY WORKER MAY BE SUBJECT TO IMMEDIATE Termination 
Must have 12 months Tree trimming and Pruning Experience Required
</t>
  </si>
  <si>
    <t>126 Shamrock Dirve</t>
  </si>
  <si>
    <t>P-400-20184-692685</t>
  </si>
  <si>
    <t xml:space="preserve">Required by Federal, State &amp; Local Law Shared Housing is arranged by employer only it is the responsibility of the worker for cost of housing with rental company. </t>
  </si>
  <si>
    <t>H-400-20301-889595</t>
  </si>
  <si>
    <t xml:space="preserve">TEG Landscapes, LLC </t>
  </si>
  <si>
    <t>7801 N Lamar Blvd</t>
  </si>
  <si>
    <t>Ste. F35</t>
  </si>
  <si>
    <t xml:space="preserve">Ste. F35 </t>
  </si>
  <si>
    <t>Immigration@FisherBroyles.Com</t>
  </si>
  <si>
    <t xml:space="preserve">Employer will use a single workweek for computing wages due. Pay will be weekly. </t>
  </si>
  <si>
    <t>P-400-20269-844940</t>
  </si>
  <si>
    <t>H-400-20308-897368</t>
  </si>
  <si>
    <t>Ice Cream Vendor</t>
  </si>
  <si>
    <t>Mobile Ice Cream Corp. (RVA)</t>
  </si>
  <si>
    <t>13600 Permilla Springs Dr.</t>
  </si>
  <si>
    <t>13600 Permilla Springs Drive</t>
  </si>
  <si>
    <t>CHESTERFIELD</t>
  </si>
  <si>
    <t>Position is exempt from overtime in Virginia (see other supporting evidence)</t>
  </si>
  <si>
    <t>P-400-20265-835534</t>
  </si>
  <si>
    <t>17720 South Dr</t>
  </si>
  <si>
    <t>Cypress</t>
  </si>
  <si>
    <t xml:space="preserve">Felipe </t>
  </si>
  <si>
    <t xml:space="preserve">Cypress </t>
  </si>
  <si>
    <t>H-400-20310-900008</t>
  </si>
  <si>
    <t>Total Turf Landscape Services Inc</t>
  </si>
  <si>
    <t>2647 County Line Road</t>
  </si>
  <si>
    <t>Chalfont</t>
  </si>
  <si>
    <t>Schmucker</t>
  </si>
  <si>
    <t>land@tturfserv.com</t>
  </si>
  <si>
    <t>P-400-20268-843615</t>
  </si>
  <si>
    <t>Only those Required by Law</t>
  </si>
  <si>
    <t>H-400-20309-898164</t>
  </si>
  <si>
    <t>PDSCo, Inc.</t>
  </si>
  <si>
    <t>Cowboy Mining Co</t>
  </si>
  <si>
    <t>301 N Cowboy Mining Rd</t>
  </si>
  <si>
    <t>Alpine</t>
  </si>
  <si>
    <t>Newsom</t>
  </si>
  <si>
    <t>Rob</t>
  </si>
  <si>
    <t>rob@pdscoinc.com</t>
  </si>
  <si>
    <t>BREWSTER</t>
  </si>
  <si>
    <t>P-400-20206-733538</t>
  </si>
  <si>
    <t>Optional $20 per week for AFLAC. SEE JOB ORDER, DEDUCTIONS WILL NOT DROP THE OVERALL WAGE BELOW USDOL MINIMUM, IF THE DEDUCTIONS ARE TOO GREAT THEY WILL NOT BE MADE.</t>
  </si>
  <si>
    <t>H-400-20308-895923</t>
  </si>
  <si>
    <t>Environmental Management Services Inc.</t>
  </si>
  <si>
    <t>EMI</t>
  </si>
  <si>
    <t>8220 Industrial Parkway</t>
  </si>
  <si>
    <t>Mailing: P.O. Box 175 Dublin, OH 43017</t>
  </si>
  <si>
    <t>Plain City</t>
  </si>
  <si>
    <t>Gary</t>
  </si>
  <si>
    <t>Vice President of Operations</t>
  </si>
  <si>
    <t>GCLARK@LANDSCAPEPROS.COM</t>
  </si>
  <si>
    <t xml:space="preserve">Pre-employment background check and Pre-employment and post-injury/incident drug testing required, cost paid by employer. Must be able to work a 5 day schedule, may include weekends and holidays. Applicants must complete an employment application. </t>
  </si>
  <si>
    <t>P-400-20195-711631</t>
  </si>
  <si>
    <t>Employer will make all deductions from the worker's paycheck required by law and deduct approved cost of housing if worker elects. Optional employee only shared housing, approximate cost including utilities $100 per week.</t>
  </si>
  <si>
    <t>www.unioncountyjobs.org</t>
  </si>
  <si>
    <t>H-400-20302-890615</t>
  </si>
  <si>
    <t>(BVLS3123) BrightView Landscape Services, Inc.- South San Francisco</t>
  </si>
  <si>
    <t>1564 Rollins Road</t>
  </si>
  <si>
    <t>Burlingame</t>
  </si>
  <si>
    <t>P-400-20275-852980</t>
  </si>
  <si>
    <t>claudia.cuesta@brightview.com</t>
  </si>
  <si>
    <t>H-400-20297-886616</t>
  </si>
  <si>
    <t>Grass Works Lawn Care, LLC</t>
  </si>
  <si>
    <t>13505 RM-620</t>
  </si>
  <si>
    <t>MyCue</t>
  </si>
  <si>
    <t>Ferris</t>
  </si>
  <si>
    <t>3355 Bee Caves Rd., Ste. 307</t>
  </si>
  <si>
    <t>Must have 3 months experience and be able to lift up to 60lbs.</t>
  </si>
  <si>
    <t>P-400-20203-727186</t>
  </si>
  <si>
    <t>info@grassworksaustin.com</t>
  </si>
  <si>
    <t>H-400-20293-882136</t>
  </si>
  <si>
    <t>Food Preparation and Serving Worker</t>
  </si>
  <si>
    <t>Coconut Breeze Cuisine Inc</t>
  </si>
  <si>
    <t>708 Church Lane</t>
  </si>
  <si>
    <t>Yeadon</t>
  </si>
  <si>
    <t>Coleman</t>
  </si>
  <si>
    <t>Fitzpatrick</t>
  </si>
  <si>
    <t>coconutbreezecuisine@gmail.com</t>
  </si>
  <si>
    <t xml:space="preserve">708 Church Lane </t>
  </si>
  <si>
    <t>DELAWARE</t>
  </si>
  <si>
    <t>P-400-20232-776689</t>
  </si>
  <si>
    <t xml:space="preserve">State and Federal Taxes. </t>
  </si>
  <si>
    <t>H-400-20301-889550</t>
  </si>
  <si>
    <t xml:space="preserve">Shared housing may be available – if used, up to $120.41/wk will be deducted from paycheck. </t>
  </si>
  <si>
    <t>H-400-20308-897359</t>
  </si>
  <si>
    <t>Helper Maintenance Technician</t>
  </si>
  <si>
    <t>Starnes-Parker Installations, Inc.</t>
  </si>
  <si>
    <t>2103 American Way</t>
  </si>
  <si>
    <t>Port Allen</t>
  </si>
  <si>
    <t>Parker</t>
  </si>
  <si>
    <t xml:space="preserve">Must be able to work all holidays and most weekends, lift 40 lbs &amp; pass pre &amp; post-employment drug test paid by employer. </t>
  </si>
  <si>
    <t>WEST BATON ROUGE</t>
  </si>
  <si>
    <t>P-400-20212-743543</t>
  </si>
  <si>
    <t>H-400-20301-889195</t>
  </si>
  <si>
    <t>C.L.I Irrigation &amp; Installation, Inc</t>
  </si>
  <si>
    <t>1719 Fleischer Drive</t>
  </si>
  <si>
    <t xml:space="preserve">Alvarez </t>
  </si>
  <si>
    <t xml:space="preserve">Susan </t>
  </si>
  <si>
    <t xml:space="preserve">Senior Administrator </t>
  </si>
  <si>
    <t>1719 Fleischer Dr</t>
  </si>
  <si>
    <t>amanda.delarosa@fisherbroyles.com</t>
  </si>
  <si>
    <t>FisherBroyles, LL{P</t>
  </si>
  <si>
    <t xml:space="preserve">1719 Fleischer Drive </t>
  </si>
  <si>
    <t xml:space="preserve">$14.63-17.00/hr. based on experience and performance $21.95–25.50 O.T. </t>
  </si>
  <si>
    <t>P-400-20269-845550</t>
  </si>
  <si>
    <t>mployer will make all deductions required by law from each paycheck as well as for replacement of lost uniforms issued, equipment that is damaged due to employee’s negligence, and optional advance against pay up to $75/day at the end of the work day for room and board at no interest for the first wk.</t>
  </si>
  <si>
    <t>susan@landscape-texas.com</t>
  </si>
  <si>
    <t>H-400-20280-860727</t>
  </si>
  <si>
    <t>Landscaping &amp; Groundskeeping Workers</t>
  </si>
  <si>
    <t>GREEN-TEE GOLF, INC.</t>
  </si>
  <si>
    <t>898 Friedman Lane</t>
  </si>
  <si>
    <t>PO Box 9434</t>
  </si>
  <si>
    <t>Paducah</t>
  </si>
  <si>
    <t>Sanders</t>
  </si>
  <si>
    <t>Earl</t>
  </si>
  <si>
    <t>greenteegolfinc@aol.com</t>
  </si>
  <si>
    <t>Clitnon</t>
  </si>
  <si>
    <t>Job is outdoors and continues in all types of weather.
Workers may be requested to submit to random drug or alcohol tests at no cost to the worker.
Failure to comply with the request or testing positive may result in immediate termination.
All testing will occur post-hire and is not a part of the interview process.
Negative result may be required post-hire and before commencing work.
Must be able to lift 75 lbs. to shoulder height repetitively throughout the workday.
Requires three months verifiable work experience as a Landscaping &amp; Groundskeeping Worker I.</t>
  </si>
  <si>
    <t>384 Davant Dr</t>
  </si>
  <si>
    <t>P-400-20195-710383</t>
  </si>
  <si>
    <t>THE EMPLOYER WILL MAKE THE FOLLOWING DEDUCTIONS FROM THE WORKER’S WAGES: FICA, MEDICARE AND INCOME TAXES AS REQUIRED BY LAW. THE EMPLOYER MAY MAKE AUTHORIZED DEDUCTIONS REQUIRED BY LAW; MADE UNDER A COURT ORDER; THAT ARE FOR THE REASONABLE COST OR FAIR VALUE OF OPTIONAL BOARD, LODGING, AND FACILITIES FURNISHED THAT PRIMARILY BENEFIT THE EMPLOYEE (IF APPLICABLE); THAT ARE AMOUNTS PAID TO THIRD PARTIES AUTHORIZED BY THE EMPLOYEE OR A COLLECTIVE BARGAINING AGREEMENT; REPAYMENT OF CASH ADVANCES OR LOANS; REPAYMENT OF OVERPAYMENT OF WAGES TO THE WORKER; PAYMENT FOR ARTICLES WHICH THE WORKER HAS VOLUNTARILY PURCHASED FROM THE EMPLOYER; RECOVERY OF ANY LOSS TO THE EMPLOYER DUE TO THE WORKER’S DAMAGE, BEYOND NORMAL WEAR AND TEAR, OR LOSS OF EQUIPMENT WHERE IT IS SHOWN THAT THE WORKER IS RESPONSIBLE.</t>
  </si>
  <si>
    <t>scworks.org</t>
  </si>
  <si>
    <t>H-400-20307-894555</t>
  </si>
  <si>
    <t>Wold Amusements, Inc.</t>
  </si>
  <si>
    <t>13450 HANFORD-ARMONA RD.</t>
  </si>
  <si>
    <t>[MAIL: PO BOX 419, HANFORD, CA 93230]</t>
  </si>
  <si>
    <t>HANFORD</t>
  </si>
  <si>
    <t>Wold</t>
  </si>
  <si>
    <t>woldamusements@yahoo.com</t>
  </si>
  <si>
    <t>1121 Chance Ave</t>
  </si>
  <si>
    <t>Fresno</t>
  </si>
  <si>
    <t>FRESNO</t>
  </si>
  <si>
    <t>FRESNO, CA</t>
  </si>
  <si>
    <t>P-400-20223-759389</t>
  </si>
  <si>
    <t>Employer will make all deductions from the worker’s paycheck required by law. Optional mobile housing (valued at $75.00 per week) and local convenience travel (valued at $25.00 per week) are available at no cost to the worker.</t>
  </si>
  <si>
    <t>H-400-20309-899268</t>
  </si>
  <si>
    <t xml:space="preserve">ISOD LAWN &amp; GARDEN CARE, INC.  </t>
  </si>
  <si>
    <t>3 Crescent Road</t>
  </si>
  <si>
    <t xml:space="preserve">Wistuk </t>
  </si>
  <si>
    <t xml:space="preserve">Joshua  </t>
  </si>
  <si>
    <t>joshw@isodlandscapes.com</t>
  </si>
  <si>
    <t>Requires physical stamina. Must lift and carry 50 lbs. Work outdoors, in extreme temperatures, and in adverse weather. Company t-shirts provided at no cost and are to be worn at all worksites.</t>
  </si>
  <si>
    <t>P-400-20269-845410</t>
  </si>
  <si>
    <t>The employer will assist non-local workers that need help in locating reasonably priced housing near the area of employment. Housing is not provided. Workers pay own room and board. Shared housing is available near the worksite at a cost of approximately $87.50 per week per person. Housing is optional.</t>
  </si>
  <si>
    <t>H-400-20305-894038</t>
  </si>
  <si>
    <t>Nova Stone LLC</t>
  </si>
  <si>
    <t>5409 CR 124</t>
  </si>
  <si>
    <t>San Saba</t>
  </si>
  <si>
    <t>SAN SABA</t>
  </si>
  <si>
    <t>HILL COUNTRY REGION OF TEXAS NONMETROPOLITAN AREA</t>
  </si>
  <si>
    <t>P-400-20203-727173</t>
  </si>
  <si>
    <t>NovaStoneLlc@gmail.com</t>
  </si>
  <si>
    <t>H-400-20301-889661</t>
  </si>
  <si>
    <t>H-400-20315-905929</t>
  </si>
  <si>
    <t>A &amp; A Construction Company</t>
  </si>
  <si>
    <t>11271 Mosier Valley Road</t>
  </si>
  <si>
    <t>Mailing: P.O. Box 202212, Arlington, TX 76006</t>
  </si>
  <si>
    <t>Euless</t>
  </si>
  <si>
    <t>Esquivel</t>
  </si>
  <si>
    <t>irene@aaconstructionco.com</t>
  </si>
  <si>
    <t>M-F, schedule may vary. Overtime varies. Able to lift 50lbs.</t>
  </si>
  <si>
    <t>P-400-20232-777260</t>
  </si>
  <si>
    <t>H-400-20304-893304</t>
  </si>
  <si>
    <t>(BVL3324) BrightView Landscapes, LLC.  - The Woodlands, TX</t>
  </si>
  <si>
    <t>6225 Shawdow Bend Place</t>
  </si>
  <si>
    <t>The Woodlands</t>
  </si>
  <si>
    <t>P-400-20275-853333</t>
  </si>
  <si>
    <t>April.pifer@brightview.com</t>
  </si>
  <si>
    <t>H-400-20308-896124</t>
  </si>
  <si>
    <t>Roofer Helper</t>
  </si>
  <si>
    <t>Roofing Solutions, LLC</t>
  </si>
  <si>
    <t>37302 Commerce Lane</t>
  </si>
  <si>
    <t>Prairieville</t>
  </si>
  <si>
    <t>De La Cruz</t>
  </si>
  <si>
    <t>Tupac</t>
  </si>
  <si>
    <t>sfernandez@roofingsolutionsla.com</t>
  </si>
  <si>
    <t>Able to lift 60lbs, Pre-hire background check required; Random drug testing during employment; Pre-employment drug testing required, Candidates shall not be afraid of working on heights. Most of the time, work will be performed on elevated surfaces above 12 ft., Monday-Friday, Some weekends may be required,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t>
  </si>
  <si>
    <t>ASCENSION</t>
  </si>
  <si>
    <t>Raises and bonuses at employer's discretion &amp; Opportunity for higher pay depending on experience</t>
  </si>
  <si>
    <t>P-400-20237-784642</t>
  </si>
  <si>
    <t>Employer may make payroll deductions at employee's request. Employer facilitates corresponding deductions for available health benefits. Employer provides optional temporary housing at no cost to the employee.</t>
  </si>
  <si>
    <t>H-400-20308-896952</t>
  </si>
  <si>
    <t>Agra Lawns, Inc</t>
  </si>
  <si>
    <t>500 Central Drive</t>
  </si>
  <si>
    <t>Suite 110</t>
  </si>
  <si>
    <t>Virginia Beach</t>
  </si>
  <si>
    <t>Knutsen</t>
  </si>
  <si>
    <t xml:space="preserve">500 Central Drive </t>
  </si>
  <si>
    <t>agralawns@aol.com</t>
  </si>
  <si>
    <t>500 Central Dr</t>
  </si>
  <si>
    <t>VIRGINIA BEACH CITY</t>
  </si>
  <si>
    <t>P-400-20265-835691</t>
  </si>
  <si>
    <t>H-400-20329-925398</t>
  </si>
  <si>
    <t>SHELTON LANDSCAPE MAINTENANCE, INC.</t>
  </si>
  <si>
    <t>1515A LONEDELL INDUSTRIAL COURT</t>
  </si>
  <si>
    <t>ARNOLD</t>
  </si>
  <si>
    <t>SHELTON</t>
  </si>
  <si>
    <t>SCOTT@SHELTON-LANDSCAPE.COM</t>
  </si>
  <si>
    <t>Must be able to work a 5 day workweek including weekends and/or holidays as required. Applicant must complete an employment application.</t>
  </si>
  <si>
    <t>1515A Lonedell Industrial Court</t>
  </si>
  <si>
    <t>Arnold</t>
  </si>
  <si>
    <t>P-400-20223-760112</t>
  </si>
  <si>
    <t xml:space="preserve">Employer will make all deductions from the worker's paycheck required by law. Employer will assist workers in finding housing. </t>
  </si>
  <si>
    <t>Templet</t>
  </si>
  <si>
    <t>HR</t>
  </si>
  <si>
    <t>atemplet@landryslandscape.com</t>
  </si>
  <si>
    <t>H-400-20323-916895</t>
  </si>
  <si>
    <t>Must be able to lift 50 lbs.  Must be able to work in hot climates.  POST-EMPLOYMENT DRUG TESTING MAY OCCUR BASED UPON THE EMPLOYERS REASONABLE SUSPICION OF AN EMPLOYEES DRUG USE.
F.a.5 - 6 continued: M-F 7am-4pm (1 hr lunch), overtime needed (an average of 8 - 10 hours of overtime may be available per week).</t>
  </si>
  <si>
    <t>1022 Black Creek Blvd</t>
  </si>
  <si>
    <t>Freeport</t>
  </si>
  <si>
    <t>P-400-20279-858681</t>
  </si>
  <si>
    <t>Optional housing offered at $60/week to be deducted from worker’s pay.</t>
  </si>
  <si>
    <t>H-400-20322-915450</t>
  </si>
  <si>
    <t>Hartsoe Property Services</t>
  </si>
  <si>
    <t>150 Nichols Street</t>
  </si>
  <si>
    <t>Bel Air</t>
  </si>
  <si>
    <t>Hartsoe</t>
  </si>
  <si>
    <t>150 Nichols St.</t>
  </si>
  <si>
    <t>P-400-20193-708992</t>
  </si>
  <si>
    <t>Shared housing may be available, if used $120.00/bi-weekly will be deducted from paycheck.</t>
  </si>
  <si>
    <t>bradhartsoe@hotmail.com</t>
  </si>
  <si>
    <t>https://mwejobs.maryland.gov/vosnet/Default.aspx</t>
  </si>
  <si>
    <t>H-400-20301-889456</t>
  </si>
  <si>
    <t>Austin Gardeners, LLC</t>
  </si>
  <si>
    <t>18414 N. Heatherwilde Blvd.</t>
  </si>
  <si>
    <t>Pflugerville</t>
  </si>
  <si>
    <t>Nunez</t>
  </si>
  <si>
    <t>Leticia</t>
  </si>
  <si>
    <t xml:space="preserve">3355 Bee Caves Rd. </t>
  </si>
  <si>
    <t>$14.63 – 20.00/hr. based on experience and performance $21.95 – 30.00 O.T.</t>
  </si>
  <si>
    <t>P-400-20189-698895</t>
  </si>
  <si>
    <t>Employer will advance against pay up to $75.00/day at the end of each work day for room and board at no interest for the first 2 weeks, if needed.</t>
  </si>
  <si>
    <t>austingardeners@gmail.com</t>
  </si>
  <si>
    <t>H-400-20308-896119</t>
  </si>
  <si>
    <t>Concrete Finisher</t>
  </si>
  <si>
    <t>Cement Masons and Concrete Finishers</t>
  </si>
  <si>
    <t>P-400-20248-806466</t>
  </si>
  <si>
    <t>H-400-20308-895927</t>
  </si>
  <si>
    <t>Brookway Horticultural Services, Inc. - San Antonio</t>
  </si>
  <si>
    <t>18965 Redland Road</t>
  </si>
  <si>
    <t>P-400-20252-810515</t>
  </si>
  <si>
    <t xml:space="preserve">If needed, emplyr will assist in arranging optional worker-paid lodging for hired foreign/non-local US wrks. Emplyr will deduct for reasonable fair market value cost of rent/ultilities based on number of occupants for wrkrs who voluntarily elect to live in employer-offered housing. Emplyr will deduct for reasonable cost of negligent damage to lodging facilities.  Voluntary advances and/or loans made to wrkrs, if any, may be repaid by pre-authorized payroll deducts.  Employer will deduct for reasonable cost of damages and/or replacement of tools and/or equip if such repair/replacement results from willful neglect or gross negligence. Emplyr offers optional employee health ins. to its wrkrs; participation in any such plan is voluntary. </t>
  </si>
  <si>
    <t>H-400-20308-896690</t>
  </si>
  <si>
    <t xml:space="preserve">Mechanic </t>
  </si>
  <si>
    <t>Automotive Service Technicians and Mechanics</t>
  </si>
  <si>
    <t>Loyola Metalworks, Inc.</t>
  </si>
  <si>
    <t>Loyola Metalworks</t>
  </si>
  <si>
    <t>3242 S. Pulaski Road</t>
  </si>
  <si>
    <t>Chicago</t>
  </si>
  <si>
    <t>Loyola</t>
  </si>
  <si>
    <t>Manuela</t>
  </si>
  <si>
    <t xml:space="preserve">Vice President </t>
  </si>
  <si>
    <t xml:space="preserve">3242 S. Pulaski Road </t>
  </si>
  <si>
    <t>mloyolametalworks@yahoo.com</t>
  </si>
  <si>
    <t>Cui</t>
  </si>
  <si>
    <t>4901 W Irving Park Rd</t>
  </si>
  <si>
    <t>Second Floor</t>
  </si>
  <si>
    <t>info@immig-lawyer.com</t>
  </si>
  <si>
    <t>Immigration Lawyers, P.C.</t>
  </si>
  <si>
    <t>Will comply with USDOL prevailing wage determination (P-400-20213-746353)</t>
  </si>
  <si>
    <t>P-400-20213-746353</t>
  </si>
  <si>
    <t>Westfield</t>
  </si>
  <si>
    <t>Cameron</t>
  </si>
  <si>
    <t>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</si>
  <si>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Brian</t>
  </si>
  <si>
    <t>New Braunfels</t>
  </si>
  <si>
    <t>H-400-20338-937435</t>
  </si>
  <si>
    <t>CEMENT MASONS AND CONCRETE FINISHERS</t>
  </si>
  <si>
    <t>MG CONSTRUCTION COMPANY, LLC</t>
  </si>
  <si>
    <t>2522 BELLS HWY</t>
  </si>
  <si>
    <t>GARDNER</t>
  </si>
  <si>
    <t>mike@mgconstruct.com</t>
  </si>
  <si>
    <t>MUST BE ABLE TO BEND, STOOP, STAND AND LIFT 100 POUNDS FREQUENTLY. MUST BE ABLE TO WORK IN HOT/COLD WEATHER . POST -HIRE DRUG SCREEN AT EMPLOYERS EXPENSE.</t>
  </si>
  <si>
    <t>P-400-20190-701363</t>
  </si>
  <si>
    <t>H-400-20336-933223</t>
  </si>
  <si>
    <t>CitiTurf, LLC</t>
  </si>
  <si>
    <t>jaimep@cititurf.com</t>
  </si>
  <si>
    <t>H-400-20337-934340</t>
  </si>
  <si>
    <t>Must be 18 due to insurance.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Outdoors, exposed to weather; must be capable of doing physically strenuous labor for long hours, occasionally in extreme heat or cold. Variable weather conditions apply; hours may fluctuate (+/-), possible downtime and/or overtime.</t>
  </si>
  <si>
    <t>6331 Westgate Rd. (report to work)</t>
  </si>
  <si>
    <t>Raleigh</t>
  </si>
  <si>
    <t>P-400-20260-827528</t>
  </si>
  <si>
    <t>H-400-20183-690157</t>
  </si>
  <si>
    <t>Live-In Nanny</t>
  </si>
  <si>
    <t>Erik Falk</t>
  </si>
  <si>
    <t>7660 Ellis Court</t>
  </si>
  <si>
    <t>Manassas</t>
  </si>
  <si>
    <t>Falk</t>
  </si>
  <si>
    <t>Kristin</t>
  </si>
  <si>
    <t>Ellen</t>
  </si>
  <si>
    <t>Teacher</t>
  </si>
  <si>
    <t>kefalk15@gmail.com</t>
  </si>
  <si>
    <t xml:space="preserve">5+ years of experience
Must provide at least three valid references
First Aid and CPR certifications required
Proficient knowledge of housekeeping and meal preparation
Must have a clean driver's license and reliable transportation
Outstanding verbal communication skills
Great organizational and multitasking abilities
Instill good manners and a sense of responsibility
Take the children on age-appropriate outings
Able to swim proficiently </t>
  </si>
  <si>
    <t>P-400-20149-608642</t>
  </si>
  <si>
    <t>Applicable Federal and State Taxes, Social Security</t>
  </si>
  <si>
    <t>keestelle@gmail.com</t>
  </si>
  <si>
    <t>H-400-20216-748689</t>
  </si>
  <si>
    <t>Mizner Country Club, Inc.</t>
  </si>
  <si>
    <t>16104 Mizner Club Drive</t>
  </si>
  <si>
    <t>Delray Beach</t>
  </si>
  <si>
    <t>Savvides</t>
  </si>
  <si>
    <t>Larry</t>
  </si>
  <si>
    <t>jmaddox@miznercc.org</t>
  </si>
  <si>
    <t>The Petitioner will consider for employment any person who possesses at least one (1) year of service experience in a fine-dining or high-volume environment at a high-end restaurant, resort, or private club.  Successful applicant must pass pre-employment background check and drug screening.</t>
  </si>
  <si>
    <t>Wage: $14.00 - $17.00 per hour, paid bi-weekly.  Overtime is available at $21.00 - $25.50 per hour. See Job Description.</t>
  </si>
  <si>
    <t>P-400-20150-610795</t>
  </si>
  <si>
    <t>Housing is offered and optional.  Cost of housing, including utilities and meals, if accepted, is up to $300.00 bi-weekly.  If used, total cost of housing will be deducted from paycheck.</t>
  </si>
  <si>
    <t>H-400-20240-790060</t>
  </si>
  <si>
    <t>MEAT PROCESSOR</t>
  </si>
  <si>
    <t>Slaughterers and Meat Packers</t>
  </si>
  <si>
    <t>EASTERN MONTANA MEATS, LLC</t>
  </si>
  <si>
    <t>12314 COUNTY ROAD 351</t>
  </si>
  <si>
    <t>SIDNEY</t>
  </si>
  <si>
    <t>LUNDERBY</t>
  </si>
  <si>
    <t>Owner/Manager</t>
  </si>
  <si>
    <t>12314 County Road 351</t>
  </si>
  <si>
    <t>Sidney</t>
  </si>
  <si>
    <t>steve@lunderbys.com</t>
  </si>
  <si>
    <t>DORRINGTON</t>
  </si>
  <si>
    <t>900 N LAST CHANCE GULCH, STE 200</t>
  </si>
  <si>
    <t>P.O. BOX 797</t>
  </si>
  <si>
    <t>HELENA</t>
  </si>
  <si>
    <t>GDORRINGTON@CROWLEYFLECK.COM</t>
  </si>
  <si>
    <t>CROWLEY FLECK PLLP</t>
  </si>
  <si>
    <t>MONTANA SUPREME COURT</t>
  </si>
  <si>
    <t>No minimum education requirement. Three months experience in labor-intensive work, preferably in agriculture, feedlots, or harvesting, processing, or packaging human or animal food. Must be available for the entire period of employment. Able to lift 60 lbs regularly, and 80-90 lbs on occasion.  Use hands/fingers to handle/lift items. Repetitive hand movement/exertion/bend wrist to grip, squeeze or twist. Must be able to stand for extended periods, keep hand and arm steady while moving or holding arm and hand in one position, and make repetitive motions. Constantly balance/bend/stoop/kneel/crouch/twist/reach with hands/arms. Ability to exert maximum muscle force to lift, push, pull, or carry objects. See at close range (within a few feet) and listen to and understand information presented through spoken words. Must be able to take direction in simple English and work in very cold to hot conditions and a wet/slippery environment. Must be able to wear state/local/employer-required personal protective/safety equipment and follow health/safety procedures required by employer. Must pass a drug test, paid for by employer.
**Additional Information for Section F.D: Workers receive employer-paid health insurance if and when worker meets eligibility requirements. Employer will use single workweek for computing wages. Pay period is every two weeks. Employer to make payroll deductions required by law, and worker has the option to deduct for health savings account (HSA) or health insurance premiums for spouse/children, if and when worker meets eligibility requirements. Employer provides tools, supplies, equipment required to perform job at no charge &amp; on-the-job training regarding procedures, methods, standards. Transport to work site provided from optional employer housing. Optional, shared, and furnished housing provided, cost is $175 every pay period, can be deducted from payroll. Transport available for workers to travel to town for shopping/groceries.**</t>
  </si>
  <si>
    <t>RICHLAND</t>
  </si>
  <si>
    <t>EAST-CENTRAL MONTANA NONMETROPOLITAN AREA</t>
  </si>
  <si>
    <t>Possible increase/bonus based on experience, performance, skill, tenure.</t>
  </si>
  <si>
    <t>P-400-20206-735041</t>
  </si>
  <si>
    <t>All deductions required by law. If elected by worker, optional deductions for: health savings account; health insurance premiums for spouse/children; and/or housing ($175 per pay period).</t>
  </si>
  <si>
    <t>H-400-20245-800097</t>
  </si>
  <si>
    <t>Sugarbush Mountain Resort</t>
  </si>
  <si>
    <t>1840 Sugarbush Access Road</t>
  </si>
  <si>
    <t>Annemarie</t>
  </si>
  <si>
    <t>Todd</t>
  </si>
  <si>
    <t>Vice President of human resources</t>
  </si>
  <si>
    <t>atodd@sugarbush.com</t>
  </si>
  <si>
    <t>Must be able to lift 35lbs. Must be able to work any 8 hr shift within 8am to 10pm any day of the week, days off rotate, shifts vary.</t>
  </si>
  <si>
    <t>KINGSPORT-BRISTOL-BRISTOL, TN-VA</t>
  </si>
  <si>
    <t>Bi-Weekly</t>
  </si>
  <si>
    <t>P-400-20213-746314</t>
  </si>
  <si>
    <t>State and Federal Taxes. Workers who cannot reasonably commute to their place of residence at the end of each workday may elect to utilize 3rd party housing. Employer will deduct the cost of optional housing charged by the 3rd party for workers. The cost of optional housing will be $450.00.</t>
  </si>
  <si>
    <t>H-400-20237-784791</t>
  </si>
  <si>
    <t xml:space="preserve">Food Preparation Worker </t>
  </si>
  <si>
    <t>Cooks, Short Order</t>
  </si>
  <si>
    <t>Honey B Hams of Lake Charles, LLC</t>
  </si>
  <si>
    <t>Honey B Ham and Deli</t>
  </si>
  <si>
    <t>506 East Prien Lake Road</t>
  </si>
  <si>
    <t>Vidrine</t>
  </si>
  <si>
    <t>Leland</t>
  </si>
  <si>
    <t>vidrinerice@yahoo.com</t>
  </si>
  <si>
    <t>Shifts include 10:00 am to 3:30 pm 7 days/week.  Evening shift may also be available from 3:00 pm to 8:30 pm, 7 days/week; schedule includes one 30 minute unpaid lunch break.</t>
  </si>
  <si>
    <t>P-400-20167-654023</t>
  </si>
  <si>
    <t>Employer will make all deductions from worker's paycheck as required by law.  Employer may allow deductions, not required by law, as long as advance permission is granted by employee or employer will state the specific deductions.</t>
  </si>
  <si>
    <t>F</t>
  </si>
  <si>
    <t>H-400-20245-799857</t>
  </si>
  <si>
    <t>LANDSCAPING AND GROUNDSKEEPING</t>
  </si>
  <si>
    <t>PROLIFIC ENTERPRISES, INC.</t>
  </si>
  <si>
    <t>145 S. LIVERNOIS RD #343</t>
  </si>
  <si>
    <t>ROCHESTER HILLS</t>
  </si>
  <si>
    <t>DECLERCK</t>
  </si>
  <si>
    <t>DAN</t>
  </si>
  <si>
    <t>greenturf454@gmail.com</t>
  </si>
  <si>
    <t>P-400-20190-701822</t>
  </si>
  <si>
    <t>H-400-20245-799098</t>
  </si>
  <si>
    <t>Employee Transportation Driver</t>
  </si>
  <si>
    <t>The Petitioner will consider for employment any person who possesses at least six (6) months of experience at a high-end hotel, resort, or private club required.  Successful applicant must pass pre-employment background check.  Applicant must possess a valid U.S. or international drivers license prior to arrival in the United States and have a clean driving record.</t>
  </si>
  <si>
    <t xml:space="preserve">Wage: $18.00 per hour, paid bi-weekly.  See Job Description for additional details. </t>
  </si>
  <si>
    <t>P-400-20176-676990</t>
  </si>
  <si>
    <t>Housing is offered and optional.  Yellowstone Club has several housing venues and employees are assigned a location based on work schedule and transportation.  Cost of housing, if accepted, is $375.00 - $600.00 per bi-weekly pay period.  Due to social distancing recommendations by the CDC, housing will be either single or double occupancy for winter 2020-2021.  A few triple rooms may be available for $300 per bi-weekly pay cycle, but those will be very limited.  Breakfast is included at Gallatin Gateway Inn (GGI) and Days Inn, Bozeman.  Employees may purchase optional meal cards from $50.00 to $150.00 which are available from HR or GGI to purchase lunch or dinner.  All employees in employee housing may purchase a meal card for dining at GGI.  Transportation is available to GGI from the Club and housing venues only.  Please see Job Description for additional details.</t>
  </si>
  <si>
    <t>H-400-20255-818766</t>
  </si>
  <si>
    <t>Crawfish Plant Worker</t>
  </si>
  <si>
    <t>Toups Crawfish, L.L.C.</t>
  </si>
  <si>
    <t>3695 Basile-Eunice Highway</t>
  </si>
  <si>
    <t>toupscrawfish@gmail.com</t>
  </si>
  <si>
    <t>Must be able to lift fifty (50) pounds; random drug screen upon hire paid for by employer.</t>
  </si>
  <si>
    <t>An employee may make above the hourly wage rate and/or receive bonuses based on work performance and experience.</t>
  </si>
  <si>
    <t>P-400-20183-690253</t>
  </si>
  <si>
    <t>All deductions required by law; The deductions the employer intends to make from paycheck, which is not required by law, would be the deduction of $35.00 per week for the optional housing  provided by the employer, if chosen by the employer.</t>
  </si>
  <si>
    <t>H-400-20259-825253</t>
  </si>
  <si>
    <t>Zavala Forestry Services, LLC</t>
  </si>
  <si>
    <t>7984 FM 2208 S.</t>
  </si>
  <si>
    <t>Zavala</t>
  </si>
  <si>
    <t>Juan</t>
  </si>
  <si>
    <t>jjjzavala18@gmail.com</t>
  </si>
  <si>
    <t>7984 FM 2208 S. (report to work)</t>
  </si>
  <si>
    <t>P-400-20185-695054</t>
  </si>
  <si>
    <t xml:space="preserve">jjjzavala18@gmail.com </t>
  </si>
  <si>
    <t>H-400-20255-818323</t>
  </si>
  <si>
    <t>Unisea, Inc.</t>
  </si>
  <si>
    <t>Languille</t>
  </si>
  <si>
    <t>Kathryn</t>
  </si>
  <si>
    <t>Corporate HR Manager</t>
  </si>
  <si>
    <t>15400 NE 90th St.</t>
  </si>
  <si>
    <t>kathryn.languille@unisea.com</t>
  </si>
  <si>
    <t>Appellate Div of the Supreme Court of NY, 1st Dept.</t>
  </si>
  <si>
    <t>pre-employment drug test is required
daily shift schedule varies
Optional Employer R/B offered for $15/day.
Employer will provide transportation to and from  worksite</t>
  </si>
  <si>
    <t>P-400-20195-709960</t>
  </si>
  <si>
    <t xml:space="preserve">All deductions required by law will be taken. No other deductions will be taken.  </t>
  </si>
  <si>
    <t>H-400-20247-805121</t>
  </si>
  <si>
    <t>CRW Resources LLC</t>
  </si>
  <si>
    <t>2055 E Grandview Dr.</t>
  </si>
  <si>
    <t>Worman</t>
  </si>
  <si>
    <t>Sue</t>
  </si>
  <si>
    <t>doug@wormanforestry.com</t>
  </si>
  <si>
    <t xml:space="preserve">Must be 18 years of age.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t>
  </si>
  <si>
    <t>15200 Hwy 1 (report to work)</t>
  </si>
  <si>
    <t>Piece rate may apply.</t>
  </si>
  <si>
    <t>P-400-20134-568087</t>
  </si>
  <si>
    <t>Cash advances may apply at employer's discretion (to be deducted from worker's paycheck). Optional housing available @ $150 to be deducted per paycheck.</t>
  </si>
  <si>
    <t>sueworman@gmail.com</t>
  </si>
  <si>
    <t>H-400-20255-817830</t>
  </si>
  <si>
    <t>Vail Chop LLC</t>
  </si>
  <si>
    <t>Vail Chophouse</t>
  </si>
  <si>
    <t>675 Lionshead Pl (physical)</t>
  </si>
  <si>
    <t>PO Box 4022, Avon, CO 81620 (mailing)</t>
  </si>
  <si>
    <t xml:space="preserve">Garrett </t>
  </si>
  <si>
    <t>Tami</t>
  </si>
  <si>
    <t xml:space="preserve">PO Box 4022, Avon, CO 81620 (mailing) </t>
  </si>
  <si>
    <t>tami@vailchophouse.com</t>
  </si>
  <si>
    <t>2077 North Frontage Road West, Suite 111 (physical)</t>
  </si>
  <si>
    <t>675 Lionshead Pl</t>
  </si>
  <si>
    <t>P-400-20168-658026</t>
  </si>
  <si>
    <t>H-400-20255-818767</t>
  </si>
  <si>
    <t>Toups Crawfish L.L.C.</t>
  </si>
  <si>
    <t>3695 Basile Eunice Highway</t>
  </si>
  <si>
    <t>Extensive sitting, repetitive movements, and random drug screening upon hire paid by employer.</t>
  </si>
  <si>
    <t>P-400-20183-690257</t>
  </si>
  <si>
    <t>H-400-20247-804217</t>
  </si>
  <si>
    <t>WATERLOO HOSPITALITY INC</t>
  </si>
  <si>
    <t>9860 SOUTH THOMAS DR</t>
  </si>
  <si>
    <t>UNIT 1712</t>
  </si>
  <si>
    <t>BURROS</t>
  </si>
  <si>
    <t>ADEREMI</t>
  </si>
  <si>
    <t>9860 SOUTH THOMAS</t>
  </si>
  <si>
    <t>MUST BE ABLE TO WORK WEEKENDS AND HOLIDAYS. SPLIT/ROTATE SHIFTS.</t>
  </si>
  <si>
    <t>220 SANDS POINT RD</t>
  </si>
  <si>
    <t>LONGBOAT KEY</t>
  </si>
  <si>
    <t>P-400-20157-630949</t>
  </si>
  <si>
    <t>Optional third-party housing may be available at $125-$135/week and may be voluntarily payroll deducted biweekly plus all deductions required by law.  $150 nonrefundable cleaning fee required if you choose the voluntary housing option.</t>
  </si>
  <si>
    <t>h2bhires@gmail.com</t>
  </si>
  <si>
    <t>H-400-20258-821198</t>
  </si>
  <si>
    <t>Autobody Technician</t>
  </si>
  <si>
    <t>Automotive Specialty Technicians</t>
  </si>
  <si>
    <t>2001 Autobody &amp; Sales</t>
  </si>
  <si>
    <t>2301 Oakton St.</t>
  </si>
  <si>
    <t>Arlington Heights</t>
  </si>
  <si>
    <t>Flores</t>
  </si>
  <si>
    <t xml:space="preserve">2301 E Oakton St. </t>
  </si>
  <si>
    <t>autoshop20@yahoo.com</t>
  </si>
  <si>
    <t>1014 North blvd</t>
  </si>
  <si>
    <t>apartment 28</t>
  </si>
  <si>
    <t>Oak Park</t>
  </si>
  <si>
    <t>bcarter@globalperiphery.com</t>
  </si>
  <si>
    <t>Global Periphery LLC</t>
  </si>
  <si>
    <t>Illinois supreme court</t>
  </si>
  <si>
    <t>Knowledge in automotive repairs and customization is required for this positions as well as a general knowledge of the tools used in automotive work.
Knowledge should be in regards to automotive repairs on the interior as well as the exterior of automobiles.</t>
  </si>
  <si>
    <t>2301 Oakton st.</t>
  </si>
  <si>
    <t>P-400-20220-757239</t>
  </si>
  <si>
    <t>H-400-20239-788457</t>
  </si>
  <si>
    <t>Melissa.Renschler@montage.com</t>
  </si>
  <si>
    <t>2560 Huntington Avenue</t>
  </si>
  <si>
    <t>Candidate will be required to stand, walk; handle or feel objects, tools, stoop, bend, kneel, crouch, crawl; talk, hear; reach with hands and arms. Occasionally required to climb or balance. The employee must regularly lift and/or move up to 10 pounds and sometimes lift and/or move up to 25 pounds. Exert physical effort in being able to clean several rooms or areas per shift.
Pre-employment background check required, cost paid by employer.  The pre-employment background check does not favor either U.S. or H-2B workers, they are conducted on an equal basis for all employees.</t>
  </si>
  <si>
    <t>P-400-20211-742255</t>
  </si>
  <si>
    <t>H-400-20246-800838</t>
  </si>
  <si>
    <t>Delacour Stable, LLC</t>
  </si>
  <si>
    <t>11929 Mandevilla Ct</t>
  </si>
  <si>
    <t>DELACOUR</t>
  </si>
  <si>
    <t>LEIGH</t>
  </si>
  <si>
    <t>TRAINER</t>
  </si>
  <si>
    <t>PO Box 233</t>
  </si>
  <si>
    <t>LEWISVILLE</t>
  </si>
  <si>
    <t>LEOFFUTT@YAHOO.COM</t>
  </si>
  <si>
    <t>TAMPA BAY DOWNS</t>
  </si>
  <si>
    <t>11225 RACE TRACK ROAD</t>
  </si>
  <si>
    <t>Tampa Bay</t>
  </si>
  <si>
    <t>P-400-20183-690632</t>
  </si>
  <si>
    <t>H-400-20240-790794</t>
  </si>
  <si>
    <t>H-400-20259-823742</t>
  </si>
  <si>
    <t>SNOW REMOVAL LABORER</t>
  </si>
  <si>
    <t>AKS SNOCO LLC</t>
  </si>
  <si>
    <t>2406 E COUNTY ROAD 60</t>
  </si>
  <si>
    <t>KORBY</t>
  </si>
  <si>
    <t>KYLE</t>
  </si>
  <si>
    <t>MEMBER</t>
  </si>
  <si>
    <t>info@korbysod.com</t>
  </si>
  <si>
    <t>P-400-20196-712731</t>
  </si>
  <si>
    <t>optional $60/wk employer provided housing and $5 weekly cleaning fee</t>
  </si>
  <si>
    <t>INFO@KORBYSOD.COM</t>
  </si>
  <si>
    <t>H-400-20260-826386</t>
  </si>
  <si>
    <t>Rooker Training Stable</t>
  </si>
  <si>
    <t>14042 Iroquois Woods</t>
  </si>
  <si>
    <t>Fenton</t>
  </si>
  <si>
    <t>Shuster</t>
  </si>
  <si>
    <t>Barn Manager</t>
  </si>
  <si>
    <t>devon@conley360.com</t>
  </si>
  <si>
    <t>P-400-20183-691145</t>
  </si>
  <si>
    <t>H-400-20260-826359</t>
  </si>
  <si>
    <t>Angel Montano Racing Stable</t>
  </si>
  <si>
    <t>1915 Club Hill Drive</t>
  </si>
  <si>
    <t>FAIRDALE</t>
  </si>
  <si>
    <t>Montano</t>
  </si>
  <si>
    <t>1915 CLUB HILL DR</t>
  </si>
  <si>
    <t>Fairdale</t>
  </si>
  <si>
    <t>jmontano@ford.com</t>
  </si>
  <si>
    <t>FAIR GROUNDS RACE COURSE</t>
  </si>
  <si>
    <t>1751 Gentilly Blvd</t>
  </si>
  <si>
    <t>P-400-20183-691153</t>
  </si>
  <si>
    <t>H-400-20247-803004</t>
  </si>
  <si>
    <t>THREE FORKS RANCH CORP</t>
  </si>
  <si>
    <t>1445 CARBON COUNTY RD 710</t>
  </si>
  <si>
    <t>SAVERY</t>
  </si>
  <si>
    <t>CLEMENTS</t>
  </si>
  <si>
    <t>1445 CARBON COUNTY ROAD 710</t>
  </si>
  <si>
    <t>jenn.clements@threeforksranch.com</t>
  </si>
  <si>
    <t>Must carry 50lbs, when necessary. Must be willing to work all shifts including weekends and holidays.</t>
  </si>
  <si>
    <t>1445 Carbon County Road 710</t>
  </si>
  <si>
    <t>Savery</t>
  </si>
  <si>
    <t>CARBON</t>
  </si>
  <si>
    <t>EASTERN WYOMING NONMETROPOLITAN AREA</t>
  </si>
  <si>
    <t>P-400-20191-705618</t>
  </si>
  <si>
    <t>Deductions: Employer will make all deductions from workers paycheck required by law. Potential elective deductions to be preauthorized in writing if applicable are as follows: Voluntary advances and/or loans made to workers, if any, may be repaid by pre-authorized payroll deductions.</t>
  </si>
  <si>
    <t>H-400-20269-846369</t>
  </si>
  <si>
    <t>H-400-20261-831045</t>
  </si>
  <si>
    <t xml:space="preserve">Diversified Labor, LLC - Okeechobee Group </t>
  </si>
  <si>
    <t>Mailing: P.O. Box747  Winter Haven FL 33882</t>
  </si>
  <si>
    <t>mailing: P.O. Box747  Winter Haven FL 33882</t>
  </si>
  <si>
    <t xml:space="preserve">Must lift/carry 50 lbs., when necessary.  Saturday and Sunday work required, when necessary.  Employer-paid drug testing required of foreign and domestic workers prior to commencing work and post-hire upon suspicion of use and post-accident. Post-hire background check required of foreign and domestic workers. </t>
  </si>
  <si>
    <t xml:space="preserve">1551 NW 98th St </t>
  </si>
  <si>
    <t>Okeechobee</t>
  </si>
  <si>
    <t>OKEECHOBEE</t>
  </si>
  <si>
    <t>P-400-20209-737238</t>
  </si>
  <si>
    <t xml:space="preserve">The employer will make all deductions from worker’s paycheck required by law. The employer does not envision other workforce-wide payroll deductions.Potential elective deductions to be pre-authorized in writing if applicable are as follows: If needed, employer assists in arranging optional worker-paid lodging for hired foreign and non-local U.S. workers. Employer will deduct for reasonable fair market value cost of rent &amp; utilities based on number of occupants for workers who voluntarily elect to live in employer-offered housing. Voluntary advances and/or loans made to workers, if any, may be repaid by pre-authorized payroll deductions.  Employer will deduct for reasonable cost of damages and/or replacement of tools or equipment ) if such repair or replacement results from willful neglect or gross negligence.Employer will deduct for reasonable cost of negligent damage to lodging facilities. Employer offers optional employee health ins. to workers; participation in plan is voluntary.   </t>
  </si>
  <si>
    <t>H-400-20265-836972</t>
  </si>
  <si>
    <t>Criminal Background check  - same as all US Citizen Applicants</t>
  </si>
  <si>
    <t>P-400-20182-687564</t>
  </si>
  <si>
    <t xml:space="preserve">All statutory deductions such as state, and federal taxes.  If the employee chooses to reside at our employee housing, there will be a $230 per paycheck deduction for just 2x per month (for occupancy fees equaling $460 per month).  No other deductions will be made. </t>
  </si>
  <si>
    <t>www.yourworkforcecenter.com</t>
  </si>
  <si>
    <t>H-400-20253-812091</t>
  </si>
  <si>
    <t>Beckwith Forestry Service, Inc.</t>
  </si>
  <si>
    <t>630 Hendrix Rd.</t>
  </si>
  <si>
    <t>Kilmichael</t>
  </si>
  <si>
    <t>Beckwith</t>
  </si>
  <si>
    <t>rbeckwith8401@gmail.com</t>
  </si>
  <si>
    <t>Schwindaman</t>
  </si>
  <si>
    <t>112 Byram Parkway Suite A</t>
  </si>
  <si>
    <t>Byram</t>
  </si>
  <si>
    <t>dschwin@msn.com</t>
  </si>
  <si>
    <t>Schwindaman Law Firm, PLLC</t>
  </si>
  <si>
    <t>Mississippi Supreme Court</t>
  </si>
  <si>
    <t>Lift and carry bags weighing 50 pounds.</t>
  </si>
  <si>
    <t>P-400-20226-767574</t>
  </si>
  <si>
    <t>H-400-20290-880613</t>
  </si>
  <si>
    <t>Luis Landscape, LLC</t>
  </si>
  <si>
    <t>91 Kimberly Court</t>
  </si>
  <si>
    <t>Collinsville</t>
  </si>
  <si>
    <t>OSEGUERA</t>
  </si>
  <si>
    <t>JOSE</t>
  </si>
  <si>
    <t>LUIS</t>
  </si>
  <si>
    <t>91 KIMBERLY COURT</t>
  </si>
  <si>
    <t>COLLINSVILLE</t>
  </si>
  <si>
    <t>LUISLANDSCAPE210@HOTMAIL.COM</t>
  </si>
  <si>
    <t>Schmitt</t>
  </si>
  <si>
    <t>8714 Gravois Road</t>
  </si>
  <si>
    <t>Saint Louis</t>
  </si>
  <si>
    <t>kschmitt@us-legalsolutions.com</t>
  </si>
  <si>
    <t>US Legal Solutions</t>
  </si>
  <si>
    <t>Missouri Supreme Court</t>
  </si>
  <si>
    <t xml:space="preserve">No Specific Licenses or Certifications are required to be hired. 
Able-bodied to use commercial mowers, leaf blowers, chain saws, smaller tractors, electric clippers, sod cutters, and pruning saws and other landscaping mechanical equipment. No training provided. 
Good hand/eye coordination. Able to lift weight as required to carry and use landscaping equipment and material needed for assigned tasks. Must be able to tolerate outdoor temperature extremes consistent with working outside in a variety of weather conditions through the year in the St. Louis Metropolitan Area (Primarily in the Madison and St. Clair Counties in Illinois which are part of the St. Louis SMA) (Over 90 degrees and under 32 degrees Fahrenheit).
If hired, required drug test and criminal background check to be conducted after worker is hired and before worker begins work. Employer will pay and cover costs for required drug test and criminal background check. </t>
  </si>
  <si>
    <t>St. Louis, MO-IL</t>
  </si>
  <si>
    <t>Note: Response in F.b.7 MSA is St. Louis MO-IL. MSA imported wrong from ETA 9141.</t>
  </si>
  <si>
    <t>P-400-20235-782837</t>
  </si>
  <si>
    <t>Limited number of Group Home rooms maybe available for rent from separate entity than Employer on first serve basis. No deductions will be made by employer from paycheck of any worker that chooses to live in Group Home Market rent is paid separate from paycheck. Workers are free to choose whatever housing they want. All normal deductions required by federal and state law will be deducted from pay check</t>
  </si>
  <si>
    <t>luislandscape210@Hotmail.com</t>
  </si>
  <si>
    <t>H-400-20292-881191</t>
  </si>
  <si>
    <t>Nursery worker</t>
  </si>
  <si>
    <t>Canterbury Enterprises, Inc.</t>
  </si>
  <si>
    <t>Desert Tree Farm</t>
  </si>
  <si>
    <t xml:space="preserve">20640 N 32nd Street </t>
  </si>
  <si>
    <t>Gioia</t>
  </si>
  <si>
    <t>20640 N 32nd St</t>
  </si>
  <si>
    <t>gioia@deserttreefarm.com</t>
  </si>
  <si>
    <t>WORK MAY INCLUDE WKND/HOL.</t>
  </si>
  <si>
    <t>P-400-20262-832014</t>
  </si>
  <si>
    <t>H-400-20282-872497</t>
  </si>
  <si>
    <t>Benjamin</t>
  </si>
  <si>
    <t>Amigos Labor Solutions, Inc.c.</t>
  </si>
  <si>
    <t>H-400-20277-856813</t>
  </si>
  <si>
    <t>TAS, Inc.</t>
  </si>
  <si>
    <t>Todd Armstrong Shows</t>
  </si>
  <si>
    <t>5348 VEGAS DR. #269</t>
  </si>
  <si>
    <t>LAS VEGAS</t>
  </si>
  <si>
    <t>NV</t>
  </si>
  <si>
    <t>Armstrong</t>
  </si>
  <si>
    <t>armstrongshows@aol.com</t>
  </si>
  <si>
    <t>12300 North Freeway</t>
  </si>
  <si>
    <t>P-400-20226-766766</t>
  </si>
  <si>
    <t>H-400-20277-856789</t>
  </si>
  <si>
    <t xml:space="preserve">Amusement &amp; Recreation Attendant - Traveling Carnival Games </t>
  </si>
  <si>
    <t>Boguey Concessions LLC</t>
  </si>
  <si>
    <t>54905 Shady Lane</t>
  </si>
  <si>
    <t>(Mail: 42-215 Washington St Ste A 428 Palm Desert CA  92211)</t>
  </si>
  <si>
    <t>Bogue</t>
  </si>
  <si>
    <t>Jesse</t>
  </si>
  <si>
    <t>{Mail: 42-215 Washington St, Ste A 428  Palm Desert, CA 9221</t>
  </si>
  <si>
    <t>bogueyl@gmail.com</t>
  </si>
  <si>
    <t>P-400-20199-722198</t>
  </si>
  <si>
    <t>H-400-20277-856875</t>
  </si>
  <si>
    <t>Pine Ridge Ventures, Inc.</t>
  </si>
  <si>
    <t>Elvenstar Show Stables</t>
  </si>
  <si>
    <t>15618 E. Tierra Rejada Road</t>
  </si>
  <si>
    <t>Mallory</t>
  </si>
  <si>
    <t>Meaghan</t>
  </si>
  <si>
    <t>Administrative Assistant</t>
  </si>
  <si>
    <t>15540 LaPeyre Road</t>
  </si>
  <si>
    <t>meaghanmmallory@gmail.com</t>
  </si>
  <si>
    <t>P-400-20185-695055</t>
  </si>
  <si>
    <t>H-400-20293-881616</t>
  </si>
  <si>
    <t xml:space="preserve">Herker Building &amp; Lawn Maintenance, Inc. </t>
  </si>
  <si>
    <t>2 La France Way</t>
  </si>
  <si>
    <t>Glen Mills</t>
  </si>
  <si>
    <t>Herker</t>
  </si>
  <si>
    <t>Must lift/carry 50 lbs., when necessary.  Saturday and Sunday work required, when necessary.  Post-hire upon suspicion of use and post-accident drug testing required of foreign and domestic workers. Employer-paid drug testing required of foreign and domestic workers post-hire upon suspicion of use and post-accident. Employer-paid post-hire background check required and domestic workers.</t>
  </si>
  <si>
    <t xml:space="preserve">2 LaFrance Way </t>
  </si>
  <si>
    <t>P-400-20260-827566</t>
  </si>
  <si>
    <t xml:space="preserve">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Employer will offer daily transportation to and from the worksite from a centralized designated pick-up place at no cost to workers.  Use of this transportation is voluntary.   Employer will provide first set of uniforms at no cost to worker. Employer will deduct for cost of replacement uniforms resulting from worker negligence.   </t>
  </si>
  <si>
    <t>mbailey@herkerinc.com</t>
  </si>
  <si>
    <t>H-400-20293-881615</t>
  </si>
  <si>
    <t>Herker Building &amp; Lawn Maintenance, Inc. - Southern Office</t>
  </si>
  <si>
    <t>Must lift/carry 50 lbs., when necessary.  Saturday and Sunday work required, when necessary.  Employer-paid drug testing of foreign and domestic worker post-hire upon suspicion of use and post-accident. Employer-paid post-hire background check required of foreign and domestic workers.</t>
  </si>
  <si>
    <t>30657 Omar Rd</t>
  </si>
  <si>
    <t>Frankford</t>
  </si>
  <si>
    <t>P-400-20260-827567</t>
  </si>
  <si>
    <t xml:space="preserve">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Employer will offer daily transportation to and from the worksite from a centralized designated pick-up place at no cost to workers.  Use of this transportation is voluntary.   Employer will provide first set of uniforms at no cost to worker. Employer will deduct for cost of replacement uniforms resulting from worker negligence.   </t>
  </si>
  <si>
    <t>https://joblink.delaware.gov</t>
  </si>
  <si>
    <t>H-400-20277-856753</t>
  </si>
  <si>
    <t>Odyssey Foods, LLC</t>
  </si>
  <si>
    <t>11634 S. Warpaint Drive</t>
  </si>
  <si>
    <t>Palmieri</t>
  </si>
  <si>
    <t>Dominic</t>
  </si>
  <si>
    <t>dominic@rcsfun.com</t>
  </si>
  <si>
    <t xml:space="preserve">Must be willing to work up to 7days/wk. Pre-employment drug testing and criminal background check required, paid by employer. Applicants must cooperate with and complete job application and interview truthfully.
</t>
  </si>
  <si>
    <t>P-400-20211-741284</t>
  </si>
  <si>
    <t>H-400-20288-878321</t>
  </si>
  <si>
    <t>GE Forestry, Inc.</t>
  </si>
  <si>
    <t>1180 Bens Lane</t>
  </si>
  <si>
    <t>Esteban</t>
  </si>
  <si>
    <t>geforest@msn.com</t>
  </si>
  <si>
    <t>Must show proof of legal authorization to work in the United States. Drug/alcohol/tobacco free work zone. Must be 18 due to travel.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
*Must have 3 months Commercial Brushsaw/Chainsaw experience. *</t>
  </si>
  <si>
    <t>1180 Bens Lane (report to work)</t>
  </si>
  <si>
    <t>H&amp;W Benefits may apply.  Optional Housing available at no cost.  Wage may vary. At employer's discretion: possible ...</t>
  </si>
  <si>
    <t>P-400-20210-738869</t>
  </si>
  <si>
    <t xml:space="preserve">At employer's discretion: possible cash advances, draws, or loans (draws/loans/advances to be deducted from worker's paycheck). </t>
  </si>
  <si>
    <t>H-400-20292-881186</t>
  </si>
  <si>
    <t>Caretaker, Inc.</t>
  </si>
  <si>
    <t>741 N Monterey St</t>
  </si>
  <si>
    <t>Myers</t>
  </si>
  <si>
    <t>pmyers@caretakerinc.com</t>
  </si>
  <si>
    <t>P-400-20262-831988</t>
  </si>
  <si>
    <t>H-400-20283-875103</t>
  </si>
  <si>
    <t>Sewing Machine Operator</t>
  </si>
  <si>
    <t>Sewing Machine Operators</t>
  </si>
  <si>
    <t>OT Sports Industries, Inc.</t>
  </si>
  <si>
    <t>172 Boone Street</t>
  </si>
  <si>
    <t>Gollnick</t>
  </si>
  <si>
    <t>Secretary Ot-Sports Industries, Inc.</t>
  </si>
  <si>
    <t>172 Boone Strret</t>
  </si>
  <si>
    <t>Weisberg</t>
  </si>
  <si>
    <t>61737 SUNBURST CIR</t>
  </si>
  <si>
    <t>JOSHUA TREE</t>
  </si>
  <si>
    <t>James@daredevillaw.com</t>
  </si>
  <si>
    <t>Weisberg Law Office, LLP</t>
  </si>
  <si>
    <t>Wisconsin Supreme Court</t>
  </si>
  <si>
    <t>Must be able to perform job duties as describe.</t>
  </si>
  <si>
    <t>ALAMANCE</t>
  </si>
  <si>
    <t>BURLINGTON, NC</t>
  </si>
  <si>
    <t>P-400-20241-793816</t>
  </si>
  <si>
    <t>H-400-20282-874310</t>
  </si>
  <si>
    <t>Peace River Concessions, LLC.</t>
  </si>
  <si>
    <t>1830 IRONWOOD CT</t>
  </si>
  <si>
    <t>VENICE</t>
  </si>
  <si>
    <t>Dills</t>
  </si>
  <si>
    <t>Lori</t>
  </si>
  <si>
    <t>dolole@aol.com</t>
  </si>
  <si>
    <t>301 Seaboard Ave</t>
  </si>
  <si>
    <t>Venice</t>
  </si>
  <si>
    <t>P-400-20220-758127</t>
  </si>
  <si>
    <t>H-400-20281-862380</t>
  </si>
  <si>
    <t>Juicys LLC</t>
  </si>
  <si>
    <t>5380 Gulf of Mexico Dr</t>
  </si>
  <si>
    <t>Suite 105</t>
  </si>
  <si>
    <t>Longboat Key</t>
  </si>
  <si>
    <t>Enright</t>
  </si>
  <si>
    <t>5380 Gulf of Mexico Dr Ste 105</t>
  </si>
  <si>
    <t>brett@magicmoney.com</t>
  </si>
  <si>
    <t>7400 E. Monte Cristo Avenue</t>
  </si>
  <si>
    <t>P-400-20196-711814</t>
  </si>
  <si>
    <t>employment@juicysfood.com</t>
  </si>
  <si>
    <t>H-400-20280-859209</t>
  </si>
  <si>
    <t xml:space="preserve">ABC Professional Tree Services, Inc - Baton Rouge </t>
  </si>
  <si>
    <t xml:space="preserve">15150 Florida Blvd </t>
  </si>
  <si>
    <t>P-400-20234-782175</t>
  </si>
  <si>
    <t xml:space="preserve">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reasonable fair market value cost of rent and utilities based on number of occupants for workers who voluntarily elect to live in employer-offered housing.  Employer will offer daily transportation to and from worksite from a central designated pick-up place at no cost to workers.  Use of this transportation is voluntary. Employer will deduct for reasonable cost of damages and/or replacement of tools and/or equipment if such repair or replacement results from willful neglect or gross negligence. Employer offers optional employee health insurance to its workers; participation in any such plan is voluntary.   </t>
  </si>
  <si>
    <t xml:space="preserve"> Moore</t>
  </si>
  <si>
    <t>H-400-20290-880006</t>
  </si>
  <si>
    <t>BLUE SKIES LANDSCAPE LLC</t>
  </si>
  <si>
    <t>10038 SOUTH CHOCTAW</t>
  </si>
  <si>
    <t>MAILING: PO BOX 40848, BATON ROUGE, LA 70835</t>
  </si>
  <si>
    <t>JONES</t>
  </si>
  <si>
    <t>KIP</t>
  </si>
  <si>
    <t>10038 S CHOCTAW</t>
  </si>
  <si>
    <t>KIPJONES@COX.NET</t>
  </si>
  <si>
    <t>rromero@fewaglobal.org</t>
  </si>
  <si>
    <t xml:space="preserve">PRE-HIRE BACKGROUND CHECK REQUIRED, DRUG TESTING DURING EMPLOYMENT FOR CAUSE, PRE-EMPLOYMENT DRUG TESTING REQUIRED, ABLE TO LIFT 75LBS, ABLE TO WORK IN INCLEMENT WEATHER, M-F, OT VARIES, 40 HOUR WORKWEEK, ROTATING SCHEDULE, SCHEDULE VARIES, SOME SATURDAY'S REQUIRED.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</si>
  <si>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10154 SOUTH CHOCTAW</t>
  </si>
  <si>
    <t>Potential raise/bonus at employer's discretion.</t>
  </si>
  <si>
    <t>P-400-20233-780254</t>
  </si>
  <si>
    <t>H-400-20280-859230</t>
  </si>
  <si>
    <t>LandCare USA LLC - New Jersey</t>
  </si>
  <si>
    <t>265 Woodward Rd</t>
  </si>
  <si>
    <t>Corp: 5295 Westview Dr, STE 100 Frederick, MD 21703</t>
  </si>
  <si>
    <t xml:space="preserve">Manalapan </t>
  </si>
  <si>
    <t>Christenson</t>
  </si>
  <si>
    <t xml:space="preserve">Must lift/carry 50 lbs., when necessary.  Saturday and Sunday work required, when necessary.  Post-hire random and upon suspicion of use drug testing required of foreign and domestic workers. Post-hire background check and employment eligibility (e-Verify) check required of foreign and domestic workers. </t>
  </si>
  <si>
    <t xml:space="preserve">265 Woodward Rd </t>
  </si>
  <si>
    <t>Manalapan</t>
  </si>
  <si>
    <t>P-400-20247-804638</t>
  </si>
  <si>
    <t xml:space="preserve">Amanda </t>
  </si>
  <si>
    <t>H-400-20283-874997</t>
  </si>
  <si>
    <t>Construction Worker</t>
  </si>
  <si>
    <t>CDC Pools, Inc.</t>
  </si>
  <si>
    <t>2364 S Airport Blvd</t>
  </si>
  <si>
    <t>Justin</t>
  </si>
  <si>
    <t>justin@cdcpools.com</t>
  </si>
  <si>
    <t>Able to lift 50lbs.</t>
  </si>
  <si>
    <t>P-400-20247-804102</t>
  </si>
  <si>
    <t xml:space="preserve">The employer will make all deductions from the worker’s paycheck required by law. </t>
  </si>
  <si>
    <t>H-400-20286-875960</t>
  </si>
  <si>
    <t>OTTERBACHER ENTERPRISES</t>
  </si>
  <si>
    <t>1585 CO. RD 155</t>
  </si>
  <si>
    <t>[Mail:PO Box 36, Cardington, OH 43315]</t>
  </si>
  <si>
    <t>CARDINGTON</t>
  </si>
  <si>
    <t>Otterbacher</t>
  </si>
  <si>
    <t>Jim</t>
  </si>
  <si>
    <t>[MAIL: PO BOX 36, CARDINGTON, OH 43315]</t>
  </si>
  <si>
    <t>jotterbach@aol.com</t>
  </si>
  <si>
    <t>1585 Co. Rd. 155</t>
  </si>
  <si>
    <t>Cardington</t>
  </si>
  <si>
    <t>MORROW</t>
  </si>
  <si>
    <t>P-400-20204-729865</t>
  </si>
  <si>
    <t xml:space="preserve">Employer will make all deductions from the worker’s paycheck required by law.  Optional mobile housing (valued at $175.00 per week) and local convenience travel (valued at $30.00 per week) are available at no cost to the worker.  </t>
  </si>
  <si>
    <t>H-400-20308-895931</t>
  </si>
  <si>
    <t>Terrace Turf Lawn Service, Inc.</t>
  </si>
  <si>
    <t>1272 Generals Hwy</t>
  </si>
  <si>
    <t>Crownsville</t>
  </si>
  <si>
    <t>1272 Generals Hwy.</t>
  </si>
  <si>
    <t xml:space="preserve">Must be able to lift 50 lbs, work in adverse weather conditions.
Must pass a pre-employment drug test paid by employer.  </t>
  </si>
  <si>
    <t>P-400-20195-711040</t>
  </si>
  <si>
    <t xml:space="preserve">Shared housing may be available – if used, $85.00/wk. will be deducted from paycheck.  </t>
  </si>
  <si>
    <t>terraceturf@verizon.net</t>
  </si>
  <si>
    <t xml:space="preserve">https://mwejobs.maryland.gov </t>
  </si>
  <si>
    <t>H-400-20308-896852</t>
  </si>
  <si>
    <t>Groundkeeping Helper</t>
  </si>
  <si>
    <t>The Decor Group Of Northern KY</t>
  </si>
  <si>
    <t>4086 LImaburg Road</t>
  </si>
  <si>
    <t>Hebron</t>
  </si>
  <si>
    <t>Stickrod-List</t>
  </si>
  <si>
    <t>Karralea</t>
  </si>
  <si>
    <t xml:space="preserve">4086 Limaburg Road </t>
  </si>
  <si>
    <t>decorgroupnky13@gmail.com</t>
  </si>
  <si>
    <t>4086 Limaburg Road</t>
  </si>
  <si>
    <t>P-400-20278-857056</t>
  </si>
  <si>
    <t>H-400-20308-895922</t>
  </si>
  <si>
    <t>Rocky Mountain Hardscapes LLC</t>
  </si>
  <si>
    <t>15044 W. 63rd Ave.</t>
  </si>
  <si>
    <t>Arvada</t>
  </si>
  <si>
    <t>Cavan</t>
  </si>
  <si>
    <t>rockymtnhardscapes@gmail.com</t>
  </si>
  <si>
    <t>Must be able to lift 50 lbs. Post-employment drug testing may be used based upon the employers reasonable suspicion of an employees drug use.
F.a.5 A-H:  OT may be available; OT varies</t>
  </si>
  <si>
    <t xml:space="preserve">15044 W. 63rd Ave. </t>
  </si>
  <si>
    <t>P-400-20254-815539</t>
  </si>
  <si>
    <t>H-400-20309-899354</t>
  </si>
  <si>
    <t>Chick Landscaping, Inc</t>
  </si>
  <si>
    <t xml:space="preserve">9710 Lark Trail </t>
  </si>
  <si>
    <t>Chick</t>
  </si>
  <si>
    <t>Darin</t>
  </si>
  <si>
    <t>9710 Lark Trail</t>
  </si>
  <si>
    <t>Anderson</t>
  </si>
  <si>
    <t>2997 Luke Dr</t>
  </si>
  <si>
    <t>Farmersville</t>
  </si>
  <si>
    <t>dani@h2labor.com</t>
  </si>
  <si>
    <t>H2A Labor Assistance, Inc.</t>
  </si>
  <si>
    <t xml:space="preserve"> Must pass employer paid post hire drug test </t>
  </si>
  <si>
    <t>salado</t>
  </si>
  <si>
    <t>Possibility of performance based raise, Saturday work and overtime.</t>
  </si>
  <si>
    <t>P-400-20211-740180</t>
  </si>
  <si>
    <t>Employer facilitates corresponding deductions for available health benefits. Employer facilitates voluntary housing arrangements and corresponding payroll deduction, $120-200/month.</t>
  </si>
  <si>
    <t>H-400-20301-889816</t>
  </si>
  <si>
    <t>Landscape Laborer/Tree Care Groundsman</t>
  </si>
  <si>
    <t xml:space="preserve">(BVT4928) BrightView Tree Care Services, Inc.- East Bay Tree </t>
  </si>
  <si>
    <t>4677 Pacheco Blvd</t>
  </si>
  <si>
    <t>P-400-20274-852537</t>
  </si>
  <si>
    <t>H-400-20302-890567</t>
  </si>
  <si>
    <t>1243 East Lisburn Rd.</t>
  </si>
  <si>
    <t>Mechanicsburg</t>
  </si>
  <si>
    <t xml:space="preserve">Must be able to lift 50 lbs, work in adverse weather conditions.
Must pass a post-employment drug test paid by the employer. </t>
  </si>
  <si>
    <t>CUMBERLAND</t>
  </si>
  <si>
    <t>HARRISBURG-CARLISLE, PA</t>
  </si>
  <si>
    <t>P-400-20195-711047</t>
  </si>
  <si>
    <t xml:space="preserve">Shared housing may be available – if used, up to $110.01/wk.  will be deducted from paycheck.  </t>
  </si>
  <si>
    <t>adewey@ruppertcompanies.com</t>
  </si>
  <si>
    <t xml:space="preserve">www.cwds.pa.gov  </t>
  </si>
  <si>
    <t>H-400-20309-897647</t>
  </si>
  <si>
    <t>J &amp; M Allen Properties I, LLC</t>
  </si>
  <si>
    <t>6090 Garden View Ct.</t>
  </si>
  <si>
    <t>8862 Harrison Ave.</t>
  </si>
  <si>
    <t>Cleves</t>
  </si>
  <si>
    <t>P-400-20254-814781</t>
  </si>
  <si>
    <t>Employer will make all deductions required by law from each paycheck as well as for optional employer provided housing at $100.00/mo per worker including utilities. Employer will advance against pay up to $75.00/day at the end of each work day for room and board at no interest for the first 2 weeks, if needed.</t>
  </si>
  <si>
    <t>mike@allenoutdoorservices.com</t>
  </si>
  <si>
    <t>H-400-20310-901091</t>
  </si>
  <si>
    <t>Gabris Landscaping LLC</t>
  </si>
  <si>
    <t>Gabris Landscaping</t>
  </si>
  <si>
    <t>4192 N Fremont Rd</t>
  </si>
  <si>
    <t>Nixa</t>
  </si>
  <si>
    <t>Gabris</t>
  </si>
  <si>
    <t>4525 S McCullough Ave</t>
  </si>
  <si>
    <t>GabrisLandscaping@gmail.com</t>
  </si>
  <si>
    <t>Must be physically able to perform the following tasks: 
Advise customers on plant selection or care.
Attach wires from planted trees to support stakes.
Care for established lawns by mulching, aerating, weeding, grubbing, removing thatch, or trimming or edging around flower beds, walks, or walls.
Care for natural turf fields, making sure the underlying soil has the required composition to allow proper drainage and to support the grasses used on the fields.
Decorate gardens with stones or plants.
Follow planned landscaping designs to determine where to lay sod, sow grass, or plant flowers or foliage.
Gather and remove litter.
Haul or spread topsoil or spread straw over seeded soil to hold soil in place.
Install rock gardens, ponds, decks, drainage systems, irrigation systems, retaining walls, fences, planters, or playground equipment.
Maintain irrigation systems, including winterizing the systems and starting them up in spring.
Maintain or repair tools, equipment, or structures, such as buildings, greenhouses, fences, or benches, using hand or power tools.
Mark design boundaries and paint natural or artificial turf fields with team logos or names before events.
Mix and spray or spread fertilizers, herbicides, or insecticides onto grass, shrubs, or trees, using hand or automatic sprayers or spreaders.
Mow or edge lawns, using power mowers or edgers.
Operate vehicles or powered equipment, such as mowers, tractors, twin-axle vehicles, snow blowers, chain-saws, electric clippers, sod cutters, or pruning saws.
Plan or cultivate lawns or gardens.
Plant seeds, bulbs, foliage, flowering plants, grass, ground covers, trees, or shrubs and apply mulch for protection, using gardening tools.
Provide proper upkeep of sidewalks, driveways, parking lots, fountains, planters, burial sites, or other grounds features.
Prune or trim trees, shrubs, or hedges, using shears, pruners, or chain saws.
Rake, mulch, and compost leaves.
Shovel snow from walks, driveways, or parking lots and spread salt in those areas.
Trim or pick flowers and clean flower beds.
Use hand tools, such as shovels, rakes, pruning saws, saws, hedge or brush trimmers, or axes.
Use irrigation methods to adjust the amount of water consumption and to prevent waste.
Water lawns, trees, or plants, using portable sprinkler systems, hoses, or watering cans.</t>
  </si>
  <si>
    <t>CHRISTIAN</t>
  </si>
  <si>
    <t>P-400-20228-770989</t>
  </si>
  <si>
    <t>All federal, state, and local employment taxes as required by respective tax laws</t>
  </si>
  <si>
    <t>H-400-20303-891570</t>
  </si>
  <si>
    <t>(BVLS3212) BrightView Landscape Services, Inc.- Pasadena, CA</t>
  </si>
  <si>
    <t xml:space="preserve">201 East Longden Avenue </t>
  </si>
  <si>
    <t>Irwindale</t>
  </si>
  <si>
    <t>P-400-20275-853079</t>
  </si>
  <si>
    <t>Hasmik.Aslanian@brightview.com</t>
  </si>
  <si>
    <t>H-400-20304-892418</t>
  </si>
  <si>
    <t>3775 Ridge Road</t>
  </si>
  <si>
    <t>Must lift 50lbs. Post-employment drug testing may occur based upon the employer's reasonable suspicion of drug use.
F.a.5-6 
OT hours vary.  
7:30am-4pm, M-F, Sat-Sun as needed</t>
  </si>
  <si>
    <t>MEDINA</t>
  </si>
  <si>
    <t>P-400-20242-794906</t>
  </si>
  <si>
    <t>H-400-20281-863341</t>
  </si>
  <si>
    <t>R. Franco Restoration Inc.</t>
  </si>
  <si>
    <t>11083 W. Stayton Rd SE</t>
  </si>
  <si>
    <t>Aumsville</t>
  </si>
  <si>
    <t>Franco</t>
  </si>
  <si>
    <t>Rosario</t>
  </si>
  <si>
    <t>rfrancorestoration@hotmail.com</t>
  </si>
  <si>
    <t>Must be 18 due to state labor laws.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t>
  </si>
  <si>
    <t>11083 West Stayton Rd (report to work)</t>
  </si>
  <si>
    <t>P-400-20205-732810</t>
  </si>
  <si>
    <t>H-400-20293-881994</t>
  </si>
  <si>
    <t>Virginia</t>
  </si>
  <si>
    <t>Min wage may be higher based on tenure, skills and/or abilities</t>
  </si>
  <si>
    <t>H-400-20293-882300</t>
  </si>
  <si>
    <t>Ramirez Landscaping</t>
  </si>
  <si>
    <t>441 Old House Rd</t>
  </si>
  <si>
    <t>Estill</t>
  </si>
  <si>
    <t>Heriberto</t>
  </si>
  <si>
    <t>ramirezlandscaping2018@yahoo.com</t>
  </si>
  <si>
    <t>441 Old House Rd (report to work)</t>
  </si>
  <si>
    <t>HAMPTON</t>
  </si>
  <si>
    <t>N/a</t>
  </si>
  <si>
    <t>P-400-20246-802260</t>
  </si>
  <si>
    <t>Ramirezlandscaping2018@yahoo.com</t>
  </si>
  <si>
    <t>Cobra Stone Inc</t>
  </si>
  <si>
    <t>1085 CR 239</t>
  </si>
  <si>
    <t xml:space="preserve">Florence </t>
  </si>
  <si>
    <t>corprate@cobrastone.com</t>
  </si>
  <si>
    <t>H-400-20308-897235</t>
  </si>
  <si>
    <t>Richmond &amp; Associates Landscaping, Ltd.</t>
  </si>
  <si>
    <t>P-400-20209-736875</t>
  </si>
  <si>
    <t>H-400-20323-918049</t>
  </si>
  <si>
    <t>H-400-20321-914334</t>
  </si>
  <si>
    <t>Landscape Services, Inc.</t>
  </si>
  <si>
    <t>2222 B Old National Pike</t>
  </si>
  <si>
    <t>Poole</t>
  </si>
  <si>
    <t>J. Edward</t>
  </si>
  <si>
    <t>Must lift/carry 50 lbs when necessary, work in adverse weather conditions &amp; pass a pre &amp; post-employment drug test paid by employer.</t>
  </si>
  <si>
    <t>P-400-20203-727470</t>
  </si>
  <si>
    <t xml:space="preserve">lsiadmin@landscapeservicesmd.com </t>
  </si>
  <si>
    <t>H-400-20322-915448</t>
  </si>
  <si>
    <t>Bartenfelder Landscape Services, Inc.</t>
  </si>
  <si>
    <t>3341 Forge Hill Road</t>
  </si>
  <si>
    <t>Street</t>
  </si>
  <si>
    <t>Bartenfelder, Jr.</t>
  </si>
  <si>
    <t>3341 Forge Hill Rd.</t>
  </si>
  <si>
    <t>P-400-20193-709006</t>
  </si>
  <si>
    <t>Shared housing may be available, if used $100.00/wk will be deducted from paycheck.</t>
  </si>
  <si>
    <t>H-400-20330-928757</t>
  </si>
  <si>
    <t>Angelo's Lawn-Scape of Louisiana, Inc.</t>
  </si>
  <si>
    <t>13750 Jefferson Highway</t>
  </si>
  <si>
    <t>Tallman, III</t>
  </si>
  <si>
    <t>Alton</t>
  </si>
  <si>
    <t>Must be able to lift 50 lbs, work in adverse weather conditions &amp; pass pre-employment drug test &amp; background check required both paid by employer.</t>
  </si>
  <si>
    <t>P-400-20211-742207</t>
  </si>
  <si>
    <t>Shared housing may be available – if used, $75/wk will be deducted from paycheck.</t>
  </si>
  <si>
    <t>jamie@angeloslg.com</t>
  </si>
  <si>
    <t>H-400-20335-930278</t>
  </si>
  <si>
    <t>ASPM LANDSCAPES, LLC</t>
  </si>
  <si>
    <t>MUST BE ABLE TO LIFT 75 POUNDS.</t>
  </si>
  <si>
    <t>P-400-20189-699103</t>
  </si>
  <si>
    <t>www.pacareerlink.pa.gov</t>
  </si>
  <si>
    <t>Mason</t>
  </si>
  <si>
    <t>H-400-20195-710337</t>
  </si>
  <si>
    <t>DOLAN'S OUTDOOR SERVICES, LLC</t>
  </si>
  <si>
    <t>55 SHRONTZ LN</t>
  </si>
  <si>
    <t>DOLAN</t>
  </si>
  <si>
    <t>NICHOLAS</t>
  </si>
  <si>
    <t>PO BOX 207</t>
  </si>
  <si>
    <t>NICK.DOLAN@DOLANSOUTDOORSERVICE.COM</t>
  </si>
  <si>
    <t xml:space="preserve">POST-HIRE DRUG SCREENING AT EMPLOYERS EXPENSE. MUST BE ABLE TO LIFT 50 POUNDS. </t>
  </si>
  <si>
    <t xml:space="preserve">55 SHRONTZ LN </t>
  </si>
  <si>
    <t xml:space="preserve">WASHINGTON </t>
  </si>
  <si>
    <t>P-400-20100-473227</t>
  </si>
  <si>
    <t>H-400-20195-711199</t>
  </si>
  <si>
    <t xml:space="preserve">MUST BE ABLE TO LIFT 50 POUNDS. POST-HIRE DRUG SCREENING AT EMPLOYERS EXPENSE. </t>
  </si>
  <si>
    <t>P-400-20100-474006</t>
  </si>
  <si>
    <t>H-400-20190-702087</t>
  </si>
  <si>
    <t>Stone Pro LLC</t>
  </si>
  <si>
    <t>3312 White Oak Lane</t>
  </si>
  <si>
    <t>Eau Claire</t>
  </si>
  <si>
    <t>Manning</t>
  </si>
  <si>
    <t>jmanning@stonepromasonry.com</t>
  </si>
  <si>
    <t>Must be able to lift 80 lbs for 20 yards.</t>
  </si>
  <si>
    <t>453 East Cove Road</t>
  </si>
  <si>
    <t>ST CROIX</t>
  </si>
  <si>
    <t xml:space="preserve">May be offered higher wage due to experience/merit.  Up to 15  hours overtime may be available but is not guaranteed. </t>
  </si>
  <si>
    <t>P-400-20164-647979</t>
  </si>
  <si>
    <t>Any advances will be deducted. Employees  who elect to live in the housing will  have an additional 
$150.00 deducted  per biweekly paycheck for rent and utilities.</t>
  </si>
  <si>
    <t>H-400-20232-777431</t>
  </si>
  <si>
    <t>Woodworking Machine Operator</t>
  </si>
  <si>
    <t>Woodworking Machine Setters, Operators, and Tenders, Except Sawing</t>
  </si>
  <si>
    <t>Must be able to lift and carry 75 lbs 75 yds. Approx. 40 hours/week, Mon-Thurs, 7am-4:30pm &amp; Fri 7am-11am or Mon-Wed 4:30pm-4:00am &amp; Thurs 4:30pm-11:30pm</t>
  </si>
  <si>
    <t>P-400-20219-756041</t>
  </si>
  <si>
    <t>.  Employer will provide optional housing and deduct $125 per bi-weekly paycheck for rent and utilities. Any advances will be deducted.</t>
  </si>
  <si>
    <t>H-400-20240-791948</t>
  </si>
  <si>
    <t>House Attendant</t>
  </si>
  <si>
    <t>Must have ability to perform exceptionally high quality cleaning while working quickly. Must be able to stand for extended periods of time, lift 50 lbs. and work weekends and holidays.</t>
  </si>
  <si>
    <t>P-400-20183-689854</t>
  </si>
  <si>
    <t xml:space="preserve">Other deductions from employee's paychecks (as applicable) include a $100 refundable uniform deposit that is returned to the employee when the uniform is returned at the end of the season.  Employee housing rent will be between $348.41 and $800/month, services (including water, sewer, gas, electric, and snow removal which are not optional) will be between $0 and $151.59/ month, and employee housing parking (which is optional) would be $50 per month.  All three housing deductions will be taken from two paychecks per month .  There may be a housing deposit, if not paid in 
advance, up to $400 total with $350 refundable at the end of contract. Employee housing is optional.
</t>
  </si>
  <si>
    <t>H-400-20245-799116</t>
  </si>
  <si>
    <t>Food Server</t>
  </si>
  <si>
    <t xml:space="preserve">The Petitioner will consider for employment any person who possesses at least one (1) year of service experience in a fine-dining or high-volume environment at a high-end restaurant, resort, or private club.  Successful applicant must pass pre-employment background check.
</t>
  </si>
  <si>
    <t xml:space="preserve">Wage: $11.00 per hour, paid bi-weekly.  See Job Description for additional details. </t>
  </si>
  <si>
    <t>P-400-20176-676973</t>
  </si>
  <si>
    <t xml:space="preserve">is $375.00 - $600.00 per bi-weekly pay period.  Due to social distancing recommendations by the CDC, housing will be either single or double occupancy for winter 2020-2021.  A few triple rooms may be available for $300 per bi-weekly pay cycle, but those will be very limited.  Breakfast is included at Gallatin Gateway Inn (GGI) and Days Inn, Bozeman.  Employees may purchase optional meal cards from $50.00 to $150.00 which are available from HR or GGI to purchase lunch or dinner.  All employees in employee housing may purchase a meal card for dining at GGI.  Transportation is available to GGI from the Club and housing venues only.   Please see Job Description for additional details. </t>
  </si>
  <si>
    <t>H-400-20238-787245</t>
  </si>
  <si>
    <t xml:space="preserve">Pass pre-employment police clearance; fluent in English; Post-employment drug testing. Employer requires pre-employment police clearance and post-employment drug testing to be carried out equally between the U.S. workers and the H-2B workers. 
*Continuation to Section F.A.3 of Form ETA 9142 above: 40 hours a week will consist of 8 hour shifts that can vary as needed as advertised in State Workforce Agency and other recruitment advertisement. Shift may vary from 6AM-11PM. </t>
  </si>
  <si>
    <t xml:space="preserve">Discretionary bonus offered. Raises may be offered to any worker based on performance, skill, tenure. </t>
  </si>
  <si>
    <t>P-400-20206-733117</t>
  </si>
  <si>
    <t xml:space="preserve">Optional deductions including housing fee of $125/week; $5 for security deposit. Any deductions required by law made from biweekly paycheck. </t>
  </si>
  <si>
    <t>H-400-20231-775100</t>
  </si>
  <si>
    <t>Ground Applicator</t>
  </si>
  <si>
    <t>Pesticide Handlers, Sprayers and Applicators Vegetation</t>
  </si>
  <si>
    <t>Personal Touch Inc</t>
  </si>
  <si>
    <t>P.O. Box 520</t>
  </si>
  <si>
    <t>1374 Jefferson Road</t>
  </si>
  <si>
    <t>Demopolis</t>
  </si>
  <si>
    <t>334-289-9412</t>
  </si>
  <si>
    <t>Rivas</t>
  </si>
  <si>
    <t>R.</t>
  </si>
  <si>
    <t>P. O. Box 520</t>
  </si>
  <si>
    <t>personaltouch@ptincusa.com</t>
  </si>
  <si>
    <t xml:space="preserve">Must be capable of walking about 10-15 miles per day depending on the condition of the terrain
- See attached Continuation of Special Requirements
- See attached letter from Alabama Power Company establishing Personal Touch as a "Risk 2" contractor in their system and defining the requirements relating to drug/alcohol/background investigations
- See attached Statement Regarding Drug/Alcohol/Background Investigations
</t>
  </si>
  <si>
    <t>Southwest Alabama nonmetropolitan area</t>
  </si>
  <si>
    <t>P-400-20181-685878</t>
  </si>
  <si>
    <t>Employer will make all deductions from worker's paycheck required by law.
Barrack-style housing available at $30/weekly
ACA-compliant benefits available after 90 days.</t>
  </si>
  <si>
    <t>H-400-20230-772768</t>
  </si>
  <si>
    <t>Howard Hospitality LLC</t>
  </si>
  <si>
    <t>585 Grand Blvd</t>
  </si>
  <si>
    <t>Miramar Beach</t>
  </si>
  <si>
    <t>Sutterfield</t>
  </si>
  <si>
    <t>100 Grand Blvd</t>
  </si>
  <si>
    <t>sarahs@howardhsp.com</t>
  </si>
  <si>
    <t>Must be able to work weekends, holidays, and rotate shifts. Must complete an employment application</t>
  </si>
  <si>
    <t>P-400-20183-689819</t>
  </si>
  <si>
    <t>$125/WK if employer leased housing is requested from employee</t>
  </si>
  <si>
    <t>https://howardhsp.com</t>
  </si>
  <si>
    <t>Howard Hospitality, LLC</t>
  </si>
  <si>
    <t>H-400-20234-782592</t>
  </si>
  <si>
    <t>Food Processor</t>
  </si>
  <si>
    <t>Quality Repack LLC</t>
  </si>
  <si>
    <t>839 N. Perkins Ave.</t>
  </si>
  <si>
    <t>Nogales</t>
  </si>
  <si>
    <t>Nido</t>
  </si>
  <si>
    <t>Adan</t>
  </si>
  <si>
    <t>qualityrepack_innout@hotmail.com</t>
  </si>
  <si>
    <t>Vazquez</t>
  </si>
  <si>
    <t>2870 N Swan Road</t>
  </si>
  <si>
    <t>Suite 160</t>
  </si>
  <si>
    <t>vazquez@azimm.com</t>
  </si>
  <si>
    <t>Wolf Sultan Vazquez PC</t>
  </si>
  <si>
    <t>555 W. Gold Hill Road</t>
  </si>
  <si>
    <t>Suite 47-50</t>
  </si>
  <si>
    <t>SANTA CRUZ</t>
  </si>
  <si>
    <t>ARIZONA NONMETROPOLITAN AREA</t>
  </si>
  <si>
    <t>P-400-20178-683107</t>
  </si>
  <si>
    <t>qualityrepack_inNout@hotmail.com</t>
  </si>
  <si>
    <t>H-400-20220-757715</t>
  </si>
  <si>
    <t>Forklift Operators and Material Handlers</t>
  </si>
  <si>
    <t>Industrial Truck and Tractor Operators</t>
  </si>
  <si>
    <t>BEP/Lyman LLC</t>
  </si>
  <si>
    <t>Lyman Roofing and Siding</t>
  </si>
  <si>
    <t>5320 West 23rd Street</t>
  </si>
  <si>
    <t>St. Louis Park</t>
  </si>
  <si>
    <t>Owens</t>
  </si>
  <si>
    <t>Collin</t>
  </si>
  <si>
    <t>Suite 180</t>
  </si>
  <si>
    <t>collin_owens@lymanrs.com</t>
  </si>
  <si>
    <t>Must be able to lift and carry 50 lbs 50 yds.</t>
  </si>
  <si>
    <t>Up to 10 hours of overtime may be available but not guaranteed.</t>
  </si>
  <si>
    <t>P-400-20184-692698</t>
  </si>
  <si>
    <t xml:space="preserve">The employer will provide optional housing and utilities and deduct an additional $160 per bi-weekly paycheck.  A one-time union initiation fee of $346.40 will be deducted in equal increments over the first three pay periods.  Union dues of $43.30 will be deducted on a monthly basis 30 days after first day of employment. </t>
  </si>
  <si>
    <t>H-400-20230-772120</t>
  </si>
  <si>
    <t>Produce Packer</t>
  </si>
  <si>
    <t>GF Marketing, Inc</t>
  </si>
  <si>
    <t>Guerrette Sales</t>
  </si>
  <si>
    <t>PO Box 1135</t>
  </si>
  <si>
    <t>3 George Watson Memorial Dr</t>
  </si>
  <si>
    <t>Caribou</t>
  </si>
  <si>
    <t>Guerrette</t>
  </si>
  <si>
    <t>Corporate Secretary/Treasurer</t>
  </si>
  <si>
    <t>guerrettesales@gmail.com</t>
  </si>
  <si>
    <t>4 George Watson Memorial Dr</t>
  </si>
  <si>
    <t>Caribou Aroostook</t>
  </si>
  <si>
    <t>ABBOT TOWN</t>
  </si>
  <si>
    <t>P-400-20175-674430</t>
  </si>
  <si>
    <t>The employer will make all deductions from workers' paychecks required by law and only those additional authorized and reasonable deductions disclosed in the job order.</t>
  </si>
  <si>
    <t>H-400-20238-787370</t>
  </si>
  <si>
    <t>Dirt Dynamics</t>
  </si>
  <si>
    <t>4206 3rd Ave N</t>
  </si>
  <si>
    <t>Fargo</t>
  </si>
  <si>
    <t>Stock</t>
  </si>
  <si>
    <t>mstock.dirtdynamics@gmail.com</t>
  </si>
  <si>
    <t>4206 3rd Ave N. (report to work)</t>
  </si>
  <si>
    <t>P-400-20184-693915</t>
  </si>
  <si>
    <t>H-400-20237-784314</t>
  </si>
  <si>
    <t>6815 McWhirter Rd</t>
  </si>
  <si>
    <t>Post hire employer paid background check.  An employee could possibly work 8 hours on a given Saturday. There is a possibility of Saturday work and overtime.</t>
  </si>
  <si>
    <t>P-400-20164-650589</t>
  </si>
  <si>
    <t>H-400-20247-803006</t>
  </si>
  <si>
    <t>Landscaping and Groundskeeping Worker</t>
  </si>
  <si>
    <t>P-400-20191-705640</t>
  </si>
  <si>
    <t>Deductions: Employer will make all deductions from workers paycheck required by law. Potential elective deductions to be preauthorized in writing if applicable are as follows: voluntary advances and/or loans made to workers, if any, may be repaid by pre-authorized payroll deductions.</t>
  </si>
  <si>
    <t>H-400-20248-805505</t>
  </si>
  <si>
    <t>Grounds Keepers/Snow removal</t>
  </si>
  <si>
    <t>Warner Brothers Services, Inc</t>
  </si>
  <si>
    <t>5443 Perry Drive</t>
  </si>
  <si>
    <t>Waterford</t>
  </si>
  <si>
    <t>Bedell</t>
  </si>
  <si>
    <t>2818 Magnolia Ave</t>
  </si>
  <si>
    <t>Lakeland</t>
  </si>
  <si>
    <t>john@hvisasolutions.com</t>
  </si>
  <si>
    <t>H Visa Solutions, Inc</t>
  </si>
  <si>
    <t>Workers must be able to push, pull, carry and/or lift at least 50lbs. Hours may vary depending on weather conditions</t>
  </si>
  <si>
    <t>P-400-20187-695516</t>
  </si>
  <si>
    <t>The employer will provide on the job training in proper use of equipment and safety. All required state, federal, and local taxes will be deducted from the employers paychecks. Deduction from the workers paycheck may be deducted with approval from the worker and employer for any advances in pay</t>
  </si>
  <si>
    <t>jenn.benedict@yahoo.com</t>
  </si>
  <si>
    <t>H-400-20252-810870</t>
  </si>
  <si>
    <t>Ski Instructor, Level III Certified</t>
  </si>
  <si>
    <t>TSG Ski and Golf, LLC</t>
  </si>
  <si>
    <t>Telluride Ski and Golf</t>
  </si>
  <si>
    <t>565 Mountain Village Blvd.</t>
  </si>
  <si>
    <t>Sheedy</t>
  </si>
  <si>
    <t>Noah</t>
  </si>
  <si>
    <t>Director, Ski and Snowboard School</t>
  </si>
  <si>
    <t>nsheedy@tellurideskiresort.com</t>
  </si>
  <si>
    <t xml:space="preserve">Level III Certification with Professional Ski Instructors of America (PSIA)/American Association of Snowboard Instructors (AASI) or International Ski Instructors Association (ISIA) equivalent. </t>
  </si>
  <si>
    <t>565 Mountain Village Blvd</t>
  </si>
  <si>
    <t>Telluride Ski Resort</t>
  </si>
  <si>
    <t>P-400-20147-596953</t>
  </si>
  <si>
    <t>Optional employee housing is available on a limited basis and is first come first serve for $698/month for a studio apartment in Telluride Mountain Village with access to the resort via free public Gondola transportation.</t>
  </si>
  <si>
    <t>H-400-20246-800492</t>
  </si>
  <si>
    <t xml:space="preserve">Assistant Director - HR </t>
  </si>
  <si>
    <t>P-400-20162-640417</t>
  </si>
  <si>
    <t>www.snowbird.com/jobs</t>
  </si>
  <si>
    <t>H-400-20246-801647</t>
  </si>
  <si>
    <t>Cajun Central, Inc.</t>
  </si>
  <si>
    <t>4435 Whiteville Road</t>
  </si>
  <si>
    <t>Ville Platte</t>
  </si>
  <si>
    <t>Floyed</t>
  </si>
  <si>
    <t>annfloyed@centralcrawfish.com</t>
  </si>
  <si>
    <t xml:space="preserve">Two-week training period is provided by employer; employees are required to adhere to company's production standard of 5lbs per hour worked; employees unable to achieve the production standard stated in the contract will not be allowed to work over the minimum amount of hours offered. Employees producing lower than the production standard for an extended period of time with no improvement may be subject to job termination at the discretion of management. </t>
  </si>
  <si>
    <t>OT hours may be offered and vary; Please see attached addendum regarding piece rate</t>
  </si>
  <si>
    <t>P-400-20178-682649</t>
  </si>
  <si>
    <t xml:space="preserve">Voluntary, no-cost housing is available to workers for the option to board; no married housing will be available, as men and women must live in separate housing, no exceptions; Housing is not mandatory.  Employer will make deductions from worker's paycheck as required by law. </t>
  </si>
  <si>
    <t>H-400-20255-817419</t>
  </si>
  <si>
    <t>5303 Shilshole Ave, NW</t>
  </si>
  <si>
    <t>Appellate Div of the Supreme Court of NY, 1st Dept</t>
  </si>
  <si>
    <t xml:space="preserve">Pre-employment Drug testing;
Criminal background check
Employer will provide and pay for transportation to and from the plants.
</t>
  </si>
  <si>
    <t>1 Salmon Lane</t>
  </si>
  <si>
    <t>Akutan</t>
  </si>
  <si>
    <t>ALEUTIAN ISLANDS EAST</t>
  </si>
  <si>
    <t>OT will be paid for working greater than 8 hrs in any given day or 40 hrs, in any given week.</t>
  </si>
  <si>
    <t>P-400-20195-709706</t>
  </si>
  <si>
    <t>All deductions required by law will be made.  No other deductions not required by law will be paid. Employer will provide transportation to and from worksite</t>
  </si>
  <si>
    <t>H-400-20234-781184</t>
  </si>
  <si>
    <t>Amusement &amp; Recreation Attendant ? Rides</t>
  </si>
  <si>
    <t>Lakeside Amusement Management, LLC</t>
  </si>
  <si>
    <t>940 Marietta Blvd. NW</t>
  </si>
  <si>
    <t>wward219@gmail.com</t>
  </si>
  <si>
    <t>P-400-20206-734842</t>
  </si>
  <si>
    <t xml:space="preserve">Employer will make all deductions from the worker’s paycheck required by law. Optional mobile housing (valued at $125.00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</si>
  <si>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H-400-20248-807069</t>
  </si>
  <si>
    <t>ABILITY TO WALK AND MOVE/LIFT UP TO 50 LBS. TOLERANCE OF COLD WEATHER.</t>
  </si>
  <si>
    <t>467 Ski Hill Road</t>
  </si>
  <si>
    <t>P-400-20192-708646</t>
  </si>
  <si>
    <t>H-400-20246-801400</t>
  </si>
  <si>
    <t>Umpqua Valley Forestry Inc.</t>
  </si>
  <si>
    <t>1225 W Fairview Drive</t>
  </si>
  <si>
    <t xml:space="preserve">Smith </t>
  </si>
  <si>
    <t xml:space="preserve">Dean </t>
  </si>
  <si>
    <t>umpqua21@icloud.com</t>
  </si>
  <si>
    <t>Wang</t>
  </si>
  <si>
    <t>Beijing</t>
  </si>
  <si>
    <t>P.O. Box 50925</t>
  </si>
  <si>
    <t>Eugene</t>
  </si>
  <si>
    <t>bwang@bwanglaw.com</t>
  </si>
  <si>
    <t>Benjamin Beijing Wang, PC</t>
  </si>
  <si>
    <t xml:space="preserve">Oregon Supreme Court </t>
  </si>
  <si>
    <t>Employees must be available to work the entire period and at all job sites in Oregon and Arizona, and are required to remove / carry up to 50lbs., and must show proof of legal authority to work in the U.S.</t>
  </si>
  <si>
    <t>1225 W. Fairview Drive</t>
  </si>
  <si>
    <t>LANE</t>
  </si>
  <si>
    <t>EUGENE, OR MSA</t>
  </si>
  <si>
    <t>P-400-20164-649489</t>
  </si>
  <si>
    <t>Usual payroll deductions/employer's optional housing is provided at no cost</t>
  </si>
  <si>
    <t>Benjamin Beijing Wang, P.C.</t>
  </si>
  <si>
    <t>H-400-20248-807050</t>
  </si>
  <si>
    <t>Guest Service Agent</t>
  </si>
  <si>
    <t>Wage: $12.08 - $13.00 per hour, paid bi-weekly.  See job description for additional detail.</t>
  </si>
  <si>
    <t>P-400-20191-705465</t>
  </si>
  <si>
    <t>H-400-20265-836482</t>
  </si>
  <si>
    <t>Nail Forestry Services, INC</t>
  </si>
  <si>
    <t>733-B Highway 6 East</t>
  </si>
  <si>
    <t>Oxford</t>
  </si>
  <si>
    <t>Nail</t>
  </si>
  <si>
    <t>Supervisor/President</t>
  </si>
  <si>
    <t>733 B Highway 6 East</t>
  </si>
  <si>
    <t>Mullinax</t>
  </si>
  <si>
    <t>N.</t>
  </si>
  <si>
    <t>4622 Boring Pond Rd</t>
  </si>
  <si>
    <t>h2visas@aol.com</t>
  </si>
  <si>
    <t>USA Works Inc</t>
  </si>
  <si>
    <t>1 HR lunch unpaid.  After week must be able to plant 2000 seedlings per 8 HRS. Will frequently lift and carry 50 lbs.  No overtime promised.</t>
  </si>
  <si>
    <t>733-b Highway 6 East</t>
  </si>
  <si>
    <t>NORTHEAST MISSISSIPPI NONMETROPOLITAN AREA</t>
  </si>
  <si>
    <t>P-400-20210-738625</t>
  </si>
  <si>
    <t xml:space="preserve">All deductions as required by law. Advance wages, if any. </t>
  </si>
  <si>
    <t>H-400-20260-827443</t>
  </si>
  <si>
    <t>Lift Operator Level 2</t>
  </si>
  <si>
    <t>The Petitioner will consider for employment any person who possesses at least 600 hours (equivalent to 3.5 full-time months) of lift operator experience in a hotel, resort, or tourism environment.</t>
  </si>
  <si>
    <t xml:space="preserve">Wage: $13.62 - $19.06 per hour, paid bi-weekly.  Overtime is available at $20.43 - $28.59 per hour.  </t>
  </si>
  <si>
    <t>P-400-20183-690572</t>
  </si>
  <si>
    <t>H-400-20272-848381</t>
  </si>
  <si>
    <t>160 Portal Lane</t>
  </si>
  <si>
    <t>Sedona</t>
  </si>
  <si>
    <t>COCONINO</t>
  </si>
  <si>
    <t>FLAGSTAFF, AZ</t>
  </si>
  <si>
    <t>Wage:piece-rate position paid on a basis of rooms cleaned, rather than on an hourly basis</t>
  </si>
  <si>
    <t>P-400-20197-715324</t>
  </si>
  <si>
    <t>COST OF HOUSING IF ACCEPTED, IS UP TO $100 PER WEEK. IF HOUSING IS UTILIZED, AN AGREEMENT FOR HOUSING WILL BE REQUIRED AND THE COST OF HOUSING IS PROCESSED. A SECURITY DEPOSIT OF UP TO $200.00 IS REQUIRED, OF WHICH $50.00 IS NONREFUNDABLE. EMPLOYEE SHALL PAY THE DEPOSIT AT $5.00 PER WEEK VIA PAYROLL DEDUCTION (AS ALLOWED BY LAW) UNTIL THE DEPOSIT IS PAID IN FULL, AND IN NO EVENT SHALL THE TOTAL DEDUCTION EXCEED $200.00. IF HOUSING IS LEFT IN GOOD CONDITION, $150.00 WILL BE REFUNDED TO EMPLOYEE IN THE SAME METHOD AS THE EMPLOYEE IS PAID.</t>
  </si>
  <si>
    <t>H-400-20266-838960</t>
  </si>
  <si>
    <t>BLUE STAR FARMS, LLC</t>
  </si>
  <si>
    <t>1325 AZ ROAD</t>
  </si>
  <si>
    <t>NORTH</t>
  </si>
  <si>
    <t>MUST HAVE VALID DRIVER'S LICENSE, MUST BE ABLE TO LIFT 50 LBS, POST-HIRE DRUG SCREEN AT EMPLOYER'S EXPENSE.</t>
  </si>
  <si>
    <t>ORANGEBURG</t>
  </si>
  <si>
    <t>LOWER SAVANNAH SOUTH CAROLINA NONMETROPOLITAN AREA</t>
  </si>
  <si>
    <t>P-400-20205-731216</t>
  </si>
  <si>
    <t>H-400-20248-805631</t>
  </si>
  <si>
    <t>Seafood Processing</t>
  </si>
  <si>
    <t>Shirley's Crawfish Pad, LLC</t>
  </si>
  <si>
    <t>crawfishpad@gmail.com</t>
  </si>
  <si>
    <t xml:space="preserve">Louisiana Supreme Court </t>
  </si>
  <si>
    <t xml:space="preserve">OT may be offered, hours vary. Daily work schedule includes 1 unpaid lunch hour. </t>
  </si>
  <si>
    <t>P-400-20183-690368</t>
  </si>
  <si>
    <t xml:space="preserve">Employer will make all deductions from workers’ paycheck as required by law; deductions employer intends to make from paycheck, which are not required by law, if applicable, would be deductions for housing, if employee chooses voluntary housing option. Voluntary, low-cost housing is available to workers for the option to board; $60.00/week is deducted from workers’ paychecks for workers who choose housing; housing is not mandatory. </t>
  </si>
  <si>
    <t xml:space="preserve">Hand </t>
  </si>
  <si>
    <t>H-400-20261-831335</t>
  </si>
  <si>
    <t>Omni Mount Washington, LLC</t>
  </si>
  <si>
    <t>Omni Mount Washington Resort</t>
  </si>
  <si>
    <t>310 Mount Washington Hotel Rd.</t>
  </si>
  <si>
    <t>Bretton Woods</t>
  </si>
  <si>
    <t>Baker</t>
  </si>
  <si>
    <t>310 Mount Washington Hotel Rd</t>
  </si>
  <si>
    <t>Christina.Baker@omnihotels.com</t>
  </si>
  <si>
    <t xml:space="preserve">SUBJECT TO DRUG TESTING UPON REASONABLE SUSPICION; COST PAID BY EMPLOYER. APPLICANTS MUST COMPLETE AN EMPLOYMENT APPLICATION.
Random drug test under reasonable suspicion do not favor either U.S. or H-2B workers, they are conducted on an equal basis for all employees. To ensure a fair and ethical practice for ALL applicants, we clearly disclose in employment advertising and in our application for temporary labor certification that workers are subject to random drug tests. Any employee, whether a U.S. or H-2B, in violation of our random drug test policy would be immediately terminated.  All applicable regulations in providing transportation home for a terminated H-2B will be followed.  Without question, the random drug test will be administered equally between all U.S. and H-2B workers, and costs associated is paid for by our company.  Again, the same standards apply equally to all potential U.S. and H-2B employees-regardless of national origin, sex, race, etc.  Please note that these practices are the same practices that are used by other non-H-2B employers in the industry. Therefore, we assert that random drug test are applied in a manner not less favorable to U.S. workers or foreign nationals, as we apply the same requirements to all potential employees, including H-2B.
</t>
  </si>
  <si>
    <t xml:space="preserve"> Employer may increase wage based on experience and/or provide additional pay for performance and tenure.</t>
  </si>
  <si>
    <t>P-400-20234-781011</t>
  </si>
  <si>
    <t>Optional employee shared housing available, including utilities and deposit, at a rate of approximately $105-$135 per week, depending on housing unit. Subject to housing damage, deposit refunded within 1 month of move out. Cost of housing &amp; deposit payroll deducted if worker elects.   Uniform provided. Optional meal available at a discounted rate of $3.00 per meal during shift. Cost of meals payroll deducted if worker elects.</t>
  </si>
  <si>
    <t>www.omnihotels.com</t>
  </si>
  <si>
    <t>H-400-20261-830090</t>
  </si>
  <si>
    <t>1 Knights Key BLVD MM47</t>
  </si>
  <si>
    <t>Tipped position. Employer may increase wage based on experience and/or provide additional pay for performance and tenure</t>
  </si>
  <si>
    <t>P-400-20174-671310</t>
  </si>
  <si>
    <t>H-400-20266-839547</t>
  </si>
  <si>
    <t>13031 Ritz-Carlton Highlands Court</t>
  </si>
  <si>
    <t>Truckee</t>
  </si>
  <si>
    <t>Please see "Wage" in Job Description.. "Wage: $15.63 per hour, paid weekly. Overtime is available at $23.45 per hour...</t>
  </si>
  <si>
    <t>P-400-20153-617378</t>
  </si>
  <si>
    <t xml:space="preserve">If hired, Company is willing to facilitate housing accommodations through a third party.  Housing is limited to the period of time of temporary employment which is no more than nine (9) months and is on a first come first serve basis.  Cost of housing if accepted, is up to $150 per week.  If housing is utilized, an agreement for housing will be required and the cost of housing is processed.  A security deposit of up to $200.00 is required, of which $50.00 is nonrefundable.  Employee shall pay the deposit at $5.00 per week via payroll deduction (as allowed by law) until the deposit is paid in full, and in no event shall the total deduction exceed $200.00.  If housing is left in good condition, $150.00 will be refunded to employee in the same method as the employee is paid. </t>
  </si>
  <si>
    <t>H-400-20280-859503</t>
  </si>
  <si>
    <t>Brass Ring Amusements, Inc.</t>
  </si>
  <si>
    <t>Midway of Fun</t>
  </si>
  <si>
    <t>650 State Box Road</t>
  </si>
  <si>
    <t>{Mail:  9700 Fair Oaks Blvd Suite J Fair Oaks, CA 95628}</t>
  </si>
  <si>
    <t>Oroville</t>
  </si>
  <si>
    <t>Harry</t>
  </si>
  <si>
    <t>{Mail:  9700 Fair Oaks Blvd., Suite J, Fair Oaks, CA 95628}</t>
  </si>
  <si>
    <t>brassringamuse@aol.com</t>
  </si>
  <si>
    <t>BUTTE</t>
  </si>
  <si>
    <t>CHICO, CA</t>
  </si>
  <si>
    <t>P-400-20202-724604</t>
  </si>
  <si>
    <t>midwayoffun@yahoo.com</t>
  </si>
  <si>
    <t>H-400-20280-859207</t>
  </si>
  <si>
    <t xml:space="preserve">ABC Professional Tree Services, Inc - Beaumont </t>
  </si>
  <si>
    <t xml:space="preserve">I-10 &amp; Walden </t>
  </si>
  <si>
    <t>P-400-20234-782148</t>
  </si>
  <si>
    <t xml:space="preserve">Employer will make all deductions from worker’s paycheck required by law.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reasonable fair market value cost of rent and utilities based on number of occupants for workers who voluntarily elect to live in employer-offered housing.  Employer will offer daily transportation to and from worksite from a central designated pick-up place at no cost to workers.  Use of this transportation is voluntary. Employer will deduct for reasonable cost of damages and/or replacement of tools and/or equipment if such repair or replacement results from willful neglect or gross negligence. Employer offers optional employee health insurance to its workers; participation in any such plan is voluntary.    </t>
  </si>
  <si>
    <t>www.workintexas.com/vosnet/Default.aspx</t>
  </si>
  <si>
    <t xml:space="preserve"> Amanda </t>
  </si>
  <si>
    <t>H-400-20280-859231</t>
  </si>
  <si>
    <t xml:space="preserve">LandCare USA LLC - Richmond </t>
  </si>
  <si>
    <t>10986 Leadbetter Road</t>
  </si>
  <si>
    <t>Corp: 5295 Westview Drive, Ste 100, Fredrick, MD 21703</t>
  </si>
  <si>
    <t xml:space="preserve">Ashland </t>
  </si>
  <si>
    <t>Fredrick</t>
  </si>
  <si>
    <t xml:space="preserve">10986 Leadbetter Road </t>
  </si>
  <si>
    <t>Ashland</t>
  </si>
  <si>
    <t>HANOVER</t>
  </si>
  <si>
    <t>P-400-20247-804621</t>
  </si>
  <si>
    <t>H-400-20293-881464</t>
  </si>
  <si>
    <t>Pool Construction Laborer</t>
  </si>
  <si>
    <t>Aloha Pools of Jackson LLC</t>
  </si>
  <si>
    <t>614 Carriage House Dr. Ste A</t>
  </si>
  <si>
    <t>dencook@bellsouth.net</t>
  </si>
  <si>
    <t>P-400-20205-732216</t>
  </si>
  <si>
    <t>Optional advance pay repaid via deduction, optional $60 per week for optional housing. SEE JOB ORDER, DEDUCTIONS WILL NOT DROP THE OVERALL WAGE BELOW USDOL MINIMUM, IF THE DEDUCTIONS ARE TOO GREAT THEY WILL NOT BE MADE.</t>
  </si>
  <si>
    <t>https://www.jobs4tn.gov</t>
  </si>
  <si>
    <t>H-400-20277-856799</t>
  </si>
  <si>
    <t>C.W.M. Independent Rides, LLC</t>
  </si>
  <si>
    <t>yardnote100@gmail.com</t>
  </si>
  <si>
    <t>P-400-20196-711847</t>
  </si>
  <si>
    <t>H-400-20290-880918</t>
  </si>
  <si>
    <t xml:space="preserve">Mon-Club Management, Inc. </t>
  </si>
  <si>
    <t>The Mountain Club on Loon</t>
  </si>
  <si>
    <t>90 Loon Mountain Road</t>
  </si>
  <si>
    <t>McIver</t>
  </si>
  <si>
    <t>President/General Manager</t>
  </si>
  <si>
    <t>jmciver@mtnclub.com</t>
  </si>
  <si>
    <t>The Petitioner will consider for employment any person who possesses at least one (1) year of culinary experience in a fine-dining or high-volume environment at a high-end restaurant, resort, or private club.</t>
  </si>
  <si>
    <t>GRAFTON</t>
  </si>
  <si>
    <t>WEST CENTRAL-SOUTHWEST NEW HAMPSHIRE NONMETROPOLITAN AREA</t>
  </si>
  <si>
    <t xml:space="preserve">Wage: $14.66 - $18.00 per hour, paid weekly.  Overtime is available at $21.99 - $27.00 per hour.  </t>
  </si>
  <si>
    <t>P-400-20239-788882</t>
  </si>
  <si>
    <t>Housing is offered and optional.  Cost of housing including utilities, Cable TV, linens, and a kitchen, if accepted, is $85.00 per week.  If used, total cost of housing will be deducted from paycheck.  A $100.00 security deposit is required, to be deducted in equal $25.00 installments from employee’s first four (4) paychecks.  Deposit will be returned to the employee based on the condition of the housing at the employer’s sole discretion, at the end of the employment period.</t>
  </si>
  <si>
    <t>H-400-20292-881190</t>
  </si>
  <si>
    <t xml:space="preserve">Hernandez-Mesquite Landscape Services, Inc. </t>
  </si>
  <si>
    <t>Mesquite Landscape Services</t>
  </si>
  <si>
    <t>1043 S Lewis</t>
  </si>
  <si>
    <t>Garnica</t>
  </si>
  <si>
    <t>Monika</t>
  </si>
  <si>
    <t>info@hmlsaz.com</t>
  </si>
  <si>
    <t xml:space="preserve">114 S Extension </t>
  </si>
  <si>
    <t>P-400-20262-832012</t>
  </si>
  <si>
    <t>Housing optional - $185/month, plus utilities.  The employer will make all deductions from the worker’s paycheck required by law.</t>
  </si>
  <si>
    <t>H-400-20292-881266</t>
  </si>
  <si>
    <t>Woodworkers/Laborer</t>
  </si>
  <si>
    <t>Marucci Bat Company</t>
  </si>
  <si>
    <t>none used</t>
  </si>
  <si>
    <t>5818 McCann Drive</t>
  </si>
  <si>
    <t>not applicable</t>
  </si>
  <si>
    <t>Ainsworth</t>
  </si>
  <si>
    <t>5818 McCann Dr.</t>
  </si>
  <si>
    <t>kurt@maruccisports.com</t>
  </si>
  <si>
    <t>Jackie</t>
  </si>
  <si>
    <t>3939 Twelve Oaks Ave</t>
  </si>
  <si>
    <t>mitchell3939@cox.net</t>
  </si>
  <si>
    <t>Foreign Labor Solutions, LLC</t>
  </si>
  <si>
    <t>Employer reserves the right to offer a higher wage to a worker depending on the experience of the worker for the job off</t>
  </si>
  <si>
    <t>P-400-20254-815029</t>
  </si>
  <si>
    <t>All Local, State and Federal Taxes will be deducted from employees pay check as state in the law.  If necessary, any advances of pay will be deducted according to an agreement between employer and employee</t>
  </si>
  <si>
    <t>kurt@marrucisports.com</t>
  </si>
  <si>
    <t>H-400-20280-861418</t>
  </si>
  <si>
    <t>Athletic Turf Solutions, LLC</t>
  </si>
  <si>
    <t>1711 Highway 90 W</t>
  </si>
  <si>
    <t>Jennings</t>
  </si>
  <si>
    <t>Cheryl</t>
  </si>
  <si>
    <t>1711 Highway 90W</t>
  </si>
  <si>
    <t>MUST BE ABLE TO LIFT 50 LBS, KNEEL, WALK, BEND, &amp; STOOP REPETITIVELY FOR PROLONGED PERIODS OF TIME THROUGHOUT THE ENTIRE WORKDAY. WORK IS
PERFORMED IN ALL TYPES OF WEATHER. WORK IN OUTDOOR TEMPS FROM BELOW 30 TO EXCESS OF 100 DEGREES &amp; OTHER WEATHER CONDITIONS. MUST BE
PHYSICALLY ABLE TO PERFORM JOB. MUST BE AVAILABLE FOR THE ENTIRE SEASON, ABLE, WILLING, AND QUALIFIED TO PERFORM THE WORK. WORKER MAY BE
REQUIRED TO TAKE A RANDOM DRUG TEST, POST-HIRE, AT NO COST TO WORKER. TESTING POSITIVE OR FAILURE TO COMPLY MAY RESULT IN IMMEDIATE
TERMINATION OF EMPLOYMENT. 1 MONTH POSITIVE VERIFIABLE EXPERIENCE REQUIRED IN JOB OFFERED.</t>
  </si>
  <si>
    <t>JEFFERSON DAVIS</t>
  </si>
  <si>
    <t>SOUTHWEST LOUISIANA NONMETROPOLITAN AREA</t>
  </si>
  <si>
    <t>P-400-20217-751058</t>
  </si>
  <si>
    <t>H-400-20287-876922</t>
  </si>
  <si>
    <t xml:space="preserve">HHH Landscapes LLC </t>
  </si>
  <si>
    <t>Southern Landscape</t>
  </si>
  <si>
    <t>8907-A Bee Cave Rd.</t>
  </si>
  <si>
    <t>Hearnsberger</t>
  </si>
  <si>
    <t>jason@triplehgroup.com</t>
  </si>
  <si>
    <t>9601 Brown Lane (report to work)</t>
  </si>
  <si>
    <t>P-400-20183-690158</t>
  </si>
  <si>
    <t>careers@southernlandscape.com</t>
  </si>
  <si>
    <t>H-400-20286-875697</t>
  </si>
  <si>
    <t>First Class Attractions, Inc.</t>
  </si>
  <si>
    <t>7377 Timberpoint Ct</t>
  </si>
  <si>
    <t>(Mail: 802 W. Main St, Carbondale IL 62901)</t>
  </si>
  <si>
    <t>Schoendienst</t>
  </si>
  <si>
    <t>loreleijuno@gmail.com</t>
  </si>
  <si>
    <t>1936 N 81st Street</t>
  </si>
  <si>
    <t>Caseyville</t>
  </si>
  <si>
    <t>P-400-20197-716589</t>
  </si>
  <si>
    <t>H-400-20278-857002</t>
  </si>
  <si>
    <t xml:space="preserve">Ecoscape Solutions Group, LLC_Charlotte </t>
  </si>
  <si>
    <t>11010 Metromont Parkway</t>
  </si>
  <si>
    <t xml:space="preserve">Charlotte </t>
  </si>
  <si>
    <t xml:space="preserve">Johnson </t>
  </si>
  <si>
    <t xml:space="preserve"> Charlotte</t>
  </si>
  <si>
    <t>P-400-20240-790729</t>
  </si>
  <si>
    <t xml:space="preserve">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The employer offers optional employee health insurance and savings plans to its workers; participation in any such plan is voluntary.   Employer may also deduct for voluntary boot purchase program. </t>
  </si>
  <si>
    <t>H-400-20278-856975</t>
  </si>
  <si>
    <t>10892 Shadow Wood Drive</t>
  </si>
  <si>
    <t xml:space="preserve">Post-employment criminal background check may be performed in accordance with contractual obligations for US and Foreign workers. Pre-employment, post-injury/incident and reasonable suspicion drug test and e-verify required, cost paid by employer.  Must be able to work a 5 day schedule, may include weekends and holidays. Applicants must complete an employment application. </t>
  </si>
  <si>
    <t>P-400-20210-738470</t>
  </si>
  <si>
    <t>H-400-20286-876150</t>
  </si>
  <si>
    <t>Painter Helpers</t>
  </si>
  <si>
    <t>D&amp;W Painting, Inc.</t>
  </si>
  <si>
    <t>2611 Hero Way</t>
  </si>
  <si>
    <t>PEPPER</t>
  </si>
  <si>
    <t>JODI</t>
  </si>
  <si>
    <t>VICE PRESIDENT</t>
  </si>
  <si>
    <t>LEANDER</t>
  </si>
  <si>
    <t>CIS-DOCUMENTS@HOTMAIL.COM</t>
  </si>
  <si>
    <t>LEONEL DE CERVANTES</t>
  </si>
  <si>
    <t>SAYDE</t>
  </si>
  <si>
    <t>MARISOL</t>
  </si>
  <si>
    <t>6701 NIEDERWALD STRASSE</t>
  </si>
  <si>
    <t>ILS-SRANGEL@HOTMAIL.COM</t>
  </si>
  <si>
    <t>Infinity Labor Source, Inc.</t>
  </si>
  <si>
    <t>P-400-20181-685050</t>
  </si>
  <si>
    <t>EMPLOYER WILL TAKE ALL DEDUCTIONS REQUIRED BY LAW</t>
  </si>
  <si>
    <t>H-400-20280-859222</t>
  </si>
  <si>
    <t xml:space="preserve">Production Worker Helpers, Second Shift </t>
  </si>
  <si>
    <t>Tower Extrusions, LLC - Wylie</t>
  </si>
  <si>
    <t>930 Hensley Lane</t>
  </si>
  <si>
    <t>Mailing: P.O. Box 218  Olney TX 76374</t>
  </si>
  <si>
    <t xml:space="preserve">Wylie </t>
  </si>
  <si>
    <t xml:space="preserve">Cook </t>
  </si>
  <si>
    <t>H.R. Manager</t>
  </si>
  <si>
    <t>mailing: P.O. Box 218  Olney TX 76374</t>
  </si>
  <si>
    <t xml:space="preserve">Must lift/carry 75 lbs., when necessary.  Saturday and Sunday work required, when necessary.  Second shift may be offered: 6:00 PM - 6:00 AM. Maximum shifts are 12 hours per day,6pm-6am. The actual work schedule for each day of the week is subject to change. Not every employee will work 12 hour shifts, 7 days a week. An employee may work up to 12  hours per day, but may work alternating days or may work a portion of a 12 hour shift. We will offer at least 40 hours in a typical workweek, hours in excess of 40 will vary depending on staff, production quotas and other factors to be evaluated on a daily basis. Employer-paid drug testing required of foreign and domestic workers prior to commencing work and post-hire at random, upon suspicion of use, and post-accident. Post-hire background check required of foreign and domestic workers. </t>
  </si>
  <si>
    <t xml:space="preserve">930 Hensley Lane </t>
  </si>
  <si>
    <t>P-400-20241-793198</t>
  </si>
  <si>
    <t>Emplyr will make all deductions from worker’s paycheck required by law. Emplyr does not envision other workforce-wide payroll deductions. Potential elective deductions to be pre-authorized in writing if applicable are as follows: If needed, Emplyr will assist in arranging optional worker-paid lodging for hired foreign and non-local U.S. workers. Emplyr will deduct for the reasonable fair market value cost of rent and utilities based on number of occupants for workers who voluntarily elect to live in employer-offered housing. Employer will offer daily transport to and from the worksite from a centralized designated pick-up place at no cost to workers. Use of this transport is voluntary. Emplyr offers optional employee health insurance and retirement plans to its workers; participation in any such plan is voluntary. Emplyr may also deduct for optional uniforms, which are available for the employee's benefit and may be purchased at the employee's expense. Uniforms are not mandatory.</t>
  </si>
  <si>
    <t>Yesenia@towerextrusion.com</t>
  </si>
  <si>
    <t>H-400-20280-861333</t>
  </si>
  <si>
    <t>Kees Lawn Care, LLC</t>
  </si>
  <si>
    <t>3910 Richland Circle</t>
  </si>
  <si>
    <t>Kees</t>
  </si>
  <si>
    <t>MUST BE ABLE TO LIFT 50 LBS, KNEEL, WALK, BEND, &amp; STOOP REPETITIVELY FOR PROLONGED PERIODS OF TIME THROUGHOUT THE ENTIRE WORKDAY. WORK IS
PERFORMED IN ALL TYPES OF WEATHER. MUST BE ABLE TO WORK IN OUTDOOR TEMPS FROM BELOW 30 TO EXCESS OF 100 DEGREES. MUST BE PHYSICALLY ABLE
TO PERFORM JOB. MUST BE AVAILABLE FOR THE ENTIRE SEASON, ABLE, WILLING, AND QUALIFIED TO PERFORM THE WORK. WORKER MAY BE REQUIRED TO TAKE A
RANDOM DRUG TEST, POST-HIRE, AT NO COST TO WORKER. TESTING POSITIVE OR FAILURE TO COMPLY MAY RESULT IN IMMEDIATE TERMINATION OF EMPLOYMENT. 1
MONTH POSITIVE VERIFIABLE EXPERIENCE REQUIRED IN JOB OFFERED.</t>
  </si>
  <si>
    <t>P-400-20184-692416</t>
  </si>
  <si>
    <t>H-400-20308-897251</t>
  </si>
  <si>
    <t>Chapman Outdoors, LLC</t>
  </si>
  <si>
    <t>Andy's sprinkler &amp; Drainage</t>
  </si>
  <si>
    <t>1217 Brumlow Ave.</t>
  </si>
  <si>
    <t>Runte</t>
  </si>
  <si>
    <t>Carmen</t>
  </si>
  <si>
    <t>Amigo's Labor Solutions, Inc</t>
  </si>
  <si>
    <t>P-400-20195-710147</t>
  </si>
  <si>
    <t>Shared housing may be available - if used, $168.74 per pay period will be deducted from paycheck.</t>
  </si>
  <si>
    <t>Amigo's Labor Solutions, Inc.</t>
  </si>
  <si>
    <t>H-400-20308-896141</t>
  </si>
  <si>
    <t>GroundsPRO LLC</t>
  </si>
  <si>
    <t>9405 Sutton Place</t>
  </si>
  <si>
    <t>West Chester</t>
  </si>
  <si>
    <t>twilson@groundspro.com</t>
  </si>
  <si>
    <t>Must be able to lift 50 lbs. Workers are subject to post-injury/incident drug testing, paid by employer and applied equally to all workers, U.S. and foreign/H-2B.  Applicants must complete an employment application.</t>
  </si>
  <si>
    <t>Employer may increase wage based on experience and/or driving crews; may provide additional pay for performance/tenure.</t>
  </si>
  <si>
    <t>P-400-20209-736725</t>
  </si>
  <si>
    <t>Optional employee shared housing available at approximately $100 per pay, payroll deducted if worker elects. Cost of utilities is divided equally among occupants, approximately $10 per month per person.</t>
  </si>
  <si>
    <t>www.ohiomeansjobs.com</t>
  </si>
  <si>
    <t>H-400-20309-898459</t>
  </si>
  <si>
    <t>Natur Chem Inc.</t>
  </si>
  <si>
    <t>4134 Hwy 441 S</t>
  </si>
  <si>
    <t>Lake City</t>
  </si>
  <si>
    <t>COLUMBIA</t>
  </si>
  <si>
    <t>P-400-20278-857081</t>
  </si>
  <si>
    <t>H-400-20301-889237</t>
  </si>
  <si>
    <t xml:space="preserve">Ruppert Landscape, Inc. </t>
  </si>
  <si>
    <t>320 Crooked Lane</t>
  </si>
  <si>
    <t>Pennsylvania</t>
  </si>
  <si>
    <t>P-400-20210-739903</t>
  </si>
  <si>
    <t>Shared housing may be available, if used $118.28/wk will be deducted from pay check.</t>
  </si>
  <si>
    <t>cmoyer@ruppertcompanies.com</t>
  </si>
  <si>
    <t>https://www.pacareerlink.pa.gov/jponline/</t>
  </si>
  <si>
    <t>H-400-20294-883748</t>
  </si>
  <si>
    <t xml:space="preserve">The Petitioner will consider for employment any person who possesses at least six (6) months of culinary experience in a fine-dining or high-volume environment at a high-end restaurant, resort, or private club.
Successful applicant must pass pre-employment background check.  </t>
  </si>
  <si>
    <t>Wage: $15.46 - $20.23 per hour, paid bi-weekly.  Overtime is available at $23.19 - $30.35 per hour.</t>
  </si>
  <si>
    <t>P-400-20246-801244</t>
  </si>
  <si>
    <t>Employer-provided housing is not available.  However, employer will assist workers in finding and arranging local housing if requested by the employee.  Employees who secure local housing will be responsible for paying rent directly to the housing company.  As an optional benefit to the employee, if employee voluntarily elects, employer will deduct employee’s rent through payroll deductions and make rent payments directly to third-party landlord on the employee’s behalf.  Additional, optional benefits may be offered to worker, for worker’s sole benefit, if worker meets eligibility requirements, including but not limited to meals, medical, dental, life insurance, and 401k plans.  If voluntarily elected by worker, employee costs/contributions for benefits will be deducted from paycheck.</t>
  </si>
  <si>
    <t>H-400-20302-890231</t>
  </si>
  <si>
    <t>Downey Drilling, Inc.</t>
  </si>
  <si>
    <t>75471 Road 435</t>
  </si>
  <si>
    <t>PO Box 278</t>
  </si>
  <si>
    <t>Downey</t>
  </si>
  <si>
    <t>CEO/President</t>
  </si>
  <si>
    <t>75471 Rd 435</t>
  </si>
  <si>
    <t>ABILITY TO READ AND UNDERSTAND INSTRUCTIONS. ABLE TO OBTAIN DRIVER'S LICENSE IN 30 DAYS. CLEAN DRIVING RECORD. EMPLOYMENT REFERENCE.
50+hrs/wk, M-F 7a-6p, workdays/hours vary</t>
  </si>
  <si>
    <t>45471 Rd 435</t>
  </si>
  <si>
    <t>DAWSON</t>
  </si>
  <si>
    <t>P-400-20240-791140</t>
  </si>
  <si>
    <t>Employer may charge the worker for reasonable costs related to the worker's refusal or negligent failure to return any property furnished by the employer or due to such worker's willful damage or destruction of such property. Deductions may be taken per employee's request. Motel housing is provided at no cost when overnight stay is required for workers.</t>
  </si>
  <si>
    <t>H-400-20303-891636</t>
  </si>
  <si>
    <t>(BVLS3221) BrightView Landscape Services, Inc.- Riverside, CA</t>
  </si>
  <si>
    <t>715 West La Cadena Drive</t>
  </si>
  <si>
    <t>Riverside</t>
  </si>
  <si>
    <t>P-400-20275-853071</t>
  </si>
  <si>
    <t>H-400-20300-888224</t>
  </si>
  <si>
    <t>Monarca forestry Inc</t>
  </si>
  <si>
    <t>5218 colver rd</t>
  </si>
  <si>
    <t>Talent</t>
  </si>
  <si>
    <t>Mena</t>
  </si>
  <si>
    <t>Amaris</t>
  </si>
  <si>
    <t>monarcaforestry@gmail.com</t>
  </si>
  <si>
    <t xml:space="preserve">Able to stand and walk for hours at a time. Quick learner. </t>
  </si>
  <si>
    <t>P-400-20267-840341</t>
  </si>
  <si>
    <t>Social security, medicare. Boarding / Lodging will be provided for its H2B workers.</t>
  </si>
  <si>
    <t>Monarcaforestry@gmail.com</t>
  </si>
  <si>
    <t>H-400-20303-891320</t>
  </si>
  <si>
    <t>Oberson's Nursery &amp; Landscapes, Inc.</t>
  </si>
  <si>
    <t>3951 River Rd.</t>
  </si>
  <si>
    <t>Fairfield</t>
  </si>
  <si>
    <t>Oberson</t>
  </si>
  <si>
    <t>Must be able to lift 50 lbs, work in adverse weather conditions &amp; pass a pre &amp; post-employment drug test paid by employer.</t>
  </si>
  <si>
    <t>3951 River Road</t>
  </si>
  <si>
    <t>P-400-20193-708990</t>
  </si>
  <si>
    <t>Shared housing may be available, if used $50.00/bi-weekly will be deducted from paycheck.</t>
  </si>
  <si>
    <t>chad@obersons.com</t>
  </si>
  <si>
    <t>https://jfs.ohio.gov/</t>
  </si>
  <si>
    <t>H-400-20295-884773</t>
  </si>
  <si>
    <t>Material Movers</t>
  </si>
  <si>
    <t>Special Event Flooring Technology</t>
  </si>
  <si>
    <t>8301 Retreat Road</t>
  </si>
  <si>
    <t>Walkersville</t>
  </si>
  <si>
    <t>Lewis</t>
  </si>
  <si>
    <t>Monkia</t>
  </si>
  <si>
    <t>Walkerville</t>
  </si>
  <si>
    <t>mlewis@beitservices.com</t>
  </si>
  <si>
    <t>McCormack</t>
  </si>
  <si>
    <t>Mckayla</t>
  </si>
  <si>
    <t>Lee</t>
  </si>
  <si>
    <t>Mickey@laborci.com</t>
  </si>
  <si>
    <t xml:space="preserve">Must be 18 due to equipment use. Must show proof of legal authorization to work in the United States. Drug/alcohol/tobacco-free work zone. Perform physical activities such as: lift, balance, walk, stoop, handle, position, move, manipulate materials use static strength to exert max muscle force to lift, push, pull, carry objects up to 75lbs (possible 2-person). All applicants must be able, willing, qualified to perform work described, and must be available for the entire period specified and work throughout all areas of intended employment.  </t>
  </si>
  <si>
    <t>8301 Retreat Road (report to work)</t>
  </si>
  <si>
    <t xml:space="preserve">Wage may vary. Depends on experience. </t>
  </si>
  <si>
    <t>P-400-20265-837338</t>
  </si>
  <si>
    <t>HR@seftechnology.com</t>
  </si>
  <si>
    <t>H-400-20279-857820</t>
  </si>
  <si>
    <t>Robert M. Gorham</t>
  </si>
  <si>
    <t>Bo-Mar Enterprises Inc.</t>
  </si>
  <si>
    <t>7250 W Main</t>
  </si>
  <si>
    <t>KALAMAZOO</t>
  </si>
  <si>
    <t>Gorham</t>
  </si>
  <si>
    <t>7250 W. Main</t>
  </si>
  <si>
    <t>Kalamazoo</t>
  </si>
  <si>
    <t>rgorham269@yahoo.com</t>
  </si>
  <si>
    <t>MAHONING VALLEY RACE COURSE</t>
  </si>
  <si>
    <t>635 N Canfield Niles Road</t>
  </si>
  <si>
    <t>YOUNGSTOWN</t>
  </si>
  <si>
    <t>MAHONING</t>
  </si>
  <si>
    <t>P-400-20183-690785</t>
  </si>
  <si>
    <t>state and federal taxes.</t>
  </si>
  <si>
    <t>H-400-20308-895934</t>
  </si>
  <si>
    <t>Natural Art Landscaping, Inc.</t>
  </si>
  <si>
    <t>2601 W. Medical Hall Rd.</t>
  </si>
  <si>
    <t>Hart</t>
  </si>
  <si>
    <t>2601 West Medical Hall Rd.</t>
  </si>
  <si>
    <t>Baltimore</t>
  </si>
  <si>
    <t>P-400-20193-708994</t>
  </si>
  <si>
    <t>Shared housing may be available, if used $130.00/wk will be deducted from paycheck.</t>
  </si>
  <si>
    <t>naturalart@hotmail.com</t>
  </si>
  <si>
    <t>H-400-20294-883741</t>
  </si>
  <si>
    <t>Recreation Attendant</t>
  </si>
  <si>
    <t xml:space="preserve">The Petitioner will consider for employment any person who possesses at least three (3) months of guest-service experience at a high-end hotel, resort, private club, or tourism environment.
Successful applicant must pass pre-employment background check.  </t>
  </si>
  <si>
    <t>Tipped position with guaranteed wage of $11.91 per hour, paid bi-weekly.  See job description for additional information</t>
  </si>
  <si>
    <t>P-400-20246-801350</t>
  </si>
  <si>
    <t>Accounting Manager</t>
  </si>
  <si>
    <t>H-400-20324-920969</t>
  </si>
  <si>
    <t>Paradise Plantscapes, Inc.</t>
  </si>
  <si>
    <t>108 Lesin Broussard Road</t>
  </si>
  <si>
    <t>Bott-Gonzalez</t>
  </si>
  <si>
    <t>Judith</t>
  </si>
  <si>
    <t xml:space="preserve">Must be able to lift 50 lbs, work in adverse weather conditions &amp; pass pre-employment drug test paid by employer.  </t>
  </si>
  <si>
    <t>P-400-20212-743165</t>
  </si>
  <si>
    <t>Personal Chef</t>
  </si>
  <si>
    <t>Cooks, Private Household</t>
  </si>
  <si>
    <t xml:space="preserve">Mela Loyola's Private Residence </t>
  </si>
  <si>
    <t>2327 W. 23rd PL</t>
  </si>
  <si>
    <t>2327 W. 23rd Pl.</t>
  </si>
  <si>
    <t>melaloyola@yahoo.com</t>
  </si>
  <si>
    <t xml:space="preserve">Michigan Supreme Court </t>
  </si>
  <si>
    <t>2327 W. 23rd Place</t>
  </si>
  <si>
    <t>P-400-20254-815497</t>
  </si>
  <si>
    <t>https://illinoisjoblink.illinois.gov/ada/r/jobs/7634794</t>
  </si>
  <si>
    <t>KERR</t>
  </si>
  <si>
    <t>H-400-20323-918265</t>
  </si>
  <si>
    <t>KMcCabe@ruppertcompanies.com</t>
  </si>
  <si>
    <t>H-400-20319-912957</t>
  </si>
  <si>
    <t>Amusement &amp; Recreation Attendant - Traveling Circus</t>
  </si>
  <si>
    <t>HV, LLC</t>
  </si>
  <si>
    <t>Circo Hermanos Vazquez</t>
  </si>
  <si>
    <t>700 Vazquez Lane</t>
  </si>
  <si>
    <t>Donna</t>
  </si>
  <si>
    <t>ramon@circovazquez.com</t>
  </si>
  <si>
    <t xml:space="preserve">Post-employment random drug testing &amp; background checks may be required, at no cost to the worker. The job requires the applicant to be qualified, ready, willing, able, &amp; available to perform during the entire employment at the designated worksite; to enter into &amp; comply with employment contract; to follow workplace rules; &amp; to meet job performance standards.
</t>
  </si>
  <si>
    <t>P-400-20202-724681</t>
  </si>
  <si>
    <t xml:space="preserve">Employer will make all deductions from the worker’s paycheck required by law. Optional mobile housing (valued at $175.00 per week) and local convenience travel (valued at $25.00 per week) are available at no cost to the worker.  </t>
  </si>
  <si>
    <t>jobs@circovazquez.com</t>
  </si>
  <si>
    <t>H-400-20301-889193</t>
  </si>
  <si>
    <t>8805 Telegraph Road</t>
  </si>
  <si>
    <t>Lorton</t>
  </si>
  <si>
    <t>P-400-20210-740010</t>
  </si>
  <si>
    <t>ccorrales@ruppertcompanies.com</t>
  </si>
  <si>
    <t>H-400-20310-900282</t>
  </si>
  <si>
    <t>Underwood Brothers Inc</t>
  </si>
  <si>
    <t>AAA Landscape</t>
  </si>
  <si>
    <t>3747 E Southern Ave</t>
  </si>
  <si>
    <t>Underwood</t>
  </si>
  <si>
    <t>b.castaneda@aaalandscape.com</t>
  </si>
  <si>
    <t xml:space="preserve">Able to lift 50lbs. Able to perform physical labor in the heat. Pre-hire background check required; Pre-employment drug testing required. Mon-Fri, Some Saturdays required, Schedule may vary, OT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</si>
  <si>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4742 N. Romero Rd.</t>
  </si>
  <si>
    <t>Potential raise at employer's discretion</t>
  </si>
  <si>
    <t>P-400-20272-847681</t>
  </si>
  <si>
    <t>Employer may make payroll deductions at employee's request. Employer facilitates voluntary housing arrangements upon worker request along with corresponding payroll deductions, $280.49/Bi-weekly</t>
  </si>
  <si>
    <t>Svec</t>
  </si>
  <si>
    <t>Robin</t>
  </si>
  <si>
    <t>rsvec@fewaglobal.org</t>
  </si>
  <si>
    <t xml:space="preserve">Employer may make payroll deductions at employee's request. </t>
  </si>
  <si>
    <t>Wentzville</t>
  </si>
  <si>
    <t>ALAN</t>
  </si>
  <si>
    <t>www.jobs.mo.gov</t>
  </si>
  <si>
    <t>F.</t>
  </si>
  <si>
    <t>Master Carpenter</t>
  </si>
  <si>
    <t>Gonzalez Construction</t>
  </si>
  <si>
    <t>327 N.Corry St</t>
  </si>
  <si>
    <t>Fort Bragg</t>
  </si>
  <si>
    <t>Joanna</t>
  </si>
  <si>
    <t>bgonzalezconstruction1@gmail.com</t>
  </si>
  <si>
    <t xml:space="preserve">Must be able to work autonomously. Precision and accuracy is required. Portfolio of carpentry accomplishments a must. Applicant must posses a minimum of 10 years experience.  </t>
  </si>
  <si>
    <t>MENDOCINO</t>
  </si>
  <si>
    <t>NORTH COAST REGION OF CALIFORNIA NONMETROPOLITAN AREA</t>
  </si>
  <si>
    <t>P-400-20336-931873</t>
  </si>
  <si>
    <t>H-400-20347-955661</t>
  </si>
  <si>
    <t xml:space="preserve">Berta's Complete Lawn Service, Inc. </t>
  </si>
  <si>
    <t>2202 Refugee Road</t>
  </si>
  <si>
    <t xml:space="preserve">Columbus </t>
  </si>
  <si>
    <t xml:space="preserve">Berta </t>
  </si>
  <si>
    <t>Steve</t>
  </si>
  <si>
    <t xml:space="preserve">2202 Refugee Road </t>
  </si>
  <si>
    <t>P-400-20209-736799</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</si>
  <si>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Employer will offer daily transportation to and from the worksite from a centralized designated pick-up place at no cost to workers.  Use of this transportation is voluntary. </t>
  </si>
  <si>
    <t>bertaslawn@hotmail.com</t>
  </si>
  <si>
    <t>H-400-20336-933378</t>
  </si>
  <si>
    <t>Frank Joseph and Sons, Inc.</t>
  </si>
  <si>
    <t>Jolly Shows</t>
  </si>
  <si>
    <t>514 Tremont Circle</t>
  </si>
  <si>
    <t>jollyshows@gmail.com</t>
  </si>
  <si>
    <t>1411 Colonial Manor Court</t>
  </si>
  <si>
    <t>P-400-20205-730862</t>
  </si>
  <si>
    <t xml:space="preserve">Merit increases and/or bonuses may be awarded at employer discretion.Optional mobile housing (valued at $100.00 per week) and local convenience travel (valued at $25.00 per week) are available at no cost to the worker. </t>
  </si>
  <si>
    <t>H-400-20339-938668</t>
  </si>
  <si>
    <t xml:space="preserve">City of Fun Carnival, Inc. </t>
  </si>
  <si>
    <t>City of Fun</t>
  </si>
  <si>
    <t>532 EAST 1100 NORTH</t>
  </si>
  <si>
    <t>PLEASANT GROVE</t>
  </si>
  <si>
    <t>Zoeller</t>
  </si>
  <si>
    <t>pamcityoffun@msn.com</t>
  </si>
  <si>
    <t>532 East 1100 North</t>
  </si>
  <si>
    <t>Pleasant Grove</t>
  </si>
  <si>
    <t>P-400-20203-727321</t>
  </si>
  <si>
    <t>H-400-20178-682149</t>
  </si>
  <si>
    <t>J &amp; C Renovations, LLC.</t>
  </si>
  <si>
    <t>3407 Bardstown Trail</t>
  </si>
  <si>
    <t>Waddy</t>
  </si>
  <si>
    <t>Mezin</t>
  </si>
  <si>
    <t>Cornel</t>
  </si>
  <si>
    <t>jcrenovations19@gmail.com</t>
  </si>
  <si>
    <t>None. All training will be done on the job.</t>
  </si>
  <si>
    <t>P-400-20128-552281</t>
  </si>
  <si>
    <t>H-400-20185-694203</t>
  </si>
  <si>
    <t>Pipe Fitter</t>
  </si>
  <si>
    <t>Plumbers, Pipefitters, and Steamfitters</t>
  </si>
  <si>
    <t>Plant Process Equipment, Inc.</t>
  </si>
  <si>
    <t>Harkey</t>
  </si>
  <si>
    <t>Ronda</t>
  </si>
  <si>
    <t>MUST PASS PRE-HIRE DRUG TEST AND MEDICAL PHYSICAL.  MUST PASS WRITTEN AND FUNCTIONAL FITTING TEST AT EMPLOYER'S EXPENSE.  MUST BE ABLE TO LIFT AND/OR MOVE A MINIMUM OF 50 LBS.  MUST BE WILLING AND ABLE TO CLIMB AND WORK IN HIGH PLACES THAT MAY EXCEED 200 FEET IN HEIGHT, AND IN CONFINED SPACES.  THESE REQUIREMENTS WILL BE CARRIED OUT EQUALLY BETWEEN U.S. AND H-2B WORKERS.</t>
  </si>
  <si>
    <t>P-400-20097-464127</t>
  </si>
  <si>
    <t xml:space="preserve">None. No deductions will be made from pay other than those required by law from the workers' pay. </t>
  </si>
  <si>
    <t>Stock Clerks, Sales Floor</t>
  </si>
  <si>
    <t>owner</t>
  </si>
  <si>
    <t>H-400-20230-772378</t>
  </si>
  <si>
    <t>A Ferris Allen III</t>
  </si>
  <si>
    <t>13330 Longleaf Drive</t>
  </si>
  <si>
    <t>Clarksville</t>
  </si>
  <si>
    <t>CLARKSVILLE</t>
  </si>
  <si>
    <t>ferrisafa@aol.com</t>
  </si>
  <si>
    <t>P-400-20157-630915</t>
  </si>
  <si>
    <t>FERRISAFA@AOL.COM</t>
  </si>
  <si>
    <t>H-400-20223-759209</t>
  </si>
  <si>
    <t>Northview Enterprises, LLC</t>
  </si>
  <si>
    <t xml:space="preserve">1100 Northview Dr. </t>
  </si>
  <si>
    <t xml:space="preserve">Van Buren </t>
  </si>
  <si>
    <t>Hull</t>
  </si>
  <si>
    <t>Brad-hull@hotmail.com</t>
  </si>
  <si>
    <t>Must be 18 due to equipment use. Must show proof of legal authorization to work in the United States. Drug/alcohol/tobacco free work zone.  All applicants must be able, willing, qualified to perform work described and must be available for the entire period specified.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overtime.Must show proof of legal authorization to work in the United States. Drug/alcohol/tobacco free work zone. Must be 18 due to equipment use.    Possible background check post hire at employer's expense. Outdoors, exposed to weather; must be capable of doing physically strenuous labor for long hours, occasionally in extreme heat or cold. Variable weather conditions apply; hours may fluctuate (+/-), possible downtime and/or overtime.</t>
  </si>
  <si>
    <t xml:space="preserve">1013 North St. </t>
  </si>
  <si>
    <t xml:space="preserve">Piece rate may apply. "Piece rate at .75 cents a wreath (not to fall below prevailing wage).
</t>
  </si>
  <si>
    <t>P-400-20132-559164</t>
  </si>
  <si>
    <t xml:space="preserve">Cash advances may apply at employer's discretion (to be deducted from worker's paycheck). Housing is provided by general contractor on the job. </t>
  </si>
  <si>
    <t>H-400-20233-779337</t>
  </si>
  <si>
    <t>Deckhand</t>
  </si>
  <si>
    <t>Fishers and Related Fishing Workers</t>
  </si>
  <si>
    <t>Misho's Oyster Company</t>
  </si>
  <si>
    <t>1515 10th Street</t>
  </si>
  <si>
    <t>San Leon</t>
  </si>
  <si>
    <t>Mendoza</t>
  </si>
  <si>
    <t>Brenda</t>
  </si>
  <si>
    <t>Manage</t>
  </si>
  <si>
    <t>No overtime promised. Hours may vary due to weather and other Acts of God</t>
  </si>
  <si>
    <t>Workers paid on piece rate if higher then hrly rate. Rate based on seafood market price ranges $2 per sack to $25</t>
  </si>
  <si>
    <t>P-400-20203-726680</t>
  </si>
  <si>
    <t xml:space="preserve">All deductions as required by law. Advance wages if any. </t>
  </si>
  <si>
    <t>H-400-20239-788900</t>
  </si>
  <si>
    <t>Agricultural Grader, Sorter, Packer (Fruit)</t>
  </si>
  <si>
    <t>Sortpack Inc.</t>
  </si>
  <si>
    <t>1751 SW 8th Street</t>
  </si>
  <si>
    <t>Pompano Beach</t>
  </si>
  <si>
    <t>Imm</t>
  </si>
  <si>
    <t>+1 (954) 556-6406</t>
  </si>
  <si>
    <t>simm@solgroup-marketing.com</t>
  </si>
  <si>
    <t>Grading, Sorting and Packing Requirements: Minimum three-month experience handling and inspecting winter melons, such as cantaloupes, honeydews, and watermelons. Minimum three-month experience grading, sorting, packing, and repacking winter melons grown and harvested in Central America. Knowledge and experience classifying winter melons according to grade and customer specifications. Experience with Right Fruit to Right Customer (RFS) process implemented by the melon warehouses and packing houses or other similar processes. Understand and follow basic verbal and written instructions. Ability to work in a group setting. Ability to use a scale. Effectively communicate information and respond to questions. Possess basic mathematical skills. Perform basic visual quality inspections on products. Maintain the production pace of other team members. Proper grooming standards. Proper clothing including shoes with a good grip. Physical Demands: Required to stand for long periods of time. May involve some repetitive motions. Must be able to lift 40 pounds - More than 40 pounds requires a team lift. May also engage in frequent bending, stooping, squatting, pushing and pulling of parts and part containers. Food Safety Requirements: General knowledge of safe food handling practices. Knowledge and understanding of industry standards for packing and sorting of winter melons. Training will be provided for 21 days from each worker's initial date of employment.</t>
  </si>
  <si>
    <t>One Saville Avenue</t>
  </si>
  <si>
    <t>Eddystone</t>
  </si>
  <si>
    <t>P-400-20188-697747</t>
  </si>
  <si>
    <t>The employer will make all deductions required by law including federal state and income tax, Medicare (if applicable), Social Security (if applicable), Medical Insurance (if applicable). If rent is paid by the employer, the employer will deduct monthly rent of $571 spread over each pay period. Employer-assisted lodging is optional.</t>
  </si>
  <si>
    <t>tgutierrez@solgroup-marketing.com</t>
  </si>
  <si>
    <t>H-400-20237-783225</t>
  </si>
  <si>
    <t>WAITER/WAITRESS</t>
  </si>
  <si>
    <t>P-400-20156-626747</t>
  </si>
  <si>
    <t>H-400-20241-794003</t>
  </si>
  <si>
    <t>KNL Equipment Lease Co.</t>
  </si>
  <si>
    <t>1785 Pacific Ave.</t>
  </si>
  <si>
    <t>Handy</t>
  </si>
  <si>
    <t>Leif</t>
  </si>
  <si>
    <t>Douglas</t>
  </si>
  <si>
    <t>1785 Pacific Ave</t>
  </si>
  <si>
    <t>$14.57 to $18.00/hour based on experience and performance. $21.86 to $27.00 for O.T.</t>
  </si>
  <si>
    <t>P-400-20170-666063</t>
  </si>
  <si>
    <t>Employer will make all deductions required by law from each paycheck. Employer will advance against pay up to $75.00/day at the end of each work day at no interest for the first 2 weeks, if needed.</t>
  </si>
  <si>
    <t>April@simplifiedlandscape.com</t>
  </si>
  <si>
    <t>H-400-20245-798017</t>
  </si>
  <si>
    <t>9860 S. THOMAS DR</t>
  </si>
  <si>
    <t>MUST BE ABLE TO WORK WEEKENDS AND HOLIDAYS. MUST ROTATE SHIFTS</t>
  </si>
  <si>
    <t>19999 WEST COUNTRY CLUB DR</t>
  </si>
  <si>
    <t>AVENTURA</t>
  </si>
  <si>
    <t>MIAMI-DADE</t>
  </si>
  <si>
    <t>P-400-20157-631186</t>
  </si>
  <si>
    <t>Optional 3rd party housing may be available at $125/wk-$135/wk and may be voluntarily payroll deducted biweekly plus all deductions required by law. $150 nonrefundable cleaning fee if you choose optional housing option</t>
  </si>
  <si>
    <t>H-400-20248-807249</t>
  </si>
  <si>
    <t>Dining Room Attendant</t>
  </si>
  <si>
    <t>Tipped position with guaranteed wage of $11.40 per hour, paid bi-weekly.  See job description for additional detail.</t>
  </si>
  <si>
    <t>P-400-20191-705459</t>
  </si>
  <si>
    <t>H-400-20259-823413</t>
  </si>
  <si>
    <t>Human Reources Manager</t>
  </si>
  <si>
    <t>No formal education, training or experience required.  On-the-job training will be provided.  Able to lift 50 pounds.</t>
  </si>
  <si>
    <t>Workers will be paid no less than $17.78 per hour.  Employer may pay higher wage rates to workers based on seniority wit</t>
  </si>
  <si>
    <t>P-400-20228-771019</t>
  </si>
  <si>
    <t>Workers who are not able to return to their residence within the workday have the option of employer-provided housing for $400-600/mo, and if elected, employer will deduct costs from worker’s paycheck.  Workers also have the option of securing their own lodging.  Employer facilitates deductions requested by employee for available health benefits. Employer will make all deductions from the worker’s paycheck required by law and any non-legally required payroll deductions permitted under the law and requested by Employee.</t>
  </si>
  <si>
    <t>https://southviewdesign.com/careers</t>
  </si>
  <si>
    <t>H-400-20260-826241</t>
  </si>
  <si>
    <t xml:space="preserve">CBV Partners, LLC </t>
  </si>
  <si>
    <t xml:space="preserve">DBA Cowboy Village Resort </t>
  </si>
  <si>
    <t>120 South Flat Creek Drive</t>
  </si>
  <si>
    <t>Mailing: PO BOX 38  Jackson WY 83001</t>
  </si>
  <si>
    <t>Haws</t>
  </si>
  <si>
    <t>Charisse</t>
  </si>
  <si>
    <t>GM</t>
  </si>
  <si>
    <t>mailing: PO BOX 38  Jackson WY 83001</t>
  </si>
  <si>
    <t xml:space="preserve">120 South Flat Creek Drive </t>
  </si>
  <si>
    <t>P-400-20176-677234</t>
  </si>
  <si>
    <t>H-400-20238-787565</t>
  </si>
  <si>
    <t>Snow removal laborer</t>
  </si>
  <si>
    <t>J&amp;L Snow Removal, Inc.</t>
  </si>
  <si>
    <t>11650 Cambridge Drive</t>
  </si>
  <si>
    <t>Chesterland</t>
  </si>
  <si>
    <t>Lanhan</t>
  </si>
  <si>
    <t>lori@lanhanlandscaping.com</t>
  </si>
  <si>
    <t>Hruz</t>
  </si>
  <si>
    <t>Branislav</t>
  </si>
  <si>
    <t>8352 Tyler Blvd</t>
  </si>
  <si>
    <t>Mentor</t>
  </si>
  <si>
    <t>Branislav Hruz CO. L.P.A.</t>
  </si>
  <si>
    <t xml:space="preserve">The Supreme Court of Ohio </t>
  </si>
  <si>
    <t>Able to lift/carry 50 lbs.</t>
  </si>
  <si>
    <t>2220 Lost Nation Rd</t>
  </si>
  <si>
    <t>Willoughby</t>
  </si>
  <si>
    <t xml:space="preserve"> Possible raises, bonuses, or incentives dependent on tenure with company, experience, or job performance.</t>
  </si>
  <si>
    <t>P-400-20210-739499</t>
  </si>
  <si>
    <t>$51.25 Housing deduction per pay per worker but only for workers who choose to live at the employer provided housing.</t>
  </si>
  <si>
    <t>H-400-20260-826776</t>
  </si>
  <si>
    <t>Aguilar Multiservices</t>
  </si>
  <si>
    <t>4520 Fieldstone Ct</t>
  </si>
  <si>
    <t>Efrain</t>
  </si>
  <si>
    <t>4520 Fieldstone</t>
  </si>
  <si>
    <t>abefrain@outlook.com</t>
  </si>
  <si>
    <t>7120 Beverly Lane</t>
  </si>
  <si>
    <t>The Plains</t>
  </si>
  <si>
    <t>FAUQUIER</t>
  </si>
  <si>
    <t>P-400-20183-690847</t>
  </si>
  <si>
    <t>H-400-20255-817390</t>
  </si>
  <si>
    <t>Baader Technician</t>
  </si>
  <si>
    <t>Cutting and Slicing Machine Setters, Operators, and Tenders</t>
  </si>
  <si>
    <t>Appellate Div of the Supreme Ct, of NY, 1st Dept</t>
  </si>
  <si>
    <t>PRIOR EXPERIENCE AS A BAADER TECHNICIAN MUST INCLUDE WORKING WITH BAADER MACHINERY BA 212RB, 212CK, 51 AND 52 IN A PRODUCTION ENVIRONMENT. ALL
TRIDENT EMPLOYEES, INCLUDING U.S. WORKERS AND THE H-2B WORKERS, MUST COMPLETE A PRE-EMPLOYMENT DRUG TEST. EMPLOYEES ARE EXEMPT FROM THIS
DRUG TEST ONLY IF THEY HAVE BEEN SEPARATED FROM TRIDENT FOR LESS THAN 1 YEAR BEFORE RETURNING TO WORK FOR TRIDENT. PRE-EMPLOYMENT DRUG
TESTS ARE COMPLETED USING AN INSTANT RESULT URINE ANALYSIS COLLECTION METHOD PERFORMED EITHER BY A MEMBER OF THE TRIDENT RECRUITING TEAM
OR IN A LABORATORY (BASED ON LOCATION OF APPLICANT). POST-EMPLOYMENT DRUG TESTING IS NOT CARRIED OUT. TRIDENT PERFORMS POST-ACCIDENT DRUG
TESTING FOR ALL EMPLOYEES, BOTH U.S. WORKERS AND THE H-2B WORKERS. CRIMINAL BACKGROUND CHECKS ARE CARRIED OUT FOR ALL APPLICANTS, INCLUDING
U.S. WORKERS AND THE H-2B WORKERS. THE CRIMINAL BACKGROUND CHECK IS COMPLETED AFTER THE DRUG TESTING. EMPLOYEES ARE EXEMPT FROM THE
CRIMINAL BACKGROUND CHECK ONLY IF THEY HAVE BEEN SEPARATED FOR LESS THAN 1 YEAR BEFORE RETURNING TO WORK FOR TRIDENT. EMPLOYEES SEPARATED
LESS THAN 1 YEAR MUST UNDERGO A BACKGROUND CHECK BEFORE RETURNING IF THERE WAS AN INCIDENT OR CHANGE IN THEIR CRIMINAL HISTORY STATUS AFTER
EMPLOYMENT BEGAN.
Optional Housing will be offered to the workers for no charge.</t>
  </si>
  <si>
    <t>OT will be paid for working greater than 40 hrs in any given week or 8 hrs in any given day.</t>
  </si>
  <si>
    <t>P-400-20196-712573</t>
  </si>
  <si>
    <t>H-400-20266-838171</t>
  </si>
  <si>
    <t xml:space="preserve">Detention Pond Technician </t>
  </si>
  <si>
    <t>Central Texas Detention Pond, Inc</t>
  </si>
  <si>
    <t>6615 Burnet Rd</t>
  </si>
  <si>
    <t>FisherBrotyles, LLP</t>
  </si>
  <si>
    <t>6615 Burnet Lane</t>
  </si>
  <si>
    <t>P-400-20209-736240</t>
  </si>
  <si>
    <t>H-400-20261-830483</t>
  </si>
  <si>
    <t>Icicle Seafoods, Inc.</t>
  </si>
  <si>
    <t>4019 21st Ave. W</t>
  </si>
  <si>
    <t xml:space="preserve"> Spodobalski</t>
  </si>
  <si>
    <t>Corporate Human Resource Manager</t>
  </si>
  <si>
    <t>4019 21st Ave W</t>
  </si>
  <si>
    <t>davids@icicleseafoods.com</t>
  </si>
  <si>
    <t>Appellate Division of the Supreme Court of NY 1st Dept</t>
  </si>
  <si>
    <t xml:space="preserve">Pre-employment Drug test required.
Daily shift/schedule varies
Optional employer housing is offered at  $20 per day   If worker completes employment agreement, 50% of the collected amount will be reimbursed. 
</t>
  </si>
  <si>
    <t>19 Driftwood Way</t>
  </si>
  <si>
    <t>P-400-20216-748671</t>
  </si>
  <si>
    <t>Michaela@unitedworkandtravel.com</t>
  </si>
  <si>
    <t>H-400-20266-839735</t>
  </si>
  <si>
    <t>100 Front 9 Drive</t>
  </si>
  <si>
    <t>Saint Augustine</t>
  </si>
  <si>
    <t>ST JOHNS</t>
  </si>
  <si>
    <t>JACKSONVILLE, FL</t>
  </si>
  <si>
    <t>Please see "Wage" In Job Description.. "Wage: piece-rate position paid on a basis of rooms cleaned, rather than on an</t>
  </si>
  <si>
    <t>P-400-20153-617173</t>
  </si>
  <si>
    <t>H-400-20260-827739</t>
  </si>
  <si>
    <t>Westgroup Teton Employer, LLC</t>
  </si>
  <si>
    <t>Hotel Terra &amp; Teton Mountain Lodge</t>
  </si>
  <si>
    <t>3335 W. Village Drive</t>
  </si>
  <si>
    <t>Fassnacht</t>
  </si>
  <si>
    <t>3335 West Village Drive</t>
  </si>
  <si>
    <t>Lori.Fassnacht@tetonresorts.com</t>
  </si>
  <si>
    <t>The Petitioner will consider for employment any person who possesses at least three (3) months of housekeeping experience in a high-end hotel, resort, or private club.</t>
  </si>
  <si>
    <t>Wage: $13.63 - $14.00 per hour, paid bi-weekly.  Please see job description for additional detail.</t>
  </si>
  <si>
    <t>P-400-20217-749954</t>
  </si>
  <si>
    <t>Housing is offered and optional.  Cost of housing, if accepted, is $275.00 - $300.00 per bi-weekly pay period.  If used, total cost of housing deducted from paycheck.    All deductions from paycheck required by law will be made.  Additional deductions may be taken from paycheck, only if voluntarily elected by worker, including the following: the cost for replacement of lost name tag and the cost for replacement of a lost bus pass.</t>
  </si>
  <si>
    <t>H-400-20266-838636</t>
  </si>
  <si>
    <t>Garden Pro Landscape, LLC</t>
  </si>
  <si>
    <t>17702 South Dr</t>
  </si>
  <si>
    <t>Santoyo</t>
  </si>
  <si>
    <t>Texas Supreme  Court</t>
  </si>
  <si>
    <t xml:space="preserve">Employer will use a single workweek for computing wages due. Pay will be biweekly. </t>
  </si>
  <si>
    <t>P-400-20226-767430</t>
  </si>
  <si>
    <t>gardenprolandscapellc@gmail.com</t>
  </si>
  <si>
    <t>H-400-20261-830814</t>
  </si>
  <si>
    <t xml:space="preserve">Middletown </t>
  </si>
  <si>
    <t>Wage: All new-hires and first-time employees will begin work at $15.00 per hour, paid weekly...  See job description.</t>
  </si>
  <si>
    <t>P-400-20216-748833</t>
  </si>
  <si>
    <t>H-400-20266-839920</t>
  </si>
  <si>
    <t xml:space="preserve">77 SEASCAPE BOULEVARD </t>
  </si>
  <si>
    <t>DESTIN</t>
  </si>
  <si>
    <t>OKALOOSA</t>
  </si>
  <si>
    <t>Please see "Wage" in Job Description.. "Wage: piece-rate position paid on a basis of rooms cleaned, rather than on an ..</t>
  </si>
  <si>
    <t>P-400-20153-617048</t>
  </si>
  <si>
    <t>If hired, Company is willing to facilitate housing accommodations through a third party. Housing is limited to the period of time of temporary employment which is no more than nine (9) months and is on a first come first serve basis. Cost of housing if accepted, is up to $100 per week. If housing is utilized, an agreement for housing will be required and the cost of housing is processed. A security deposit of up to $200.00 is required, of which $50.00 is nonrefundable. Employee shall pay the deposit at $5.00 per week via payroll deduction (as allowed by law) until the deposit is paid in full, and in no event shall the total deduction exceed $200.00. If housing is left in good condition, $150.00 will be refunded to employee in the same method as the employee is paid.</t>
  </si>
  <si>
    <t>H-400-20262-831648</t>
  </si>
  <si>
    <t>Grow Pro LLC</t>
  </si>
  <si>
    <t>5513 W 11000 N #232</t>
  </si>
  <si>
    <t>Highland</t>
  </si>
  <si>
    <t>Towle</t>
  </si>
  <si>
    <t>5513 W 11000 N</t>
  </si>
  <si>
    <t>#232</t>
  </si>
  <si>
    <t>kevin@growprollc.com</t>
  </si>
  <si>
    <t>Must be able to lift 30 pounds. Some weekend work.</t>
  </si>
  <si>
    <t>527 W State Street</t>
  </si>
  <si>
    <t>May be offered higher wage due to experience or merit.  Up to 10 hours of overtime may be available but not guaranteed.</t>
  </si>
  <si>
    <t>P-400-20183-690998</t>
  </si>
  <si>
    <t>All deductions from the worker’s paycheck will be made as required by law.   Any advances will be deducted with consent of employee.</t>
  </si>
  <si>
    <t>H-400-20267-841667</t>
  </si>
  <si>
    <t>Landscape Labor- Snow Removal</t>
  </si>
  <si>
    <t>HUSKIE'Z PROPETIES, LLC</t>
  </si>
  <si>
    <t>3395 Oxfordshire Drive</t>
  </si>
  <si>
    <t>Hinckley</t>
  </si>
  <si>
    <t>Alysa</t>
  </si>
  <si>
    <t>Memeber</t>
  </si>
  <si>
    <t>heatherhinckley0425@gmail.com</t>
  </si>
  <si>
    <t>Lift snow</t>
  </si>
  <si>
    <t>14525 South Camp Williams Road</t>
  </si>
  <si>
    <t>OVERTIME AFTER 40 HOURS PER WEEK</t>
  </si>
  <si>
    <t>P-400-20196-713216</t>
  </si>
  <si>
    <t>heather@huskiezlandscaping.com</t>
  </si>
  <si>
    <t>www.huskiezlandscaping.com</t>
  </si>
  <si>
    <t>H-400-20274-852268</t>
  </si>
  <si>
    <t>Cook 2</t>
  </si>
  <si>
    <t>Jackson Hole Mountain Resort Corporation</t>
  </si>
  <si>
    <t>3395 W Cody Lane</t>
  </si>
  <si>
    <t>Hoath</t>
  </si>
  <si>
    <t>Ty</t>
  </si>
  <si>
    <t>ty.hoath@jacksonhole.com</t>
  </si>
  <si>
    <t>Wage: $19.00 - $20.00 per hour, paid bi-weekly.  Overtime is available at $28.50 - $30.00 per hour. See job description.</t>
  </si>
  <si>
    <t>P-400-20223-759174</t>
  </si>
  <si>
    <t xml:space="preserve">Housing is offered and optional.  Cost of housing, if accepted, is $690.00-$750.00 per month.  A partially refundable security deposit of $500.00 required upon acceptance of housing (security deposit includes a non-refundable cleaning fee of $185.00-$225.00).  If used, employee will pay housing costs directly to Jackson Hole Mountain Resort on a monthly basis, with the refundable $575.00-$615.00 security deposit to be returned to the employee, based on the condition of the housing and at the employer’s sole discretion, at the end of the employment period.   Employee may be eligible for additional, optional benefits, offered to the worker, for worker’s sole benefit, including but not limited to PTO/Sick time, 401K match, and medical, and dental insurance.  If eligible and voluntarily elected by workers, employee costs/contributions for benefits will be deducted from paycheck.  </t>
  </si>
  <si>
    <t>ali.wight@jacksonhole.com</t>
  </si>
  <si>
    <t>H-400-20274-852454</t>
  </si>
  <si>
    <t>Housekeeping Cleaners</t>
  </si>
  <si>
    <t>Roxxy's Cleaning LLC</t>
  </si>
  <si>
    <t>117 7th Street</t>
  </si>
  <si>
    <t>Unit #8</t>
  </si>
  <si>
    <t>Crested Butte</t>
  </si>
  <si>
    <t>Koncan</t>
  </si>
  <si>
    <t>Leonora</t>
  </si>
  <si>
    <t>Roxxyclean@yahoo.com</t>
  </si>
  <si>
    <t xml:space="preserve">Must be 18 due to insurance.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40lbs. All applicants must be able, willing, qualified to perform work described and must be available for the entire period specified and work throughout all areas of intended employment.  </t>
  </si>
  <si>
    <t>117 7th St  (report to work)</t>
  </si>
  <si>
    <t>P-400-20244-797058</t>
  </si>
  <si>
    <t>H-400-20252-810876</t>
  </si>
  <si>
    <t>Concrete Finishers</t>
  </si>
  <si>
    <t>KConcrete Inc</t>
  </si>
  <si>
    <t>5314 Honeybee Dr</t>
  </si>
  <si>
    <t>Valderrama</t>
  </si>
  <si>
    <t>Constanza</t>
  </si>
  <si>
    <t>Bookkeeper</t>
  </si>
  <si>
    <t>613 Blake Moore Dr</t>
  </si>
  <si>
    <t>La Vergne</t>
  </si>
  <si>
    <t>solutax21@gmail.com</t>
  </si>
  <si>
    <t>Skills: Concrete Finish
No License/Certifications</t>
  </si>
  <si>
    <t>Valley Brook Subdivision</t>
  </si>
  <si>
    <t>P-400-20192-708497</t>
  </si>
  <si>
    <t>normaconztanza@hotmail.com</t>
  </si>
  <si>
    <t>H-400-20258-822434</t>
  </si>
  <si>
    <t>Mink Processor</t>
  </si>
  <si>
    <t>Western States Processing</t>
  </si>
  <si>
    <t>350 W 2500 N</t>
  </si>
  <si>
    <t>Logan</t>
  </si>
  <si>
    <t>Mathews</t>
  </si>
  <si>
    <t>Cody</t>
  </si>
  <si>
    <t>350 West 2500 North</t>
  </si>
  <si>
    <t>codymathews67@gmail.com</t>
  </si>
  <si>
    <t>OGBURN</t>
  </si>
  <si>
    <t>RYAN</t>
  </si>
  <si>
    <t>8830 TALLON LN NE</t>
  </si>
  <si>
    <t>SUITE C</t>
  </si>
  <si>
    <t>LACEY</t>
  </si>
  <si>
    <t>H2B.NORTHWESTLABOR@GMAIL.COM</t>
  </si>
  <si>
    <t>Drug testing will only be conducted post-employment and at the expense of the employer as stated in accordance with Departmental regulations at 20 CFR sec. 655.20(e). This is not a drug test requirement, but a statement outlining that the employer may conduct post-employment drug testing at the expense of the employer.</t>
  </si>
  <si>
    <t>CACHE</t>
  </si>
  <si>
    <t>LOGAN, UT-ID</t>
  </si>
  <si>
    <t>P-400-20204-728041</t>
  </si>
  <si>
    <t>H-400-20266-838379</t>
  </si>
  <si>
    <t>Jerry Epps Landscape Company, Inc.</t>
  </si>
  <si>
    <t>5240 Halifax Road</t>
  </si>
  <si>
    <t>P. O. Box 909</t>
  </si>
  <si>
    <t>Halifax</t>
  </si>
  <si>
    <t>Epps</t>
  </si>
  <si>
    <t>P.O. Box 909</t>
  </si>
  <si>
    <t>jerry@jerryepps.com</t>
  </si>
  <si>
    <t>h2@harrisbeach.com</t>
  </si>
  <si>
    <t>Lift/carry up to 50 pounds.
Equipment: Skid Steer Loader/Mini Excavator</t>
  </si>
  <si>
    <t>Discretionary raise/bonus. Employer may pay higher wage based on experience, performance, tenure.</t>
  </si>
  <si>
    <t>P-400-20205-731530</t>
  </si>
  <si>
    <t>Only deductions required by law will be made. Shared housing available to only seasonal full-time employees. Housing is not offered to non-employees. Employees may make their own arrangements at their own expense. However, if they opt to live in employer-provided housing, they will not be charged; utilities are included.</t>
  </si>
  <si>
    <t>H-400-20266-838083</t>
  </si>
  <si>
    <t>AAA Snow Removal, Inc</t>
  </si>
  <si>
    <t>8125 W Grand Avenue</t>
  </si>
  <si>
    <t>Ste., 100</t>
  </si>
  <si>
    <t>Littleton</t>
  </si>
  <si>
    <t>Hasegawa</t>
  </si>
  <si>
    <t>Adam</t>
  </si>
  <si>
    <t xml:space="preserve">Littelton </t>
  </si>
  <si>
    <t>Amanda.delarosa@fisherbroyles.com</t>
  </si>
  <si>
    <t>High visibility uniform which consist of 1 hard hat, 1 pair of safety glasses, 1 company safety vest given to each employee. Any additional or replacement items will be optional and at the employees expense. Any loss or damage of equipment due to employee negligence will be charged to the employee to be either repaired or replace.</t>
  </si>
  <si>
    <t xml:space="preserve">2655 E. 52nd Ave </t>
  </si>
  <si>
    <t>DENVER</t>
  </si>
  <si>
    <t xml:space="preserve">$18.98 - $ 20/hr. based on experience and performance $28.47 – 30 O.T. </t>
  </si>
  <si>
    <t>P-400-20183-691355</t>
  </si>
  <si>
    <t>ahasegawa@mgtcolorado.com</t>
  </si>
  <si>
    <t>H-400-20291-881117</t>
  </si>
  <si>
    <t>Peddler</t>
  </si>
  <si>
    <t>Frozen Desserts LLC</t>
  </si>
  <si>
    <t>Mister Softee</t>
  </si>
  <si>
    <t>39 Friends Ave.</t>
  </si>
  <si>
    <t>Haddonfield</t>
  </si>
  <si>
    <t>Durkin</t>
  </si>
  <si>
    <t>Member LLC and Manager</t>
  </si>
  <si>
    <t>39 Friends Ave</t>
  </si>
  <si>
    <t>frznde14@hotmail.com</t>
  </si>
  <si>
    <t>Cramer</t>
  </si>
  <si>
    <t>Peter</t>
  </si>
  <si>
    <t>345 BOSTON POST ROAD</t>
  </si>
  <si>
    <t>SUDBURY</t>
  </si>
  <si>
    <t>peterjcramer@gmail.com</t>
  </si>
  <si>
    <t>LAW OFFICE OF PETER J CRAMER</t>
  </si>
  <si>
    <t>400 Stokes Ave</t>
  </si>
  <si>
    <t>Ewing</t>
  </si>
  <si>
    <t>TRENTON, NJ</t>
  </si>
  <si>
    <t>P-400-20224-763005</t>
  </si>
  <si>
    <t>all deductions required by law</t>
  </si>
  <si>
    <t>H-400-20292-881264</t>
  </si>
  <si>
    <t>Lawns Unlimited</t>
  </si>
  <si>
    <t>1613 Troy Rd.</t>
  </si>
  <si>
    <t>New Iberia</t>
  </si>
  <si>
    <t>Evans</t>
  </si>
  <si>
    <t>lawnsunlimitedllc@cox.net</t>
  </si>
  <si>
    <t>Foreign Labor Solutions LLC</t>
  </si>
  <si>
    <t>1901 East St. Peter St.</t>
  </si>
  <si>
    <t>IBERIA</t>
  </si>
  <si>
    <t>Employer reserves the right to pay a higher wage to a worker depending on the workers experience for the position offere</t>
  </si>
  <si>
    <t>P-400-20224-761693</t>
  </si>
  <si>
    <t>All taxes required by the law; Any advances given to the worker. On-site lodging will be offered to all workers that cannot reasonably return home at the end of
the work period at no cost to the worker</t>
  </si>
  <si>
    <t>H-400-20286-876420</t>
  </si>
  <si>
    <t>Prowant Specialty Company, Inc.</t>
  </si>
  <si>
    <t>108 West Cedar Street</t>
  </si>
  <si>
    <t>(Mail: PO Box 80, Dupont OH 45837)</t>
  </si>
  <si>
    <t xml:space="preserve">Dupont </t>
  </si>
  <si>
    <t>Prowant</t>
  </si>
  <si>
    <t>Anissa</t>
  </si>
  <si>
    <t>108 West Cedar St.</t>
  </si>
  <si>
    <t>Dupont</t>
  </si>
  <si>
    <t>prospecialty@gmail.com</t>
  </si>
  <si>
    <t>PUTNAM</t>
  </si>
  <si>
    <t>P-400-20220-756643</t>
  </si>
  <si>
    <t>H-400-20279-857629</t>
  </si>
  <si>
    <t>Glenn Wismer Racing Stable</t>
  </si>
  <si>
    <t>2933 Lagrange Road</t>
  </si>
  <si>
    <t>SMITHFIELD</t>
  </si>
  <si>
    <t>Wismer</t>
  </si>
  <si>
    <t>Glenn</t>
  </si>
  <si>
    <t>2933 Langrange Road</t>
  </si>
  <si>
    <t>Smithfield</t>
  </si>
  <si>
    <t>icwismer@aol.com</t>
  </si>
  <si>
    <t>Must be able to lift 50lbs</t>
  </si>
  <si>
    <t>13750 W. Highway 40</t>
  </si>
  <si>
    <t>Ocala</t>
  </si>
  <si>
    <t>P-400-20183-690732</t>
  </si>
  <si>
    <t>H-400-20280-861262</t>
  </si>
  <si>
    <t>Jay Peak Inc.</t>
  </si>
  <si>
    <t>The Petitioner will consider for employment any person who possesses at least six (6) months of culinary experience in a fine-dining or high-volume environment at a high-end restaurant, resort, or private club.  Successful applicant must pass pre-employment background check.</t>
  </si>
  <si>
    <t>Wage: $16.03 per hour, paid bi-weekly.  Overtime is available at $24.05 per hour.</t>
  </si>
  <si>
    <t>P-400-20234-781750</t>
  </si>
  <si>
    <t>Housing is offered and optional.  Cost of housing including utilities, Wi-Fi, and cable, if accepted, is $400.00 per month.  If used, total cost of housing including utilities, Wi-Fi, and cable will be paid directly to employer by employee.  A $400.00 security deposit is required, to be paid directly to employer upon acceptance of housing.  Employee may receive full security deposit back if the housing is in acceptable condition upon departure.</t>
  </si>
  <si>
    <t>H-400-20290-880870</t>
  </si>
  <si>
    <t>Rubio Vegetation Management, INC</t>
  </si>
  <si>
    <t>109 Royal Ave</t>
  </si>
  <si>
    <t>Albemarle</t>
  </si>
  <si>
    <t>Rubio</t>
  </si>
  <si>
    <t>Hector</t>
  </si>
  <si>
    <t>rubio.mgmt@gmail.com</t>
  </si>
  <si>
    <t>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
*Must have 3 months Forestry Experience.</t>
  </si>
  <si>
    <t>109 Royal Ave (report to work)</t>
  </si>
  <si>
    <t>STANLY</t>
  </si>
  <si>
    <t xml:space="preserve">H&amp;W Benefits may apply. Optional housing available at no cost. Wage may vary depends on experience/location </t>
  </si>
  <si>
    <t>P-400-20260-828307</t>
  </si>
  <si>
    <t>H-400-20276-855027</t>
  </si>
  <si>
    <t xml:space="preserve">Swimming Pool Construction Laborer </t>
  </si>
  <si>
    <t>Viva Pools LLC</t>
  </si>
  <si>
    <t>10432 Calumet Grove Drive</t>
  </si>
  <si>
    <t>Mailing: 4441 George Mason Blvd, Ste 300, Fairfax, VA 22030</t>
  </si>
  <si>
    <t>Fairfax</t>
  </si>
  <si>
    <t>Haritev</t>
  </si>
  <si>
    <t>Gincho</t>
  </si>
  <si>
    <t>10432 Calumet Grove Dr</t>
  </si>
  <si>
    <t>Mailing: 4441 George Mason Blvd, Ste 200, Fairfax, VA 22030</t>
  </si>
  <si>
    <t>gincho@vivapools.com</t>
  </si>
  <si>
    <t xml:space="preserve">Able to lift 50 lbs. Work outside in extreme weather conditions.
F.a.5 A-H - F.a.6a continued:
7am-5pm, Monday -Saturday. OT hours vary. Up to 15 hours/week of OT per may be available.
</t>
  </si>
  <si>
    <t xml:space="preserve">Raises &amp;/bonuses may be offered to any worker in the specified occupation based on e.g. work performance, skill, tenure </t>
  </si>
  <si>
    <t>P-400-20234-782361</t>
  </si>
  <si>
    <t>Optional housing available at $825 per month, to be deducted from pay if elected.</t>
  </si>
  <si>
    <t>H-400-20291-881086</t>
  </si>
  <si>
    <t>JLQ Concessions LLC</t>
  </si>
  <si>
    <t>11719 East Ashlan Ave.</t>
  </si>
  <si>
    <t>Sanger</t>
  </si>
  <si>
    <t>Lola</t>
  </si>
  <si>
    <t>lola.ramirez@yahoo.com</t>
  </si>
  <si>
    <t>P-400-20196-711884</t>
  </si>
  <si>
    <t xml:space="preserve">Employer will make all deductions from the worker’s paycheck required by law.Optional mobile housing (valued at $125.00 per week) and local convenience travel (valued at $15.00 per week) are available at no cost to the worker. </t>
  </si>
  <si>
    <t>H-400-20277-856920</t>
  </si>
  <si>
    <t>1334 E Chandler Blvd Ste #5 A-33</t>
  </si>
  <si>
    <t>P-400-20247-804063</t>
  </si>
  <si>
    <t>H-400-20278-857191</t>
  </si>
  <si>
    <t>Pollock Roe Technician</t>
  </si>
  <si>
    <t>Urata</t>
  </si>
  <si>
    <t>Mika</t>
  </si>
  <si>
    <t>Esuteru</t>
  </si>
  <si>
    <t>Asian Affairs Administrative Specialist</t>
  </si>
  <si>
    <t>MikaU@ppsf.com</t>
  </si>
  <si>
    <t xml:space="preserve">Knowledge of the market requirements for fish roe products exported to Japan. </t>
  </si>
  <si>
    <t>500 Cannery Row</t>
  </si>
  <si>
    <t>King Cove</t>
  </si>
  <si>
    <t>P-400-20224-761276</t>
  </si>
  <si>
    <t xml:space="preserve">Applicable employee tax required by law. </t>
  </si>
  <si>
    <t>DOL.FLC@ALASKA.GOV</t>
  </si>
  <si>
    <t>H-400-20276-856553</t>
  </si>
  <si>
    <t>Door Installer</t>
  </si>
  <si>
    <t>Mechanical Door Repairers</t>
  </si>
  <si>
    <t>Industrial Doors LLC</t>
  </si>
  <si>
    <t>1575 US Hwy 281</t>
  </si>
  <si>
    <t>Ste 209</t>
  </si>
  <si>
    <t>Aleman</t>
  </si>
  <si>
    <t>Oscar</t>
  </si>
  <si>
    <t>industrialdoorsllc@hotmail.com</t>
  </si>
  <si>
    <t xml:space="preserve">Special requirements include welding no certificate required,  work ethic, communication skills, determination and presistence.
</t>
  </si>
  <si>
    <t xml:space="preserve">1575 US Hwy 281 </t>
  </si>
  <si>
    <t>P-400-20212-743603</t>
  </si>
  <si>
    <t>www.industrialdoorsllc.com</t>
  </si>
  <si>
    <t>Beatriz</t>
  </si>
  <si>
    <t>H-400-20261-830442</t>
  </si>
  <si>
    <t>Must be able to lift and carry 75 lbs. for 50 yards.</t>
  </si>
  <si>
    <t>P-400-20184-691669</t>
  </si>
  <si>
    <t xml:space="preserve">The employer will provide housing as an option to the employees.  Employees who elect to live in the housing will have an additional $150.00 deducted per biweekly paycheck for rent and utilities. Any advances will be deducted. </t>
  </si>
  <si>
    <t>H-400-20277-856838</t>
  </si>
  <si>
    <t>Reithoffer Shows, Inc.</t>
  </si>
  <si>
    <t>9022 WIGGINS RD</t>
  </si>
  <si>
    <t>[MAIL: PO BOX 1080, GIBSONTON, FL 33534]</t>
  </si>
  <si>
    <t>Reithoffer</t>
  </si>
  <si>
    <t>rreithoffer@aol.com</t>
  </si>
  <si>
    <t>9022 Wiggins Rd</t>
  </si>
  <si>
    <t>P-400-20203-726758</t>
  </si>
  <si>
    <t>contact@reithoffershows.com</t>
  </si>
  <si>
    <t>H-400-20277-856936</t>
  </si>
  <si>
    <t>13063 Shriners Blvd</t>
  </si>
  <si>
    <t>Biloxi</t>
  </si>
  <si>
    <t>HARRISON</t>
  </si>
  <si>
    <t>GULFPORT-BILOXI-PASCAGOULA, MS</t>
  </si>
  <si>
    <t>P-400-20247-804081</t>
  </si>
  <si>
    <t>H-400-20279-857614</t>
  </si>
  <si>
    <t>Must be able to lift 50lbs.</t>
  </si>
  <si>
    <t>H-400-20277-856745</t>
  </si>
  <si>
    <t>Trinity Concessions, LLC</t>
  </si>
  <si>
    <t>4950 West Southern Avenue</t>
  </si>
  <si>
    <t>Laveen</t>
  </si>
  <si>
    <t>Pickett</t>
  </si>
  <si>
    <t>Joy</t>
  </si>
  <si>
    <t>joy@rcsfun.com</t>
  </si>
  <si>
    <t>P-400-20211-741337</t>
  </si>
  <si>
    <t>H-400-20277-856746</t>
  </si>
  <si>
    <t>Lopez Concessions, LLC</t>
  </si>
  <si>
    <t>Mailing Address: 1409 Dove Pl., Casa Grande, AZ 85122</t>
  </si>
  <si>
    <t>chrislo@rcsfun.com</t>
  </si>
  <si>
    <t>PRACTICAL EMPLOYEE SOLUTIONS</t>
  </si>
  <si>
    <t>Must be willing to work up to 7days/wk. Pre/post-employment criminal background check and pre/post-employment/post injury or incident drug test required, cost paid by employer.  Applicants must cooperate with and complete job application and interview truthfully.</t>
  </si>
  <si>
    <t>P-400-20216-748250</t>
  </si>
  <si>
    <t>H-400-20278-857003</t>
  </si>
  <si>
    <t xml:space="preserve"> Landscape Laborer </t>
  </si>
  <si>
    <t xml:space="preserve">Ecoscape Solutions Group, LLC_Nashville </t>
  </si>
  <si>
    <t>529 Space Park S Drive</t>
  </si>
  <si>
    <t xml:space="preserve">Nashville </t>
  </si>
  <si>
    <t xml:space="preserve">529 Space Park S Drive </t>
  </si>
  <si>
    <t>P-400-20240-790732</t>
  </si>
  <si>
    <t xml:space="preserve">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The employer offers optional employee health insurance and retirement plans to its workers; participation in any such plan is voluntary.   Employer may also deduct for voluntary boot purchase program. </t>
  </si>
  <si>
    <t>jobs4tn.gov</t>
  </si>
  <si>
    <t>H-400-20302-890505</t>
  </si>
  <si>
    <t>Just Right Lawns, Inc.</t>
  </si>
  <si>
    <t>5508 W. Hwy 290</t>
  </si>
  <si>
    <t>Suite 250</t>
  </si>
  <si>
    <t xml:space="preserve"> Austin</t>
  </si>
  <si>
    <t>$14.63 – 19.63/hr. based on experience and performance $21.95 – 29.45 O.T.</t>
  </si>
  <si>
    <t>P-400-20192-707540</t>
  </si>
  <si>
    <t>anel.c@justrightlawns.com</t>
  </si>
  <si>
    <t>H-400-20308-897034</t>
  </si>
  <si>
    <t>Paradise Amusements Inc</t>
  </si>
  <si>
    <t>6672 West Orchard Avenue</t>
  </si>
  <si>
    <t>Post Falls</t>
  </si>
  <si>
    <t>McKay</t>
  </si>
  <si>
    <t>Sherry</t>
  </si>
  <si>
    <t>paradisesm@aol.com</t>
  </si>
  <si>
    <t>Anderson Jr</t>
  </si>
  <si>
    <t>Terrance</t>
  </si>
  <si>
    <t>1905 NW Corporate Boulevard</t>
  </si>
  <si>
    <t>Suite 310</t>
  </si>
  <si>
    <t>Boca Raton</t>
  </si>
  <si>
    <t>tw.anderson@nelsonmullins.com</t>
  </si>
  <si>
    <t>Nelson Mullins</t>
  </si>
  <si>
    <t>Supreme Court of the State of Florida</t>
  </si>
  <si>
    <t>No special skills, licenses or certifications are needed for this employment.  The employees will come into contact with children at our entertainment events and our company.  Prevailing practice and state/local regulations may require post-employment, scheduled and/or random drug testing and/or criminal background checks, which are Employer-paid.</t>
  </si>
  <si>
    <t>KOOTENAI</t>
  </si>
  <si>
    <t>COEUR D'ALENE, ID</t>
  </si>
  <si>
    <t>FLSA exempt-employer; OT paid only if req'd by state law; Merit/sick pay, savings, wage pre-pay at employer discretion.</t>
  </si>
  <si>
    <t>P-400-20196-712797</t>
  </si>
  <si>
    <t xml:space="preserve">All deductions req'd by state or federal law.  The employer makes its optional shared housing facilities available to its workers at no cost (which is valued at $100/wk).  Employer also provides its workers with local convenience travel each week to places such as walmart, local shopping malls, laundry facilities, etc (valued at $25/wk). </t>
  </si>
  <si>
    <t>paradiseamusements@gmail.com</t>
  </si>
  <si>
    <t>H-400-20302-890862</t>
  </si>
  <si>
    <t>Full Care of Louisville, Inc.</t>
  </si>
  <si>
    <t>2750 Constant Comment Place</t>
  </si>
  <si>
    <t>Mueller</t>
  </si>
  <si>
    <t>MAILING: 974 Breckenridge Lane #226, Louisville, KY 40207</t>
  </si>
  <si>
    <t>tim@fullcareinc.com</t>
  </si>
  <si>
    <t>Must be able to lift 50 lbs and work in adverse weather conditions. Must pass a pre-employment criminal background check and drug test, paid by employer and applied equally to all workers, U.S. and foreign/H-2B. Workers are subject to post-injury/incident drug testing, paid by employer and applied equally to all workers, U.S. and foreign/H-2B. Applicants must complete an employment application.</t>
  </si>
  <si>
    <t>Employer may increase wage based on experience or having a clean U.S. driver’s license.</t>
  </si>
  <si>
    <t>P-400-20196-712813</t>
  </si>
  <si>
    <t>https://focuscareer.ky.gov</t>
  </si>
  <si>
    <t>H-400-20308-897100</t>
  </si>
  <si>
    <t>Shenandoah Landscape Services, Inc.</t>
  </si>
  <si>
    <t>7848 Bethlehem Road, Suite 100</t>
  </si>
  <si>
    <t>Gordon</t>
  </si>
  <si>
    <t>7848 Bethlehem Rd., Suite 100</t>
  </si>
  <si>
    <t>P-400-20262-834358</t>
  </si>
  <si>
    <t xml:space="preserve"> Shared housing may be available, if used $85.00/wk will be deducted from paycheck.</t>
  </si>
  <si>
    <t>bblosser@shenlandscape.com</t>
  </si>
  <si>
    <t>H-400-20303-891040</t>
  </si>
  <si>
    <t>Green Forest Landscaping, LLC.</t>
  </si>
  <si>
    <t>1118 South 2300 West</t>
  </si>
  <si>
    <t>Lehi</t>
  </si>
  <si>
    <t>Arias</t>
  </si>
  <si>
    <t>1118 S 2300 W</t>
  </si>
  <si>
    <t>greenforestjose@gmail.com</t>
  </si>
  <si>
    <t>NAVARRETE</t>
  </si>
  <si>
    <t>79 W Birds Eye Ln.</t>
  </si>
  <si>
    <t xml:space="preserve">Must be 18 years old to use equipment.  Proof of legal authorization to work in the US. Drug, alcohol free work zone. Perform physical activities such as: lift, balance, walk, stoop, handle, position, move, lift, push, pull, carry up to 100lbs. All applicants must be able, willing and qualified to perform work described. Must be available to work entire period specified and work in all areas of intended employment. Must be capable of doing physically strenuous labor for long hours, occasionally in extreme cold temperatures. Variable weather conditions; hours may fluctuate depending on weather and work load.
</t>
  </si>
  <si>
    <t>P-400-20237-784136</t>
  </si>
  <si>
    <t>H-400-20308-896899</t>
  </si>
  <si>
    <t>Patrick Cooper Painting Contractor, Inc.</t>
  </si>
  <si>
    <t>3516 Webster Road</t>
  </si>
  <si>
    <t>Danville</t>
  </si>
  <si>
    <t>cooperpainting@gmail.com</t>
  </si>
  <si>
    <t xml:space="preserve">3516 Webster Road </t>
  </si>
  <si>
    <t>BOYLE</t>
  </si>
  <si>
    <t>P-400-20278-857086</t>
  </si>
  <si>
    <t>H-400-20309-897650</t>
  </si>
  <si>
    <t>M.S. Lawncare, Inc.</t>
  </si>
  <si>
    <t>4842 Laketon Ct.</t>
  </si>
  <si>
    <t xml:space="preserve">Spears </t>
  </si>
  <si>
    <t>4842  Laketon Ct.</t>
  </si>
  <si>
    <t>P-400-20203-727594</t>
  </si>
  <si>
    <t>Shared housing may be available – if used, $210.00 per pay period will be deducted from paycheck.</t>
  </si>
  <si>
    <t>H-400-20308-896073</t>
  </si>
  <si>
    <t>Pride Amusements of Missouri, Inc.</t>
  </si>
  <si>
    <t>Pride Amusements</t>
  </si>
  <si>
    <t>3834 W 7th</t>
  </si>
  <si>
    <t>(Mail: PO Box 486, Joplin MO 64802)</t>
  </si>
  <si>
    <t>Joplin</t>
  </si>
  <si>
    <t>Sondra</t>
  </si>
  <si>
    <t>slb3811@gmail.com</t>
  </si>
  <si>
    <t>JOPLIN, MO</t>
  </si>
  <si>
    <t>P-400-20205-732845</t>
  </si>
  <si>
    <t>H-400-20296-885131</t>
  </si>
  <si>
    <t>Big Rock Amusements LLC</t>
  </si>
  <si>
    <t>245 Churchgrove  Road</t>
  </si>
  <si>
    <t>Frankenmuth</t>
  </si>
  <si>
    <t>McDonagh</t>
  </si>
  <si>
    <t>245 Churgrove Road</t>
  </si>
  <si>
    <t>mattmcdonagh@me.com</t>
  </si>
  <si>
    <t>245 Churchgrove Road</t>
  </si>
  <si>
    <t>SAGINAW</t>
  </si>
  <si>
    <t>SAGINAW, MI</t>
  </si>
  <si>
    <t>P-400-20202-724477</t>
  </si>
  <si>
    <t xml:space="preserve">Employer will make all deductions from the worker’s paycheck required by law.  Optional mobile housing (valued at $175.00 per week) and local convenience travel (valued at $15.00 per week) are available at no cost to the worker.  </t>
  </si>
  <si>
    <t>Kelly@bigrockamusements.com</t>
  </si>
  <si>
    <t>H-400-20302-890087</t>
  </si>
  <si>
    <t>(BVLS3107) BrightView Landscape Services, Inc.- Menlo Park</t>
  </si>
  <si>
    <t>4055 Bohannon Drive</t>
  </si>
  <si>
    <t>Menlo Park</t>
  </si>
  <si>
    <t>P-400-20274-852583</t>
  </si>
  <si>
    <t>H-400-20303-891583</t>
  </si>
  <si>
    <t>(BVLS3226) BrightView Landscape Services, Inc.- Chino Hills, CA</t>
  </si>
  <si>
    <t>1659 West 9th Street</t>
  </si>
  <si>
    <t>Upland</t>
  </si>
  <si>
    <t>SAN BERNARDINO</t>
  </si>
  <si>
    <t>P-400-20275-853078</t>
  </si>
  <si>
    <t xml:space="preserve"> jessica.rivera@brightview.com</t>
  </si>
  <si>
    <t>H-400-20304-893434</t>
  </si>
  <si>
    <t>(BVLD1170) BrightView Landscape Development, Inc. - Tucson</t>
  </si>
  <si>
    <t>5075 South Swan Road</t>
  </si>
  <si>
    <t>P-400-20277-856951</t>
  </si>
  <si>
    <t>patrick.dale@brightview.com</t>
  </si>
  <si>
    <t>H-400-20310-900260</t>
  </si>
  <si>
    <t>CJ Outdoors, LLC</t>
  </si>
  <si>
    <t>Andy's Sprinkler &amp; Drainage</t>
  </si>
  <si>
    <t>9729 N. IH 35</t>
  </si>
  <si>
    <t>P-400-20216-747335</t>
  </si>
  <si>
    <t>Shared housing may be available – if used, $164.32 per pay period will be deducted from paycheck.</t>
  </si>
  <si>
    <t>H-400-20301-888845</t>
  </si>
  <si>
    <t>Ana P Perez, LLC</t>
  </si>
  <si>
    <t>Sunshine Growers</t>
  </si>
  <si>
    <t>7202 S 7th Ave</t>
  </si>
  <si>
    <t>ARUBI@RUBISERVICES.COM</t>
  </si>
  <si>
    <t>P-400-20273-848924</t>
  </si>
  <si>
    <t>Housing optional - $100/week.  The employer will make all deductions from the worker’s paycheck required by law.</t>
  </si>
  <si>
    <t>H-400-20308-896068</t>
  </si>
  <si>
    <t>(BLD1420) BrightView Landscape Development Inc.- Austin, TX</t>
  </si>
  <si>
    <t>12919 Dessau Road</t>
  </si>
  <si>
    <t>P-400-20280-859479</t>
  </si>
  <si>
    <t>Daniel.Braff@brightview.com</t>
  </si>
  <si>
    <t>H-400-20287-876443</t>
  </si>
  <si>
    <t xml:space="preserve">ServSafe Food Handler certification required. Must be able to work weekends and holidays. Applicants must complete an employment application. </t>
  </si>
  <si>
    <t>P-400-20160-635340</t>
  </si>
  <si>
    <t>H-400-20289-879459</t>
  </si>
  <si>
    <t>Leaf/ Snow Removal Laborer</t>
  </si>
  <si>
    <t>Premier Landscape &amp; Design, Inc.</t>
  </si>
  <si>
    <t>1510 Washington St</t>
  </si>
  <si>
    <t>Carlyle</t>
  </si>
  <si>
    <t>Nordike</t>
  </si>
  <si>
    <t>1510 Washington Street</t>
  </si>
  <si>
    <t>jamienordike@gmail.com</t>
  </si>
  <si>
    <t>Lift/carry up to 50 pounds.  Employer paid post hire post accident drug testing.</t>
  </si>
  <si>
    <t>19370 Sand Ridge Road</t>
  </si>
  <si>
    <t>CLINTON</t>
  </si>
  <si>
    <t xml:space="preserve">Discretionary raise/bonus. Opportunity for higher pay based on experience/ performance.  </t>
  </si>
  <si>
    <t>P-400-20245-798403</t>
  </si>
  <si>
    <t>The employer will make the following deductions from the worker's wages: all deductions required by law, rent (where applicable), cash advances and repayment of loans, repayment of overpayment of wages to the worker, payment for articles which the worker has voluntarily purchased from the employer, long distance telephone charges, recovery of any loss to the employer due to the worker's damage (beyond normal wear and tear) or loss of equipment or housing items where it is shown that the worker is responsible, and any other reasonable deductions expressly authorized by the worker in writing. No deduction not required by law will be made that brings the workers hourly earnings below the FLSA Federal statutory minimum wage.</t>
  </si>
  <si>
    <t>http://www.premierlandscapeanddesign.com</t>
  </si>
  <si>
    <t>H-400-20294-883716</t>
  </si>
  <si>
    <t>Landscape &amp; Groundskeep Worker</t>
  </si>
  <si>
    <t>J Cruz Produce</t>
  </si>
  <si>
    <t>6468 US HWY 84</t>
  </si>
  <si>
    <t>Jazmine</t>
  </si>
  <si>
    <t>jazminecruz48@yahoo.com</t>
  </si>
  <si>
    <t>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40lbs. All applicants must be able, willing, qualified to perform work described and must be available for the entire period specified and work throughout all areas of intended employment. Based on Employer's discretion/cost: Wrkr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OT.</t>
  </si>
  <si>
    <t>6468 US Hwy 84 (report to work)</t>
  </si>
  <si>
    <t>PIERCE</t>
  </si>
  <si>
    <t>P-400-20259-824973</t>
  </si>
  <si>
    <t>Cash advances may apply at employer's discretion (to be deducted from worker's paycheck). Optional housing is available at no cost.</t>
  </si>
  <si>
    <t>H-400-20281-862655</t>
  </si>
  <si>
    <t>Sam's Amusements and Carnival, Inc.</t>
  </si>
  <si>
    <t>13026 170th St. N</t>
  </si>
  <si>
    <t>Marine on St. Croix</t>
  </si>
  <si>
    <t>Montgomery</t>
  </si>
  <si>
    <t>Jodi</t>
  </si>
  <si>
    <t>samsamusements@comcast.net</t>
  </si>
  <si>
    <t>8901 N Harrison</t>
  </si>
  <si>
    <t>Shawnee</t>
  </si>
  <si>
    <t>POTTAWATOMIE</t>
  </si>
  <si>
    <t>P-400-20205-731392</t>
  </si>
  <si>
    <t>www.samscarnival.com</t>
  </si>
  <si>
    <t>H-400-20304-892416</t>
  </si>
  <si>
    <t>Schill Landscaping &amp; Lawn Care Services, Inc.</t>
  </si>
  <si>
    <t>Schill Grounds Management</t>
  </si>
  <si>
    <t>5000 Mills Industrial Parkway</t>
  </si>
  <si>
    <t>North Ridgeville</t>
  </si>
  <si>
    <t>Malin</t>
  </si>
  <si>
    <t>Bill</t>
  </si>
  <si>
    <t>VP of Operations</t>
  </si>
  <si>
    <t>billmalin@schilllandscaping.com</t>
  </si>
  <si>
    <t>Must be able to lift 50 lbs.  Drug testing required upon employer's reasonable suspicion of drug use.
F.a.5-6
OT hours vary; up to 10 hours per week of OT may be available during seasonal peak time.</t>
  </si>
  <si>
    <t>LORAIN</t>
  </si>
  <si>
    <t>P-400-20234-782232</t>
  </si>
  <si>
    <t>Optional housing available at a rate of $150/pay period (rate based on quadruple occupancy), includes utilities, to be deducted from pay if elected.  Company vehicle available for personal use at a rate of $5 per pay period, to be deducted from pay if used.</t>
  </si>
  <si>
    <t>H-400-20308-897194</t>
  </si>
  <si>
    <t>Anderson Contractors, LLC</t>
  </si>
  <si>
    <t xml:space="preserve">7720 McVille Road </t>
  </si>
  <si>
    <t>7720 McVille Road</t>
  </si>
  <si>
    <t>Andersoncontractors513@gmail.com</t>
  </si>
  <si>
    <t>P-400-20278-857051</t>
  </si>
  <si>
    <t>H-400-20309-898708</t>
  </si>
  <si>
    <t>12819 Dessau Rd</t>
  </si>
  <si>
    <t>5205 Dow Rd.</t>
  </si>
  <si>
    <t>P-400-20260-826947</t>
  </si>
  <si>
    <t>H-400-20295-883761</t>
  </si>
  <si>
    <t>POST-EMPLOYMENT RANDOM DRUG TESTING &amp; BACKGROUND CHECKS MAY BE REQUIRED, AT NO COST TO THE WORKERS. THE JOB REQUIRES THE APPLICANT TO BE
QUALIFIED, READY, WILLING, ABLE &amp; AVAILABLE TO PERFORM DURING THE ENTIRE EMPLOYMENT AT THE DESIGNATED WORKSITE; TO ENTER INTO &amp; COMPLY WITH EMPLOYMENT CONTRACT; TO FOLLOW WORKPLACE RULES &amp; TO MEET JOB PERFORMANCES STANDARDS.</t>
  </si>
  <si>
    <t>2820 North Pinal Avenue</t>
  </si>
  <si>
    <t>Suite 12 #305</t>
  </si>
  <si>
    <t>P-400-20256-819774</t>
  </si>
  <si>
    <t>Only those mandated by law
Optional mobile housing (valued at $125.00 per week) and local convenience travel (valued at $15.00 per week) are available at no cost to the worker.</t>
  </si>
  <si>
    <t>H-400-20323-918537</t>
  </si>
  <si>
    <t>Landry's Professional Lawn &amp; Landscape, Inc.</t>
  </si>
  <si>
    <t>8943 Buzbee Drive</t>
  </si>
  <si>
    <t>P-400-20280-860147</t>
  </si>
  <si>
    <t xml:space="preserve">Assistance with Housing and local transportation may be available for employees unable to return to their homes at the end of the day, at a cost of $200 per pay period for housing, and $80 per pay period for transportation, to be paid via payroll deduction. Elective deductions will only be made with the approval of the worker, and will not drop the worker’s overall wage rate below the USDOL required waged. </t>
  </si>
  <si>
    <t>landscape laborer</t>
  </si>
  <si>
    <t>Georgetown</t>
  </si>
  <si>
    <t>H-400-20319-912990</t>
  </si>
  <si>
    <t>Yosemite Bug, LLC</t>
  </si>
  <si>
    <t xml:space="preserve">Yosemite Bug Rustic Mountain Resort </t>
  </si>
  <si>
    <t>6979A Highway 140</t>
  </si>
  <si>
    <t>PO Box 81</t>
  </si>
  <si>
    <t>Midpines</t>
  </si>
  <si>
    <t>Shaw</t>
  </si>
  <si>
    <t>Managing Manager</t>
  </si>
  <si>
    <t>6979 Hwy 140</t>
  </si>
  <si>
    <t>P.O. Box 81</t>
  </si>
  <si>
    <t>douglas@yosemitebug.com</t>
  </si>
  <si>
    <t>WORKERS MAY BE REQUESTED TO SUBMIT TO RANDOM DRUG AND ALCOHOL TESTS AT NO COST TO THE WORKER. FAILURE TO COMPLY WITH THE REQUEST OR
TESTING POSITIVE MAY RESULT IN IMMEDIATE TERMINATION. ALL TESTING WILL OCCUR POST-CONDITIONAL OFFER OF EMPLOYMENT AND IS NOT A PART OF THE
INTERVIEW PROCESS. NEGATIVE RESULT MAY BE REQUIRED POST-HIRE AND BEFORE COMMENCING WORK. USE OF PERSONAL CELL PHONE OR OTHER PERSONAL
ELECTRONIC DEVICE DURING WORKING HOURS STRICTLY PROHIBITED EXCEPT FOR WORK-RELATED CALLS OR EMERGENCIES AND VIOLATION MAY RESULT IN
IMMEDIATE TERMINATION. MUST BE ABLE TO LIFT AND CARRY 50 LBS. MUST BE ABLE TO LIFT 50 LBS. TO SHOULDER HEIGHT REPETITIVELY THROUGHOUT THE
WORKING DAY. MUST BE 18 YEARS OF AGE. DRUG/ALCOHOL/TOBACCO FREE WORK ZONE. MUST COMMIT TO WORK THE ENTIRE CONTRACT PERIOD.</t>
  </si>
  <si>
    <t>MARIPOSA</t>
  </si>
  <si>
    <t>EASTERN SIERRA-MOTHER LODE REGION OF CALIFORNIA NONMETROPOLITAN AREA</t>
  </si>
  <si>
    <t>P-400-20218-753253</t>
  </si>
  <si>
    <t>THE EMPLOYER WILL MAKE THE FOLLOWING DEDUCTIONS FROM THE WORKER'S WAGES: FICA, MEDICARE AND INCOME TAXES AS REQUIRED BY LAW. THE EMPLOYER MAY MAKE AUTHORIZED DEDUCTIONS REQUIRED BY LAW; MADE UNDER A COURT ORDER; THAT ARE FOR THE REASONABLE COST OR FAIR VALUE OF BOARD, LODGING, AND FACILITIES FURNISHED THAT PRIMARILY BENEFIT THE EMPLOYEE (IF APPLICABLE);(BOARD, LODGING OR OTHER FACILITIES ARE OPTIONAL TO THE WORKERS) THAT ARE AMOUNTS PAID TO THIRD PARTIES AUTHORIZED IN WRITING BY THE EMPLOYEE OR A COLLECTIVE BARGAINING AGREEMENT; REPAYMENT OF CASH ADVANCES OR LOANS; REPAYMENT OF OVERPAYMENT OF WAGES TO THE WORKER; PAYMENT FOR ARTICLES WHICH THE WORKER HAS VOLUNTARILY PURCHASED FROM THE EMPLOYER; RECOVERY OF ANY LOSS TO THE EMPLOYER DUE TO THE WORKER'S DAMAGE, BEYOND NORMAL WEAR AND TEAR, OR LOSS OF EQUIPMENT WHERE IT IS SHOWN THAT THE WORKER IS RESPONSIBLE.</t>
  </si>
  <si>
    <t>caljobs.ca.gov</t>
  </si>
  <si>
    <t>H-400-20322-915711</t>
  </si>
  <si>
    <t>High Rise Window Cleaner</t>
  </si>
  <si>
    <t>DH Harrison Inc.</t>
  </si>
  <si>
    <t>Sightline</t>
  </si>
  <si>
    <t>3080 McCall Dr.</t>
  </si>
  <si>
    <t>Wheelin</t>
  </si>
  <si>
    <t>hnorman@sightlineservices.com</t>
  </si>
  <si>
    <t xml:space="preserve">Able to lift 50lbs. Pre-hire background check required;Random drug testing during employment;Pre-employment drug testing required. Work at heights up to 500ft (cannot be afraid of heights). 3 months experience required as high rise window cleaner. Monday-Friday, some Saturdays required, schedule varies,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</si>
  <si>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 xml:space="preserve">Potential raise/bonus at employer's discretion. </t>
  </si>
  <si>
    <t>P-400-20195-709881</t>
  </si>
  <si>
    <t>H-400-20322-915426</t>
  </si>
  <si>
    <t>Kesten Poured Wall, Inc.</t>
  </si>
  <si>
    <t>26 Revo Rd</t>
  </si>
  <si>
    <t xml:space="preserve">Kesten, Jr. </t>
  </si>
  <si>
    <t xml:space="preserve">Must lift/carry 80 lbs., when necessary. Saturday work required, when necessary. Post-hire upon suspicion of use and post-accident drug testing required of foreign and domestic workers. </t>
  </si>
  <si>
    <t xml:space="preserve">441 Becks Run Rd </t>
  </si>
  <si>
    <t>P-400-20288-877869</t>
  </si>
  <si>
    <t>formsetter@verizon.net</t>
  </si>
  <si>
    <t>H-400-20323-916867</t>
  </si>
  <si>
    <t>H-400-20324-920437</t>
  </si>
  <si>
    <t>Spodobalski</t>
  </si>
  <si>
    <t>4019 21st Ave. West</t>
  </si>
  <si>
    <t>United Work and Travel, Inc</t>
  </si>
  <si>
    <t>Appellate Div of the Supreme Ct. 1st Dept</t>
  </si>
  <si>
    <t>Pre-employment drug test and criminal background check required. EXPERIENCE WITH THE EQUIPMENT INVOLVED IN THE [PROCESS OF ROE PRODUCTION; INCLUDING DRYING, RUBBING, SEALING AND AGITATING. VERIFIABLE WORK EXPERIENCE REQUIRED</t>
  </si>
  <si>
    <t>Optional Employer  Housing is available on site for $20/day.</t>
  </si>
  <si>
    <t>P-400-20224-761941</t>
  </si>
  <si>
    <t>.  The employer will make all payroll deductions required by law and will not make any deductions, which are not required by law.</t>
  </si>
  <si>
    <t>H-400-20323-917907</t>
  </si>
  <si>
    <t>2850 Marble Court</t>
  </si>
  <si>
    <t>Forestville</t>
  </si>
  <si>
    <t>P-400-20212-743869</t>
  </si>
  <si>
    <t>cthompson@ruppertcompanies.com</t>
  </si>
  <si>
    <t>H-400-20308-896117</t>
  </si>
  <si>
    <t>Pamlico Pool Company Inc.</t>
  </si>
  <si>
    <t>2585 N. Columbia St.</t>
  </si>
  <si>
    <t>Milledgeville</t>
  </si>
  <si>
    <t>Curtis</t>
  </si>
  <si>
    <t>office@pamlicopools.com</t>
  </si>
  <si>
    <t>Able to lift 50lbs, Random drug testing during employment; Pre-employment drug testing required, No smoking in company vehicles, Monday-Friday, Schedule Varies, Some weekends may be required, End times vary, Additional overtime varies
All drug testing is performed without regard to an employees citizenship or immigration status, and all testing is paid for by the company. See the additional document attached for further details about the administration of our drug testing policy.</t>
  </si>
  <si>
    <t>P-400-20269-845326</t>
  </si>
  <si>
    <t>H-400-20336-932736</t>
  </si>
  <si>
    <t>TRUCO SERVICES INC</t>
  </si>
  <si>
    <t>2225 S. 400 WEST</t>
  </si>
  <si>
    <t>SALT LAKE CITY</t>
  </si>
  <si>
    <t>P-400-20171-668202</t>
  </si>
  <si>
    <t xml:space="preserve"> Employer will make all deductions required by law from each paycheck.</t>
  </si>
  <si>
    <t>H-400-20330-928441</t>
  </si>
  <si>
    <t>Catfish Processor</t>
  </si>
  <si>
    <t>Heartland Catfish, Inc.</t>
  </si>
  <si>
    <t>55001 Highway 82 West</t>
  </si>
  <si>
    <t>Jonathan</t>
  </si>
  <si>
    <t>Vice President of Sales</t>
  </si>
  <si>
    <t>jonathan.mills@heartlandcatfish.com</t>
  </si>
  <si>
    <t>Schwindaman Law Firm PLLC</t>
  </si>
  <si>
    <t>P-400-20279-858051</t>
  </si>
  <si>
    <t>$75 per month</t>
  </si>
  <si>
    <t>info@heartlandcatfish.com</t>
  </si>
  <si>
    <t>www.heartlandcatfish.com</t>
  </si>
  <si>
    <t>Arlington</t>
  </si>
  <si>
    <t>H-400-20345-949313</t>
  </si>
  <si>
    <t>Miller Spectacular Shows LLC</t>
  </si>
  <si>
    <t>51 Mill Creek Drive</t>
  </si>
  <si>
    <t>Greenbrier</t>
  </si>
  <si>
    <t>Miller</t>
  </si>
  <si>
    <t>Patsy</t>
  </si>
  <si>
    <t>patsy@millercarnival.com</t>
  </si>
  <si>
    <t>FAULKNER</t>
  </si>
  <si>
    <t>P-400-20226-767053</t>
  </si>
  <si>
    <t xml:space="preserve">Employer will make all deductions from the worker’s paycheck required by law. Optional mobile housing (valued at $150.00 per week) and local convenience travel (valued at $25.00 per week) are available at no cost to the worker.  </t>
  </si>
  <si>
    <t>H-400-20336-933198</t>
  </si>
  <si>
    <t>MUST HAVE VALID DRIVER'S LICENSE, POST-HIRE DRUG SCREEN AT EMPLOYER'S EXPENSE. 
A VALID DRIVER'S LICENSE IS REQUIRED BY THE EMPLOYER'S INSURANCE CARRIER TO INSURE DRIVERS OF COMPANY VEHICLES FROM WORKSITE TO WORKSITE, WHICH MAY BE REQUIRED OF ALL WORKERS.</t>
  </si>
  <si>
    <t>H-400-20337-934162</t>
  </si>
  <si>
    <t>C &amp; C Attractions</t>
  </si>
  <si>
    <t>717 NW 45th Lane</t>
  </si>
  <si>
    <t>McDonald</t>
  </si>
  <si>
    <t>Kash</t>
  </si>
  <si>
    <t>kashbling32@aol.com</t>
  </si>
  <si>
    <t>P-400-20253-812638</t>
  </si>
  <si>
    <t>H-400-20002-224618</t>
  </si>
  <si>
    <t xml:space="preserve">Dock Helper/Worker </t>
  </si>
  <si>
    <t>Clary Lake Service, Inc.</t>
  </si>
  <si>
    <t>602 13th Street</t>
  </si>
  <si>
    <t>Milford</t>
  </si>
  <si>
    <t>Heusinkveld</t>
  </si>
  <si>
    <t>Bruce</t>
  </si>
  <si>
    <t>bheusinkveld@duralift.com</t>
  </si>
  <si>
    <t>Mealy</t>
  </si>
  <si>
    <t>Irina</t>
  </si>
  <si>
    <t xml:space="preserve">2301 Stonebrook Dr. </t>
  </si>
  <si>
    <t>Muscatine</t>
  </si>
  <si>
    <t>Irina.Engel@iWorkMarket.com</t>
  </si>
  <si>
    <t>iWorkMarket</t>
  </si>
  <si>
    <t xml:space="preserve">Workers must be able to lift 50 lbs. repeatedly and work in various temperatures and weather conditions, and be available to work overtime and weekends if needed. The Dock Helpers/Workers are required to have driver's license Class C to drive provided transportation between the worksites in flatbed pickup trucks to carry materials. No prior education or experience required.
</t>
  </si>
  <si>
    <t>602 13th St.</t>
  </si>
  <si>
    <t>DICKINSON</t>
  </si>
  <si>
    <t>NORTHWEST IOWA NONMETROPOLITAN AREA</t>
  </si>
  <si>
    <t xml:space="preserve">Overtime is available as needed. Overtime rate of pay is $22.05 per hour. </t>
  </si>
  <si>
    <t>P-400-19307-123813</t>
  </si>
  <si>
    <t>All deductions from the workers paycheck will be made as required by law.The employer will use a single work week as its standard for computing wages and pay by-weekly by check. The employer will provide housing as an option to employees living outside the regular commuting distance. Employees who elect to live in the housing will have an additional $50 deducted per weekly paycheck for the rent and utilities.</t>
  </si>
  <si>
    <t>bheusinkveld@DURALIFT.COM</t>
  </si>
  <si>
    <t>H-400-20199-721642</t>
  </si>
  <si>
    <t>McA Racing Stable LLC</t>
  </si>
  <si>
    <t>1305 Brockton Drive</t>
  </si>
  <si>
    <t>Eldersburg</t>
  </si>
  <si>
    <t>Claudio</t>
  </si>
  <si>
    <t>mcaracingstable@aol.com</t>
  </si>
  <si>
    <t>P-400-20174-671949</t>
  </si>
  <si>
    <t>H-400-20230-772148</t>
  </si>
  <si>
    <t>Amusement &amp; Recreation Attendant ? Traveling Carnival</t>
  </si>
  <si>
    <t>Great Amusements, Inc.</t>
  </si>
  <si>
    <t>1503 West Evergreen Drive</t>
  </si>
  <si>
    <t>Citrus Springs</t>
  </si>
  <si>
    <t>Bosley</t>
  </si>
  <si>
    <t>Shel-Lee</t>
  </si>
  <si>
    <t>shelleebosley@aol.com</t>
  </si>
  <si>
    <t>Post-employment random drug testing and background checks may be required, at no cost to the worker. The job requires the applicant to be qualified, ready, willing, able, and available to perform during the entire employment at all the designated worksites; and to follow workplace rules.</t>
  </si>
  <si>
    <t>CITRUS</t>
  </si>
  <si>
    <t>HOMOSASSA SPRINGS, FL</t>
  </si>
  <si>
    <t>Employer will pay the prevailing wage for each work location, ranging from $9.82 to $14.66, weighted average $10.85</t>
  </si>
  <si>
    <t>P-400-20153-616505</t>
  </si>
  <si>
    <t xml:space="preserve">Employer will make all deductions from the worker's paycheck required by law. Optional mobile housing (valued at $100.00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</si>
  <si>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H-400-20224-761278</t>
  </si>
  <si>
    <t>CONSTRUCTION LABORER</t>
  </si>
  <si>
    <t>ALARIFE, PLLC</t>
  </si>
  <si>
    <t>1416 ALAMEDA DR.</t>
  </si>
  <si>
    <t>WAGNER</t>
  </si>
  <si>
    <t>EUGEN</t>
  </si>
  <si>
    <t>alarife@aol.com</t>
  </si>
  <si>
    <t xml:space="preserve">KATIRAEI </t>
  </si>
  <si>
    <t>LAW OFFICES OF RON KATIRAEI</t>
  </si>
  <si>
    <t xml:space="preserve">SUPREME COURT - THIRD DEPARTMENT </t>
  </si>
  <si>
    <t>Must have a minimum one month experience as a Construction Laborer.</t>
  </si>
  <si>
    <t>1416 ALAMEDA DR</t>
  </si>
  <si>
    <t>P-400-20143-595275</t>
  </si>
  <si>
    <t>H-400-20245-797551</t>
  </si>
  <si>
    <t>all statutorily required state &amp; federal payroll deductions (like FICA &amp; FIT) will be made.   For employees who opt in to reside in offered employee housing: an occupancy fee of $230 every bi-weekly period (max of 2 periods in a calendar month) will be deducted to equal $460 per month.</t>
  </si>
  <si>
    <t>H-400-20237-783807</t>
  </si>
  <si>
    <t xml:space="preserve">Forest Worker </t>
  </si>
  <si>
    <t xml:space="preserve">Mendiola Forestry Services, LLC  </t>
  </si>
  <si>
    <t>5 Cloverhill Drive</t>
  </si>
  <si>
    <t>Mendiola</t>
  </si>
  <si>
    <t>Abiel</t>
  </si>
  <si>
    <t>abielmfs@yahoo.com</t>
  </si>
  <si>
    <t xml:space="preserve">Requires physical stamina. Must lift and carry 50 lbs. Extensive walking over rough terrain. Work is in adverse weather. Work schedule and locations dependent on weather conditions. Overnight travel required. Production standard of 2000 tree seedlings planted correctly per eight hour day after one week of on the job training. </t>
  </si>
  <si>
    <t>Employer may pay piece rate.</t>
  </si>
  <si>
    <t>P-400-20157-630122</t>
  </si>
  <si>
    <t>H-400-20240-791939</t>
  </si>
  <si>
    <t>steve@jdkinc.com</t>
  </si>
  <si>
    <t>H-400-20244-796915</t>
  </si>
  <si>
    <t>GEE FARMS IRRIGATION &amp; LANDSCAPING, LLC</t>
  </si>
  <si>
    <t>14928 BUNKERHILL RD</t>
  </si>
  <si>
    <t>STOCKBRIDGE</t>
  </si>
  <si>
    <t>GEE</t>
  </si>
  <si>
    <t>KAYE</t>
  </si>
  <si>
    <t>GEEFARMSINVOICES@GMAIL.COM</t>
  </si>
  <si>
    <t>MUST BE ABLE TO LIFT AND CARRY 50 POUNDS. POST-HIRE DRUG SCREENING AT EMPLOYERS EXPENSE. MUST HAVE VALID DRIVERS LICENSE.</t>
  </si>
  <si>
    <t>INGHAM</t>
  </si>
  <si>
    <t>LANSING-EAST LANSING, MI</t>
  </si>
  <si>
    <t>P-400-20189-699640</t>
  </si>
  <si>
    <t>The employer will offer housing to workers who are not reasonably able to return to their permanent residence at the end of each working day at  a charge of $50.00 per month, to be deducted from the worker's pay should they choose  to utilize the offered housing .</t>
  </si>
  <si>
    <t>karygee2010@gmail.com</t>
  </si>
  <si>
    <t>H-400-20240-792550</t>
  </si>
  <si>
    <t>DH Stowe Management LLC</t>
  </si>
  <si>
    <t>The Lodge at Spruce Peak</t>
  </si>
  <si>
    <t>7412 Mountain Road</t>
  </si>
  <si>
    <t>Huntsman</t>
  </si>
  <si>
    <t>Managing Director</t>
  </si>
  <si>
    <t>scott.huntsman@destinationhotels.com</t>
  </si>
  <si>
    <t>Trainor</t>
  </si>
  <si>
    <t>Tulley</t>
  </si>
  <si>
    <t>2945 Townsgate Road</t>
  </si>
  <si>
    <t>Westlake Village</t>
  </si>
  <si>
    <t>info@ailc.com</t>
  </si>
  <si>
    <t>Law Office of Clark T Trainor</t>
  </si>
  <si>
    <t>Supreme Court of Florida</t>
  </si>
  <si>
    <t>35 hrs/wk, shifts 7 days a week Work week is Sunday-Saturday. Shifts include 5am-1pm,
10am-6pm, 4pm-12pm, 4pm-3am. Will require alternate work days &amp; shifts. Tipped position with
guaranteed wage of $16.76/hr. (overtime as needed at $25.14/hr).
No specific amount of education, training, or experience required. Employer will train. Must pass a pre-hire criminal background check.</t>
  </si>
  <si>
    <t>Tipped position with guaranteed wage of $16.76/hr. (overtime as needed at $25.14/hr).</t>
  </si>
  <si>
    <t>P-400-20210-737869</t>
  </si>
  <si>
    <t>heather.bonahoom@destinationhotels.com</t>
  </si>
  <si>
    <t>H-400-20245-799703</t>
  </si>
  <si>
    <t>Host/Hostess</t>
  </si>
  <si>
    <t>Hosts and Hostesses, Restaurant, Lounge, and Coffee Shop</t>
  </si>
  <si>
    <t xml:space="preserve">The Petitioner will consider for employment any person who possesses at least one (1) year of experience in a fine-dining or high-volume environment at a high-end restaurant, resort, or private club.  Successful applicant must pass pre-employment background check.
</t>
  </si>
  <si>
    <t>P-400-20176-676969</t>
  </si>
  <si>
    <t>H-400-20240-792451</t>
  </si>
  <si>
    <t xml:space="preserve">D&amp;W Regeneration, Inc.  </t>
  </si>
  <si>
    <t>933 CR 1165</t>
  </si>
  <si>
    <t>Center</t>
  </si>
  <si>
    <t>Denney</t>
  </si>
  <si>
    <t>kurtdenney@yahoo.com</t>
  </si>
  <si>
    <t xml:space="preserve">Requires physical stamina. Must lift and carry 50 pounds. Extensive walking over rough terrain. Work is outdoors in extreme temperatures and adverse weather. Work schedule and locations dependent on weather conditions. Must pass drug screenings. Overnight travel required. Production standard of 1750 trees correctly planted per 7 hour day after one week of on the job training. </t>
  </si>
  <si>
    <t>657 US-165</t>
  </si>
  <si>
    <t>Oakdale</t>
  </si>
  <si>
    <t>ALLEN</t>
  </si>
  <si>
    <t>P-400-20160-635295</t>
  </si>
  <si>
    <t>Overnight travel is required. The employer will assist non-local workers in locating reasonably priced shared housing near the areas of employment and the employer will pay for the cost of that lodging to the extent that such costs would reduce pay below the offered wage rate for the area of intended employment.  Housing is optional.</t>
  </si>
  <si>
    <t>H-400-20241-793475</t>
  </si>
  <si>
    <t>Service Attendant</t>
  </si>
  <si>
    <t xml:space="preserve">Must be able to stand for extended periods of time, lift 50 lbs. and work weekends and holidays. </t>
  </si>
  <si>
    <t>The wage of $18.91/hour includes a base of $6.00 to $12.00/hour and a tip credit of $6.91 to $12.91/hour.</t>
  </si>
  <si>
    <t>P-400-20183-689460</t>
  </si>
  <si>
    <t>Uniform. Employee Housing Rent will be between $348.41 and $800/month and Add-ons will be between $0 and $151.59/month (taken out as a payroll deduction from two paychecks per month) as well as housing deposit if not paid in advance (up to $400 total with $350 refundable at the end of contract). Other deductions from employee's paychecks (as applicable) include a $100 refundable uniform deposit that is returned to the employee when the uniform is returned at the end of the season. Employee housing rent will be between $348.41 and $800/month, services (including water, sewer, gas, electric, and snow removal which are not optional) will be between $0 and $151.59/month, and employee housing parking (which is optional would be $50 per month. All three housing deductions will be taken from two paychecks per month. There may be a housing deposit, if not paid in advance, up to $400 total with $350 refundable at the end of contract. Employee housing is optional.</t>
  </si>
  <si>
    <t>H-400-20246-800457</t>
  </si>
  <si>
    <t>C. Schuster Properties LLC</t>
  </si>
  <si>
    <t>1920 Hwy N.</t>
  </si>
  <si>
    <t>Schuster</t>
  </si>
  <si>
    <t>1920 Hwy. N.</t>
  </si>
  <si>
    <t>Ability to lift up to 50lbs.</t>
  </si>
  <si>
    <t>Bonuses and extra compensation may be offered based on performance and at the discretion of the employer.</t>
  </si>
  <si>
    <t>P-400-20164-650611</t>
  </si>
  <si>
    <t>c.schusterproperties@yahoo.com</t>
  </si>
  <si>
    <t>H-400-20255-816512</t>
  </si>
  <si>
    <t>LAUNDRY ATTENDANT</t>
  </si>
  <si>
    <t>Mountain Resorts</t>
  </si>
  <si>
    <t>P-400-20182-687587</t>
  </si>
  <si>
    <t>We will make all deductions required by law (ie. federal&amp; state income taxes, SS taxes).   If you choose to reside in our offered employee housing, we will make an occupancy fee deduction of $230 each bi-weekly paycheck. (not to exceed $460 per month). No other deductions from pay will be made.</t>
  </si>
  <si>
    <t>https//www.yourworkforcecenter.com</t>
  </si>
  <si>
    <t>H-400-20248-807201</t>
  </si>
  <si>
    <t>Housekeeping Attendant</t>
  </si>
  <si>
    <t>The Petitioner will consider for employment any person who possesses at least six (6) months of housekeeping experience at a high-end hotel, resort or private club.</t>
  </si>
  <si>
    <t>Wage: $12.28 - $13.00 per hour, paid bi-weekly.  See job description for additional detail.</t>
  </si>
  <si>
    <t>P-400-20191-705467</t>
  </si>
  <si>
    <t>H-400-20269-845686</t>
  </si>
  <si>
    <t>Pacific Seafood Group</t>
  </si>
  <si>
    <t>16797 SE 130th Avenue</t>
  </si>
  <si>
    <t>Clackamas</t>
  </si>
  <si>
    <t>Hogg</t>
  </si>
  <si>
    <t>Brandie</t>
  </si>
  <si>
    <t>Director of Team Member  Services</t>
  </si>
  <si>
    <t>16797 SE 130th Ave</t>
  </si>
  <si>
    <t>bhogg@pacseafood.com</t>
  </si>
  <si>
    <t>Optional Employer housing is available for $15/day.
Daily shift/schedule varies</t>
  </si>
  <si>
    <t>1200 Robert Bush Drive</t>
  </si>
  <si>
    <t>South Bend</t>
  </si>
  <si>
    <t>PACIFIC</t>
  </si>
  <si>
    <t>OT will be paid for working more than 40 hrs in any given week.  Optional Employer housing is offered for $15/day.</t>
  </si>
  <si>
    <t>P-400-20195-709835</t>
  </si>
  <si>
    <t xml:space="preserve">All deductions required by law will be made. No deductions not required by law will be made.  Employer will provide transportation to and from worksites. </t>
  </si>
  <si>
    <t>H-400-20261-828697</t>
  </si>
  <si>
    <t xml:space="preserve">Shane's Crawfish, LLC </t>
  </si>
  <si>
    <t>3186 Highway 95</t>
  </si>
  <si>
    <t>Granger</t>
  </si>
  <si>
    <t>Shane</t>
  </si>
  <si>
    <t>shanescrawfish@gmail.com</t>
  </si>
  <si>
    <t xml:space="preserve">Ashley Foret Dees, LLC </t>
  </si>
  <si>
    <t>Valid driver's license required</t>
  </si>
  <si>
    <t>3186 Hwy 95</t>
  </si>
  <si>
    <t>Overtime hours may be available and vary, depending on the nature of the crawfish season; includes 1 unpaid lunch hour.</t>
  </si>
  <si>
    <t>P-400-20199-721660</t>
  </si>
  <si>
    <t>Employer will make all deductions from workers’ paycheck as required by law. Employer may allow deductions not required by law as long as advance permission is granted by employee or employer will state the specific deductions. Voluntary, no-cost housing is available to worker for the option to board; housing is not mandatory.</t>
  </si>
  <si>
    <t>H-400-20273-850040</t>
  </si>
  <si>
    <t>Heather's Housekeeping LLC</t>
  </si>
  <si>
    <t>2833 Kinnickinnick Road, Unit 3 (physical)</t>
  </si>
  <si>
    <t>PO Box 310, Vail, CO 81658 (mailing)</t>
  </si>
  <si>
    <t>Surridge</t>
  </si>
  <si>
    <t xml:space="preserve">2833 Kinnickinnick Road, Unit 3 (physical) </t>
  </si>
  <si>
    <t xml:space="preserve">PO Box 310, Vail, CO 81658 (mailing) </t>
  </si>
  <si>
    <t>heathershousekeeping@comcast.net</t>
  </si>
  <si>
    <t xml:space="preserve">Novak Law Office </t>
  </si>
  <si>
    <t>2833 Kinnickinnick Road Unit 3</t>
  </si>
  <si>
    <t>P-400-20168-658120</t>
  </si>
  <si>
    <t>H-400-20268-844320</t>
  </si>
  <si>
    <t xml:space="preserve">Favela Industries, LLC </t>
  </si>
  <si>
    <t>1820 Ferguson Lane</t>
  </si>
  <si>
    <t>Favela</t>
  </si>
  <si>
    <t xml:space="preserve">Dolegario </t>
  </si>
  <si>
    <t>P-400-20209-736213</t>
  </si>
  <si>
    <t>Favelaole@gmail.com</t>
  </si>
  <si>
    <t>H-400-20260-826737</t>
  </si>
  <si>
    <t>Nonfarm Animal Caretaker</t>
  </si>
  <si>
    <t>Carson Springs Wildlife Conservation Foundation</t>
  </si>
  <si>
    <t>8528 E County Road 225</t>
  </si>
  <si>
    <t>Janks</t>
  </si>
  <si>
    <t>Christine</t>
  </si>
  <si>
    <t>carsonsprings@aol.com</t>
  </si>
  <si>
    <t>P-400-20183-690797</t>
  </si>
  <si>
    <t>H-400-20260-826441</t>
  </si>
  <si>
    <t>John J Robb Public Racing Stable</t>
  </si>
  <si>
    <t>830 Morgan Station Road</t>
  </si>
  <si>
    <t>WOODBINE</t>
  </si>
  <si>
    <t>Robb</t>
  </si>
  <si>
    <t>830 Morgan Station Rd</t>
  </si>
  <si>
    <t>lbjrobb@aol.com</t>
  </si>
  <si>
    <t>LAUREL PARK</t>
  </si>
  <si>
    <t>P-400-20183-691113</t>
  </si>
  <si>
    <t>H-400-20272-848725</t>
  </si>
  <si>
    <t>Attorney at Law</t>
  </si>
  <si>
    <t>P.O. Box 5130</t>
  </si>
  <si>
    <t>Colorado</t>
  </si>
  <si>
    <t>H-400-20273-850106</t>
  </si>
  <si>
    <t>Carnival Payroll of PA Corp.</t>
  </si>
  <si>
    <t>1150 1st Ave. Suite 501</t>
  </si>
  <si>
    <t>DeStefano</t>
  </si>
  <si>
    <t>mythreegirlz@aol.com</t>
  </si>
  <si>
    <t>Route 611</t>
  </si>
  <si>
    <t>Tannersville</t>
  </si>
  <si>
    <t>P-400-20197-717400</t>
  </si>
  <si>
    <t xml:space="preserve">Employer will make only deductions from the worker’s paycheck required by law. Optional mobile housing (valued at $75.00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</si>
  <si>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H-400-20260-827459</t>
  </si>
  <si>
    <t>Construction Worker/Helper</t>
  </si>
  <si>
    <t>Carolina Contracting &amp; Management, LLC</t>
  </si>
  <si>
    <t>415 Minturn Avenue</t>
  </si>
  <si>
    <t>carolinacontracts@icloud.com</t>
  </si>
  <si>
    <t xml:space="preserve">Must lift up to 50 lbs. Work in small spaces. extreme weather conditions. </t>
  </si>
  <si>
    <t>Optional housing will be paid directly to housing provider</t>
  </si>
  <si>
    <t>P-400-20231-774717</t>
  </si>
  <si>
    <t>H-400-20287-876488</t>
  </si>
  <si>
    <t xml:space="preserve">Must be at least 21 years old. ServSafe Alcohol certification and ServSafe Food Handler certification required. Must be able to work weekends and holidays. Applicants must complete an employment application. </t>
  </si>
  <si>
    <t>P-400-20160-635215</t>
  </si>
  <si>
    <t>H-400-20281-863646</t>
  </si>
  <si>
    <t>Paul Maurer Shows, LLC</t>
  </si>
  <si>
    <t>16081 Warren Ln</t>
  </si>
  <si>
    <t>[Mail:PO Box 3211, Huntington Beach, CA 92605]</t>
  </si>
  <si>
    <t>Huntington Beach</t>
  </si>
  <si>
    <t>Maurer</t>
  </si>
  <si>
    <t>16081 WARREN LANE</t>
  </si>
  <si>
    <t>[MAIL: PO BOX 3211. HUNTINGTON BEACH, CA 92605]</t>
  </si>
  <si>
    <t>HUNTINGTON BEACH</t>
  </si>
  <si>
    <t>paulfmaurer@yahoo.com</t>
  </si>
  <si>
    <t>P-400-20252-809153</t>
  </si>
  <si>
    <t xml:space="preserve">Employer will make all deductions from the worker’s paycheck required by law.  Optional mobile housing (valued at $50.00 per week) and local convenience travel (valued at $25.00 per week) are available at no cost to the worker.  </t>
  </si>
  <si>
    <t>H-400-20292-881184</t>
  </si>
  <si>
    <t>Greenway Property Maintenance, Inc.</t>
  </si>
  <si>
    <t>GPM Landscape</t>
  </si>
  <si>
    <t xml:space="preserve">1465 E Alameda Rd </t>
  </si>
  <si>
    <t>Mahan</t>
  </si>
  <si>
    <t>1465 E Alameda Rd</t>
  </si>
  <si>
    <t>amy@gpmlandscape.com</t>
  </si>
  <si>
    <t>P-400-20262-831996</t>
  </si>
  <si>
    <t>H-400-20277-856823</t>
  </si>
  <si>
    <t>Warehouse Laborer</t>
  </si>
  <si>
    <t>Three Rivers Farm Supply Inc</t>
  </si>
  <si>
    <t>5340 Hwy 84 E</t>
  </si>
  <si>
    <t>P.O. Box 1570 Ferriday LA 71334 Mailing</t>
  </si>
  <si>
    <t>Vidalia</t>
  </si>
  <si>
    <t>Guillory</t>
  </si>
  <si>
    <t>Terry</t>
  </si>
  <si>
    <t>P.O. Box 1570</t>
  </si>
  <si>
    <t>Ferriday</t>
  </si>
  <si>
    <t>threeriversc@aol.com</t>
  </si>
  <si>
    <t xml:space="preserve">MUST BE ABLE TO LIFT UP 50 LBS TO 60 LBS, WALK, BEND, STOOP, REACH OVERHEAD or GROUND LEVEL, KNEEL, STAND FOR PROLONGED PERIODS OF TIME, ABOUT TO
WORK IN EXTREME HEAT, COLD OR WET CONDITIONS 
3 MONTHS FORKLIFT OPERATIONS  
ONCE HIRED MAY BE REQUIRED TO TAKE A RANDOM DRUG TEST AT NO COST TO WORKER, TESTING POSITIVE OR FAILURE TO COMPLY MAY RESULT IN IMMEDIATE TERMINATION FROM EMPLOYMENT.
</t>
  </si>
  <si>
    <t>5340 Hwy 84</t>
  </si>
  <si>
    <t>6062 Hwy 129 Monterey LA 71354</t>
  </si>
  <si>
    <t>CONCORDIA</t>
  </si>
  <si>
    <t>NORTHEAST LOUISIANA NONMETROPOLITAN AREA</t>
  </si>
  <si>
    <t>P-400-20184-693571</t>
  </si>
  <si>
    <t>Required by Federal, State &amp; Local Law Shared housing offered by employer only to workers living outside a reasonable commuting area, no family housing offered  Cost will be deducted total cost will be deducted or paid directly to the employer bi-weekly cost of $250 – utilities are not included in housing cost</t>
  </si>
  <si>
    <t>H-400-20277-856755</t>
  </si>
  <si>
    <t>Jay Russell Foods, LLC</t>
  </si>
  <si>
    <t>Russell Foods</t>
  </si>
  <si>
    <t>1764 CR 2856</t>
  </si>
  <si>
    <t>P.O. Box 296 Hughes Springs, Texas 75656</t>
  </si>
  <si>
    <t>Daingerfield</t>
  </si>
  <si>
    <t>russellfoods84@aol.com</t>
  </si>
  <si>
    <t xml:space="preserve">Must be willing to work up to 7days/wk. Post-employment criminal background check and drug testing required, paid by employer. Applicants must cooperate with and complete job application and interview truthfully.
</t>
  </si>
  <si>
    <t>P-400-20231-774320</t>
  </si>
  <si>
    <t>P-400-20244-796275</t>
  </si>
  <si>
    <t>H-400-20276-855104</t>
  </si>
  <si>
    <t>P-400-20227-769468</t>
  </si>
  <si>
    <t>H-400-20282-874360</t>
  </si>
  <si>
    <t>Franco Reforestation Inc.</t>
  </si>
  <si>
    <t>8457 Darley Rd SE</t>
  </si>
  <si>
    <t>francoforestry@hotmail.com</t>
  </si>
  <si>
    <t>Must be 18 due to government contracts.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</si>
  <si>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777 NW Garden Valley Blvd (report to work)</t>
  </si>
  <si>
    <t>P-400-20183-690067</t>
  </si>
  <si>
    <t>H-400-20277-856785</t>
  </si>
  <si>
    <t>Bishop Amusement Rides</t>
  </si>
  <si>
    <t>850 FM 2537</t>
  </si>
  <si>
    <t>Nancy</t>
  </si>
  <si>
    <t>NancyB2150@aol.com</t>
  </si>
  <si>
    <t>P-400-20196-711867</t>
  </si>
  <si>
    <t>Employer will make all deductions from the worker’s paycheck required by law. Optional mobile housing (valued at $175.00 per week) and local convenience travel (valued at $15.00 per week) are available at no cost to the worker.</t>
  </si>
  <si>
    <t>H-400-20279-857334</t>
  </si>
  <si>
    <t>P-400-20225-763749</t>
  </si>
  <si>
    <t>H-400-20277-856811</t>
  </si>
  <si>
    <t>Required by Federal, State &amp; Local Law Shared housing is offered at no cost to any worker living outside a normal commuting area (No Family housing offered)</t>
  </si>
  <si>
    <t>H-400-20283-874817</t>
  </si>
  <si>
    <t>C&amp;O Forestry, Inc</t>
  </si>
  <si>
    <t>1704 West Main St.</t>
  </si>
  <si>
    <t>CHAPARRO</t>
  </si>
  <si>
    <t>SALVADOR</t>
  </si>
  <si>
    <t>coforestry@gmail.com</t>
  </si>
  <si>
    <t>*MUST HAVE 3 MONTHS COMMERCIAL BRUSHSAW/CHAINSAW EXPERIENCE.*
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</si>
  <si>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1704 West Main St. (report to work)</t>
  </si>
  <si>
    <t>H&amp;W Benefits may apply.  Optional Housing available at no cost. At employer's discretion: possible bonuses, raises ...</t>
  </si>
  <si>
    <t>P-400-20178-681972</t>
  </si>
  <si>
    <t>P-400-20206-735250</t>
  </si>
  <si>
    <t>At employer's discretion: possible cash advances, draws, and loans (advances, draws, and loans to be deducted from worker's paycheck).</t>
  </si>
  <si>
    <t>H-400-20286-875695</t>
  </si>
  <si>
    <t>Angela's International, LLC.</t>
  </si>
  <si>
    <t>6278 Mooring Line Circle</t>
  </si>
  <si>
    <t>[Mail: 1700 Duanesburg Road, Duanesburg, NY 12056}</t>
  </si>
  <si>
    <t xml:space="preserve">Apollo Beach </t>
  </si>
  <si>
    <t>Viscusi</t>
  </si>
  <si>
    <t>Tonio</t>
  </si>
  <si>
    <t xml:space="preserve">6278 Mooring Line Circle </t>
  </si>
  <si>
    <t>{Mail: 1700 Duanesburg Road  Duanesburg, NY 12056}</t>
  </si>
  <si>
    <t>Apollo Beach</t>
  </si>
  <si>
    <t>tonio@angelasconcessions.com</t>
  </si>
  <si>
    <t>P-400-20234-782541</t>
  </si>
  <si>
    <t xml:space="preserve">Employer will make all deductions from the worker’s paycheck required by law.  Optional mobile housing (valued at $175.00 per week) and local convenience travel (valued at $25.00 per week) are available at no cost to the worker. </t>
  </si>
  <si>
    <t>H-400-20277-856788</t>
  </si>
  <si>
    <t>Bear Power, Inc.</t>
  </si>
  <si>
    <t>6683 Kerry Lane</t>
  </si>
  <si>
    <t>{Mail:  P O Box 660 Colton, CA 92324}</t>
  </si>
  <si>
    <t>Helm</t>
  </si>
  <si>
    <t>Davey</t>
  </si>
  <si>
    <t>{Mail:  PO Box 660  Colton, Ca.  92324}</t>
  </si>
  <si>
    <t>daveyhelm@helmandsons.com</t>
  </si>
  <si>
    <t>480 Agua Mansa Road</t>
  </si>
  <si>
    <t>Colton</t>
  </si>
  <si>
    <t>P-400-20202-724528</t>
  </si>
  <si>
    <t>H-400-20308-896747</t>
  </si>
  <si>
    <t>Spectrum Lawn &amp; Tree Care, Inc.</t>
  </si>
  <si>
    <t>361 North Drive</t>
  </si>
  <si>
    <t>Saint Charles</t>
  </si>
  <si>
    <t>Hord</t>
  </si>
  <si>
    <t>Must be able to lift 50 lbs, work in adverse weather conditions.
Must pass a post-employment drug test paid by employer.</t>
  </si>
  <si>
    <t>P-400-20195-710976</t>
  </si>
  <si>
    <t>Shared housing may be available – if used, $65.00/wk.  will be deducted from paycheck.</t>
  </si>
  <si>
    <t>courtney@spectrumlawncare.com</t>
  </si>
  <si>
    <t>H-400-20302-890813</t>
  </si>
  <si>
    <t>(BVLS3913) BrightView Landscape Services, Inc.- Reno, NV</t>
  </si>
  <si>
    <t>2505 Mill Street</t>
  </si>
  <si>
    <t>Unit B</t>
  </si>
  <si>
    <t>Reno</t>
  </si>
  <si>
    <t>WASHOE</t>
  </si>
  <si>
    <t>RENO, NV</t>
  </si>
  <si>
    <t>P-400-20275-853227</t>
  </si>
  <si>
    <t>Susan.DeZonia@brightview.com</t>
  </si>
  <si>
    <t>H-400-20310-899853</t>
  </si>
  <si>
    <t>Allan Dennis Concessions Inc</t>
  </si>
  <si>
    <t>2127 Country Road 2857</t>
  </si>
  <si>
    <t>Mailing Address: PO Box 1120, Hughes Springs, TX 75656</t>
  </si>
  <si>
    <t>Camellia</t>
  </si>
  <si>
    <t>2127 CR 2857</t>
  </si>
  <si>
    <t>HUGHES SPRINGS</t>
  </si>
  <si>
    <t>dennisconcessions@yahoo.com</t>
  </si>
  <si>
    <t>P-400-20230-773250</t>
  </si>
  <si>
    <t>H-400-20301-889872</t>
  </si>
  <si>
    <t>(BVLS3122) BrightView Landscape Services, Inc.- Apple Campus</t>
  </si>
  <si>
    <t xml:space="preserve">980 Jolly Road  </t>
  </si>
  <si>
    <t>One Apple Park Way</t>
  </si>
  <si>
    <t>Cupertino</t>
  </si>
  <si>
    <t>P-400-20274-852529</t>
  </si>
  <si>
    <t>BreanneLynn.Erb@brightview.com</t>
  </si>
  <si>
    <t>H-400-20308-896732</t>
  </si>
  <si>
    <t>Fox Enterprises, Inc.</t>
  </si>
  <si>
    <t>408 Jason Drive</t>
  </si>
  <si>
    <t>Ste 105</t>
  </si>
  <si>
    <t>Chenault</t>
  </si>
  <si>
    <t>foxenterpriseinc@gmail.com</t>
  </si>
  <si>
    <t>P-400-20278-857059</t>
  </si>
  <si>
    <t>H-400-20308-895926</t>
  </si>
  <si>
    <t>Southern Design Irrigation</t>
  </si>
  <si>
    <t>Olen</t>
  </si>
  <si>
    <t>Onwer</t>
  </si>
  <si>
    <t xml:space="preserve">Must be able to lift 50 lbs, work in adverse weather conditions &amp; pass a pre-employment drug test paid by employer. </t>
  </si>
  <si>
    <t>P-400-20193-709129</t>
  </si>
  <si>
    <t>kelly@southerndesignirrigation.com</t>
  </si>
  <si>
    <t>H-400-20308-896055</t>
  </si>
  <si>
    <t>(BVLS3312) BrightView Landscape Services, Inc.- Southlake, TX</t>
  </si>
  <si>
    <t>1252 W Dove Road</t>
  </si>
  <si>
    <t>P-400-20278-857168</t>
  </si>
  <si>
    <t>Anita.wilson@brightview.com</t>
  </si>
  <si>
    <t>H-400-20309-898159</t>
  </si>
  <si>
    <t>MN GOBER, LLC</t>
  </si>
  <si>
    <t>Landscape Express</t>
  </si>
  <si>
    <t>2604 Bierstadt Dr</t>
  </si>
  <si>
    <t>Highland Village</t>
  </si>
  <si>
    <t>Nicole</t>
  </si>
  <si>
    <t>landscapexpress@yahoo.com</t>
  </si>
  <si>
    <t>P-400-20206-733532</t>
  </si>
  <si>
    <t>H-400-20317-909242</t>
  </si>
  <si>
    <t>Foreman</t>
  </si>
  <si>
    <t>Landscapes Unlimited, LLC</t>
  </si>
  <si>
    <t>1201 Aries Drive</t>
  </si>
  <si>
    <t>Cesar</t>
  </si>
  <si>
    <t>Director - Human Resources</t>
  </si>
  <si>
    <t>gramcke@landscapesunlimited.com</t>
  </si>
  <si>
    <t>Kan</t>
  </si>
  <si>
    <t>Grace</t>
  </si>
  <si>
    <t>1750 Valley View Lane</t>
  </si>
  <si>
    <t>Suite 339</t>
  </si>
  <si>
    <t>Farmers Branch</t>
  </si>
  <si>
    <t>gkan@kanlaw.net</t>
  </si>
  <si>
    <t>Kan Law, PC</t>
  </si>
  <si>
    <t>12 months of experience in golf course construction and renovation. Requires certification as a Certified Pipe Fuser by a recognized vendor i.e. ISCO, Ewing Irrigation, ADS Hancor. OT as needed.
We want to clarify the information on Item F.a.5. During the work week, which runs Sunday through Saturday, employees are scheduled to work a 40 hour work week and given OT as needed. F.a.5 does not allow us to enter such a work schedule. If we enter 8 hours each day, it would show 56 hours a week, which is not an accurate reflection of their work schedule.</t>
  </si>
  <si>
    <t>2544 Willow Point Road</t>
  </si>
  <si>
    <t>&amp; Surrounding Areas in the Same MSA</t>
  </si>
  <si>
    <t>Alexander City</t>
  </si>
  <si>
    <t>TALLAPOOSA</t>
  </si>
  <si>
    <t>NORTHEAST ALABAMA NONMETROPOLITAN AREA</t>
  </si>
  <si>
    <t>Please see job duties and item F.d.6. for details.</t>
  </si>
  <si>
    <t>P-400-20267-841910</t>
  </si>
  <si>
    <t xml:space="preserve">We reimburse employees who travel by bus to the job site. However, those workers that choose to fly instead are paid for the bus fare and the plane fare is deducted from their pay. Optional company housing will be provided free of charge for employees outside of commuting distance. Employees who do not require or use company housing will receive a housing reimbursement of $231.00 per pay period. </t>
  </si>
  <si>
    <t>www.landscapesunlimited.com</t>
  </si>
  <si>
    <t>H-400-20295-883829</t>
  </si>
  <si>
    <t>Embassy Lawn &amp; Landscaping, Inc</t>
  </si>
  <si>
    <t>Human Resources Mgr</t>
  </si>
  <si>
    <t>H-400-20308-897019</t>
  </si>
  <si>
    <t xml:space="preserve">Groundskeeping Helper </t>
  </si>
  <si>
    <t>Swartz Mowing, Inc.</t>
  </si>
  <si>
    <t>87 Elk Lick Road</t>
  </si>
  <si>
    <t>Olympia</t>
  </si>
  <si>
    <t>Swartz</t>
  </si>
  <si>
    <t>Neal</t>
  </si>
  <si>
    <t xml:space="preserve">87 Elk Lick Road </t>
  </si>
  <si>
    <t>swartzmowing@gmail.com</t>
  </si>
  <si>
    <t>BATH</t>
  </si>
  <si>
    <t>P-400-20278-857087</t>
  </si>
  <si>
    <t>H-400-20303-892137</t>
  </si>
  <si>
    <t>Beautiful Country Landscape LLC</t>
  </si>
  <si>
    <t>Beautiful Country Landscapes</t>
  </si>
  <si>
    <t>7687 Laytonia Drive</t>
  </si>
  <si>
    <t>Gaithersburg</t>
  </si>
  <si>
    <t>Diaz</t>
  </si>
  <si>
    <t>Maynor</t>
  </si>
  <si>
    <t>beautifulcountryllc@gmail.com</t>
  </si>
  <si>
    <t>Steiner</t>
  </si>
  <si>
    <t>3206 Woodbine Street</t>
  </si>
  <si>
    <t>Chevy Chase</t>
  </si>
  <si>
    <t>eric.iwork@gmail.com</t>
  </si>
  <si>
    <t>EarthBrew Consulting</t>
  </si>
  <si>
    <t>No special requirements.</t>
  </si>
  <si>
    <t>P-400-20268-843550</t>
  </si>
  <si>
    <t>All and only deductions required by law will be deducted from worker paychecks, such as income tax and social security. No other deductions but those required by law.</t>
  </si>
  <si>
    <t>H-400-20310-899745</t>
  </si>
  <si>
    <t>C &amp; h REFORESTERS INC</t>
  </si>
  <si>
    <t>PO BOX 2649</t>
  </si>
  <si>
    <t>HAYDEN</t>
  </si>
  <si>
    <t>WEATHER, CONTRACTS, AREA OF EMPLOYMENT MAY AFFECT WAGE/HOURS</t>
  </si>
  <si>
    <t>DEDUCTIONS REQD BY LAW. Carpool contributions are optional and not a condition of employment: Car pool contributions up to $35 per wk. Company makes available company vehicle after hrs for reasonable personal use; contributions up to $35 per wk to help cover costs of personal use will be deducted based on mileage</t>
  </si>
  <si>
    <t>H-400-20296-886044</t>
  </si>
  <si>
    <t>Horton Horticulture, Inc</t>
  </si>
  <si>
    <t>538 Everest</t>
  </si>
  <si>
    <t>Holly</t>
  </si>
  <si>
    <t xml:space="preserve">538 Everest </t>
  </si>
  <si>
    <t xml:space="preserve">Pre-employment criminal background check required. </t>
  </si>
  <si>
    <t>$14-14.79/hr. based on experience and performance $21-22.19 O.T.</t>
  </si>
  <si>
    <t>P-400-20269-845625</t>
  </si>
  <si>
    <t>hhorton@hortonhorticulture.com</t>
  </si>
  <si>
    <t>H-400-20309-898674</t>
  </si>
  <si>
    <t>Exterior Maintenance Resources, Inc</t>
  </si>
  <si>
    <t>100 Sharp Rd.</t>
  </si>
  <si>
    <t>13332 Bee Street</t>
  </si>
  <si>
    <t>P-400-20258-822477</t>
  </si>
  <si>
    <t>jhoey@meritservicesolutions.com</t>
  </si>
  <si>
    <t>H-400-20309-897670</t>
  </si>
  <si>
    <t>Quality Lawn &amp; Garden, Inc.</t>
  </si>
  <si>
    <t>6632 Christopher Drive</t>
  </si>
  <si>
    <t>Kaiser</t>
  </si>
  <si>
    <t>P-400-20204-728064</t>
  </si>
  <si>
    <t>Shared housing may be available – if used, $70.00/per week will be deducted from paycheck.</t>
  </si>
  <si>
    <t>H-400-20311-903663</t>
  </si>
  <si>
    <t>Mean Green Lawn &amp; Landscape, LLC</t>
  </si>
  <si>
    <t>3417 County Road 920</t>
  </si>
  <si>
    <t>Whitaker</t>
  </si>
  <si>
    <t>P-400-20212-743092</t>
  </si>
  <si>
    <t>meangreendfw@gmail.com</t>
  </si>
  <si>
    <t>H-400-20310-901264</t>
  </si>
  <si>
    <t>Mover</t>
  </si>
  <si>
    <t>M-F, schedule varies. Weekends may be required. Overtime varies. Able to lift 75lbs. 1 month training required for proper packing, lifting, carrying.  Pre-hire background check required. All background checks are performed equally as to U.S. workers and H-2B workers, and all fees are paid for by the company. See the additional document attached for further details about the administration of our background check policy. Random drug testing during employment. Pre-employment drug testing required. Drug testing during employment for cause. Post-Accident Drug Testing. All drug testing is performed without regard to an employees citizenship or immigration status, and all testing is paid for by the company. See the additional document attached for further details about the administration of our drug testing policy.</t>
  </si>
  <si>
    <t>P-400-20282-873789</t>
  </si>
  <si>
    <t>H-400-20296-885351</t>
  </si>
  <si>
    <t>Horizon Lawn and Landscapes, Inc</t>
  </si>
  <si>
    <t>18411 Fenske Rd.</t>
  </si>
  <si>
    <t xml:space="preserve">Anderson </t>
  </si>
  <si>
    <t xml:space="preserve">Keith </t>
  </si>
  <si>
    <t>18411 Fenske Rd</t>
  </si>
  <si>
    <t>Immigration@Fisherbroyles.com</t>
  </si>
  <si>
    <t>18477 Fenske Rd</t>
  </si>
  <si>
    <t>$14.04-14.50/hr. based on experience and performance. $21.06-21.75 O.T.</t>
  </si>
  <si>
    <t>P-400-20269-845599</t>
  </si>
  <si>
    <t>Assistance finding and securing lodging is available, if needed, at no charge to the worker. Employer will make all deductions required by law from each paycheck as well as for optional advance against pay up to $200, no interest (repayment not to exceed $50 per paycheck).</t>
  </si>
  <si>
    <t>keith@horizon-landscape.com</t>
  </si>
  <si>
    <t>H-400-20302-890130</t>
  </si>
  <si>
    <t>Landscape Laborer//Tree Care Groundsman</t>
  </si>
  <si>
    <t>(BVT4927) BrightView Tree Care Services, Inc. - San Francisco Tree</t>
  </si>
  <si>
    <t>P-400-20274-852604</t>
  </si>
  <si>
    <t>H-400-20308-896342</t>
  </si>
  <si>
    <t>LANDSCAPE WORKER</t>
  </si>
  <si>
    <t>A&amp;A MACCHIA AND SON LANDSCAPING INC</t>
  </si>
  <si>
    <t>60 POPPYS LANE</t>
  </si>
  <si>
    <t>PO BOX 323 PAWLING NEW YORK</t>
  </si>
  <si>
    <t>PAWLING</t>
  </si>
  <si>
    <t>President-owner</t>
  </si>
  <si>
    <t>AAMACCHIALANDSCAPING@AOL.COM</t>
  </si>
  <si>
    <t>WYNGAARD</t>
  </si>
  <si>
    <t>SARAH</t>
  </si>
  <si>
    <t>ANN</t>
  </si>
  <si>
    <t>2600 BEAUMONT STREET</t>
  </si>
  <si>
    <t>GREEN BAY</t>
  </si>
  <si>
    <t>171 BRADY AVENUE</t>
  </si>
  <si>
    <t>HAWTHORNE</t>
  </si>
  <si>
    <t>P-400-20241-794567</t>
  </si>
  <si>
    <t>The employer will make all payroll deductions required by law.  Employer may make additional deductions with the pre-approval and consent of the employee.</t>
  </si>
  <si>
    <t>H-400-20312-904035</t>
  </si>
  <si>
    <t>JNS Landscapes Inc</t>
  </si>
  <si>
    <t>322 Lakemont Dr</t>
  </si>
  <si>
    <t>Hutto</t>
  </si>
  <si>
    <t>Noe</t>
  </si>
  <si>
    <t>322 Lakemont DR</t>
  </si>
  <si>
    <t>3355 Bee Caves Rd St 307</t>
  </si>
  <si>
    <t>322 LAKEMONT DR</t>
  </si>
  <si>
    <t>HUTTO</t>
  </si>
  <si>
    <t xml:space="preserve">Based on performance and experience  </t>
  </si>
  <si>
    <t>P-400-20204-729408</t>
  </si>
  <si>
    <t>nmejiairoc7@gmail.com</t>
  </si>
  <si>
    <t>H-400-20294-883624</t>
  </si>
  <si>
    <t>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40lbs.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OT.</t>
  </si>
  <si>
    <t>1180 Purvis Baxterville Rd (report to work)</t>
  </si>
  <si>
    <t xml:space="preserve">Purvis </t>
  </si>
  <si>
    <t>LAMAR</t>
  </si>
  <si>
    <t>HATTIESBURG, MS</t>
  </si>
  <si>
    <t xml:space="preserve">Piece rate may apply.  Optional Housing available at no cost. </t>
  </si>
  <si>
    <t>P-400-20248-807372</t>
  </si>
  <si>
    <t>Cash advances may apply at employer's discretion (to be deducted from worker's paycheck). Optional housing available at no cost.</t>
  </si>
  <si>
    <t>H-400-20323-916964</t>
  </si>
  <si>
    <t>Runyon Landscape Management, Inc.</t>
  </si>
  <si>
    <t>17517 Orrville Rd.</t>
  </si>
  <si>
    <t>Runyon</t>
  </si>
  <si>
    <t>Must be able to lift 50 lbs, work in adverse weather conditions &amp; pass a pre-employment drug test paid by employer.</t>
  </si>
  <si>
    <t>P-400-20203-726908</t>
  </si>
  <si>
    <t>RUNYONLANDSCAPE@YAHOO.COM</t>
  </si>
  <si>
    <t>H-400-20322-915053</t>
  </si>
  <si>
    <t>Professional Irrigation Systems, LLC</t>
  </si>
  <si>
    <t>304 TCW COURT</t>
  </si>
  <si>
    <t>LAKE ST. LOUIS</t>
  </si>
  <si>
    <t>LAUER</t>
  </si>
  <si>
    <t>JON</t>
  </si>
  <si>
    <t>JON.LAUER@PROIRRIGATION.COM</t>
  </si>
  <si>
    <t xml:space="preserve">Pre-employment drug test required, cost paid by employer. Must be able to work a 6 day schedule, including weekends and holidays as required. Applicants must complete an employment application. </t>
  </si>
  <si>
    <t>304 TCW Court</t>
  </si>
  <si>
    <t>Lake St. Louis</t>
  </si>
  <si>
    <t>Employer may increase wage based on experience and/or provide additional pay for performance and tenure</t>
  </si>
  <si>
    <t>P-400-20219-755453</t>
  </si>
  <si>
    <t>Employer will make all deductions from the worker's paycheck required by law. Employer will assist worker to find appropriate and affordable housing.</t>
  </si>
  <si>
    <t>H-400-20323-916968</t>
  </si>
  <si>
    <t>Wells Landscaping &amp; Lawn Care, Inc.</t>
  </si>
  <si>
    <t>15848 Willow Point Ct.</t>
  </si>
  <si>
    <t xml:space="preserve">Wells </t>
  </si>
  <si>
    <t>16835 Chesterfield Airport Rd.</t>
  </si>
  <si>
    <t>P-400-20204-728087</t>
  </si>
  <si>
    <t>Shared housing may be available. If used, $95.00/bi-weekly will be deducted from paycheck.</t>
  </si>
  <si>
    <t>H-400-20323-917892</t>
  </si>
  <si>
    <t>28091 Nine Foot Road</t>
  </si>
  <si>
    <t>Dagsboro</t>
  </si>
  <si>
    <t>P-400-20275-854764</t>
  </si>
  <si>
    <t>Shared housing may be available – if used, up to $100.89/wk will be deducted from paycheck.</t>
  </si>
  <si>
    <t>bwakeling@ruppertcompanies.com</t>
  </si>
  <si>
    <t>H-400-20301-889443</t>
  </si>
  <si>
    <t>(ELC3126) Emerald Landscape Company, Inc.- Manteca, CA</t>
  </si>
  <si>
    <t>2801 Lovelace Road</t>
  </si>
  <si>
    <t>Manteca</t>
  </si>
  <si>
    <t>P-400-20274-852566</t>
  </si>
  <si>
    <t>H-400-20317-909228</t>
  </si>
  <si>
    <t>Landscape Laborer II</t>
  </si>
  <si>
    <t>6 months experience with basic knowledge of golf course layout; understanding of golf course irrigation systems including ability to install/repair key components; knowledge of golf course building materials and golf course construction tasks including building/repair of greens, tees, and bunkers. Three to six months experience operating any one of the following: tractor, skid loader, plows/trencher. OT as needed.
We want to clarify the information on Item F.a.5. During the work week, which runs Sunday through Saturday, employees are scheduled to work a 40-hour work week and given OT as needed. F.a.5 does not allow us to enter such a work schedule. If we enter 8 hours each day, it would show 56 hours a week, which is not an accurate reflection of their work schedule.</t>
  </si>
  <si>
    <t>Please see job description and item F.d.6. for details.</t>
  </si>
  <si>
    <t>P-400-20267-841921</t>
  </si>
  <si>
    <t>H-400-20322-915270</t>
  </si>
  <si>
    <t>Pickering Valley Landscape, Inc.</t>
  </si>
  <si>
    <t>804 N. Manor Road</t>
  </si>
  <si>
    <t>Mailing: P.O. Box 950  Glenmoore PA 19343</t>
  </si>
  <si>
    <t xml:space="preserve">Elverson </t>
  </si>
  <si>
    <t>O'Donnell</t>
  </si>
  <si>
    <t>Sean</t>
  </si>
  <si>
    <t>mailing: P.O. Box 950  Glenmoore PA 19343</t>
  </si>
  <si>
    <t>Elverson</t>
  </si>
  <si>
    <t xml:space="preserve">Must lift/carry 50 lbs., when necessary.  Saturday and Sunday work required, when necessary.  Post-hire random, post-accident and upon suspicion of use drug testing required of foreign and domestic workers. Post-hire background checks may be required of foreign and domestic workers based on contract requirements. </t>
  </si>
  <si>
    <t>804 N. Manor Rd.</t>
  </si>
  <si>
    <t>P-400-20268-844237</t>
  </si>
  <si>
    <t xml:space="preserve">Potential elective deductions to be pre-authorized in writing if applicable are as follows: Voluntary advances and/or loans made to workers, if any, may be repaid by pre-authorized payroll deductions. Employer will offer daily transportation to and from the worksite from a centralized designated pick-up place at no cost to workers.  Use of this transportation is voluntary.  The employer offers optional employee health insurance and retirement plans to its workers; participation in any such plan is voluntary. </t>
  </si>
  <si>
    <t>H-400-20336-932109</t>
  </si>
  <si>
    <t xml:space="preserve">Mike Ward Landscaping, Inc. </t>
  </si>
  <si>
    <t xml:space="preserve">dba Ward + Thornton Landscapes </t>
  </si>
  <si>
    <t>424 E. U.S. Hwy 22 and 3</t>
  </si>
  <si>
    <t xml:space="preserve">Maineville </t>
  </si>
  <si>
    <t>Maineville</t>
  </si>
  <si>
    <t xml:space="preserve">Must lift/carry 50 lbs., when necessary.  Saturday work required, when necessary.  Employer-paid drug testing required of foreign and domestic workers prior to commencing work and post-hire at random, upon suspicion of use, and post-accident. </t>
  </si>
  <si>
    <t xml:space="preserve">424 E. U.S. Hwy 22 and 3 </t>
  </si>
  <si>
    <t>P-400-20247-804464</t>
  </si>
  <si>
    <t xml:space="preserve">The employer will make all deductions from worker's paycheck required by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Employer may deduct for one time charge for security deposit. Voluntary advances and/or loans made to workers, if any, may be repaid by pre-authorized payroll deductions. Employer will deduct for reasonable cost of damages and/or replacement of tools and/or equip ) if  repair/ replacement results from willful neglect or negligence.  The employer offers optional health insurance &amp; retirement plans to workers; participation in  such plan is voluntary. First set of uniforms at no cost to workers. Add’l uniforms available for purchase by the worker. Purchases are optional &amp; for worker’s benefit.  </t>
  </si>
  <si>
    <t>ngiles@wtland.com</t>
  </si>
  <si>
    <t>H-400-20336-932110</t>
  </si>
  <si>
    <t>Messenger Lawn and Landscaping LLC</t>
  </si>
  <si>
    <t>19160 Metcalf Avenue</t>
  </si>
  <si>
    <t>Mailing: P.O. Box 24203, Overland Park, KS 66283</t>
  </si>
  <si>
    <t>Stilwell</t>
  </si>
  <si>
    <t>Osborn</t>
  </si>
  <si>
    <t>Olivia</t>
  </si>
  <si>
    <t>mailing: P.O. Box 24203, Overland Park, KS 66283</t>
  </si>
  <si>
    <t xml:space="preserve">Must lift/carry 50 lbs., when necessary. Saturday and Sunday work required, when necessary. Post-hire upon suspicion of use and post-accident drug testing required of foreign and domestic workers. </t>
  </si>
  <si>
    <t>15265 Metcalf Ave</t>
  </si>
  <si>
    <t>P-400-20268-843596</t>
  </si>
  <si>
    <t xml:space="preserve">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t>
  </si>
  <si>
    <t>H-400-20336-932135</t>
  </si>
  <si>
    <t>Haynie's Lawn and Landscape LLC</t>
  </si>
  <si>
    <t>105 Regency Drive</t>
  </si>
  <si>
    <t>Mailing: P.O. Box 5622, Kingsport, TN 37663</t>
  </si>
  <si>
    <t>Kingsport</t>
  </si>
  <si>
    <t>Haynie</t>
  </si>
  <si>
    <t>Joshua</t>
  </si>
  <si>
    <t>info@haynieslandscape.com</t>
  </si>
  <si>
    <t>SULLIVAN</t>
  </si>
  <si>
    <t>Raise/Bonuses at employer's discretion.</t>
  </si>
  <si>
    <t>P-400-20245-799792</t>
  </si>
  <si>
    <t>H-400-20363-980704</t>
  </si>
  <si>
    <t>California and Federal taxes</t>
  </si>
  <si>
    <t>Camden</t>
  </si>
  <si>
    <t>WILCOX</t>
  </si>
  <si>
    <t>H-400-20337-933836</t>
  </si>
  <si>
    <t xml:space="preserve">Shared housing may be available – if used, $75.00/wk.  will be deducted from  paycheck.  </t>
  </si>
  <si>
    <t>H-400-20338-936499</t>
  </si>
  <si>
    <t>Unique Clips, LLC</t>
  </si>
  <si>
    <t>23075 27 Mile Rd.</t>
  </si>
  <si>
    <t>Sape</t>
  </si>
  <si>
    <t>P-400-20195-710986</t>
  </si>
  <si>
    <t xml:space="preserve">Shared housing may be available – if used, $65.00/wk.  will be deducted from paycheck. </t>
  </si>
  <si>
    <t>uniqueclipsoffice@gmail.com</t>
  </si>
  <si>
    <t>https://www.mitalent.org</t>
  </si>
  <si>
    <t>H-400-20185-694963</t>
  </si>
  <si>
    <t>MIGUEL VERA RACING STABLES LLC</t>
  </si>
  <si>
    <t>151 RUSSELL AVE</t>
  </si>
  <si>
    <t>SICKLERVILLLE</t>
  </si>
  <si>
    <t>VERA</t>
  </si>
  <si>
    <t>MIGUEL</t>
  </si>
  <si>
    <t>JMAHONEY1957@GMAIL.COM</t>
  </si>
  <si>
    <t>225 N peters Ave</t>
  </si>
  <si>
    <t>NORMAN</t>
  </si>
  <si>
    <t>CONTACT@VELIE.US</t>
  </si>
  <si>
    <t>WILLIAM VELIE, ATTORNEY AT LAW, PLLC</t>
  </si>
  <si>
    <t>ok</t>
  </si>
  <si>
    <t>must be able to lift 50 lbs</t>
  </si>
  <si>
    <t>laurel</t>
  </si>
  <si>
    <t>P-400-20157-630345</t>
  </si>
  <si>
    <t>H-400-20190-703425</t>
  </si>
  <si>
    <t>Falcon Forestry Inc.</t>
  </si>
  <si>
    <t>930 Shafer Lane</t>
  </si>
  <si>
    <t>De Jesus Bravo</t>
  </si>
  <si>
    <t>danieldejesus2876@gmail.com</t>
  </si>
  <si>
    <t>WILSON</t>
  </si>
  <si>
    <t>JACKIE</t>
  </si>
  <si>
    <t>1831 N. LAKEWOOD DRIVE</t>
  </si>
  <si>
    <t>JACKIE@LABORCI.COM</t>
  </si>
  <si>
    <t>930 Shafer Lane (report to work)</t>
  </si>
  <si>
    <t>P-400-20142-592569</t>
  </si>
  <si>
    <t>P-400-20142-592559</t>
  </si>
  <si>
    <t>falconforestry@gmail.com</t>
  </si>
  <si>
    <t>ST 307</t>
  </si>
  <si>
    <t>H-400-20219-755785</t>
  </si>
  <si>
    <t>Oyster Boat Deck Hand Workers</t>
  </si>
  <si>
    <t>Fisher and Related Fishing Workers</t>
  </si>
  <si>
    <t>Crispy Critter Seafood, LLC</t>
  </si>
  <si>
    <t>7311 Grand Caillou Rd</t>
  </si>
  <si>
    <t>Dulac</t>
  </si>
  <si>
    <t>crispycritterslouisiana@gmail.com</t>
  </si>
  <si>
    <t>No experience or education required; must be willing to undergo pre-employment Drug Testing and Random Drug Testing, at employers expense. Tools, supplies and equipment required to perform duties will be provided to workers at no cost. Workers will be paid on a single work week. 
Worker will work 40 hours a week; rotating shifts M-F 7 hours and Saturday 5 hours 
Shifts: 6:00AM to 1 :00PM or 10:00AM to 5:00PM(Monday to Friday) (7 hours) (Rotating Shifts) and Saturday 6:00AM 
to 11 :00AM or 11 :00 to 4:00PM (Rotating Shifts) 5 hours</t>
  </si>
  <si>
    <t>P-400-20135-574225</t>
  </si>
  <si>
    <t>Workers will have lodging available with fully equipped kitchen for workers to prepare their daily meals; if worker chooses to rent at location provided. Accommodations are available for a fee of $65.00 per month or $16.25 per week including utilities. If worker chooses to accept lodging offered by employer a fee of $65.00 per month or $16.25 per week will be deducted from workers paycheck. Workers who choose not to live at lodging provided by employer and prefer to live elsewhere, the $65.00 per month or $16.25 per week lodging fee will not be deducted from workers paycheck.</t>
  </si>
  <si>
    <t>H-400-20230-772306</t>
  </si>
  <si>
    <t>snow removal laborer</t>
  </si>
  <si>
    <t>Guardian Environmental Services Company, Inc.</t>
  </si>
  <si>
    <t>303 Carson Drive</t>
  </si>
  <si>
    <t>Bear</t>
  </si>
  <si>
    <t>533A Darlington Road</t>
  </si>
  <si>
    <t>P-400-20188-697034</t>
  </si>
  <si>
    <t>H-400-20239-788362</t>
  </si>
  <si>
    <t>Food Service Worker</t>
  </si>
  <si>
    <t>Six Flags Great Adventure, LLC</t>
  </si>
  <si>
    <t>1 Six Flags Blvd.</t>
  </si>
  <si>
    <t>McClain</t>
  </si>
  <si>
    <t xml:space="preserve">Director of Administration </t>
  </si>
  <si>
    <t>1 Six Flags Blvd</t>
  </si>
  <si>
    <t>bmcclain@sftp.com</t>
  </si>
  <si>
    <t>OCEAN</t>
  </si>
  <si>
    <t xml:space="preserve">OT available for over 40 hours in any given week. </t>
  </si>
  <si>
    <t>P-400-20196-713439</t>
  </si>
  <si>
    <t>Employer provided housing is $85 per week in cost, on site of Six Flags Great Adventure, LLC and is optional for each worker.</t>
  </si>
  <si>
    <t>H-400-20233-779794</t>
  </si>
  <si>
    <t>Landscaping Worker</t>
  </si>
  <si>
    <t>T and T Lawn Care</t>
  </si>
  <si>
    <t>3809 Toms Cabin Ct</t>
  </si>
  <si>
    <t>Defiance</t>
  </si>
  <si>
    <t>Wells</t>
  </si>
  <si>
    <t>3809 Toms Cabin Ct.</t>
  </si>
  <si>
    <t>kyle@tandtlawncare.net</t>
  </si>
  <si>
    <t xml:space="preserve">Criminal background check (post hire, preemployment) Must be able to perform all listed job duties. </t>
  </si>
  <si>
    <t>P-400-20156-627885</t>
  </si>
  <si>
    <t>H-400-20245-799072</t>
  </si>
  <si>
    <t>The Petitioner will consider for employment any person who possesses at least one (1) year of culinary experience in a fine-dining or high-volume environment at a high-end restaurant, resort, or private club.  Successful applicant must pass pre-employment background check.</t>
  </si>
  <si>
    <t xml:space="preserve">Wage: $16.00 per hour, paid bi-weekly.  See Job Description for additional details. </t>
  </si>
  <si>
    <t>P-400-20176-676966</t>
  </si>
  <si>
    <t>Housing is offered and optional.  Yellowstone Club has several housing venues and employees are assigned a location based on work schedule and transportation.  Cost of housing, if accepted, is $375.00 - $600.00 per bi-weekly pay period.  Due to social distancing recommendations by the CDC, housing will be either single or double occupancy for winter 2020-2021.  A few triple rooms may be available for $300 per bi-weekly pay cycle, but those will be very limited.  Breakfast is included at Gallatin Gateway Inn (GGI) and Days Inn, Bozeman.  Employees may purchase optional meal cards from $50.00 to $150.00 which are available from HR or GGI to purchase lunch or dinner.  All employees in employee housing may purchase a meal card for dining at GGI.  Transportation is available to GGI from the Club and housing venues only.   Please see Job Description for additional details.</t>
  </si>
  <si>
    <t>H-400-20240-791237</t>
  </si>
  <si>
    <t>LANDSCAPING &amp; GROUONDSKEEPING WORKERS</t>
  </si>
  <si>
    <t>POST-HIRE DRUG SCREENING AT EMPLOYERS EXPENSE. MUST BE ABLE TO LIFT 50 POUNDS.</t>
  </si>
  <si>
    <t>P-400-20189-699553</t>
  </si>
  <si>
    <t>nick.dolan@dolansoutdoorservice.com</t>
  </si>
  <si>
    <t>H-400-20241-793425</t>
  </si>
  <si>
    <t xml:space="preserve">Must be able to stand for extended periods of time, lift 50 lbs. and work weekends and holidays. Excellent communication skills, strong computer, phone and customer service skills necessary. </t>
  </si>
  <si>
    <t>P-400-20183-689870</t>
  </si>
  <si>
    <t xml:space="preserve">Other deductions from employee's paychecks (as applicable) include a $100 refundable uniform deposit that is returned to the employee when the uniform is returned at the end of the season.  Employee housing re nt will be between $348.41 and $800/mont h, services (including water, sewer, gas, electric, and snow removal which are not optional) will be between $0 and $151.59/ month, and employee housing parking (which is optional) would be $50 per month.  All three housing deductions will be taken from two paychecks per month.  There may be a housing deposit, if not paid in advance, up to $400 total with $350 refundable at the end of contract. Employee housing is optional.
</t>
  </si>
  <si>
    <t>H-400-20246-802154</t>
  </si>
  <si>
    <t xml:space="preserve">Seafood Processor </t>
  </si>
  <si>
    <t>J. Bernard Seafood Processing, Inc.</t>
  </si>
  <si>
    <t xml:space="preserve">1142 Front Street </t>
  </si>
  <si>
    <t>(Mailing: P.O. Box 623)</t>
  </si>
  <si>
    <t xml:space="preserve">Cottonport </t>
  </si>
  <si>
    <t>1142 Front Street</t>
  </si>
  <si>
    <t>Cottonport</t>
  </si>
  <si>
    <t>custserv@jbernardseafood.net</t>
  </si>
  <si>
    <t>OT hrs may be offered and vary;  Unpaid lunch hr</t>
  </si>
  <si>
    <t>P-400-20178-682617</t>
  </si>
  <si>
    <t>Employer will make all deductions from workers’ paycheck as required by law; deductions employer intends to make from paycheck, which are not required by law, if applicable, would be deductions for housing, if employee chooses voluntary housing option. Voluntary, low-cost housing is available to workers for the option to board; $60/week is deducted from workers’ paychecks for workers who choose housing; housing is not mandatory.</t>
  </si>
  <si>
    <t>custserv@jbernardseasfood.net</t>
  </si>
  <si>
    <t>H-400-20248-807699</t>
  </si>
  <si>
    <t>Snow removal technician/ Groundskeeper</t>
  </si>
  <si>
    <t xml:space="preserve">UB Holding LLC </t>
  </si>
  <si>
    <t xml:space="preserve">701 Somerwood Way </t>
  </si>
  <si>
    <t>Waconia</t>
  </si>
  <si>
    <t>Acevedo Avila</t>
  </si>
  <si>
    <t>Joel</t>
  </si>
  <si>
    <t>Angel</t>
  </si>
  <si>
    <t>701 Somerwood Way</t>
  </si>
  <si>
    <t>acevedob97@yahoo.com</t>
  </si>
  <si>
    <t>Supreme Court of Alaska</t>
  </si>
  <si>
    <t>CARVER</t>
  </si>
  <si>
    <t>P-400-20198-719077</t>
  </si>
  <si>
    <t>Employer may provide contact information for potential housing options to workers. Employer will make all payroll deductions required by law and will not make any deductions, which are not required by law.</t>
  </si>
  <si>
    <t>Not applicable</t>
  </si>
  <si>
    <t>not@applicable.com</t>
  </si>
  <si>
    <t>H-400-20247-803748</t>
  </si>
  <si>
    <t xml:space="preserve">Crawfish Processor </t>
  </si>
  <si>
    <t>West Farms Crawfish, LLC</t>
  </si>
  <si>
    <t>1769 L'anse Meg Road</t>
  </si>
  <si>
    <t>West</t>
  </si>
  <si>
    <t>westfarmscrawfish@yahoo.com</t>
  </si>
  <si>
    <t>Must process at least 40 lbs of product per day to meet the minimum production standard within two weeks of employment.  Basic hours: 35; 6:00 am - 2:00 pm; Mon - Fri; including 1 hour of unpaid lunch.</t>
  </si>
  <si>
    <t>OT hrs may be offered and vary. May make either listed hourly wage or piece rate wage of $2.25/lb, whichever is higher.</t>
  </si>
  <si>
    <t>P-400-20178-682660</t>
  </si>
  <si>
    <t>Employer will make all deductions from worker's paycheck as required by law. Employer may allow deductions not required by law as long as advance permission is granted by employee or employer will state the specific deductions. Optional housing is available to workers for the option to board; $50.00/week per person will be deducted for housing for workers who choose housing; housing is not mandatory.</t>
  </si>
  <si>
    <t>H-400-20255-817940</t>
  </si>
  <si>
    <t>Daniel's Foods, Inc.</t>
  </si>
  <si>
    <t>Mirabelle at Beaver Creek</t>
  </si>
  <si>
    <t>55 Village Road (physical)</t>
  </si>
  <si>
    <t>PO Box 1111, Avon, CO 81620 (mailing)</t>
  </si>
  <si>
    <t>Joly</t>
  </si>
  <si>
    <t>Nathalie</t>
  </si>
  <si>
    <t xml:space="preserve">PO Box 1111 </t>
  </si>
  <si>
    <t>mirabelle1vail@gmail.com</t>
  </si>
  <si>
    <t>2077 North Frontage Road West, St 109 (physical)</t>
  </si>
  <si>
    <t xml:space="preserve">Colorado Supreme Court </t>
  </si>
  <si>
    <t>Previous employment experience preferred to be in fine dining French restaurant.</t>
  </si>
  <si>
    <t>55 Village Road</t>
  </si>
  <si>
    <t>P-400-20168-658154</t>
  </si>
  <si>
    <t>Housing possible at $400 per month ($200 per biweekly paycheck).</t>
  </si>
  <si>
    <t>H-400-20254-814510</t>
  </si>
  <si>
    <t>MTM Snow LLC</t>
  </si>
  <si>
    <t>31565 UTICA ROAD</t>
  </si>
  <si>
    <t>Fraser</t>
  </si>
  <si>
    <t>BOROWSKI</t>
  </si>
  <si>
    <t>RYSZARD</t>
  </si>
  <si>
    <t>FRASER</t>
  </si>
  <si>
    <t>mtmsnow1@gmail.com</t>
  </si>
  <si>
    <t>31565 Utica Road</t>
  </si>
  <si>
    <t xml:space="preserve">Work hours may include nights, weekends and overtime during emergencies and winter storm conditions. </t>
  </si>
  <si>
    <t>P-400-20211-741561</t>
  </si>
  <si>
    <t>Employer will offer optional housing at $50/week (utilities included). Employer will provide vehicle with insurance for personal use at no cost  to employee (employee to pay for gas). Employer may provide small cash advance to employee to cover personal expenses (eg- food, personal items) until first pay check, to be repaid in cash to employer over 2 week period. The employer will make all payroll deductions required by law and will not make any deductions, which are not required.</t>
  </si>
  <si>
    <t>H-400-20248-807012</t>
  </si>
  <si>
    <t>Team Assembler</t>
  </si>
  <si>
    <t>Team Assemblers</t>
  </si>
  <si>
    <t>Wisconsin Building Supply - US LBM LLC</t>
  </si>
  <si>
    <t>1745 Moraine Terrace</t>
  </si>
  <si>
    <t>Petrina</t>
  </si>
  <si>
    <t>Mike.Petrina@wibuildingsupply.com</t>
  </si>
  <si>
    <t xml:space="preserve">Must be able to lift and carry 75 lbs 75 yds.  APPROX. 40 HOURS/WEEK, 4:30-PM-3:00AM OR 6:00AM-4:30PM MONDAY THROUGH FRIDAY, SOME SATURDAYS BUT
ABLE TO WORK ANY SHIFT.
</t>
  </si>
  <si>
    <t>GREEN BAY, WI</t>
  </si>
  <si>
    <t>Wage may be higher due to experience/merit. Up to 10 hours of overtime may be available but not guaranteed.</t>
  </si>
  <si>
    <t>P-400-20219-756060</t>
  </si>
  <si>
    <t>Employees who elect to live in the housing will have an additional $162.50 deducted per biweekly paycheck for rent and utilities. Any advances will be deducted with the consent of the employee.</t>
  </si>
  <si>
    <t>mike.petrina@wibuildingsupply.com</t>
  </si>
  <si>
    <t>H-400-20241-793463</t>
  </si>
  <si>
    <t>Food Servers, Nonrestaurant</t>
  </si>
  <si>
    <t xml:space="preserve">Must have 3 months experience in a service related industry. Must be able to stand for extended periods of time, lift 50 lbs. and work weekends and holidays. </t>
  </si>
  <si>
    <t>The wage of $13.81/hour includes a base of $4.00 to $12.00/hour and a tip credit of $1.81 to $9.81/hour.</t>
  </si>
  <si>
    <t>P-400-20183-689846</t>
  </si>
  <si>
    <t xml:space="preserve">The uniform will be provided at no cost to the worker. Other deductions from employee's paycheck (as applicable) include a $100 refundable uniform deposit that is returned to the employer when the uniform is returned at the end of the season.  Employee Housing Rent will be between $348.41 and $800/month, services (including water, sewage, gas electric, and snow removal (which is optional) would be $50 per month.  All three housing deductions will be taken from two paychecks per month. There may be a housing deposit, if not paid in advance, up to $400 total with $350 refundable at the end of contract.  Employee housing is optional.
</t>
  </si>
  <si>
    <t>H-400-20260-827163</t>
  </si>
  <si>
    <t>Katie Mitchell Stanley</t>
  </si>
  <si>
    <t>Coast to Coast Entertainment, LLC</t>
  </si>
  <si>
    <t>7031 Furay Ave</t>
  </si>
  <si>
    <t>candykate21@yahoo.com</t>
  </si>
  <si>
    <t>P-400-20231-775169</t>
  </si>
  <si>
    <t>H-400-20246-801236</t>
  </si>
  <si>
    <t>Exceptional Stays, Inc</t>
  </si>
  <si>
    <t>Telluride Rentals</t>
  </si>
  <si>
    <t>209 E Colorado Ave.</t>
  </si>
  <si>
    <t>Casas</t>
  </si>
  <si>
    <t>christina@telluride-rentals.com</t>
  </si>
  <si>
    <t>Must be 18 due to insurance.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t>
  </si>
  <si>
    <t>333 Adams Ranch RD (report to work)</t>
  </si>
  <si>
    <t>Suite 2-2D</t>
  </si>
  <si>
    <t>P-400-20205-731882</t>
  </si>
  <si>
    <t>Cash advances may apply at employer's discretion (to be deducted from worker's paycheck).  Optional housing available at $250 per biweekly buy period. If any employee elects to utilize optional housing, the cost will be deducted from each paycheck.</t>
  </si>
  <si>
    <t>ana@exceptionalstays.com</t>
  </si>
  <si>
    <t>H-400-20260-826201</t>
  </si>
  <si>
    <t xml:space="preserve">Huff House LC </t>
  </si>
  <si>
    <t>240 East Deloney Ave</t>
  </si>
  <si>
    <t>Mailing: P.O. Box 3633, Jackson, WY 83001</t>
  </si>
  <si>
    <t>Wildgoose</t>
  </si>
  <si>
    <t>Must lift/carry 50 lbs., when necessary. Saturday and Sunday work required, when necessary. Post-hire random, post-accident and upon suspicion of use drug testing required of foreign and domestic workers.</t>
  </si>
  <si>
    <t>P-400-20204-729004</t>
  </si>
  <si>
    <t>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t>
  </si>
  <si>
    <t>jeremy@huffhousejh.com</t>
  </si>
  <si>
    <t>H-400-20266-838968</t>
  </si>
  <si>
    <t xml:space="preserve">Crawfish position </t>
  </si>
  <si>
    <t>Bayou Land Seafood, LLC.</t>
  </si>
  <si>
    <t>1008 Vincent Berard Road</t>
  </si>
  <si>
    <t>Breaux Bridge</t>
  </si>
  <si>
    <t>St. Martin parish</t>
  </si>
  <si>
    <t>bayoulandseafood@yahoo.com</t>
  </si>
  <si>
    <t>Couch</t>
  </si>
  <si>
    <t>231 Pecan Avenue</t>
  </si>
  <si>
    <t>New Roads</t>
  </si>
  <si>
    <t>Pointe Coupee parish</t>
  </si>
  <si>
    <t>kelly@couchapplication.com</t>
  </si>
  <si>
    <t>Couch Application Service Assistance, LLC.</t>
  </si>
  <si>
    <t xml:space="preserve">Bayou Land Seafood, LLC. is looking to fill crawfish positions in St. Martin parish.  Temporary, fulltime, seasonal position and we are looking to fill 33 job openings for employment from 12/14/2020  - 06/30/2021.  
Requirements: Manual dexterity of hands/Extensive sitting and/or standing. Must have two weeks (no months) seafood exp. After initial 30 hours of processing employee must be able to peel 3.72 # or more.  Employer may require drug screen; post hire, employer paid.  Testing positive or failure to comply may result in immediate termination. Must not be allergic to product and/or environment. Terms and conditions of employment: $9.28 hourly M-F, some Sat/Sun, 6a-2p with an unpaid lunch break.  35-hour week, overtime may be available and paid @ $13.92 which is the overtime hourly rate (after 40 hours weekly).  Overtime, offered hours, and schedule may all vary.  Employee may be paid per pound @ employer discretion, which at all times meet/or exceed ETA 9142 certified hourly wage. Employee may earn more through piece rate work. Unpaid breaks available in 30 min increments at employee discretion. No on the job training. No education requirement. Employees may be compensated above the DOL approved wage rate, this decision to pay above the DOL certified wage rate will be made by the employer basing this decision on factors that include the individual recipient's performance and work history. Transportation (including meals and to the extent necessary lodging) to the place of employment will be provided or its cost to the workers reimbursed, if the worker completes half the employment period.  Return transportation and daily subsistence will be provided if worker completes the employment period or is dismissed early by the employer. The amount of transportation payment or reimbursement will be equal to the most economical and reasonable form of common carrier for the distance involved.  Daily subsistence will be provided at a rate of $12.68 per day during travel to a maximum of $55. per day with receipts.  Employer may or may not provide daily transportation to the worksite. Employer will reimburse the H2B worker in the first workweek for all visa, visa processing, border crossing and other/related fees including those mandated by the government incurred by the H2B worker (excluding passport expenses and other charges primarily for the benefit of worker). The employer will provide workers at no charge all tools, supplies, and equipment required to perform assigned duties.  Miscellaneous: Employer will use a single work week as its standard for computing wages due.  Workweek runs from Sun  SAT with checks distributed by end of day on following Wed. Employer will make payroll deductions as required by law and deducted from the worker paycheck. Potential local housing for rent if worker desires.  No more than $30 per week/per person may be charged or deducted from worker paychecks for housing and basic utilities for workers who choose housing option. Employer contact information: Bayou Land Seafood, LLC. Adam J. Johnson, 1008 Vincent Berard Road, Breaux Bridge, LA 70517, 337-667-6118.  How to apply: Applicants inquire about job, send applications, indications of availability or resumes directly to local LA SWA office located in St. Martin parish, 215 Evangeline Blvd. St. Martinville, LA, 70582 337-394-2205 and refer to job order # 1005287.
**Please note that as of July 17, 2020 flag system is generating an ETA 9141 with the expiration date of June 30, 2020.  (This situation is beyond employer control as this ETA 9141 form is provided by DOL).  
</t>
  </si>
  <si>
    <t>ST MARTIN</t>
  </si>
  <si>
    <t xml:space="preserve"> Overtime, offered hours, and schedule may all vary.  Employee may be paid per pound @ employer discretion</t>
  </si>
  <si>
    <t>P-400-20202-722936</t>
  </si>
  <si>
    <t xml:space="preserve">Employer will make payroll deductions as required by law and deducted from the worker paycheck. Potential local housing for rent if worker desires.  No more than $30 per week/per person may be charged or deducted from worker paychecks for housing and basic utilities for workers who choose housing option. </t>
  </si>
  <si>
    <t>H-400-20272-847944</t>
  </si>
  <si>
    <t>Amusement &amp; Recreation Attendant Supervisor - Carnival</t>
  </si>
  <si>
    <t>P-400-20199-722100</t>
  </si>
  <si>
    <t>H-400-20261-830093</t>
  </si>
  <si>
    <t>P-400-20174-671306</t>
  </si>
  <si>
    <t>H-400-20260-827717</t>
  </si>
  <si>
    <t>Off Site Timber Frame Manufacturing Supervisor</t>
  </si>
  <si>
    <t>First-Line Supervisors of Production and Operating Workers</t>
  </si>
  <si>
    <t>Entekra LLC</t>
  </si>
  <si>
    <t>Entekra</t>
  </si>
  <si>
    <t>338 S. Industrial Avenue</t>
  </si>
  <si>
    <t>Ripon</t>
  </si>
  <si>
    <t>945 E. Whitmore Avenue</t>
  </si>
  <si>
    <t>Modesto</t>
  </si>
  <si>
    <t>meredith.cramer@entekra.com</t>
  </si>
  <si>
    <t>Arroyo</t>
  </si>
  <si>
    <t>L. Mabel</t>
  </si>
  <si>
    <t>211 Commerce Street</t>
  </si>
  <si>
    <t>marroyo@bakerdonelson.com</t>
  </si>
  <si>
    <t>Baker, Donelson, Bearman, Caldwell, Berkowitz, PC</t>
  </si>
  <si>
    <t>Two or more years of experience working in an automated off-site timber frame manufacturing environment. Must have ability to run the offsite construction saw, extruded line and nail bridge machine automated technology. Excellent leadership and people skills. Excellent communication skills. Self-motivated, driven personality. Must work well in teams.</t>
  </si>
  <si>
    <t>338 S. Industrial Ave.</t>
  </si>
  <si>
    <t>P-400-20212-744226</t>
  </si>
  <si>
    <t>Employer will make all deductions from the worker's paycheck required by law.</t>
  </si>
  <si>
    <t>Meredith.cramer@entekra.com</t>
  </si>
  <si>
    <t>https://www.entekra.com/</t>
  </si>
  <si>
    <t>Baker, Donelson, Bearman, Caldwell &amp; Berkowitz PC</t>
  </si>
  <si>
    <t>H-400-20266-839202</t>
  </si>
  <si>
    <t>Can Line Machinist</t>
  </si>
  <si>
    <t>Packaging and Filling Machine Operators and Tenders</t>
  </si>
  <si>
    <t>OBI Seafoods, Inc.</t>
  </si>
  <si>
    <t>1100 W Ewing Street</t>
  </si>
  <si>
    <t>Kraakmo</t>
  </si>
  <si>
    <t>Kris</t>
  </si>
  <si>
    <t>Manager  of Alaska Recruitment</t>
  </si>
  <si>
    <t>kris.kraakmo@obiseafoods.com</t>
  </si>
  <si>
    <t>PRE-EMPLOYMENT DRUG TESTING and Criminal Background check.  MUST HAVE 6 MONTHS EXPERIENCE OPERATING PROMATION FILLERS OR SIMILAR PRESSURIZED, COMPUTER CONTROLLED FOOD
FILLER CANNING PACKAGING SYSTEMS. MUST HAVE GOOD MECHANICAL APTITUDE AND TROUBLESHOOTING SKILLS AND GENERAL KNOWLEDGE OF MAINTENANCE,
WELDING, ELECTRICAL, MACHINE MILLING AND PLUMBING.
MUST BE ABLE TO WORK EFFECTIVELY WITH MINIMAL SUPERVISION AND PERFORM WELL UNDER STRESS. MUST BE WILLING TO LIVE AND WORK IN REMOTE LOCATION AND WORK UP TO 16 HOURS A DAY, 7 DAYS A WEEK DURING PEAK SEASON.
Room and Board is $15 per day in all regions.  Employer Housing is optional.</t>
  </si>
  <si>
    <t>Mile One Half AK Peninsula</t>
  </si>
  <si>
    <t>Naknek</t>
  </si>
  <si>
    <t>BRISTOL BAY</t>
  </si>
  <si>
    <t xml:space="preserve"> all payroll deductions required by law will be made.  Employer will not make any deductions, which are not required by law.  Daily shift/schedule varies</t>
  </si>
  <si>
    <t>P-400-20223-759433</t>
  </si>
  <si>
    <t>The employer will make all payroll deductions required by law and will not make any deductions, which are not required by law</t>
  </si>
  <si>
    <t>H-400-20266-837599</t>
  </si>
  <si>
    <t>Snow Shoveler</t>
  </si>
  <si>
    <t>Aeroscape Park City, LLC</t>
  </si>
  <si>
    <t>8488 S. State St.</t>
  </si>
  <si>
    <t>Midvale</t>
  </si>
  <si>
    <t xml:space="preserve">8488 S. State St. </t>
  </si>
  <si>
    <t>P-400-20199-721243</t>
  </si>
  <si>
    <t>elena@aeroscapeutah.com</t>
  </si>
  <si>
    <t>H-400-20255-817929</t>
  </si>
  <si>
    <t>Group 970</t>
  </si>
  <si>
    <t>Blue Moose Pizza</t>
  </si>
  <si>
    <t>63 Avondale Lane, Suite C1 (physical)</t>
  </si>
  <si>
    <t>PO Box 5549 Avon, CO 81620 (mailing)</t>
  </si>
  <si>
    <t>Nolan</t>
  </si>
  <si>
    <t>63 Avondale Lane, Suite C-1</t>
  </si>
  <si>
    <t xml:space="preserve">PO Box 5549, Avon, CO 81620 </t>
  </si>
  <si>
    <t>brian@group970.com</t>
  </si>
  <si>
    <t>2077 N. Frontage Road Suite 111 (physical)</t>
  </si>
  <si>
    <t>PO Box 3487 Vail, CO 81658 (mailing)</t>
  </si>
  <si>
    <t>Blue Moose Pizza Vail - 675 Lionshead Pl, Vail, CO  81657</t>
  </si>
  <si>
    <t>Blue Moose Pizza Avon - 76 Avondale Ln, Avon, CO 81620</t>
  </si>
  <si>
    <t>P-400-20168-658107</t>
  </si>
  <si>
    <t>bluemoosepizza.com</t>
  </si>
  <si>
    <t>H-400-20247-804904</t>
  </si>
  <si>
    <t>FOOD PREPARE</t>
  </si>
  <si>
    <t xml:space="preserve">La Cosecha XIX, LLC </t>
  </si>
  <si>
    <t xml:space="preserve">La Parrilla Mexican Restaurant </t>
  </si>
  <si>
    <t xml:space="preserve">1306 COBB INDUSTRIAL DR </t>
  </si>
  <si>
    <t>MCENTYRE</t>
  </si>
  <si>
    <t>ORTIZ</t>
  </si>
  <si>
    <t>MAYRA</t>
  </si>
  <si>
    <t xml:space="preserve">2180 SATELLITE BLVD </t>
  </si>
  <si>
    <t xml:space="preserve">DULUTH </t>
  </si>
  <si>
    <t>2945 NORTH DRUID HILLS RD NE</t>
  </si>
  <si>
    <t>UNIT A</t>
  </si>
  <si>
    <t xml:space="preserve">ATLANTA </t>
  </si>
  <si>
    <t>P-400-20167-653796</t>
  </si>
  <si>
    <t>H-400-20248-806956</t>
  </si>
  <si>
    <t>Must be able to carry 75 lbs 75 yds.</t>
  </si>
  <si>
    <t>May be offered higher wage due to experience/merit. Up to 10 hours overtime may be available but not guaranteed..</t>
  </si>
  <si>
    <t>P-400-20219-756080</t>
  </si>
  <si>
    <t>H-400-20265-836566</t>
  </si>
  <si>
    <t>Crawfish</t>
  </si>
  <si>
    <t>Atchafalaya Crawfish Processing, LLC.</t>
  </si>
  <si>
    <t>38815 B LA Hwy 75</t>
  </si>
  <si>
    <t>Plaquemine</t>
  </si>
  <si>
    <t xml:space="preserve">Iberville parish </t>
  </si>
  <si>
    <t>Simoneaux</t>
  </si>
  <si>
    <t>Sole member</t>
  </si>
  <si>
    <t>Iberville parish</t>
  </si>
  <si>
    <t>scott@jwgrand.com</t>
  </si>
  <si>
    <t>COUCH</t>
  </si>
  <si>
    <t>KELLY</t>
  </si>
  <si>
    <t>231 Pecan Ave</t>
  </si>
  <si>
    <t xml:space="preserve">Pointe Coupee parish </t>
  </si>
  <si>
    <t xml:space="preserve">Atchafalaya Crawfish Processing, LLC. is looking to fill crawfish worker positions worksite located in Iberville parish.  Temporary, fulltime, seasonal, position and we are looking to fill 25 job openings for employment from December 1, 2020 - July 15, 2021. 
Requirements: Manual dexterity of hands for shelling and peeling/extensive sitting and/or standing.  Must have two weeks (no months) seafood exp. After 3 days must be able to peel 4.25# or more per hour. Employer may require drug screen; post hire, employer paid.  Testing positive or failure to comply may result in immediate termination.  Must not be allergic to product and/or environment. Terms and conditions of employment: $9.28 hourly M-F, some Sat/Sun, 6a-3p, unpaid lunch break, 40 hour week, overtime may be available and paid @ $13.92  which is the overtime hourly rate (after 40 hours weekly).  Overtime, offered hours, and schedule may all vary.  Employee may be paid per pound @ employer discretion, which at all times meet/or exceed ETA 9142 certified hourly wage. Employee may earn more though piece rate work. Unpaid breaks available in 30 min increments at employee discretion. No on the job training. No education requirement. Employees may be compensated above the DOL approved wage rate, this decision to pay above the DOL certified wage rate will be made by the employer basing this decision on factors that include the individual recipient's performance and work history. Transportation (including meals and to the extent necessary lodging) to the place of employment will be provided or its cost to the workers reimbursed, if the worker completes half the employment period.  Return transportation and daily subsistence will be provided if worker completes the employment period or is dismissed early by the employer. The amount of transportation payment or reimbursement will be equal to the most economical and reasonable form of common carrier for the distance involved.  Daily subsistence will be provided at a rate of $12.68 per day during travel to a maximum of $55. per day with receipts.  Employer may or may not provide daily transportation to the worksite. Employer will reimburse the H2B worker in the first workweek for all visa, visa processing, border crossing and other/related fees including those mandated by the government incurred by the H2B worker (excluding passport expenses and other charges primarily for the benefit of worker).  Tools, equipment &amp; supplies: The employer will provide workers at no charge all tools, supplies, and equipment required to perform assigned duties. Miscellaneous: Employer will use a single work week as its standard for computing wages due.  Workweek runs from Sun  Sat with checks distributed by end of day on following Wed.  Employer will make payroll deductions as required by law and deducted from the worker paycheck. Potential local housing for rent if worker desires.  No more than $50 per week/per person will be charged or deducted from worker paychecks for housing and basic utilities for workers who choose housing option. Employer contact information: Atchafalaya Crawfish Processing, LLC., Scott Simoneaux, mail &amp; physical address:  38815 B LA Hwy 75, Plaquemine, LA  70764, 225-424-8751, Iberville parish.  How to apply: Applicants inquire about job, send applications, indications of availability or resumes directly to local LA SWA office located at Iberville Career Solutions Center, 23425 Railroad Avenue, Plaquemine, LA, 70764, 225-687-0969 and refer to job order # 1005143.
</t>
  </si>
  <si>
    <t>IBERVILLE</t>
  </si>
  <si>
    <t>P-400-20197-714679</t>
  </si>
  <si>
    <t>Employer will make payroll deductions as required by law and deducted from the worker paycheck. Potential local housing for rent if worker desires. No more than $50 per week/per person will be charged or deducted from worker paychecks for housing and basic utilities for workers who choose housing option.</t>
  </si>
  <si>
    <t>H-400-20265-837386</t>
  </si>
  <si>
    <t>Personal Care Assistant</t>
  </si>
  <si>
    <t>Personal Care Aides</t>
  </si>
  <si>
    <t>Vida Byas</t>
  </si>
  <si>
    <t>5937 First Landing Way</t>
  </si>
  <si>
    <t>Burke</t>
  </si>
  <si>
    <t>Byas</t>
  </si>
  <si>
    <t>Vida</t>
  </si>
  <si>
    <t>Eulalia</t>
  </si>
  <si>
    <t>Caretaker Manager</t>
  </si>
  <si>
    <t>mag3313@gmail.com</t>
  </si>
  <si>
    <t>Must be able to speak Spanish fluently.</t>
  </si>
  <si>
    <t>Month</t>
  </si>
  <si>
    <t>Wage paid is appropriate for a resident of the DR.</t>
  </si>
  <si>
    <t>P-400-20218-752675</t>
  </si>
  <si>
    <t>H-400-20274-852504</t>
  </si>
  <si>
    <t>Ponderosa Reforestation, Inc.</t>
  </si>
  <si>
    <t>369 Oak Grove Road</t>
  </si>
  <si>
    <t>ponderosapine92@gmail.com</t>
  </si>
  <si>
    <t>Must be 18 due to goverment contracts.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</si>
  <si>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369 Oak Grove Rd (report to work)</t>
  </si>
  <si>
    <t>P-400-20164-649939</t>
  </si>
  <si>
    <t>P-400-20213-745092</t>
  </si>
  <si>
    <t>H-400-20276-856241</t>
  </si>
  <si>
    <t>MJC LABOR SOLUTIONS LLC</t>
  </si>
  <si>
    <t>1720 SOUTH STATE ROAD</t>
  </si>
  <si>
    <t>REAR LOT # 201</t>
  </si>
  <si>
    <t>UPPER DARBY</t>
  </si>
  <si>
    <t>HEMPHILL</t>
  </si>
  <si>
    <t>CARL</t>
  </si>
  <si>
    <t>ALEXANDER</t>
  </si>
  <si>
    <t>carlhemphillmjc@yahoo.com</t>
  </si>
  <si>
    <t>EMPLOYER PAID CRIMINAL BACKGROUND AND DRUG TESTING PRIOR TO EMPLOYMENT. MUST VERIFY PRIOR EMPLOYMENT. MUST BE ABLE TO LIFT AND CARRY 60 LBS. MUST BE AVAILABLE FOR ENTIRE CONTRACT PERIOD.</t>
  </si>
  <si>
    <t>P-400-20191-704272</t>
  </si>
  <si>
    <t>Housing available, if used rent to be deducted from paycheck $275; Truck rental available from home to jobsite, if used rental to be deducted $40/wk from paycheck</t>
  </si>
  <si>
    <t>H-400-20291-881107</t>
  </si>
  <si>
    <t xml:space="preserve">Green Teams, Inc. </t>
  </si>
  <si>
    <t>731 Industrial Blvd.</t>
  </si>
  <si>
    <t xml:space="preserve">Bryan </t>
  </si>
  <si>
    <t xml:space="preserve">Gallagher </t>
  </si>
  <si>
    <t>Len</t>
  </si>
  <si>
    <t>COO &amp; CFO</t>
  </si>
  <si>
    <t xml:space="preserve">Must lift/carry 50 lbs., when necessary.  Saturday and Sunday work required, when necessary.  Post-hire upon suspicion of use and post-accident drug testing required of foreign and domestic workers. Post-hire motor vehicle record check required only of foreign and domestic workers who drive company vehicles (driving is not a requirement of all workers in the position). </t>
  </si>
  <si>
    <t xml:space="preserve">731 Industrial Blvd. </t>
  </si>
  <si>
    <t>P-400-20237-784201</t>
  </si>
  <si>
    <t xml:space="preserve">Employer will make all deductions from worker’s paycheck required by law. Employer does not envision other workforce-wide payroll deductions. Potential elective deductions to be pre-authorized in writing if applicable are as follows: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Voluntary advances and/or loans made to workers, if any, may be repaid by pre-authorized payroll deductions.  Employer offers optional employee health insurance, savings and retirement plans to its workers; participation in any such plan is voluntary. Employer provides first set of uniforms at no cost to workers. Additional uniforms are available for purchase by the worker.  Such purchases are optional and for the worker’s benefit.   </t>
  </si>
  <si>
    <t>H-400-20292-881183</t>
  </si>
  <si>
    <t>ELS Companies, Inc.</t>
  </si>
  <si>
    <t>3329 E Southern Ave</t>
  </si>
  <si>
    <t>Bang</t>
  </si>
  <si>
    <t>Danb@evergreenaz.com</t>
  </si>
  <si>
    <t>P-400-20262-831990</t>
  </si>
  <si>
    <t>H-400-20276-855272</t>
  </si>
  <si>
    <t xml:space="preserve">Winter Maintenance Worker </t>
  </si>
  <si>
    <t xml:space="preserve">Weavertown 79 Partners, LLC </t>
  </si>
  <si>
    <t>214 Weavertown Road</t>
  </si>
  <si>
    <t>Mailing: 1920 Ellsworth Ave  Heidelberg PA 15106</t>
  </si>
  <si>
    <t>Canonsburg</t>
  </si>
  <si>
    <t>McShane</t>
  </si>
  <si>
    <t>mailing: 1920 Ellsworth Ave  Heidelberg PA 15106</t>
  </si>
  <si>
    <t xml:space="preserve">Must lift/carry 50 lbs., when necessary.  Saturday and Sunday work required, when necessary.  Employer-paid drug testing required of foreign and domestic workers prior to commencing work and post-hire at random.  Must possess or be able to obtain U.S. driver's license within 30 days of hire. </t>
  </si>
  <si>
    <t xml:space="preserve">214 Weavertown Road </t>
  </si>
  <si>
    <t>P-400-20176-677233</t>
  </si>
  <si>
    <t xml:space="preserve">The employer will make all deductions from worker’s paycheck required by law. The employer does not envision other workforce-wide payroll deductions.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Employer will offer daily transportation to and from the worksite from a centralized designated pick-up place at a reasonable cost to worker.  The use of this transportation is voluntary.      </t>
  </si>
  <si>
    <t>debralawton0721@gmail.com</t>
  </si>
  <si>
    <t>H-400-20277-856744</t>
  </si>
  <si>
    <t>B &amp; J CONCESSIONS LLC</t>
  </si>
  <si>
    <t>B &amp; J CONCESSIONS</t>
  </si>
  <si>
    <t>7133 W. CARIBBEAN LN.</t>
  </si>
  <si>
    <t>PEORIA</t>
  </si>
  <si>
    <t>Carol</t>
  </si>
  <si>
    <t>sanderschefs@gmail.com</t>
  </si>
  <si>
    <t>The job requires that the applicant be qualified, ready, willing, able, and available to perform during the entire employment at the designated worksites under adverse weather; to enter into and comply with employment contracts; to follow workplace rules; and to meet job performance standards. Must comply with grooming requirements and dress code. Subject to discharge for cause. Must be willing to work up to 7 days/wk. Post-employment/post injury or incident drug test required, cost paid by employer. Applicants must cooperate with and complete job application and interview truthfully.</t>
  </si>
  <si>
    <t>7133 W. Caribbean Ln.</t>
  </si>
  <si>
    <t>Peoria</t>
  </si>
  <si>
    <t>P-400-20240-791048</t>
  </si>
  <si>
    <t>Employer will make all deductions from worker’s paycheck required by law. Employer optional shared housing is provided at no cost to the worker valued at ($120/wk.), local convenience travel valued at ($20/wk.), 2 meals provided per shift and food available for wage credit and/or deduction, or any lesser amount to the maximum extent not prohibited by law.</t>
  </si>
  <si>
    <t>https://arizonaatwork.com/locations/city-phoenix</t>
  </si>
  <si>
    <t>H-400-20280-859229</t>
  </si>
  <si>
    <t xml:space="preserve">LandCare USA LLC - Nashville </t>
  </si>
  <si>
    <t>3530  Central Pike, Suite 107</t>
  </si>
  <si>
    <t xml:space="preserve">Hermitage </t>
  </si>
  <si>
    <t xml:space="preserve">3530 Central Pike, Suite 107 </t>
  </si>
  <si>
    <t>P-400-20247-804641</t>
  </si>
  <si>
    <t>H-400-20280-859232</t>
  </si>
  <si>
    <t xml:space="preserve">LandCare USA LLC - San Antonio </t>
  </si>
  <si>
    <t>5210 Sherri Ann Rd</t>
  </si>
  <si>
    <t>Corp: 5295 Westview Dr Ste 100 Frederick, MD 21703</t>
  </si>
  <si>
    <t xml:space="preserve">Must lift/carry 50 lbs., when necessary. Saturday and Sunday work required, when necessary.  Post-hire random and upon suspicion of use drug testing required of foreign and domestic workers. Post-hire background check and employment eligibility (e-Verify) check required of foreign and domestic workers. </t>
  </si>
  <si>
    <t xml:space="preserve">5210 Sherri Ann Rd </t>
  </si>
  <si>
    <t>P-400-20247-804629</t>
  </si>
  <si>
    <t>H-400-20280-859228</t>
  </si>
  <si>
    <t xml:space="preserve">LandCare USA LLC - Houston </t>
  </si>
  <si>
    <t>13608 Rankin Circle East</t>
  </si>
  <si>
    <t xml:space="preserve">Houston </t>
  </si>
  <si>
    <t xml:space="preserve">Must lift/carry 50 lbs., when necessary.  Standard workweek is 4 days per week. Friday, Saturday, and Sunday work required, when necessary. Post-hire random and upon suspicion of use drug testing required of foreign and domestic workers. Post-hire background check and employment eligibility (e-Verify) check required of foreign and domestic workers. </t>
  </si>
  <si>
    <t xml:space="preserve">13608 Rankin Circle East </t>
  </si>
  <si>
    <t>P-400-20247-804643</t>
  </si>
  <si>
    <t>Employer will make all deductions from worker’s paycheck reqd by law. Employer does not envision other workforce-wide payroll deducts. Potential elective deducts to be pre-auth in writing if applicable are:  If needed, employer intends to assist foreign &amp; non-local U.S. workers hired pursuant to job order to secure optional worker-paid lodging not to exceed reasonable fair market value cost based on number of occupants. Housing-related expenses paid directly to facility owner/operator &amp; not payroll deducted. Voluntary advances &amp;/or loans made to workers, if any, may be repaid by pre-auth payroll deductions. Employer offers optional employee health insurance, savings &amp; retirement plans to its workers; participation in any plan is voluntary. Employer provides first set uniforms at no cost to workers. Additional uniforms available for purchase by worker. Such purchases are optional &amp; for the worker’s benefit. Paid time off (PTO) offered to all workers in position</t>
  </si>
  <si>
    <t>H-400-20283-875007</t>
  </si>
  <si>
    <t>Southern Turf Lawn &amp; Landscape, LLC</t>
  </si>
  <si>
    <t>24069 Ferry Landing Rd.</t>
  </si>
  <si>
    <t>Denham Springs</t>
  </si>
  <si>
    <t>Netteville</t>
  </si>
  <si>
    <t>Bonuses and extra compensation may be offered at discretion of employer</t>
  </si>
  <si>
    <t>P-400-20195-711086</t>
  </si>
  <si>
    <t xml:space="preserve">Shared housing may be available – if used, $50.00/wk. will be deducted from pay check.  </t>
  </si>
  <si>
    <t>office@southernturfbr.com</t>
  </si>
  <si>
    <t>H-400-20279-857675</t>
  </si>
  <si>
    <t>TC Dugan Enterprises Inc.</t>
  </si>
  <si>
    <t>Crutchee's Cream</t>
  </si>
  <si>
    <t>5142 Delaney Court</t>
  </si>
  <si>
    <t>Dugan</t>
  </si>
  <si>
    <t>Wanda</t>
  </si>
  <si>
    <t>tcduganenterprises@yahoo.com</t>
  </si>
  <si>
    <t>701 Mission Ave</t>
  </si>
  <si>
    <t>Oceanside</t>
  </si>
  <si>
    <t>P-400-20216-748499</t>
  </si>
  <si>
    <t>Employer will make all deductions from the worker’s paycheck required by law. Optional mobile housing (valued at $150.00 per week) and local convenience travel (valued at $25.00 per week) are available at no cost to the worker.</t>
  </si>
  <si>
    <t>H-400-20291-881110</t>
  </si>
  <si>
    <t>Earth Works Pro, LLC</t>
  </si>
  <si>
    <t>2130 Tower Street</t>
  </si>
  <si>
    <t xml:space="preserve">130 Woodland Drive Denham Springs LA 70726 Mailing </t>
  </si>
  <si>
    <t>Zito</t>
  </si>
  <si>
    <t>130 Woodland Drive</t>
  </si>
  <si>
    <t>zitocara@gmail.com</t>
  </si>
  <si>
    <t xml:space="preserve">ABLE TO BEND, REACH TO GROUND LEVEL OR OVERHEAD, STAND, WALK, KNEEL FOR LONG PROLONGED PERIOD OF TIME, ABLE TO LIFT UP TO 50 LBS, ABLE TO WORK IN ALL-WEATHER CONDITION FROM EXTREME HEAT, COLD OR RAIN.
 ABLE TO WORK WEEKENDS 
ONCE HIRED WORKER MAY BE REQUIRED TO TAKE A RANDOM DRUG TEST, AT NO COST TO WORKER. TESTING POSITIVE OR FAILURE TO COMPLY MAY RESULT IN TERMINATION
</t>
  </si>
  <si>
    <t xml:space="preserve">2130 Tower Street </t>
  </si>
  <si>
    <t>P-400-20184-692777</t>
  </si>
  <si>
    <t xml:space="preserve">Required by Federal, State &amp; Local Law Shared housing offered to workers livings outside a normal commuting area.  Cost of housing will be deducted from paycheck or paid directly to employer in the amount of $84.00 weekly Cost of housing does not include utility No family housing is offered </t>
  </si>
  <si>
    <t>joshzito@earthworkspro.com</t>
  </si>
  <si>
    <t>H-400-20293-881560</t>
  </si>
  <si>
    <t>Mitchell Brother's &amp; Son's, Inc.</t>
  </si>
  <si>
    <t>61401 HWY 11 NORTH</t>
  </si>
  <si>
    <t>[Mail:61389 Hwy 11 North Slidell, LA 70458]</t>
  </si>
  <si>
    <t>Gus</t>
  </si>
  <si>
    <t>Owner - Partner</t>
  </si>
  <si>
    <t>itsmegusm@yahoo.com</t>
  </si>
  <si>
    <t>61401 Hwy 11 North</t>
  </si>
  <si>
    <t>P-400-20206-734527</t>
  </si>
  <si>
    <t>H-400-20277-856810</t>
  </si>
  <si>
    <t>Big O Entertainment LLC</t>
  </si>
  <si>
    <t>1585 County Road 155</t>
  </si>
  <si>
    <t>{Mail: 25542 Madison St.  Astatula, FL  34705}</t>
  </si>
  <si>
    <t>Judy</t>
  </si>
  <si>
    <t>{Mail:  25542 Madison Street Astatula, FL  34705}</t>
  </si>
  <si>
    <t>judyott123@hotmail.com</t>
  </si>
  <si>
    <t>P-400-20210-738296</t>
  </si>
  <si>
    <t>Employer will make all deductions from the worker’s paycheck required by law. Optional mobile housing (valued at $150.00 per week) and local convenience travel (valued at $15.00 per week) are available at no cost to the worker.</t>
  </si>
  <si>
    <t>H-400-20277-856872</t>
  </si>
  <si>
    <t>Acres West Equestrian Center, Inc.</t>
  </si>
  <si>
    <t>23200 Mulholland Hwy</t>
  </si>
  <si>
    <t>Steele</t>
  </si>
  <si>
    <t>awles@aol.com</t>
  </si>
  <si>
    <t>Travel and transportation is a business necessity and requirement.
Reference checks will be conducted and are a  hiring requirement.</t>
  </si>
  <si>
    <t>P-400-20185-694739</t>
  </si>
  <si>
    <t>mariangiffin@hotmail.com</t>
  </si>
  <si>
    <t>H-400-20294-883155</t>
  </si>
  <si>
    <t>Carnival Attendant</t>
  </si>
  <si>
    <t>S&amp;T Magic Enterprises, Inc.</t>
  </si>
  <si>
    <t>2509 Lake Shore Drive</t>
  </si>
  <si>
    <t>Magid</t>
  </si>
  <si>
    <t>Shirl</t>
  </si>
  <si>
    <t>2509 LAKE SHORE DR</t>
  </si>
  <si>
    <t>ORLANDO</t>
  </si>
  <si>
    <t>smagid@me.com</t>
  </si>
  <si>
    <t>Must pass post-hire criminal background check and drug testing paid by employer. Must be able to lift 50lbs. Must cooperate with and complete interview.</t>
  </si>
  <si>
    <t>2024 W Kelly Park Road</t>
  </si>
  <si>
    <t>Apopka</t>
  </si>
  <si>
    <t>ORLANDO-KISSIMMEE-SANFORD, FL</t>
  </si>
  <si>
    <t>P-400-20211-741472</t>
  </si>
  <si>
    <t>Optional mobile housing ($125/week) and local convenience travel ($25/week) are available for wage credit and/or deduction, or any lesser amount to the maximum extent not prohibited by law.  The employer will pay the cost of housing to the extent such costs would reduce the pay below the offered wage rate for the areas of intended employment. Wages calculated by single workweek, paid bi-weekly. Employer will make all deductions from the worker's paycheck as required by law. Wage prepayment and merit/sick/supplemental pay at employer's discretion.</t>
  </si>
  <si>
    <t>https://magicmidways.com/employment</t>
  </si>
  <si>
    <t>H-400-20294-883744</t>
  </si>
  <si>
    <t xml:space="preserve">The Petitioner will consider for employment any person who possesses at least six (6) months of housekeeping experience at a high-end hotel, resort, or private club.
Successful applicant must pass pre-employment background check.  </t>
  </si>
  <si>
    <t xml:space="preserve">Wage: $13.06 - $17.61 per hour, paid bi-weekly.  Overtime is available at $19.59 - $26.42 per hour.  </t>
  </si>
  <si>
    <t>P-400-20246-801297</t>
  </si>
  <si>
    <t>H-400-20302-890589</t>
  </si>
  <si>
    <t xml:space="preserve">lbittner@ruppertcompanies.com  </t>
  </si>
  <si>
    <t>H-400-20294-883476</t>
  </si>
  <si>
    <t>Game Attendant</t>
  </si>
  <si>
    <t>Fairplay Games, Inc.</t>
  </si>
  <si>
    <t>dn2229@aol.com</t>
  </si>
  <si>
    <t xml:space="preserve">Must pass post-hire criminal background check and drug testing paid by employer. Must be able to lift 50lbs. </t>
  </si>
  <si>
    <t>P-400-20184-692059</t>
  </si>
  <si>
    <t>H-400-20301-889167</t>
  </si>
  <si>
    <t>H-400-20303-892269</t>
  </si>
  <si>
    <t>Keller Commercial &amp; Home Services, Inc.</t>
  </si>
  <si>
    <t>7400 Old Texas Hwy 195</t>
  </si>
  <si>
    <t>Florence</t>
  </si>
  <si>
    <t>P-400-20189-698900</t>
  </si>
  <si>
    <t>Employer will make all deductions required by law from each paycheck as well as for optional employer provided housing @ $70/week. Employer will advance against pay up to $75/day at the end of each work day for room and board at no interest for the first 2 weeks.</t>
  </si>
  <si>
    <t>nick@kltexas.com</t>
  </si>
  <si>
    <t>H-400-20308-896129</t>
  </si>
  <si>
    <t>Natural Lawn and Landscape LLC</t>
  </si>
  <si>
    <t>113 Shortleaf Pine Dr.</t>
  </si>
  <si>
    <t>Mailing: P.O. Box 108, O'Fallon, MO 63366</t>
  </si>
  <si>
    <t>naturallawnandlandscape@live.com</t>
  </si>
  <si>
    <t>Able to lift 50lbs, Pre-hire background check required; Random drug testing during employment; Monday-Saturday, Schedule Varies, Some Sundays may be required, Additional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t>
  </si>
  <si>
    <t>533 Peruque Creek Road</t>
  </si>
  <si>
    <t>P-400-20237-783754</t>
  </si>
  <si>
    <t>H-400-20297-886602</t>
  </si>
  <si>
    <t>Extreme Food and Beverage, Inc.</t>
  </si>
  <si>
    <t>ANIAS ICE CREAM, SHARKY'S, FIVE STAR ENTERPRISES, FIVE STAR CATERING, WILLITS HOUSE OF PIZZA</t>
  </si>
  <si>
    <t>585 North State St.</t>
  </si>
  <si>
    <t>UKIAH</t>
  </si>
  <si>
    <t>Delahoyde</t>
  </si>
  <si>
    <t>Phillip</t>
  </si>
  <si>
    <t>fivestarphil21@yahoo.com</t>
  </si>
  <si>
    <t>585 North State St</t>
  </si>
  <si>
    <t>Ukiah</t>
  </si>
  <si>
    <t>P-400-20258-821860</t>
  </si>
  <si>
    <t>H-400-20310-899989</t>
  </si>
  <si>
    <t>GOLDEN SNOW SERVICES LLC</t>
  </si>
  <si>
    <t>730 S SLEEPY RIDGE DRIVE</t>
  </si>
  <si>
    <t>OREM</t>
  </si>
  <si>
    <t>HOLT</t>
  </si>
  <si>
    <t>TYLER</t>
  </si>
  <si>
    <t>730 S SLEEPY RIDGE DR</t>
  </si>
  <si>
    <t>STE 211</t>
  </si>
  <si>
    <t>TYLERRAYHOLT@GMAIL.COM</t>
  </si>
  <si>
    <t>1022 S STATE ST</t>
  </si>
  <si>
    <t>P-400-20276-855303</t>
  </si>
  <si>
    <t>H-400-20290-880714</t>
  </si>
  <si>
    <t>Housekeeper/Room Attendant</t>
  </si>
  <si>
    <t>Aspen Skiing Company</t>
  </si>
  <si>
    <t>675 East Durant Ave</t>
  </si>
  <si>
    <t>Aspen</t>
  </si>
  <si>
    <t>Streblow</t>
  </si>
  <si>
    <t>Alexandra</t>
  </si>
  <si>
    <t>675 E. Durant Ave.</t>
  </si>
  <si>
    <t>astreblow@thelittlenell.com</t>
  </si>
  <si>
    <t>Wagner</t>
  </si>
  <si>
    <t>2000 S. Colorado Blvd.</t>
  </si>
  <si>
    <t>Tower 3, Suite 900</t>
  </si>
  <si>
    <t>david.wagner@ogletree.com</t>
  </si>
  <si>
    <t>Ogletree, Deakins, Nash, Smoak &amp; Stewart, P.C.</t>
  </si>
  <si>
    <t>Illinois Supreme Court</t>
  </si>
  <si>
    <t>Must be able to work weekends. Must be able to lift a minimum of 20 lbs frequently.</t>
  </si>
  <si>
    <t>675 East Durant Avenue</t>
  </si>
  <si>
    <t>PITKIN</t>
  </si>
  <si>
    <t>See F.a.4. under "Terms &amp; Conditions of Employment."</t>
  </si>
  <si>
    <t>P-400-20181-685620</t>
  </si>
  <si>
    <t>Employer will make all deductions from the worker's paycheck as required by law. Optional employee housing available on a first-come, first-serve basis. Rent ranges from $400.00 to $675.00 per month depending on location (reasonable cost). Rent payable by cash or check directly to landlord.</t>
  </si>
  <si>
    <t>aspensnowmass.com/jobs</t>
  </si>
  <si>
    <t>Solovyev</t>
  </si>
  <si>
    <t>Ekaterina</t>
  </si>
  <si>
    <t>ekaterina.solovyev@ogletree.com</t>
  </si>
  <si>
    <t>H-400-20308-896477</t>
  </si>
  <si>
    <t>ROGER SWYEAR</t>
  </si>
  <si>
    <t>SWYEAR AMUSEMENTS</t>
  </si>
  <si>
    <t>4717 West Main St.</t>
  </si>
  <si>
    <t>Belleville</t>
  </si>
  <si>
    <t>Swyear</t>
  </si>
  <si>
    <t>tswyear1@msn.com</t>
  </si>
  <si>
    <t>2622 Kaiser Road</t>
  </si>
  <si>
    <t>New Athens</t>
  </si>
  <si>
    <t>P-400-20238-785698</t>
  </si>
  <si>
    <t xml:space="preserve">Employer will make all deductions from the worker’s paycheck required by law. Optional mobile housing (valued at $175.00 per week) and local convenience travel (valued at $15.00 per week) are available at no cost to the worker.  </t>
  </si>
  <si>
    <t>H-400-20296-885454</t>
  </si>
  <si>
    <t>Denison Landscaping, INC (MD)</t>
  </si>
  <si>
    <t>8911 Oxon Hill Road</t>
  </si>
  <si>
    <t>Fort Washington</t>
  </si>
  <si>
    <t>Denison</t>
  </si>
  <si>
    <t>Human Resources/Operations Mgr.</t>
  </si>
  <si>
    <t>joshdenison@denisonlandscaping.com</t>
  </si>
  <si>
    <t>MUST BE ABLE TO LIFT/CARRY 50LBS AND WORK IN BENDING AND STANDING POSITIONS FOR
EXTENDED PERIODS AND IN ALL TYPES OF WEATHER INCLUDING EXTREME HEAT AND COLD.
WEEKEND WORK IS REQUIRED AS NEEDED. DRUG TESTING</t>
  </si>
  <si>
    <t>Min wage may be higher based on tenure, skills and/or ability</t>
  </si>
  <si>
    <t>P-400-20231-774448</t>
  </si>
  <si>
    <t>H-400-20304-892765</t>
  </si>
  <si>
    <t>stocker</t>
  </si>
  <si>
    <t>Wal-Mart Stores, Inc.</t>
  </si>
  <si>
    <t>Walmart</t>
  </si>
  <si>
    <t>1101 Belt line Road</t>
  </si>
  <si>
    <t>Nieman</t>
  </si>
  <si>
    <t>People Lead</t>
  </si>
  <si>
    <t>1101 Belt Line Road</t>
  </si>
  <si>
    <t>ksn0018.s02425@stores.us.wal-mart.com</t>
  </si>
  <si>
    <t>1014 North Blvd</t>
  </si>
  <si>
    <t>Room 28</t>
  </si>
  <si>
    <t>Bcarter@globalperiphery.com</t>
  </si>
  <si>
    <t>supreme court of illinois</t>
  </si>
  <si>
    <t>The ability to lift heavy objects of about 60 lbs. Atention to detail and organization skills</t>
  </si>
  <si>
    <t>P-400-20273-850434</t>
  </si>
  <si>
    <t>H-400-20303-891055</t>
  </si>
  <si>
    <t>7858 E Evans Rd.</t>
  </si>
  <si>
    <t>$14.00 - 19/hr. based on experience and performance $21.00 – 28.50 O.T.</t>
  </si>
  <si>
    <t>P-400-20192-707547</t>
  </si>
  <si>
    <t>H-400-20323-916898</t>
  </si>
  <si>
    <t>H-400-20324-919488</t>
  </si>
  <si>
    <t>Cerruti Landscaping, Inc.</t>
  </si>
  <si>
    <t>2808 A Avenue</t>
  </si>
  <si>
    <t>Newportville</t>
  </si>
  <si>
    <t>Cerruti</t>
  </si>
  <si>
    <t>landscapedk@aol.com</t>
  </si>
  <si>
    <t>Monday-Friday, Saturdays as needed, overtime varies</t>
  </si>
  <si>
    <t>P-400-20266-838028</t>
  </si>
  <si>
    <t>H-400-20323-918125</t>
  </si>
  <si>
    <t>Vizmeg Landscape Inc</t>
  </si>
  <si>
    <t>778 McCauley Rd.</t>
  </si>
  <si>
    <t>#100</t>
  </si>
  <si>
    <t>Stow</t>
  </si>
  <si>
    <t>Vizmeg</t>
  </si>
  <si>
    <t>anna@vizmeg.com</t>
  </si>
  <si>
    <t xml:space="preserve">Able to lift 50lbs. Pre-hire background check required; Random drug testing during employment; Pre-employment drug testing required; Drug testing during employment for cause; Post-Accident Drug Testing. Mon-Fri, some weekends may be required, schedule varies. OT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</si>
  <si>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778 McCauley Road</t>
  </si>
  <si>
    <t>P-400-20255-817331</t>
  </si>
  <si>
    <t>Employer may make payroll deductions at employee's request. Employer facilitates voluntary housing arrangements along with corresponding payroll deduction, $50/week</t>
  </si>
  <si>
    <t>hr@vizmeg.com</t>
  </si>
  <si>
    <t>H-400-20323-916942</t>
  </si>
  <si>
    <t>7115 Treaschwig Road</t>
  </si>
  <si>
    <t>Spring</t>
  </si>
  <si>
    <t xml:space="preserve">Must be able to lift 50 lbs, work in adverse weather conditions.
Must pass a post-employment drug test paid by the employer. </t>
  </si>
  <si>
    <t>P-400-20195-711055</t>
  </si>
  <si>
    <t xml:space="preserve">Shared housing may be available – if used, up to $99.32/wk.  will be deducted from paycheck. </t>
  </si>
  <si>
    <t>kcosta@ruppertcompanies.com</t>
  </si>
  <si>
    <t>H-400-20326-923037</t>
  </si>
  <si>
    <t xml:space="preserve">Seasonal Forestation Workers </t>
  </si>
  <si>
    <t xml:space="preserve">Conservation Services, Inc. </t>
  </si>
  <si>
    <t>1620 N. Delphine Avenue</t>
  </si>
  <si>
    <t xml:space="preserve">Waynesboro </t>
  </si>
  <si>
    <t>Tucker IV</t>
  </si>
  <si>
    <t>W. Lowrie</t>
  </si>
  <si>
    <t>Waynesboro</t>
  </si>
  <si>
    <t xml:space="preserve">Repetitive lift/carry 75 lbs., when necessary. Stoop/bend while carrying a pack through rough terrain (non-trail). Ability to work outside in all weather conditions, including occasional wading in knee-deep water. Ability to maintain accurate work records. Saturday and Sunday work required, when necessary.  Post-hire upon suspicion of use and post-accident drug testing required of foreign and domestic workers. Post-hire background check required of foreign and domestic workers. </t>
  </si>
  <si>
    <t xml:space="preserve">1620 N. Delphine Ave. </t>
  </si>
  <si>
    <t>WAYNESBORO CITY</t>
  </si>
  <si>
    <t>STAUNTON-WAYNESBORO, VA</t>
  </si>
  <si>
    <t>P-400-20239-788719</t>
  </si>
  <si>
    <t xml:space="preserve">The employer will make all deductions from worker's paycheck required by law. The employer does not envision other workforce-wide payroll deductions. Optional lodging facilities are equally available to foreign and non-local workers from outside normal commuting distance at no charge to the workers.   Employer will offer daily transportation to and from the worksite from a centralized designated pick-up place at no cost to workers.  Use of this transportation is voluntary.      </t>
  </si>
  <si>
    <t>Rodney@conservationservicesinc.com</t>
  </si>
  <si>
    <t>H-400-20318-912260</t>
  </si>
  <si>
    <t>Bartlett Landscape LLC</t>
  </si>
  <si>
    <t>9622 CR 604</t>
  </si>
  <si>
    <t>Alvarado</t>
  </si>
  <si>
    <t>Bartlett</t>
  </si>
  <si>
    <t>Wigington</t>
  </si>
  <si>
    <t>michelle@h2labor.com</t>
  </si>
  <si>
    <t>P-400-20274-851296</t>
  </si>
  <si>
    <t>H-400-20322-915425</t>
  </si>
  <si>
    <t>Pinnacle Lawn Care, Inc.</t>
  </si>
  <si>
    <t>15315 Kenneth Road</t>
  </si>
  <si>
    <t xml:space="preserve">Overland Park </t>
  </si>
  <si>
    <t>Wiese</t>
  </si>
  <si>
    <t>4004 E 138th St</t>
  </si>
  <si>
    <t>Grandview</t>
  </si>
  <si>
    <t>P-400-20253-812833</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</si>
  <si>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Voluntary advances and/or loans made to workers, if any, may be repaid by pre-authorized payroll deductions. Employer will offer daily transportation to and from the worksite from a centralized designated pick-up place at no cost to workers.  Use of this transportation is voluntary.      </t>
  </si>
  <si>
    <t>info@pinnaclelawncare.com</t>
  </si>
  <si>
    <t>H-400-20323-916854</t>
  </si>
  <si>
    <t>Shared housing may be available, if used $118.28/wk will be deducted from paycheck.</t>
  </si>
  <si>
    <t>H-400-20301-889582</t>
  </si>
  <si>
    <t>H-400-20330-928198</t>
  </si>
  <si>
    <t>Panbek, LLC</t>
  </si>
  <si>
    <t>McDonald's</t>
  </si>
  <si>
    <t>3414 COMMON ST</t>
  </si>
  <si>
    <t>LAKE CHARLES</t>
  </si>
  <si>
    <t>Thibodeaux</t>
  </si>
  <si>
    <t>Nikki</t>
  </si>
  <si>
    <t>Recruiter</t>
  </si>
  <si>
    <t>nikki@barnam.com</t>
  </si>
  <si>
    <t>P-400-20301-889227</t>
  </si>
  <si>
    <t>recruiternikki@icloud.com</t>
  </si>
  <si>
    <t>signup.mchire.com</t>
  </si>
  <si>
    <t>H-400-20336-932168</t>
  </si>
  <si>
    <t>James Landscape and Sprinkler Inc</t>
  </si>
  <si>
    <t>5721 Studer Road</t>
  </si>
  <si>
    <t>Mailing: P.O. Box 25763, Little Rock, AR 72221</t>
  </si>
  <si>
    <t>Little Rock</t>
  </si>
  <si>
    <t>jameslandscapeandsprinkler@gmail.com</t>
  </si>
  <si>
    <t>Drug testing during employment for cause; Post-Accident Drug Testing. Able to lift 75lbs. Must be able to work in inclement weather and extreme temperature. Monday-Friday, some Saturdays and Sundays as needed, schedule varies, start/end times vary, overtime varies.
All drug testing is performed without regard to an employees citizenship or immigration status, and all testing is paid for by the company. See the additional document attached for further details about the administration of our drug testing policy.</t>
  </si>
  <si>
    <t>Raises and/or bonuses at employer's discretion.</t>
  </si>
  <si>
    <t>P-400-20255-817297</t>
  </si>
  <si>
    <t>H-400-20323-918099</t>
  </si>
  <si>
    <t>H-400-20336-932413</t>
  </si>
  <si>
    <t xml:space="preserve">South Charlotte Landscape Management, Inc. </t>
  </si>
  <si>
    <t xml:space="preserve">dba US Lawns of South Charlotte </t>
  </si>
  <si>
    <t>5809 Old Pineville Rd.</t>
  </si>
  <si>
    <t>Mailing: 280 Ervin Woods Dr.  Kannapolis NC 28081</t>
  </si>
  <si>
    <t>clarke1165@maslabor.com</t>
  </si>
  <si>
    <t xml:space="preserve">Must lift/carry 50 lbs., when necessary.  Saturday work required, when necessary.  Employer-paid drug testing required of foreign and domestic workers prior to commencing work and post-hire at random, upon suspicion of use, and post-accident. Post-hire background check required of foreign and domestic workers. </t>
  </si>
  <si>
    <t xml:space="preserve">5809 Old Pineville Rd. </t>
  </si>
  <si>
    <t>P-400-20279-858700</t>
  </si>
  <si>
    <t>Emplyr will make all deductions from wrkrs paycheck required by law. Emplyr does not envision other workforce-wide payroll deductions. Elective deductions to be pre-authorized in writing are:Emplyr will assist in arranging opt’l wrkr-paid lodging for hired foreign and non-local U.S. wrkrs. Emplyr will deduct for the reasonable fair market value cost of rent and utilities based on number of occupants for wrkrs who voluntarily elect to live in emplyr-offered housing. Voluntary advances and/or loans made to wrkrs, may be repaid by pre-authorized payroll deductions. Emplyr will deduct for reasonable cost of damages and/or replacement of tools and/or equipment) if such repair or replacement results from willful neglect or gross negligence. Opt’l emply health insurance and retirement plans to its wrkrs; participation in any such plan is voluntary. Emplyr provides first set of uniforms at no cost to wrkrs. Add’l uniforms are available for purchase by the wrkr. opt’l and for the wrkrs benefit.</t>
  </si>
  <si>
    <t>katie@uslawnsnc.com</t>
  </si>
  <si>
    <t>Clarke</t>
  </si>
  <si>
    <t>Kelsey</t>
  </si>
  <si>
    <t>H-400-20345-949674</t>
  </si>
  <si>
    <t>B &amp; K Carnival Company, Inc.</t>
  </si>
  <si>
    <t>2704 Hwy 378 West</t>
  </si>
  <si>
    <t>{Mail:  P O Box 28  Gresham, SC  29546}</t>
  </si>
  <si>
    <t>Gresham</t>
  </si>
  <si>
    <t>bitnerbreak@aol.com</t>
  </si>
  <si>
    <t>P-400-20226-767009</t>
  </si>
  <si>
    <t>bitnerbeak@aol.com</t>
  </si>
  <si>
    <t>H-400-20342-940891</t>
  </si>
  <si>
    <t>Landscape Technician</t>
  </si>
  <si>
    <t>Dwayne O'Dell Landscaping, INC</t>
  </si>
  <si>
    <t>12829 Foutch Rd</t>
  </si>
  <si>
    <t>Pilot Point</t>
  </si>
  <si>
    <t>ODell</t>
  </si>
  <si>
    <t>dolandscape@gmail.com</t>
  </si>
  <si>
    <t>Must be able to lift over 50 lbs
Must work well with others
Must be able to follow instructions</t>
  </si>
  <si>
    <t>P-400-20316-907919</t>
  </si>
  <si>
    <t>H-400-20189-700320</t>
  </si>
  <si>
    <t>PROFESSIONAL IRRIGATION &amp; DESIGN, INC.</t>
  </si>
  <si>
    <t>8177 ROWAN RD</t>
  </si>
  <si>
    <t>PO BOX 1883</t>
  </si>
  <si>
    <t>CRANBERRY TOWNSHIP</t>
  </si>
  <si>
    <t>BURGUNDER</t>
  </si>
  <si>
    <t>pid@zoominternet.net</t>
  </si>
  <si>
    <t>P-400-20100-474157</t>
  </si>
  <si>
    <t>info@proirrigation.com</t>
  </si>
  <si>
    <t>H-400-20221-758710</t>
  </si>
  <si>
    <t>Finfishing Deckhand on Commercial Long-liner</t>
  </si>
  <si>
    <t>J&amp;B Fisheries LLC</t>
  </si>
  <si>
    <t>829 Simmons Road</t>
  </si>
  <si>
    <t>Ruston</t>
  </si>
  <si>
    <t>Chicola</t>
  </si>
  <si>
    <t>Nick</t>
  </si>
  <si>
    <t>829 Simmons Rd</t>
  </si>
  <si>
    <t>Rouston</t>
  </si>
  <si>
    <t>chicola9701@gmail.com</t>
  </si>
  <si>
    <t>Linarte</t>
  </si>
  <si>
    <t>Israel</t>
  </si>
  <si>
    <t>1219 Mango CT</t>
  </si>
  <si>
    <t>Laguna Vista</t>
  </si>
  <si>
    <t>israelinarte@gmail.com</t>
  </si>
  <si>
    <t>Crew Readiness Services</t>
  </si>
  <si>
    <t xml:space="preserve">Be skillful with long-liner and bandits. Excluding the time required to travel between fishing grounds, we procure to guarantee up to 40 hours per week with overtime depending on availability or abundance of catch. Our breakdown of the hours is our best attempt to distribute such hours. Hours per day can change accordingly. While traveling to or in between of fishing grounds there could be no work hours for days at a time. Once there, hours per day could include eight (8) or more on daily. One cannot predict this but rely on electronic devices, knowledge, and experience to increase the odd to our favor. Fish schools could be found during the morning, evening, and even midnight depending on migration patterns, weather, tides, and season of the year.
</t>
  </si>
  <si>
    <t>9484 Grand Caillou Road</t>
  </si>
  <si>
    <t xml:space="preserve">or an average of 16% of catch proceeds, whichever is greater. </t>
  </si>
  <si>
    <t>P-400-20171-669394</t>
  </si>
  <si>
    <t>As required and allowed by law. Food and lodging are optional while not at sea at no cost to the worker. Workers are free to opt out and search for the food and lodging options of their choice in between trips.</t>
  </si>
  <si>
    <t>H-400-20206-734086</t>
  </si>
  <si>
    <t>Green Touch Lighting and Snow Inc</t>
  </si>
  <si>
    <t>6314 West Broadway</t>
  </si>
  <si>
    <t>McCordsville</t>
  </si>
  <si>
    <t xml:space="preserve">Green </t>
  </si>
  <si>
    <t>Vaughn</t>
  </si>
  <si>
    <t xml:space="preserve">6314 West Broadway </t>
  </si>
  <si>
    <t>P-400-20118-520440</t>
  </si>
  <si>
    <t>eric@greentouchservices.com</t>
  </si>
  <si>
    <t>H-400-20239-788889</t>
  </si>
  <si>
    <t>El Mazatlan 8, Inc.</t>
  </si>
  <si>
    <t>Able and willing to follow instructions and work on feet for many hours. Sunday  Saturday, between the hours of 10:00 am-2:00 pm and 4:00 pm-8:00 pm</t>
  </si>
  <si>
    <t>300 Cumberland Trace Rd.</t>
  </si>
  <si>
    <t>P-400-20211-740234</t>
  </si>
  <si>
    <t>H-400-20233-779335</t>
  </si>
  <si>
    <t>Workers paid on piece rate if higher then hourly rate piece rate based on seafood market price ranges $2 per sack to $25</t>
  </si>
  <si>
    <t>H-400-20233-780492</t>
  </si>
  <si>
    <t>Helper Carpenter</t>
  </si>
  <si>
    <t>Lumber Specialties US LBM LLC</t>
  </si>
  <si>
    <t xml:space="preserve">Lumber Specialties </t>
  </si>
  <si>
    <t>1700 Beltline road</t>
  </si>
  <si>
    <t>Dyersville</t>
  </si>
  <si>
    <t>IOWA</t>
  </si>
  <si>
    <t>Westhoff</t>
  </si>
  <si>
    <t>1700 Beltline Road</t>
  </si>
  <si>
    <t>dwesthoff@lbspec.com</t>
  </si>
  <si>
    <t>Must be able to lift and carry 75lbs for 75 yards.</t>
  </si>
  <si>
    <t>DUBUQUE</t>
  </si>
  <si>
    <t>DUBUQUE, IA</t>
  </si>
  <si>
    <t>May be offered higher wage due to experience/merit. Up to 10 hours of overtime may be avail. but not guaranteed.</t>
  </si>
  <si>
    <t>P-400-20232-777581</t>
  </si>
  <si>
    <t xml:space="preserve">Daily transportation to and from the worksite will be provided at a rate of $14.00 per bi-weekly paycheck. The employer will provide optional housing and deduct $170.00 per bi-weekly paycheck for rent and utilities. Any advances will be deducted. </t>
  </si>
  <si>
    <t>dwesthoff@lbrspec.com</t>
  </si>
  <si>
    <t>H-400-20234-781677</t>
  </si>
  <si>
    <t>Contreras Forestry</t>
  </si>
  <si>
    <t>870 Greenwood Hwy</t>
  </si>
  <si>
    <t>Saluda</t>
  </si>
  <si>
    <t>contrerasforestry@gmail.com</t>
  </si>
  <si>
    <t>Must be 18 due to travel.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100lbs (possible 2-person).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t>
  </si>
  <si>
    <t xml:space="preserve"> 870 Greenwood Hwy (report to work)</t>
  </si>
  <si>
    <t>SALUDA</t>
  </si>
  <si>
    <t>P-400-20203-725344</t>
  </si>
  <si>
    <t>H-400-20245-799646</t>
  </si>
  <si>
    <t>Spa Attendant</t>
  </si>
  <si>
    <t>Locker Room, Coatroom, and Dressing Room Attendants</t>
  </si>
  <si>
    <t xml:space="preserve">The Petitioner will consider for employment any person who possesses at least one (1) year of guest service experience at a high-end hotel, resort, or private club.  Successful applicant must pass pre-employment background check.
</t>
  </si>
  <si>
    <t>P-400-20176-677110</t>
  </si>
  <si>
    <t>H-400-20241-793457</t>
  </si>
  <si>
    <t>Laundry Attendant</t>
  </si>
  <si>
    <t>P-400-20183-689861</t>
  </si>
  <si>
    <t>The uniform will be provided at no cost to the worker. Other deductions from employee's paycheck (as applicable) include a $100 refundable uniform deposit that is returned to the employer when the uniform is returned at the end of the season.  Employee Housing Rent will be between $348.41 and $800/month, services (including water, sewage, gas electric, and snow removal (which is optional) would be $50 per month.  All three housing deductions will be taken from two paychecks per month. There may be a housing deposit, if not paid in advance, up to $400 total with $350 refundable at the end of contract.  Employee housing is optional.</t>
  </si>
  <si>
    <t>H-400-20240-792147</t>
  </si>
  <si>
    <t>Forest Labors</t>
  </si>
  <si>
    <t xml:space="preserve">Landscaping and Ground Keeping workers
</t>
  </si>
  <si>
    <t>McManus Farms, Inc.</t>
  </si>
  <si>
    <t>206 Taxahaw Road</t>
  </si>
  <si>
    <t>Pageland</t>
  </si>
  <si>
    <t>843-672-5908</t>
  </si>
  <si>
    <t>McManus</t>
  </si>
  <si>
    <t>Derrick</t>
  </si>
  <si>
    <t>Pineneedles@shtc.net</t>
  </si>
  <si>
    <t>Pee Dee South Carolina</t>
  </si>
  <si>
    <t>P-400-20181-685301</t>
  </si>
  <si>
    <t>Employers will make deductions from workers paycheck required by law. Social Security, Medicare, Federal and State tax</t>
  </si>
  <si>
    <t>H-400-20245-800098</t>
  </si>
  <si>
    <t>Line/Prep Cook</t>
  </si>
  <si>
    <t xml:space="preserve">Vice-president of human resources </t>
  </si>
  <si>
    <t>Must be able to lift 35lbs. Shifts vary between 8 AM and 10 PM 7 days/ week; 40hrs/wk.</t>
  </si>
  <si>
    <t>P-400-20213-746308</t>
  </si>
  <si>
    <t xml:space="preserve">State and Federal Taxes. Workers who cannot reasonably commute to their place of residence at the end of each workday may elect to utilize 3rd party housing. Employer will deduct the cost of optional housing charged by the 3rd party for workers. The cost of optional housing will be $450.00.
</t>
  </si>
  <si>
    <t>H-400-20252-810729</t>
  </si>
  <si>
    <t>VR CPC Holdings, Inc.</t>
  </si>
  <si>
    <t>4000 Canyons Resort Drive</t>
  </si>
  <si>
    <t>KHENRY2@VAILRESORTS.COM</t>
  </si>
  <si>
    <t>P-400-20206-735335</t>
  </si>
  <si>
    <t>H-400-20252-810769</t>
  </si>
  <si>
    <t xml:space="preserve">Senior Relationship Manager, Talent Aquisition </t>
  </si>
  <si>
    <t>H-400-20246-800454</t>
  </si>
  <si>
    <t xml:space="preserve">Cook Helper </t>
  </si>
  <si>
    <t xml:space="preserve">Assistant Director HR </t>
  </si>
  <si>
    <t xml:space="preserve">Snowbird </t>
  </si>
  <si>
    <t>Supreme Court of Utah</t>
  </si>
  <si>
    <t xml:space="preserve">State Highway 210 </t>
  </si>
  <si>
    <t>P-400-20162-640435</t>
  </si>
  <si>
    <t xml:space="preserve">none </t>
  </si>
  <si>
    <t>H-400-20237-783467</t>
  </si>
  <si>
    <t>Acadia Crawfish Company, L.L.C.</t>
  </si>
  <si>
    <t>919 West Second Street</t>
  </si>
  <si>
    <t>Broussard</t>
  </si>
  <si>
    <t>jbrous@AcadiaCrawfish.com</t>
  </si>
  <si>
    <t>Must be able to lift fifty (50) pounds, and random drug screening upon hire paid by employer.</t>
  </si>
  <si>
    <t xml:space="preserve">Employees may make above the hourly wage rate stated &amp;/or receive bonuses based on experience and/or work performance. </t>
  </si>
  <si>
    <t>P-400-20183-690263</t>
  </si>
  <si>
    <t>Employer will deduct $50.00 per week if the employee chooses to live in the employer provided housing.</t>
  </si>
  <si>
    <t>H-400-20258-821631</t>
  </si>
  <si>
    <t>Snow removal worker</t>
  </si>
  <si>
    <t>DDS Construction, LLC</t>
  </si>
  <si>
    <t>45 Hendrix Road W.</t>
  </si>
  <si>
    <t>West Henrietta</t>
  </si>
  <si>
    <t>Donohoe</t>
  </si>
  <si>
    <t xml:space="preserve">West Henrietta </t>
  </si>
  <si>
    <t>dulce@usgrown.com</t>
  </si>
  <si>
    <t>Must lift 60 lbs.</t>
  </si>
  <si>
    <t>45 Hendrix Road</t>
  </si>
  <si>
    <t>ROCHESTER, NY</t>
  </si>
  <si>
    <t>P-400-20205-731770</t>
  </si>
  <si>
    <t>Optional employer- provided housing with utilities available at no cost to the worker.</t>
  </si>
  <si>
    <t>H-400-20237-784055</t>
  </si>
  <si>
    <t>Impact Irrigation Solutions</t>
  </si>
  <si>
    <t>18 D Smithbridge Rd.</t>
  </si>
  <si>
    <t>Chester Heights</t>
  </si>
  <si>
    <t>Zepka</t>
  </si>
  <si>
    <t>charlie@impacth2o.com</t>
  </si>
  <si>
    <t>18 D Smithbridge Road (report to work)</t>
  </si>
  <si>
    <t>P-400-20183-690133</t>
  </si>
  <si>
    <t>impactir@gmail.com</t>
  </si>
  <si>
    <t>H-400-20246-800526</t>
  </si>
  <si>
    <t>Lighting Assistant</t>
  </si>
  <si>
    <t>Total Environment Inc.</t>
  </si>
  <si>
    <t>16301 N. Rockwell Ave.</t>
  </si>
  <si>
    <t>Hartwig</t>
  </si>
  <si>
    <t>HR@totalinc.com</t>
  </si>
  <si>
    <t>PRE-EMPLOYMENT BACKGROUND CHECK AND POST EMPLOYMENT, POST-INCIDENT DRUG TEST REQUIRED, COST PAID BY EMPLOYER. MUST BE ABLE TO WORK A 5 DAY SCHEDULE, MAY INCLUDE WEEKENDS AND HOLIDAYS. APPLICANTS MUST COMPLETE AN EMPLOYMENT APPLICATION.</t>
  </si>
  <si>
    <t>P-400-20198-719667</t>
  </si>
  <si>
    <t>Employer will make all deductions from the worker's paycheck required by law. Employer will assist worker to find optional employee shared housing.</t>
  </si>
  <si>
    <t>H-400-20255-817937</t>
  </si>
  <si>
    <t>PO Box 5549, Avon, CO 81620 (mailing)</t>
  </si>
  <si>
    <t>63 Avondale Lane, Suite C1</t>
  </si>
  <si>
    <t>Blue Moose Pizza Vail - 675 Lionshead Pl Vail, CO 81657</t>
  </si>
  <si>
    <t>P-400-20168-658079</t>
  </si>
  <si>
    <t>H-400-20246-802272</t>
  </si>
  <si>
    <t>Marshfield Forest Service, Inc.</t>
  </si>
  <si>
    <t>302 Main Street</t>
  </si>
  <si>
    <t>Edgefield</t>
  </si>
  <si>
    <t>Frock</t>
  </si>
  <si>
    <t>Cari</t>
  </si>
  <si>
    <t>725 Shiloh Road</t>
  </si>
  <si>
    <t>carifrock@gmail.com</t>
  </si>
  <si>
    <t>302 Main St (report to work)</t>
  </si>
  <si>
    <t>EDGEFIELD</t>
  </si>
  <si>
    <t>AUGUSTA-RICHMOND COUNTY, GA-SC</t>
  </si>
  <si>
    <t xml:space="preserve">Bonuses, Piece Rate may apply.  Optional Housing available at no cost. </t>
  </si>
  <si>
    <t>P-400-20210-739033</t>
  </si>
  <si>
    <t>H-400-20268-844208</t>
  </si>
  <si>
    <t>HighlandsDS2020@gmil.com</t>
  </si>
  <si>
    <t>H-400-20267-842556</t>
  </si>
  <si>
    <t>North Star Coop.</t>
  </si>
  <si>
    <t>PEMBINA</t>
  </si>
  <si>
    <t>Overtime may be available but not guaranteed. May be offered higher wage due to experience/merit.</t>
  </si>
  <si>
    <t>P-400-20237-784049</t>
  </si>
  <si>
    <t>H-400-20272-848164</t>
  </si>
  <si>
    <t>1000 Market Street</t>
  </si>
  <si>
    <t>Suite F</t>
  </si>
  <si>
    <t>P-400-20232-776884</t>
  </si>
  <si>
    <t>H-400-20259-824206</t>
  </si>
  <si>
    <t>OBI, LLC</t>
  </si>
  <si>
    <t xml:space="preserve">Manager of Alaska Recruitment  </t>
  </si>
  <si>
    <t>Pre-employment Drug test required and Criminal Background check required.
Room and Board is $15 per day in all regions.  Employer Housing is optional.</t>
  </si>
  <si>
    <t>601 Port Ave</t>
  </si>
  <si>
    <t>Seward</t>
  </si>
  <si>
    <t>KENAI PENINSULA</t>
  </si>
  <si>
    <t>OT is available for working greater than 8 hrs in any given day or 40 hrs in day given week</t>
  </si>
  <si>
    <t>P-400-20219-754774</t>
  </si>
  <si>
    <t>All deductions required by law will be taken. No deductions not required by law will be taken.</t>
  </si>
  <si>
    <t>H-400-20260-826760</t>
  </si>
  <si>
    <t>Lady Olivia at North Cliff LLC</t>
  </si>
  <si>
    <t>9198 North Cliff Ln</t>
  </si>
  <si>
    <t>RIXEYVILLE</t>
  </si>
  <si>
    <t>Morgan</t>
  </si>
  <si>
    <t>Carla</t>
  </si>
  <si>
    <t>9198 North Cliff LN</t>
  </si>
  <si>
    <t>Rixeyville</t>
  </si>
  <si>
    <t>CARLAMORGAN08@GMAIL.COM</t>
  </si>
  <si>
    <t>CULPEPER</t>
  </si>
  <si>
    <t>P-400-20183-690834</t>
  </si>
  <si>
    <t>carlamorgan08@gmail.com</t>
  </si>
  <si>
    <t>H-400-20261-831305</t>
  </si>
  <si>
    <t>MUST BE ABLE TO LIFT 50 LBS. SUBJECT TO DRUG TESTING UPON REASONABLE SUSPICION; COST PAID BY EMPLOYER.  APPLICANTS MUST COMPLETE AN EMPLOYMENT APPLICATION. 
Random drug test under reasonable suspicion do not favor either U.S. or H-2B workers, they are conducted on an equal basis for all employees. To ensure a fair and ethical practice for ALL applicants, we clearly disclose in employment advertising and in our application for temporary labor certification that workers are subject to random drug tests. Any employee, whether a U.S. or H-2B, in violation of our random drug test policy would be immediately terminated.  All applicable regulations in providing transportation home for a terminated H-2B will be followed.  Without question, the random drug test will be administered equally between all U.S. and H-2B workers, and costs associated is paid for by our company.  Again, the same standards apply equally to all potential U.S. and H-2B employees-regardless of national origin, sex, race, etc.  Please note that these practices are the same practices that are used by other non-H-2B employers in the industry. Therefore, we assert that random drug test are applied in a manner not less favorable to U.S. workers or foreign nationals, as we apply the same requirements to all potential employees, including H-2B.</t>
  </si>
  <si>
    <t>P-400-20234-781005</t>
  </si>
  <si>
    <t>H-400-20266-839798</t>
  </si>
  <si>
    <t xml:space="preserve">THE PETITIONER WILL CONSIDER FOR EMPLOYMENT ANY PERSON WHO POSSESSES AT LEAST THREE (3) MONTHS OF EXPERIENCE AT A HOTEL, RESORT, OR PRIVATE CLUB. </t>
  </si>
  <si>
    <t>14700 FRONT BEACH ROAD</t>
  </si>
  <si>
    <t>SUITE 1</t>
  </si>
  <si>
    <t>Please see "Wage" in Job Description.. "Wage: piece-rate position paid on a basis of rooms cleaned, rather than on an</t>
  </si>
  <si>
    <t>P-400-20153-617105</t>
  </si>
  <si>
    <t>H-400-20280-859758</t>
  </si>
  <si>
    <t>Stonemason</t>
  </si>
  <si>
    <t>Stonemasons</t>
  </si>
  <si>
    <t>Tasdemir Marble and Granite LLC</t>
  </si>
  <si>
    <t>5597 Seminary Road</t>
  </si>
  <si>
    <t>#602S</t>
  </si>
  <si>
    <t>Falls Church</t>
  </si>
  <si>
    <t>TASDEMIR</t>
  </si>
  <si>
    <t>SABAN</t>
  </si>
  <si>
    <t>5597 Seminary Rd</t>
  </si>
  <si>
    <t>pakmotiv@hotmail.com</t>
  </si>
  <si>
    <t>yasinbakalan@gmail.com</t>
  </si>
  <si>
    <t>Second Judicial Dpt. Appellate Court of the State of NY</t>
  </si>
  <si>
    <t>730 5th Avenue</t>
  </si>
  <si>
    <t>The Crown Building</t>
  </si>
  <si>
    <t>P-400-20217-750111</t>
  </si>
  <si>
    <t>All deductions from worker's paycheck required by law will be made.</t>
  </si>
  <si>
    <t>PAKMOTIV@HOTMAIL.COM</t>
  </si>
  <si>
    <t>H-400-20277-856818</t>
  </si>
  <si>
    <t>Sun Valley Rides,  LLC</t>
  </si>
  <si>
    <t>11411 North 91st Ave. #90</t>
  </si>
  <si>
    <t>[MAIL:7558 WEST THUNDERBIRD ROAD, PMB 1-620]</t>
  </si>
  <si>
    <t>Mattfeldt</t>
  </si>
  <si>
    <t>Member-President</t>
  </si>
  <si>
    <t>sunvalleyrides@aol.com</t>
  </si>
  <si>
    <t>P-400-20217-749895</t>
  </si>
  <si>
    <t>svrcarnival@gmail.com</t>
  </si>
  <si>
    <t>www.sunvalleyrides.com</t>
  </si>
  <si>
    <t>H-400-20277-856857</t>
  </si>
  <si>
    <t>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40lbs.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t>
  </si>
  <si>
    <t>910 Texas Street (report to work)</t>
  </si>
  <si>
    <t>P-400-20204-730046</t>
  </si>
  <si>
    <t>H-400-20277-856877</t>
  </si>
  <si>
    <t>Stars Hollow Farms, LLC</t>
  </si>
  <si>
    <t>26411 CRENSHAW BLVD</t>
  </si>
  <si>
    <t>ROLLING HILLS ESTATE</t>
  </si>
  <si>
    <t>Gibson</t>
  </si>
  <si>
    <t>26411 Crenshaw Blvd</t>
  </si>
  <si>
    <t>Rolling Hills Estaets</t>
  </si>
  <si>
    <t>devon.gibson@icloud.com</t>
  </si>
  <si>
    <t>Travel and transportation is a business necessity and requirement. 
Reference checks will be conducted and are a hiring requirement.</t>
  </si>
  <si>
    <t>P-400-20185-694989</t>
  </si>
  <si>
    <t>H-400-20278-856974</t>
  </si>
  <si>
    <t>3204 Rowe Lane</t>
  </si>
  <si>
    <t xml:space="preserve">Post-employment criminal background check may be performed in accordance with contractual obligations for US and Foreign workers. Pre-employment, post-injury/incident and reasonable suspicion drug test and e-verify required, cost paid by employer.  Must be able to work a 5 day schedule, may include weekends and holidays. Applicants must complete an employment application. 
</t>
  </si>
  <si>
    <t>P-400-20209-737464</t>
  </si>
  <si>
    <t>H-400-20287-876451</t>
  </si>
  <si>
    <t>Must be able to work weekends and holidays. Applicants must complete an employment application.</t>
  </si>
  <si>
    <t>P-400-20160-635274</t>
  </si>
  <si>
    <t>H-400-20281-868861</t>
  </si>
  <si>
    <t>Sterling Construction Contractors, LLC</t>
  </si>
  <si>
    <t>2319 Holcomb Rd.</t>
  </si>
  <si>
    <t>Oxentenko</t>
  </si>
  <si>
    <t>Ron</t>
  </si>
  <si>
    <t>ron@sterlingroofs.com</t>
  </si>
  <si>
    <t>Must show proof of legal authorization to work in the United States. Drug/alcohol/tobacco free work zone. Must be 18 due to hazardous materials.  Perform physical activities such as: lift, balance, walk, stoop, handle, position, move, manipulate materials use static strength to exert max muscle force to lift, push, pull, carry objects up to 120 lbs (possible 2-person).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</si>
  <si>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4655 Highway 90 (report to work)</t>
  </si>
  <si>
    <t>Marianna</t>
  </si>
  <si>
    <t xml:space="preserve">Bonuses, Piece Rate may apply. </t>
  </si>
  <si>
    <t>P-400-20253-813443</t>
  </si>
  <si>
    <t>sterlingroofslc@gmail.com</t>
  </si>
  <si>
    <t>H-400-20277-856798</t>
  </si>
  <si>
    <t>Moore's Greater Shows LLC</t>
  </si>
  <si>
    <t>RDM Independent Rides LLC; R Moore Holdings LLC; CWM Independent Rides LLC</t>
  </si>
  <si>
    <t>Moore Sr.</t>
  </si>
  <si>
    <t>txjanie@hotmail.com</t>
  </si>
  <si>
    <t>P-400-20196-711838</t>
  </si>
  <si>
    <t>H-400-20280-859217</t>
  </si>
  <si>
    <t xml:space="preserve">ABC Professional Tree Services, Inc - Palm City </t>
  </si>
  <si>
    <t xml:space="preserve">4406 SW Cargo Way </t>
  </si>
  <si>
    <t>Palm City</t>
  </si>
  <si>
    <t>P-400-20234-781506</t>
  </si>
  <si>
    <t xml:space="preserve">Employer will make all deductions from worker’s paycheck required by law.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reasonable fair market value cost of rent and utilities based on number of occupants for workers who voluntarily elect to live in employer-offered housing.  Employer will offer daily transportation to and from the worksite from a central designated pick-up place at no cost to workers.  Use of this transportation is voluntary. Employer will deduct for reasonable cost of damages and/or replacement of tools and/or equipment if such repair or replacement results from willful neglect or gross negligence. Employer offers optional employee health insurance to its workers; participation in any such plan is voluntary.   </t>
  </si>
  <si>
    <t>H-400-20283-874607</t>
  </si>
  <si>
    <t>Sweet Time Concessions, Inc.</t>
  </si>
  <si>
    <t>2136 Edgewood Rd</t>
  </si>
  <si>
    <t>Engel</t>
  </si>
  <si>
    <t>legacysummer@aol.com</t>
  </si>
  <si>
    <t>P-400-20206-733872</t>
  </si>
  <si>
    <t>H-400-20277-856863</t>
  </si>
  <si>
    <t>Big Fun, Inc.</t>
  </si>
  <si>
    <t>4085 SE Cove Rd</t>
  </si>
  <si>
    <t>[PO BOX 699, JENSEN BEACH, FL 34958]</t>
  </si>
  <si>
    <t>Doolan</t>
  </si>
  <si>
    <t>mdoolan@bellsouth.net</t>
  </si>
  <si>
    <t>3397 NE Jeanette Dr.</t>
  </si>
  <si>
    <t>Jensen Beach</t>
  </si>
  <si>
    <t>P-400-20237-783689</t>
  </si>
  <si>
    <t>Jobs@bigfunrides.com</t>
  </si>
  <si>
    <t>www.bigfunrides.com</t>
  </si>
  <si>
    <t>H-400-20291-881094</t>
  </si>
  <si>
    <t xml:space="preserve">Counter Attendants, Cafeteria, Food Concession, Coffee Shop </t>
  </si>
  <si>
    <t>Lakeside Concessions LLC</t>
  </si>
  <si>
    <t>42805 Westech Rd</t>
  </si>
  <si>
    <t>(Mail to: 1530 N Harrison 315, Shawnee, OK 74804)</t>
  </si>
  <si>
    <t>DeRamus</t>
  </si>
  <si>
    <t>Suzanne</t>
  </si>
  <si>
    <t>lconcessions@yahoo.com</t>
  </si>
  <si>
    <t>P-400-20226-767184</t>
  </si>
  <si>
    <t>H-400-20291-881144</t>
  </si>
  <si>
    <t>Paul's Concessions, Inc.</t>
  </si>
  <si>
    <t>24719 Player Oaks</t>
  </si>
  <si>
    <t>(Mail; P.O. Box 591100, San Antonio, TX 78259)</t>
  </si>
  <si>
    <t>(Mail to; P.O. Box 591100, San Antonio, TX 78259)</t>
  </si>
  <si>
    <t>paulsconcessions@aol.com</t>
  </si>
  <si>
    <t>1213 Terry Shamsie Blvd</t>
  </si>
  <si>
    <t>Robstown</t>
  </si>
  <si>
    <t>P-400-20206-735312</t>
  </si>
  <si>
    <t>H-400-20277-856826</t>
  </si>
  <si>
    <t>Mamou Seafood LLC</t>
  </si>
  <si>
    <t xml:space="preserve">B&amp;L Seafood </t>
  </si>
  <si>
    <t>427 6th Street</t>
  </si>
  <si>
    <t xml:space="preserve">P.O. Box 147 (Mailing) </t>
  </si>
  <si>
    <t>Dupre</t>
  </si>
  <si>
    <t>P.O. Box 147 (Mailing)</t>
  </si>
  <si>
    <t>chrisd@blseafood.net</t>
  </si>
  <si>
    <t>Random drug screening upon hire (paid for by employer). May briefly travel for loading and unloading.
Basic hours offered are 35 hours per week; M-F, 5:00am -1:00pm (including 1 unpaid lunch break); in the alternative, workers may work afternoon shift of 2:00pm  10:00pm; may modify work schedule on Saturday and/or Sunday during plentiful crawfish season.</t>
  </si>
  <si>
    <t>Workers may earn above hourly rate based on piece rate performance of $2.25/lb., whichever is higher.</t>
  </si>
  <si>
    <t>P-400-20205-731486</t>
  </si>
  <si>
    <t>Employer will make all deductions from worker’s paycheck as required by law; deductions employer intends to make from paycheck, which are not required by law, if applicable, would be deductions for housing, if employee chooses voluntary housing option. Voluntary, low-cost housing is available to workers for the option to board; $45.00/week deducted from worker’s paycheck for workers who choose housing; Housing is not mandatory.</t>
  </si>
  <si>
    <t xml:space="preserve">D. </t>
  </si>
  <si>
    <t>H-400-20277-856887</t>
  </si>
  <si>
    <t>Chris Guadango</t>
  </si>
  <si>
    <t>So Cal rides</t>
  </si>
  <si>
    <t>15011 Genoa Cr.</t>
  </si>
  <si>
    <t>Guadango</t>
  </si>
  <si>
    <t xml:space="preserve">Huntington Beach </t>
  </si>
  <si>
    <t>cowboycrs@aol.com</t>
  </si>
  <si>
    <t>15011 Genoa Cir</t>
  </si>
  <si>
    <t>P-400-20210-739548</t>
  </si>
  <si>
    <t>H-400-20282-872365</t>
  </si>
  <si>
    <t>Fish processor</t>
  </si>
  <si>
    <t>Processor's Inc.</t>
  </si>
  <si>
    <t>1093 Henderson Highway</t>
  </si>
  <si>
    <t>sandra@guidryscatfish.com</t>
  </si>
  <si>
    <t xml:space="preserve">Couch Application Service Assistance, LLC. </t>
  </si>
  <si>
    <t>Processors, Inc. is looking to fill fish processor position worksite is located in St. Martin parish.  Temporary, fulltime, peakload and we are looking to fill 85 job openings for employment from Jan 4, 2021 - Oct 31, 2021.  
Requirements: Extensive standing, must have two weeks (no months) seafood exp. Employer may require drug screen; post hire, employer paid.  Testing positive or failure to comply may result in immediate termination. Must not be allergic to product and/or environment. Terms and conditions of employment: $ 10.44 per hour, M-F, some Sat/Sun, 5a - 1:30 pm, unpaid lunch break, processing times may vary, 40 hour week, overtime may be available and paid @ $15.66  which is the overtime hourly rate (after 40 hours weekly).  Overtime, offered hours, and work schedule may all vary.  No on the job training. No education requirement. Employees may be compensated above the DOL approved wage rate, this decision to pay above the DOL certified wage rate will be made by the employer basing this decision on factors that include the individual recipient's performance and work history. Transportation (including meals and to the extent necessary lodging) to the place of employment will be provided or its cost to the workers reimbursed, if the worker completes half the employment period.  Return transportation and daily subsistence will be provided if worker completes the employment period or is dismissed early by the employer. The amount of transportation payment or reimbursement will be equal to the most economical and reasonable form of common carrier for the distance involved.  Daily subsistence will be provided at a rate of $12.68 per day during travel to a maximum of $55. per day with receipts.  Employer will not provide daily transportation to the worksite. Employer will reimburse the H2B worker in the first workweek for all visa, visa processing, border crossing and other/related fees including those mandated by the government incurred by the H2B worker (excluding passport expenses and other charges primarily for the benefit of worker). The employer will provide workers at no charge all tools, supplies, and equipment required to perform assigned duties.  Employer will use a single work week as its standard for computing wages due.  Workweek runs from Thu-Wed with checks distributed by end of day on following Fri. Employer will make payroll deductions as required by law and deducted from the worker paycheck. Potential local housing for rent if worker desires. No more than $50 per week/per person may be charged for housing and basic utilities for workers who choose housing option. Employer contact information: Processors, Inc., Sandra Guidry Robertson, 1093 Henderson Highway, Breaux Bridge, LA, 70517, 337-228-7545, How to apply: Applicants inquire about job, send applications, indications of availability or resumes directly to local LA SWA office located in St. Martin parish, 215 Evangeline Blvd., St. Martinville, LA, 70582, 337-394-2205, and refer to job order #1007454.</t>
  </si>
  <si>
    <t xml:space="preserve">EMPLOYEES MAY BE COMPENSATED ABOVE THE DOL APPROVED WAGE RATE, THIS DECISION TO PAY ABOVE THE DOL CERTIFIED WAGE RATE </t>
  </si>
  <si>
    <t>P-400-20203-726532</t>
  </si>
  <si>
    <t>EMPLOYER WILL MAKE PAYROLL DEDUCTIONS AS REQUIRED BY LAW AND DEDUCTED FROM THE WORKER PAYCHECK. POTENTIAL LOCAL HOUSING FOR RENT IF WORKER DESIRES. NO MORE THAN $50 PER WEEK/PER PERSON MAY BE CHARGED FOR HOUSING AND BASIC UTILITIES FOR WORKERS WHO CHOOSE HOUSING OPTION</t>
  </si>
  <si>
    <t>H-400-20287-876431</t>
  </si>
  <si>
    <t>Bartender</t>
  </si>
  <si>
    <t>Bartenders</t>
  </si>
  <si>
    <t xml:space="preserve">Must be at least 21 years old. Must be able to lift 50 lbs. ServSafe Alcohol certification and ServSafe Food Handler certification required. Must be able to work weekends and holidays. Applicants must complete an employment application. </t>
  </si>
  <si>
    <t>P-400-20160-635409</t>
  </si>
  <si>
    <t>H-400-20290-879815</t>
  </si>
  <si>
    <t>Bonuses, Piece Rate may apply. Optional housing provided at no cost. H&amp;W Benefits may apply.</t>
  </si>
  <si>
    <t>H-400-20277-856784</t>
  </si>
  <si>
    <t>Amusement &amp; Recreation Attendant -Mobile Carnival Ride Oper</t>
  </si>
  <si>
    <t>Caprice Enterprises, Inc.</t>
  </si>
  <si>
    <t>2604 31st Street</t>
  </si>
  <si>
    <t>Santa Monica</t>
  </si>
  <si>
    <t>Perelman</t>
  </si>
  <si>
    <t>bdperelman@aol.com</t>
  </si>
  <si>
    <t>4564 Mission Boulevard</t>
  </si>
  <si>
    <t>Montclair</t>
  </si>
  <si>
    <t>P-400-20196-711879</t>
  </si>
  <si>
    <t>Employer will make all deductions from the worker’s paycheck required by law. Optional mobile housing (valued at $175.00 per week) and local convenience travel (valued at $30.00 per week) are available at no cost to the worker.</t>
  </si>
  <si>
    <t>Hpmd@aol.com</t>
  </si>
  <si>
    <t>H-400-20301-889698</t>
  </si>
  <si>
    <t>Shared housing may be available – if used, up to$102.03/wk will be deducted from paycheck.</t>
  </si>
  <si>
    <t>scarillo@ruppertcompanies.com</t>
  </si>
  <si>
    <t>H-400-20308-895936</t>
  </si>
  <si>
    <t>First Choice Lawn Care Services, Inc.</t>
  </si>
  <si>
    <t>9466 Paxton Road</t>
  </si>
  <si>
    <t>Shreveport</t>
  </si>
  <si>
    <t>Willmes</t>
  </si>
  <si>
    <t>CADDO</t>
  </si>
  <si>
    <t>P-400-20209-737589</t>
  </si>
  <si>
    <t>lawwnman@aol.com</t>
  </si>
  <si>
    <t>H-400-20308-896097</t>
  </si>
  <si>
    <t>DiStefano Landscape Services, Inc.</t>
  </si>
  <si>
    <t>181 Robbins Road</t>
  </si>
  <si>
    <t>Downingtown</t>
  </si>
  <si>
    <t>DiStefano</t>
  </si>
  <si>
    <t xml:space="preserve">Donald </t>
  </si>
  <si>
    <t>610-269-9800</t>
  </si>
  <si>
    <t>don@distefanodesigns.com</t>
  </si>
  <si>
    <t>P-400-20266-840191</t>
  </si>
  <si>
    <t>Only those required by law.</t>
  </si>
  <si>
    <t>H-400-20308-896135</t>
  </si>
  <si>
    <t>Milberger Landscaping Inc</t>
  </si>
  <si>
    <t>3920 N Loop 1604 E</t>
  </si>
  <si>
    <t>JOUFFRAY, JR</t>
  </si>
  <si>
    <t>VICTOR</t>
  </si>
  <si>
    <t>3920 N LOOP 1604 E</t>
  </si>
  <si>
    <t>SAN ANTONIO</t>
  </si>
  <si>
    <t>dwhitford@milbergersa.com</t>
  </si>
  <si>
    <t>FEDERATION OF EMPLOYERS &amp; WORKERS OF AMERICA</t>
  </si>
  <si>
    <t>ABLE TO LIFT 50 LBS, RANDOM DRUG TESTING DURING EMPLOYMENT, PRE-EMPLOYMENT DRUG TESTING REQUIRED, DRUG TESTING DURING EMPLOYMENT FOR CAUSE, M-F, OVERTIME VARIES, SOME SATURDAYS REQUIRED.
All drug testing is performed without regard to an employees citizenship or immigration status, and all testing is paid for by the company. See the additional document attached for further details about the administration of our drug testing policy.</t>
  </si>
  <si>
    <t>Raise at employer's discretion. Percentage of health care offered.</t>
  </si>
  <si>
    <t>P-400-20244-796913</t>
  </si>
  <si>
    <t>DWHITFORD@MILBERGERSA.COM</t>
  </si>
  <si>
    <t>H-400-20308-897332</t>
  </si>
  <si>
    <t xml:space="preserve">Homefront S&amp;D, LLC </t>
  </si>
  <si>
    <t>3208 Commander Dr.</t>
  </si>
  <si>
    <t xml:space="preserve">Must be able to lift 50 lbs &amp; work in adverse weather conditions.
</t>
  </si>
  <si>
    <t>P-400-20196-711982</t>
  </si>
  <si>
    <t>Shared housing may be available – if used, $165.12 per pay period will be deducted from paycheck.</t>
  </si>
  <si>
    <t>H-400-20302-890288</t>
  </si>
  <si>
    <t>(BVLS3112) BrightView Landscape Services, Inc.- Pleasanton</t>
  </si>
  <si>
    <t>H-400-20308-897326</t>
  </si>
  <si>
    <t>North Carolina Harvesting LLC</t>
  </si>
  <si>
    <t>3756 Old White Oak Road</t>
  </si>
  <si>
    <t>Castrejon</t>
  </si>
  <si>
    <t>3756 Old White Oak Rd</t>
  </si>
  <si>
    <t>lauracastrejon96@yahoo.com</t>
  </si>
  <si>
    <t>Dileo</t>
  </si>
  <si>
    <t>Milagros</t>
  </si>
  <si>
    <t>3202 Olde Dekalb way</t>
  </si>
  <si>
    <t>mdileo@panamericanlabor.com</t>
  </si>
  <si>
    <t>PAN AMERICAN LABOR</t>
  </si>
  <si>
    <t>Lifting requirement 75 lbs.
Exposure to extreme temperatures
Extensive pushing or pulling
Extensive sitting or walking
Frequent stooping or bending over
Repetitive movements</t>
  </si>
  <si>
    <t>7390 Frazier Rd</t>
  </si>
  <si>
    <t>P-400-20296-885538</t>
  </si>
  <si>
    <t>Deductions required by law from paycheck, or any additional deduction approved by employee in writting in  adavnce</t>
  </si>
  <si>
    <t>Job Contractor - Joint Employer</t>
  </si>
  <si>
    <t>H-400-20308-895933</t>
  </si>
  <si>
    <t>J.D. Lawn Services, Inc.</t>
  </si>
  <si>
    <t>539 Craigs Corner Rd.</t>
  </si>
  <si>
    <t>Donaldson</t>
  </si>
  <si>
    <t xml:space="preserve">Must be able to lift 50 lbs, work in adverse weather conditions.  </t>
  </si>
  <si>
    <t>P-400-20195-711089</t>
  </si>
  <si>
    <t xml:space="preserve">Shared housing may be available – if used, $95.00/wk. will be deducted from paycheck.  </t>
  </si>
  <si>
    <t>jdlawnservinc@comcast.net</t>
  </si>
  <si>
    <t>H-400-20304-893313</t>
  </si>
  <si>
    <t>(BVLS3232) BrightView Landscape Services, Inc.- Las Vegas, NV</t>
  </si>
  <si>
    <t>4021 West Carey Ave</t>
  </si>
  <si>
    <t>North Las Vegas</t>
  </si>
  <si>
    <t>CLARK</t>
  </si>
  <si>
    <t>LAS VEGAS-HENDERSON-PARADISE, NV</t>
  </si>
  <si>
    <t>P-400-20275-853184</t>
  </si>
  <si>
    <t>H-400-20309-899207</t>
  </si>
  <si>
    <t>Hotel Equities Group, LLC</t>
  </si>
  <si>
    <t>41 Perimeter Center East</t>
  </si>
  <si>
    <t xml:space="preserve">Suite 510 </t>
  </si>
  <si>
    <t xml:space="preserve">Atlanta </t>
  </si>
  <si>
    <t>Crabtree</t>
  </si>
  <si>
    <t>Deborah</t>
  </si>
  <si>
    <t>Executive Assistant &amp; HR Coordinator</t>
  </si>
  <si>
    <t>1500 Miracle Strip Pkwy SE</t>
  </si>
  <si>
    <t>Fort Walton Beach</t>
  </si>
  <si>
    <t>ecrabtree@theislandfl.com</t>
  </si>
  <si>
    <t xml:space="preserve">Applicant must be able to pass a background screening and drug test. </t>
  </si>
  <si>
    <t xml:space="preserve">Fort Walton Beach </t>
  </si>
  <si>
    <t>P-400-20245-799263</t>
  </si>
  <si>
    <t>65.00 per week for rent and utilities * Only if worker chooses to live in employer provided housing.</t>
  </si>
  <si>
    <t>www.careersourceokaloosawalton.com</t>
  </si>
  <si>
    <t>N.A.</t>
  </si>
  <si>
    <t>H-400-20301-889184</t>
  </si>
  <si>
    <t>Vendor</t>
  </si>
  <si>
    <t>La Costenita Distribuidor, Inc.</t>
  </si>
  <si>
    <t>La Super Michoacana</t>
  </si>
  <si>
    <t>2002 E. 4th St.</t>
  </si>
  <si>
    <t xml:space="preserve">$16.87/hr. $25.31 O.T. 40hrs/wk in 7-9hr shifts b/w 6am-9pm, Mon-Su. Work days vary. Some O.T. may be available. </t>
  </si>
  <si>
    <t>P-400-20184-692695</t>
  </si>
  <si>
    <t>Employer will advance against pay up to $75.00/day at the end of each work day for room and board at no interest for the first week, if necessary.</t>
  </si>
  <si>
    <t>val.azteca@yahoo.com</t>
  </si>
  <si>
    <t>H-400-20280-859771</t>
  </si>
  <si>
    <t xml:space="preserve">Lawn and Landscape Crew Member </t>
  </si>
  <si>
    <t xml:space="preserve">Columbia Landscape Management Co., Inc. </t>
  </si>
  <si>
    <t>1284 Impact Drive</t>
  </si>
  <si>
    <t>Columbia</t>
  </si>
  <si>
    <t>Derek</t>
  </si>
  <si>
    <t>derekwilson@charter.net</t>
  </si>
  <si>
    <t>126 Old Bear Creek Pike</t>
  </si>
  <si>
    <t>Suite A101</t>
  </si>
  <si>
    <t>cruzlaw1@gmail.com</t>
  </si>
  <si>
    <t>Cruz Law, pllc</t>
  </si>
  <si>
    <t xml:space="preserve">Supreme Court of Tennessee </t>
  </si>
  <si>
    <t xml:space="preserve">Service or construction trade experience is preferred. Must be able to stand, walk, lift and/or carry continuously each work day. Must be able to follow verbal instructions. </t>
  </si>
  <si>
    <t xml:space="preserve">Columbia </t>
  </si>
  <si>
    <t>MAURY</t>
  </si>
  <si>
    <t>P-400-20167-653154</t>
  </si>
  <si>
    <t xml:space="preserve">Deduction(s) will only be made as is mandated by Federal and State law. </t>
  </si>
  <si>
    <t>derek-wilson@charter.net</t>
  </si>
  <si>
    <t>H-400-20308-896136</t>
  </si>
  <si>
    <t>Elite Lawn &amp; Landscaping</t>
  </si>
  <si>
    <t>4412 West Ave.</t>
  </si>
  <si>
    <t>Suite #200</t>
  </si>
  <si>
    <t>Moczygemba</t>
  </si>
  <si>
    <t>beth@eliteprolawn.com</t>
  </si>
  <si>
    <t xml:space="preserve">Able to lift 50lbs. Must be able to work in excessive heat. Pre-employment drug testing required;Post-Accident Drug Testing. Monday-Friday, some Saturdays required, schedule varies, additional overtime varies.  
All drug testing is performed without regard to an employees citizenship or immigration status, and all testing is paid for by the company. See the additional document attached for further details about the administration of our drug testing policy.
</t>
  </si>
  <si>
    <t>Potential for raise/bonus at employer's discretion. Oppty to earn more based on experience, tenure, or job performance.</t>
  </si>
  <si>
    <t>P-400-20204-728871</t>
  </si>
  <si>
    <t>Employer may make payroll deductions at employee's request. Employer facilitates voluntary housing arrangements upon worker request along with corresponding payroll deductions , $50-$100/weekly for rent and utilities.</t>
  </si>
  <si>
    <t>H-400-20304-893233</t>
  </si>
  <si>
    <t>Hernadez</t>
  </si>
  <si>
    <t>RObert</t>
  </si>
  <si>
    <t>Other benefits provided to U.S. and H2B workers are the following: optional health insurance 50% paid by the employer</t>
  </si>
  <si>
    <t>800 PR 2401</t>
  </si>
  <si>
    <t xml:space="preserve">Lueders </t>
  </si>
  <si>
    <t>Based on experience and performance</t>
  </si>
  <si>
    <t>P-400-20206-734664</t>
  </si>
  <si>
    <t>All deduction required by law. Optional health insurance 50 % paid by the employer.</t>
  </si>
  <si>
    <t>H-400-20309-898598</t>
  </si>
  <si>
    <t xml:space="preserve">Backpack Applicators </t>
  </si>
  <si>
    <t>3325 S. Main Street</t>
  </si>
  <si>
    <t>Pearland</t>
  </si>
  <si>
    <t>BRAZORIA</t>
  </si>
  <si>
    <t>P-400-20278-857074</t>
  </si>
  <si>
    <t>H-400-20308-895763</t>
  </si>
  <si>
    <t>Deggeller Foods, Inc.</t>
  </si>
  <si>
    <t>3350 SW Deggeller Court</t>
  </si>
  <si>
    <t>Deggeller</t>
  </si>
  <si>
    <t>Catherine</t>
  </si>
  <si>
    <t>cdeggeller@gmail.com</t>
  </si>
  <si>
    <t>Must pass post-hire criminal background check and drug testing paid by employer. Must be able to lift 50lbs.  Must cooperate and complete interview.</t>
  </si>
  <si>
    <t>9067 Southern Blvd</t>
  </si>
  <si>
    <t>West Palm Beach</t>
  </si>
  <si>
    <t>P-400-20184-692155</t>
  </si>
  <si>
    <t>Optional mobile housing ($125/week) is provided. The employer will pay the cost of housing to the extent such costs would reduce the pay below the offered wage rate for the areas of intended employment. Optional local convenience travel ($25/week) is available for credit and/or deduction, or any lesser amount to maximum extent not prohibited by law.</t>
  </si>
  <si>
    <t>JamieDeggeller@aol.com</t>
  </si>
  <si>
    <t>H-400-20303-891672</t>
  </si>
  <si>
    <t>(BVLS4312) BrightView Landscape Services, Inc.- Sun Valley, CA</t>
  </si>
  <si>
    <t>13691 West Vaughn Street</t>
  </si>
  <si>
    <t xml:space="preserve"> San Fernando</t>
  </si>
  <si>
    <t>P-400-20275-853068</t>
  </si>
  <si>
    <t>H-400-20303-891602</t>
  </si>
  <si>
    <t>(BVLS3209) BrightView Landscape Services, Inc.- Orange County South, CA</t>
  </si>
  <si>
    <t>32202 Paseo Avenue</t>
  </si>
  <si>
    <t>San Juan Capistrano</t>
  </si>
  <si>
    <t>P-400-20275-853174</t>
  </si>
  <si>
    <t>Anhthi.Truong@brightview.com</t>
  </si>
  <si>
    <t>H-400-20308-896148</t>
  </si>
  <si>
    <t>SHOOTER AND LINDSEY INC</t>
  </si>
  <si>
    <t>27271 KATY FREEWAY</t>
  </si>
  <si>
    <t>P.O. BOX 516, KATY, TX 77492</t>
  </si>
  <si>
    <t>KATY</t>
  </si>
  <si>
    <t>SCHMITT</t>
  </si>
  <si>
    <t>BRIAN</t>
  </si>
  <si>
    <t>S</t>
  </si>
  <si>
    <t>MAILING: P.O. BOX 516, KATY, TX 77492</t>
  </si>
  <si>
    <t>KSCHMITT@SHOOTERANDLINDSEY.COM</t>
  </si>
  <si>
    <t>Pre-hire background check required, Random drug testing during employment, Pre-employment drug testing required, Drug testing during employment for cause, Post-Accident drug testing, M-F, Overtime Varies, Some Saturdays required.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t>
  </si>
  <si>
    <t>27271 Katy Freeway</t>
  </si>
  <si>
    <t>FORT BEND</t>
  </si>
  <si>
    <t>Potential raise/bonus as merited at employer's discretion. Affordable healthcare option which is subsidized in part.</t>
  </si>
  <si>
    <t>P-400-20238-786261</t>
  </si>
  <si>
    <t>H-400-20323-916956</t>
  </si>
  <si>
    <t>H-400-20307-894565</t>
  </si>
  <si>
    <t>Brander Enterprises, Inc.</t>
  </si>
  <si>
    <t>7645 Cattle Drive</t>
  </si>
  <si>
    <t>Santa Margarita</t>
  </si>
  <si>
    <t>Brander</t>
  </si>
  <si>
    <t>branderenterprisesinc@gmail.com</t>
  </si>
  <si>
    <t>7645 Cattle Dr.</t>
  </si>
  <si>
    <t>P-400-20203-726823</t>
  </si>
  <si>
    <t>branderenterpriseshr@gmail.com</t>
  </si>
  <si>
    <t>H-400-20329-925737</t>
  </si>
  <si>
    <t>Doctor's At the Lake Inc</t>
  </si>
  <si>
    <t>606 State Road TT</t>
  </si>
  <si>
    <t>Mailing: 7425 W. 161st Street, Overland Park, KS 66085</t>
  </si>
  <si>
    <t>Sunrise Beach</t>
  </si>
  <si>
    <t>606 STATE ROAD TT</t>
  </si>
  <si>
    <t>MAILING: 7425 W. 161ST STREET, OVERLOAD PARK, KS 66085</t>
  </si>
  <si>
    <t>SUNRISE BEACH</t>
  </si>
  <si>
    <t>Random drug testing during employment. Drug testing during employment for cause, Post-Accident Drug Testing, Able to lift 50lbs,  M-F, overtime varies, schedule may vary, several Saturdays req'd.
All drug testing is performed without regard to an employees citizenship or immigration status, and all testing is paid for by the company.  See the additional document attached for further details about the administration of our drug testing policy.</t>
  </si>
  <si>
    <t>CAMDEN</t>
  </si>
  <si>
    <t>CENTRAL MISSOURI NONMETROPOLITAN AREA</t>
  </si>
  <si>
    <t>P-400-20241-793153</t>
  </si>
  <si>
    <t xml:space="preserve">Employer may make payroll deductions at employee's request. Employer facilitates corresponding deductions for available health benefits. Employer facilitates voluntary housing arrangements upon availability along with corresponding payments on average of $165/pay period. </t>
  </si>
  <si>
    <t>JANE@DOCTORSLAWN.COM</t>
  </si>
  <si>
    <t>H-400-20303-891460</t>
  </si>
  <si>
    <t xml:space="preserve">(BVLS3915) BrightView Landscape Services, Inc. - Phoenix (WEST) </t>
  </si>
  <si>
    <t>10237 N. El Mirage Road</t>
  </si>
  <si>
    <t>El Mirage</t>
  </si>
  <si>
    <t>P-400-20275-853074</t>
  </si>
  <si>
    <t>Sylvia.barragan@brightview.com</t>
  </si>
  <si>
    <t>H-400-20336-932122</t>
  </si>
  <si>
    <t xml:space="preserve">Kalarama, Inc. </t>
  </si>
  <si>
    <t xml:space="preserve">DBA Landscaping by Hillcrest </t>
  </si>
  <si>
    <t>3501 Howell's Mill Road</t>
  </si>
  <si>
    <t>Mailing: P.O. Box 459  Ona WV 25545</t>
  </si>
  <si>
    <t xml:space="preserve">Ona </t>
  </si>
  <si>
    <t>Scarberry</t>
  </si>
  <si>
    <t>Ona</t>
  </si>
  <si>
    <t xml:space="preserve">Must lift/carry 50 lbs., when necessary. </t>
  </si>
  <si>
    <t xml:space="preserve">3187 Howell's Mill Rd </t>
  </si>
  <si>
    <t>CABELL</t>
  </si>
  <si>
    <t>HUNTINGTON-ASHLAND, WV-KY-OH</t>
  </si>
  <si>
    <t>P-400-20225-764348</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</si>
  <si>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Employer will offer daily transportation to and from the worksite from a centralized designated pick-up place at no cost to workers.  Use of this transportation is voluntary.  </t>
  </si>
  <si>
    <t>https://macc.workforcewv.org</t>
  </si>
  <si>
    <t>www.michiganworks.org</t>
  </si>
  <si>
    <t>H-400-20349-956243</t>
  </si>
  <si>
    <t>Powers &amp; Thomas Midway Entertainment LLC</t>
  </si>
  <si>
    <t>7741 Bonaventure Drive</t>
  </si>
  <si>
    <t>(Mail: PO Box 11341, Wilmington NC 28404)</t>
  </si>
  <si>
    <t>Wilmington</t>
  </si>
  <si>
    <t>pgamtracy@yahoo.com</t>
  </si>
  <si>
    <t>NEW HANOVER</t>
  </si>
  <si>
    <t>WILMINGTON, NC</t>
  </si>
  <si>
    <t>P-400-20206-735340</t>
  </si>
  <si>
    <t xml:space="preserve">Employer will make all deductions from the worker’s paycheck required by law.  Optional mobile housing (valued at $100.00 per week) and local convenience travel (valued at $25.00 per week) are available at no cost to the worker.  </t>
  </si>
  <si>
    <t>Lebanon</t>
  </si>
  <si>
    <t>H-400-20196-713765</t>
  </si>
  <si>
    <t>KLM SCAPE &amp; SNOW, LLC</t>
  </si>
  <si>
    <t>70570 POWELL RD</t>
  </si>
  <si>
    <t>ARMADA</t>
  </si>
  <si>
    <t>KNOBLOCH</t>
  </si>
  <si>
    <t>KIRK</t>
  </si>
  <si>
    <t>LAUREN@KLMLANDSCAPE.NET</t>
  </si>
  <si>
    <t xml:space="preserve">MUST BE ABLE TO LIFT 50 LBS. </t>
  </si>
  <si>
    <t>P-400-20100-474197</t>
  </si>
  <si>
    <t>H-400-20227-770333</t>
  </si>
  <si>
    <t>Wage: $15.47 - $17.00 per hour, paid bi-weekly.  Overtime is available at $23.21- $25.50 per hour.  See job description.</t>
  </si>
  <si>
    <t>P-400-20157-631767</t>
  </si>
  <si>
    <t>H-400-20238-787409</t>
  </si>
  <si>
    <t xml:space="preserve">Cornejo Forestry Service, Inc.  </t>
  </si>
  <si>
    <t>198 County Road 47</t>
  </si>
  <si>
    <t>Cornejo</t>
  </si>
  <si>
    <t>Alfredo</t>
  </si>
  <si>
    <t>midvalleyofficesupplies@yahoo.com</t>
  </si>
  <si>
    <t>408 W Marian Ave.</t>
  </si>
  <si>
    <t>Requires physical stamina. Extensive walking over rough terrain. Work is in adverse weather. Must lift and carry 50 lbs. Production standard of 1750 trees correctly planted per 7 hour day after one week of on the job training. No overnight travel required.</t>
  </si>
  <si>
    <t xml:space="preserve">Fayette </t>
  </si>
  <si>
    <t>P-400-20157-630474</t>
  </si>
  <si>
    <t>Workers pay own room and board. Shared housing may be available for a cost of $15.00 per week for workers residing outside of the commuting area. Housing is optional.</t>
  </si>
  <si>
    <t>H-400-20231-775261</t>
  </si>
  <si>
    <t>Server Assistant</t>
  </si>
  <si>
    <t>The Petitioner will consider for employment any person who possesses at least three (3) months of service experience at a high-end restaurant, resort, or private club.  
Successful applicant must pass pre-employment drug screening.</t>
  </si>
  <si>
    <t>Tipped position with base wage of $11.41 - $12.50 per hour, paid bi-weekly. See job description for more information.</t>
  </si>
  <si>
    <t>P-400-20161-637373</t>
  </si>
  <si>
    <t>Housing is offered and optional.  Cost of housing, if accepted, is $325.00 per week.  If used, total cost of housing will be deducted from paycheck.  A $325.00 refundable security deposit is required, to be deducted from paycheck in equal $162.50 installments from employee’s first two (2) paychecks.  Additional, optional benefits may be offered to worker, for worker’s sole benefit, including but not limited to 401k and Teladoc telemedicine service.  If voluntarily elected by worker, employee costs/contributions for benefits will be deducted from paycheck.</t>
  </si>
  <si>
    <t>H-400-20240-791884</t>
  </si>
  <si>
    <t xml:space="preserve">Must have ability to perform exceptionally high quality of housekeeping work while working quickly. Must be able to stand for extended periods of time, lift 50 lbs. and work weekends and holidays. </t>
  </si>
  <si>
    <t>P-400-20183-689852</t>
  </si>
  <si>
    <t xml:space="preserve">Other deductions from employee's paychecks (as applicable) include a $100 refundable uniform deposit that is returned to the employee when the uniform is returned at the end of the season.  Employee housing rent will be between $348.41 and $800/month, services (including water, sewer, gas, electric, and snow removal which are not optional) will be between $0 and $151.59/month, and employee housing parking (which is optional) would be $50 per month.  All three housing deductions will be taken from two paychecks per month.  There may be a housing deposit, if not paid in advance, up to $400 total with $350 refundable at the end of contract. Employee housing is optional.
</t>
  </si>
  <si>
    <t>H-400-20255-818661</t>
  </si>
  <si>
    <t>LA COSECHA XIX, LLC</t>
  </si>
  <si>
    <t>2945 NORTH DRUID HILLS ROAD NE</t>
  </si>
  <si>
    <t>P-400-20167-653636</t>
  </si>
  <si>
    <t>H-400-20246-800772</t>
  </si>
  <si>
    <t xml:space="preserve">Ice Ex Management, LLC </t>
  </si>
  <si>
    <t>290 Ames Road</t>
  </si>
  <si>
    <t xml:space="preserve">Bentleyville </t>
  </si>
  <si>
    <t xml:space="preserve">Povich </t>
  </si>
  <si>
    <t xml:space="preserve"> Leslie</t>
  </si>
  <si>
    <t>Bentleyville</t>
  </si>
  <si>
    <t>Bortnyk</t>
  </si>
  <si>
    <t xml:space="preserve">400 Preston Avenue,  Suite 300 </t>
  </si>
  <si>
    <t xml:space="preserve">Must lift/carry 50lbs, when necessary. Hours may vary depending on snowfall. Must work Saturday &amp; Sunday, when necessary and be on-call during storm events. </t>
  </si>
  <si>
    <t>P-400-20136-575704</t>
  </si>
  <si>
    <t xml:space="preserve">The employer will make all deductions from worker’s paycheck required by law. The employer does not envision other workforce-wide payroll deductions. Optional lodging facilities are equally available to foreign and non-local workers from outside normal commuting distance at no charge to the workers.   Employer will offer daily transportation to and from the worksite from a centralized designated pick-up place at no cost to workers.  Use of this transportation is voluntary.      </t>
  </si>
  <si>
    <t>H-400-20247-805188</t>
  </si>
  <si>
    <t>STABLE ATTENDANT</t>
  </si>
  <si>
    <t>ALAN GOLDBERG RACING STABLE</t>
  </si>
  <si>
    <t>140 SWIMMING RIVER ROAD</t>
  </si>
  <si>
    <t>COLTS NECK</t>
  </si>
  <si>
    <t>GOLDBERG</t>
  </si>
  <si>
    <t>agoldberg010@gmail.com</t>
  </si>
  <si>
    <t>SUPREME COURT - THIRD DEPARTMENT</t>
  </si>
  <si>
    <t>MUST HAVE ONE MONTH EXPERIENCE AS A STABLE ATTENDANT.</t>
  </si>
  <si>
    <t>PALM MEADOWS THOROUGHBRED TRAINING CENTER</t>
  </si>
  <si>
    <t>8898 LYONS ROAD</t>
  </si>
  <si>
    <t>P-400-20154-618896</t>
  </si>
  <si>
    <t xml:space="preserve">STANDARD DEDUCTIONS REQUIRED AS BY LAW.  Only lodging is included. Lodging (room) is provided free of charge in the backstretch. However, meals are not provided free of charge but are available on the premises at a cost.
</t>
  </si>
  <si>
    <t>H-400-20248-807068</t>
  </si>
  <si>
    <t>Lead Cook</t>
  </si>
  <si>
    <t>Wage: $15.55 - $16.00 per hour, paid bi-weekly.  See job description for additional detail.</t>
  </si>
  <si>
    <t>P-400-20199-721956</t>
  </si>
  <si>
    <t>H-400-20255-817576</t>
  </si>
  <si>
    <t>Ocean Gold Seafoods, Inc.</t>
  </si>
  <si>
    <t>1804 Nyhaus Street</t>
  </si>
  <si>
    <t>Westport</t>
  </si>
  <si>
    <t>Rydman</t>
  </si>
  <si>
    <t>mrydman@oceancos.com</t>
  </si>
  <si>
    <t>Appellate Div of the Supreme Court, 1st Dept</t>
  </si>
  <si>
    <t xml:space="preserve">Pre-employment drug test.  
Employer will provide transportation to and from the worksite.
</t>
  </si>
  <si>
    <t>GRAYS HARBOR</t>
  </si>
  <si>
    <t>OT will be paid for working greater than 40 hours in any given week. Optional Room and Board will be offered at $100/wk.</t>
  </si>
  <si>
    <t>P-400-20195-709703</t>
  </si>
  <si>
    <t>Employer will make all deductions required by law and will not make any deductions not required by law. The Employer is offering optional Room and Board for $100/week.</t>
  </si>
  <si>
    <t>H-400-20238-786958</t>
  </si>
  <si>
    <t>Cook 4</t>
  </si>
  <si>
    <t>Powdr - Copper Mountain LLC</t>
  </si>
  <si>
    <t>Copper Mountain Resort</t>
  </si>
  <si>
    <t>209 Ten Mile Circle</t>
  </si>
  <si>
    <t>Copper Mountain</t>
  </si>
  <si>
    <t>Vice President of Finance</t>
  </si>
  <si>
    <t>krenoux@coppercolorado.com</t>
  </si>
  <si>
    <t>Wage: $16.70 - $20.00 per hour, paid bi-weekly.  Please see Job Description for additional details.</t>
  </si>
  <si>
    <t>P-400-20182-687332</t>
  </si>
  <si>
    <t>Housing is offered and optional.  Cost of housing, if accepted, is $157.50 per bi-weekly pay period.  If used, total cost of housing will be deducted from paycheck.  A partially refundable security deposit of $357.50 will be deducted from the first paycheck upon acceptance of housing ($150.00 refundable security deposit, plus $50.00 non-refundable administration fee, plus two weeks’ advance rent payment ($157.50)).  Administration fee waived for returning residents.  Partially refundable $150.00 security deposit to be returned to the employee, based on the condition of the housing and at the employer’s sole discretion, at the end of the employment period.  On-site employee store purchases and/or employee donations to local non-profits may also be deducted from the employee’s paycheck, if elected by employee.</t>
  </si>
  <si>
    <t>rcase@coppercolorado.com</t>
  </si>
  <si>
    <t>H-400-20252-810313</t>
  </si>
  <si>
    <t>Superior Midway Games, LLC</t>
  </si>
  <si>
    <t>Elsperman</t>
  </si>
  <si>
    <t>Heidi</t>
  </si>
  <si>
    <t>heidisuperior@gmail.com</t>
  </si>
  <si>
    <t>P-400-20181-685638</t>
  </si>
  <si>
    <t xml:space="preserve">Optional shared housing ($150/wk) and local convenience travel ($20/week) are available for wage credit or deduction. </t>
  </si>
  <si>
    <t>H-400-20248-807628</t>
  </si>
  <si>
    <t>Woodgrove Farm</t>
  </si>
  <si>
    <t>2908 Avenida Pimentera</t>
  </si>
  <si>
    <t>WITTE</t>
  </si>
  <si>
    <t>LYNN</t>
  </si>
  <si>
    <t>2908 AVENIDA PIMENTERA</t>
  </si>
  <si>
    <t>WDGROVE@AOL.COM</t>
  </si>
  <si>
    <t>MJA INTERNATIONAL LAW GROUP, APC</t>
  </si>
  <si>
    <t>16147 Via de Santa Fe</t>
  </si>
  <si>
    <t>P-400-20210-738934</t>
  </si>
  <si>
    <t>H-400-20272-847580</t>
  </si>
  <si>
    <t>Amusement &amp; Recreation Attendant &amp; Driver - Carnival</t>
  </si>
  <si>
    <t xml:space="preserve">Must be in possession of a CDL Class A license (or foreign equivalent) valid for USA.
Must be able to pass the US Department of Transportation Drug Screen and Physical.
Post-employment random drug testing &amp; background checks may be required, at no cost to the worker. The job requires the applicant to be qualified, ready, willing, able, &amp; available to perform during the entire employment at the designated worksite; to enter into &amp; comply with employment contract; to follow workplace rules; &amp; to meet job performance standards.
</t>
  </si>
  <si>
    <t>P-400-20199-722034</t>
  </si>
  <si>
    <t xml:space="preserve">Employer will make only deductions from the worker’s paycheck required by law.  Optional mobile housing (valued at $125.00 per week) and local convenience travel (valued at $25.00 per week) are available at no cost to the worker. </t>
  </si>
  <si>
    <t>H-400-20261-828676</t>
  </si>
  <si>
    <t xml:space="preserve">Kitchen Workers </t>
  </si>
  <si>
    <t xml:space="preserve">Shane's of Shreveport </t>
  </si>
  <si>
    <t>Shane's Seafood and Bar-BQ</t>
  </si>
  <si>
    <t xml:space="preserve">9176 Mansfield Road </t>
  </si>
  <si>
    <t xml:space="preserve">Shreveport </t>
  </si>
  <si>
    <t xml:space="preserve">C. </t>
  </si>
  <si>
    <t>9176 Mansfield Road</t>
  </si>
  <si>
    <t>mikee@shanesseafood.com</t>
  </si>
  <si>
    <t xml:space="preserve">Claire </t>
  </si>
  <si>
    <t xml:space="preserve">Elizabeth </t>
  </si>
  <si>
    <t xml:space="preserve">Must be able to lift 80lbs of crawfish sacks; random drug screening upon hire (paid for by employer). 
</t>
  </si>
  <si>
    <t>May be req.d to work shift hours 9am—2pm and 5pm—9pm, incl. weekends. Overtime hours may be offered and vary.</t>
  </si>
  <si>
    <t>P-400-20167-653901</t>
  </si>
  <si>
    <t xml:space="preserve">Employer will make all deductions from workers’ paycheck as required by law. Employer may allow deductions not required by law as long as advance permission is granted by employee or employer will state the specific deductions. Voluntary, low-cost housing is available to workers for the option to board; $200.00/month is deducted from workers’ paychecks for workers who choose housing; housing is not mandatory. </t>
  </si>
  <si>
    <t>H-400-20268-843979</t>
  </si>
  <si>
    <t>Dyna-Mist Construction</t>
  </si>
  <si>
    <t>2808 Capital Street</t>
  </si>
  <si>
    <t>Kay</t>
  </si>
  <si>
    <t>40hr/wk 8hrs shifts b/w 7am–5pm, M-Sat., as scheduled</t>
  </si>
  <si>
    <t>P-400-20238-787045</t>
  </si>
  <si>
    <t>Employer will advance against pay up to $75/day at the end of each work day for room and board at no interest for the first 2 weeks if needed and requested.</t>
  </si>
  <si>
    <t>kay@dyna-mist.com</t>
  </si>
  <si>
    <t>H-400-20272-848082</t>
  </si>
  <si>
    <t>Production Associate I</t>
  </si>
  <si>
    <t>HyLife Foods Windom, LLC</t>
  </si>
  <si>
    <t>2850 Highway 60 East</t>
  </si>
  <si>
    <t>Windom</t>
  </si>
  <si>
    <t>Seigfreid</t>
  </si>
  <si>
    <t>Dean</t>
  </si>
  <si>
    <t>Chief Financial Officer</t>
  </si>
  <si>
    <t>Tom.Seigfreid@comfreyfarm.com</t>
  </si>
  <si>
    <t>Steinle</t>
  </si>
  <si>
    <t>50 South Sixth Street</t>
  </si>
  <si>
    <t>Suite 2600</t>
  </si>
  <si>
    <t>renee.steinle@stinson.com</t>
  </si>
  <si>
    <t>Stinson LLP</t>
  </si>
  <si>
    <t>Minnesota Supreme Court</t>
  </si>
  <si>
    <t xml:space="preserve">There are no minimum education, training or experience requirements for this positions.  Must be at least 18.  Applicant must have the ability to:
           Perform job duties
          Follow written and verbal instruction from supervisor(s)
          Perform basic physical maneuvers, some of which are repetitive (bend, twist, grasp, lift, grab, cut)
           Stand/work for periods of up to 10 hours, and lift up 30 pounds consistently, up to 75 pounds occasionally
           Work in hot and cold environments (exceeding 100 degrees, as low as 20 degrees)
           Perform basic knife skills (if required) 
We require passing a beginning of employment drug test and physical assessment to ensure that all of our employees have the essential job-related abilities to perform the required duties of the position, and without the interference of drugs.   These assessments are carried out equally between H-2B and U.S. workers.
NOTE (Fa5-6): The temporary Production Associates I will work Monday through Friday either AM Shift (6:30am -3:00pm) or PM Shift (3:30pm -12:00am).  Will be required to work occasional Saturdays. Overtime may be available (not guaranteed).  
</t>
  </si>
  <si>
    <t>COTTONWOOD</t>
  </si>
  <si>
    <t>An additional $1/hr for PM shift. Raises/bonuses  at employer's discretion based on perform., skill, or attendance.</t>
  </si>
  <si>
    <t>P-400-20227-770846</t>
  </si>
  <si>
    <t>Employer will make all deductions from workers' pay statements as required by law.. Additional deductions may include:  shared housing fee of approx. $500/month; lost equipment replacement deduction; and Worker optional coat purchase. After the first five weeks of employment. optional employee shared housing will be available at approx. $500/month.</t>
  </si>
  <si>
    <t xml:space="preserve"> primepork.com</t>
  </si>
  <si>
    <t>H-400-20247-804152</t>
  </si>
  <si>
    <t>MUST BE ABLE TO WORK WEEKENDS AND HOLIDAYS. ROTATE/SPLIT SHIFTS</t>
  </si>
  <si>
    <t>500 MANDALAY AVE</t>
  </si>
  <si>
    <t>P-400-20157-631072</t>
  </si>
  <si>
    <t>Optional third-party housing may be available at $115-$125/week and may be voluntarily payroll deducted biweekly plus all deductions required by law.  $150 nonrefundable cleaning fee required if you choose the voluntary housing option</t>
  </si>
  <si>
    <t>H-400-20261-831309</t>
  </si>
  <si>
    <t>P-400-20234-781018</t>
  </si>
  <si>
    <t>H-400-20252-810604</t>
  </si>
  <si>
    <t xml:space="preserve"> 390 Interlocken Crescent</t>
  </si>
  <si>
    <t>22010 US Highway 6</t>
  </si>
  <si>
    <t>Keystone</t>
  </si>
  <si>
    <t>P-400-20206-734741</t>
  </si>
  <si>
    <t>LIMITED OPTIONAL HOUSING IS AVAILABLE AT A COST OF $255.00 TO $641.00 DEPENDING ON THE UNIT TYPE (I.E., NUMBER OF BEDS IN THE UNIT AND THE NUMBER OF PEOPLE LIVING IN THE UNIT). THE WORKER IS RESPONSIBLE FOR PAYING THE HOUSING COST EACH MONTH. MONTHLY RENT IS NOT DEDUCTED FROM THE WORKERS' PAY.</t>
  </si>
  <si>
    <t>H-400-20272-848481</t>
  </si>
  <si>
    <t>LNW Landscaping, LLC</t>
  </si>
  <si>
    <t>5501 Fish Trap Rd</t>
  </si>
  <si>
    <t>Ste. 311</t>
  </si>
  <si>
    <t>Ozuna</t>
  </si>
  <si>
    <t xml:space="preserve">Lorena </t>
  </si>
  <si>
    <t xml:space="preserve">Accounting Specialist </t>
  </si>
  <si>
    <t>Ste. 31</t>
  </si>
  <si>
    <t xml:space="preserve">Kevin </t>
  </si>
  <si>
    <t xml:space="preserve">Pre-hire employer paid drug testing and  criminal background check required. </t>
  </si>
  <si>
    <t xml:space="preserve">Employer will use a single workweek for computing wages due. Pay will be biweekly.  </t>
  </si>
  <si>
    <t>P-400-20224-761755</t>
  </si>
  <si>
    <t xml:space="preserve"> Assistance finding and securing lodging is available, if needed, at no additional charge to the worker.   Employer will make all deductions required by law from each paycheck.  Employer will advance against pay up to $75.00/day at the end of each workday for room and board at no interest for the first 2 weeks, if needed.  </t>
  </si>
  <si>
    <t xml:space="preserve">Lorena@perfectfinshinglandscaping.com </t>
  </si>
  <si>
    <t>H-400-20263-834670</t>
  </si>
  <si>
    <t xml:space="preserve">HUMBERTO </t>
  </si>
  <si>
    <t xml:space="preserve">2879 HAMPTON-LOCUST GRVE RD </t>
  </si>
  <si>
    <t>P-400-20232-777029</t>
  </si>
  <si>
    <t>H-400-20267-840470</t>
  </si>
  <si>
    <t>Crawfish processors</t>
  </si>
  <si>
    <t>Andre' Oran Leger, Inc.</t>
  </si>
  <si>
    <t>DBA:  Chez Francois Seafood</t>
  </si>
  <si>
    <t xml:space="preserve">139 Tissington </t>
  </si>
  <si>
    <t>Lafayette parish</t>
  </si>
  <si>
    <t>Leger</t>
  </si>
  <si>
    <t>Andre</t>
  </si>
  <si>
    <t>Oran</t>
  </si>
  <si>
    <t>139 Tissington</t>
  </si>
  <si>
    <t>chezfransfd@gmail.com</t>
  </si>
  <si>
    <t>Andre' Oran Leger, Inc. Dba: Chez Francois Seafood is looking to fill crawfish processor positions at 139 Tissington, Lafayette, La 70501, Lafayette parish. Temporary, fulltime, seasonal 66 job openings for employment from 12/01/2020-06/30/2021.  
Requirements: manual dexterity of hands for shelling and peeling/ extensive sitting and/or standing. Must have two weeks (no months) seafood exp. After 3 days must be able to peel 4 lbs or more per hour. Employer may require drug screen; post hire, employer paid. Testing positive or failure to comply may result in immediate termination. Must not be allergic to product and/or environment. Terms and conditions of employment: $9.28 hourly please refer to pwd case # P-400-20198-719950 some sat/sun, 6a-2p or 3-10, sometimes shift work may be required, either will be with an unpaid lunch break 35 hour week, overtime may be available and paid @ $13.92 which is the overtime hourly rate (after 40 hours weekly). Overtime, offered hours, and schedule may all vary. Employee may be paid per pound @ employer discretion, which at all times meet/or exceed ETA 9142 certified hourly wage. Employee may earn more though piece rate work. Unpaid breaks available in 30 min increments at employee discretion. No on the job training. No education requirement. Employees may be compensated above the DOL approved wage rate, this decision to pay above the DOL certified wage rate will be made by the employer basing this decision on factors that include the individual recipient's performance and work history. Transportation (including meals and to the extent necessary lodging) to the place of employment will be provided or its cost to the workers reimbursed, if the worker completes half the employment period. Return transportation and daily subsistence will be provided if worker completes the employment period or is dismissed early by employer. The amount of transportation payment or reimbursement will be equal to the most economical and reasonable form of common carrier for the distance involved. Daily subsistence will be provided at a rate of $12.68 per day during travel to a maximum of $55. Per day with receipts. Employer may or may not provide daily transportation to the worksite. Employer will reimburse the H2B worker in the first workweek for all visa, visa processing, border crossing and other/related fees including those mandated by the government incurred by the H2B worker (excluding passport expenses and other charges primarily for the benefit of worker). Tools, equipment &amp; supplies: the employer will provide workers at no charge all tools, supplies, and equipment required to perform assigned duties. Misc: employer will use a single work week as its standard for computing wages due. Workweek runs from Mon-Sun with checks distributed by end of day on following Wed. Employer will make payroll deductions as required by law and deducted from the worker paycheck. Potential local housing for rent if worker desires. No more than $50 per week/per person may be charged or deducted from worker paychecks for housing and basic utilities for workers who choose housing option. Employer contact information: Andre' Oran Leger, Inc, Andre' Leger, 139 Tissington, Lafayette, LA, 70501, 337-234-8001. How to apply: applicants inquire about job, send applications, indications of availability or resumes directly to local la SWA office located at: Lafayette Business &amp; Career Solutions, 706 E Vermilion street, Lafayette, LA, 70501, 337-262-5559 and refer to job order # 1005507.
**Please note that as of July 16, 2020 flag system is generating an ETA 9141 with the expiration date of June 30, 2020.  (This situation is beyond employer control as this ETA 9141 form is provided by DOL).</t>
  </si>
  <si>
    <t xml:space="preserve">Employee may be paid per pound @ employer discretion, which at all times meet/or exceed ETA 9142 certified hourly wage. </t>
  </si>
  <si>
    <t>P-400-20198-719950</t>
  </si>
  <si>
    <t>Employer will make payroll deductions as required by law and deducted from the worker paycheck. Potential local housing for rent if worker desires. No more than $50 per week/per person may be charged or deducted from worker paychecks for housing and basic utilities for workers who choose housing option.</t>
  </si>
  <si>
    <t>H-400-20268-843393</t>
  </si>
  <si>
    <t>Wyndham Vacation Ownership</t>
  </si>
  <si>
    <t>The Village at Steamboat Condominium Association, Inc.</t>
  </si>
  <si>
    <t>900 Pine Grove Circle</t>
  </si>
  <si>
    <t>Kohler</t>
  </si>
  <si>
    <t>Kristofor</t>
  </si>
  <si>
    <t>Kristofor.kohler@wyn.com</t>
  </si>
  <si>
    <t>APPLICANT MUST COMPLETE AN EMPLOYMENT APPLICATION. PRE-EMPLOYMENT BACKGROUND CHECK REQUIRED; COST PAID BY EMPLOYER.
The pre-employment criminal background check does not favor either U.S. or H-2B workers, it is conducted on an equal basis for all employees. To ensure a fair and ethical practice for ALL applicants, we clearly disclose the pre-employment criminal background check requirement in our job order, and in our application for temporary labor certification. As part of our interviewing process, U.S. applicants and H-2B applicants are told they will be subject to a pre-employment criminal background check.  Any employee, whether a U.S. or H-2B, in violation of our pre-employment criminal background check would not be hired. Without question, this test will be administered equally between all U.S. and H-2B workers, and all costs associated is paid for by our company. Again, the same standards apply equally to all potential U.S. and H-2B employees-regardless of national origin, sex, race, etc.  Please note that these practices are the same practices that are used by other non-H-2B employers in the industry. Therefore, we assert that the pre-employment criminal background check is applied in a manner not less favorable to U.S. workers or foreign nationals, as we apply the same requirement to all potential employees, including H-2B.</t>
  </si>
  <si>
    <t>P-400-20216-747751</t>
  </si>
  <si>
    <t xml:space="preserve">Employer will make all deductions from the worker's paycheck required by law and deduct approved cost of housing if worker elects. Optional employee shared housing, including utilities, approx. rate $75 per week. Public transportation located ¼ mi. from worksite.   Employer will provide worker at no charge all tools, supplies, and equipment required to perform job. Required PPE and apron uniform provided. </t>
  </si>
  <si>
    <t>www.wyndhamdestinations.com</t>
  </si>
  <si>
    <t>H-400-20292-881265</t>
  </si>
  <si>
    <t>Sports Turf Specialist, LLC</t>
  </si>
  <si>
    <t>20550 N. Frontage Rd.</t>
  </si>
  <si>
    <t>Iowa</t>
  </si>
  <si>
    <t>20550 N. Frontage Rd</t>
  </si>
  <si>
    <t>troy@stsla.net</t>
  </si>
  <si>
    <t>Employer reserves the right to pay a higher wage to a worker depending on the experience of the worker</t>
  </si>
  <si>
    <t>P-400-20224-761696</t>
  </si>
  <si>
    <t>All taxes as required by law; Any pay advances given to the worker. On-site lodging will be offered to all workers that cannot reasonably return home at the end of the work period at no cost to the worker</t>
  </si>
  <si>
    <t>H-400-20292-881182</t>
  </si>
  <si>
    <t>Gothic Landscaping, Inc.</t>
  </si>
  <si>
    <t>Gothic</t>
  </si>
  <si>
    <t>2526 E Southern Ave</t>
  </si>
  <si>
    <t>Busse</t>
  </si>
  <si>
    <t>mbusse@gothiclandscape.com</t>
  </si>
  <si>
    <t>P-400-20262-832008</t>
  </si>
  <si>
    <t>H-400-20287-876439</t>
  </si>
  <si>
    <t>Bell Person</t>
  </si>
  <si>
    <t>Baggage Porters and Bellhops</t>
  </si>
  <si>
    <t>Valid driver's license required. Must be able to lift 50 lbs. Must be able to work weekends and holidays. Applicants must complete an employment application.</t>
  </si>
  <si>
    <t>P-400-20160-635342</t>
  </si>
  <si>
    <t xml:space="preserve"> www.scworks.org</t>
  </si>
  <si>
    <t>H-400-20277-856756</t>
  </si>
  <si>
    <t>JJ &amp; Sons Concessions, LLC</t>
  </si>
  <si>
    <t>3458 E. Illini St.</t>
  </si>
  <si>
    <t>Sawyers</t>
  </si>
  <si>
    <t>3458 E Illini St</t>
  </si>
  <si>
    <t>csawyers1@gmail.com</t>
  </si>
  <si>
    <t>Must be willing to work up to 7days/wk.  Applicants must cooperate with and complete job application and interview truthfully.</t>
  </si>
  <si>
    <t>P-400-20225-765947</t>
  </si>
  <si>
    <t>H-400-20277-856797</t>
  </si>
  <si>
    <t>Corporate Green  LLC</t>
  </si>
  <si>
    <t>Greenseasons</t>
  </si>
  <si>
    <t>14461 Frenchtown Road</t>
  </si>
  <si>
    <t>Greenwell Springs</t>
  </si>
  <si>
    <t>Casselberry Jr</t>
  </si>
  <si>
    <t>chrisjr@greenseasons.us</t>
  </si>
  <si>
    <t xml:space="preserve">LIFT 50LBS, STAND, WALK, KNEEL, BEND, REACH OVERHEAD/GROUND LEVEL FOR LONG PERIOD OF TIMES, WORK IN ALL KIND OF WEATHER CONDITIONS (EXTREME HEAT, EXTREME COLD AND RAIN).
ONCE HIRED MAY BE SUBJECT TO A RANDOM DRUG TEST AT NO COST TO WORKER, IF TEST POSITIVE OR FAILURE TO COMPLY WITH TESTING MAY RESULT IN IMMEDIATE TERMINATION FORM EMPLOYMENT PRE-EMPLOYMENT DRUG TESTING (NO COST TO WORKER), MUST PASS BACK GROUND CHECK (NO COST TO WORKER)
</t>
  </si>
  <si>
    <t>1441 Frenchtown Road</t>
  </si>
  <si>
    <t>P-400-20167-653276</t>
  </si>
  <si>
    <t>Required by Federal, State &amp; Local Law -Shared housing offered – Housing $100 Weekly – Paid directly to employer $100 Weekly or Deducted from paycheck Bi-weekly in the amount of $200. No Family housing offered</t>
  </si>
  <si>
    <t>hrm@corporategreen.us</t>
  </si>
  <si>
    <t>H-400-20286-876105</t>
  </si>
  <si>
    <t>12801 TALL TIMBER LANE</t>
  </si>
  <si>
    <t>P-400-20181-685061</t>
  </si>
  <si>
    <t>EMPLOYER WILL MAKE ALL DEDUCTIONS REQUIRED BY LAW.</t>
  </si>
  <si>
    <t>https://www.workintexas.com</t>
  </si>
  <si>
    <t>H-400-20277-856747</t>
  </si>
  <si>
    <t>Janousek Logistics</t>
  </si>
  <si>
    <t>731 Engel Road</t>
  </si>
  <si>
    <t>Janousek</t>
  </si>
  <si>
    <t>nathandjano@icloud.com</t>
  </si>
  <si>
    <t xml:space="preserve">Must be willing to work up to 7days/wk. Pre-employment drug testing and criminal background check required, paid by employer. Applicants must cooperate with and complete job application and interview truthfully.
</t>
  </si>
  <si>
    <t>COMAL</t>
  </si>
  <si>
    <t>P-400-20212-744130</t>
  </si>
  <si>
    <t>H-400-20286-875826</t>
  </si>
  <si>
    <t>Complete Industries, Inc</t>
  </si>
  <si>
    <t>Complete Landscaping Service</t>
  </si>
  <si>
    <t>2410 North Crain Highway</t>
  </si>
  <si>
    <t>Bowie</t>
  </si>
  <si>
    <t>Laidley</t>
  </si>
  <si>
    <t>marklaidley@completelandscapingservice.com</t>
  </si>
  <si>
    <t>Must be 18 due to insurance.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70lbs (possible 2-person).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</si>
  <si>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2410 N Crain Hwy (report to work)</t>
  </si>
  <si>
    <t xml:space="preserve">Wage may vary.  Depends on Experience. Bonuses may apply. </t>
  </si>
  <si>
    <t>P-400-20240-791538</t>
  </si>
  <si>
    <t>H-400-20293-881623</t>
  </si>
  <si>
    <t xml:space="preserve">Wild Ridge Lawn &amp; Landscape </t>
  </si>
  <si>
    <t>3355 S Arlington Ave</t>
  </si>
  <si>
    <t>Wildridge</t>
  </si>
  <si>
    <t>Krista</t>
  </si>
  <si>
    <t>Employment reference, lift 50 lbs
50 hrs/wk, 7am-6pm, M-F, 1 hour lunch break, possible Sat/Sun, workdays/hours vary depending on weather.
At the sole discretion of the employer, workers may be required to submit to a post hire drug test, paid by the employer. Positive results or refusal to take the test may result in immediate termination.</t>
  </si>
  <si>
    <t>P-400-20224-761670</t>
  </si>
  <si>
    <t>Optional housing provided, $50/wk rent deducted. Employee incentive program to earn prizes, 40 hrs PTO, paid holidays, optional life insurance deducted. Employer may charge the worker for reasonable costs related to the worker's refusal or negligent failure to return any property furnished by the employer or due to such worker's willful damage or destruction of such property. Deductions may be taken per employee's request.</t>
  </si>
  <si>
    <t>https://seasonaljobs.dol.gov</t>
  </si>
  <si>
    <t>H-400-20277-856792</t>
  </si>
  <si>
    <t>Evans United Shows, Inc.</t>
  </si>
  <si>
    <t>2997 NW Plotsky</t>
  </si>
  <si>
    <t>(Mail: PO Box 126, Plattsburg MO 64477)</t>
  </si>
  <si>
    <t>Plattsburg</t>
  </si>
  <si>
    <t>Erin</t>
  </si>
  <si>
    <t>(PO Box 126, Plattsburg MO 64477)</t>
  </si>
  <si>
    <t>erinevans44@aol.com</t>
  </si>
  <si>
    <t>P-400-20202-724641</t>
  </si>
  <si>
    <t>H-400-20280-860096</t>
  </si>
  <si>
    <t>Scapes, Inc.</t>
  </si>
  <si>
    <t>PO Box 62378</t>
  </si>
  <si>
    <t>3019 NW Evangeline Trwy</t>
  </si>
  <si>
    <t>Castille II</t>
  </si>
  <si>
    <t>Ignatius</t>
  </si>
  <si>
    <t>MUST BE ABLE TO LIFT 50LBS, KNEEL, WALK, BEND, &amp; STOOP REPETITIVELY FOR PROLONGED PERIODS OF TIME THROUGHOUT THE ENTIRE WORKDAY. WORK IS
PERFORMED IN ALL TYPES OF WEATHER. WORK IN OUTDOOR TEMPS FROM BELOW 30 TO EXCESS OF 100 DEGREES &amp; OTHER WEATHER CONDITIONS. MUST BE
PHYSICALLY ABLE TO PERFORM JOB. MUST BE AVAILABLE FOR THE ENTIRE SEASON, ABLE, WILLING, AND QUALIFIED TO PERFORM THE WORK. WORKER MAY BE
REQUIRED TO TAKE A RANDOM DRUG TEST, POST-HIRE, AT NO COST TO WORKER. TESTING POSITIVE OR FAILURE TO COMPLY MAY RESULT IN IMMEDIATE
TERMINATION OF EMPLOYMENT.
1 MONTH POSITIVE VERIFIABLE EXPERIENCE REQUIRED IN JOB OFFERED.</t>
  </si>
  <si>
    <t>P-400-20184-692391</t>
  </si>
  <si>
    <t>H-400-20279-857662</t>
  </si>
  <si>
    <t xml:space="preserve">Seafood Processing Technicians (Pollock Roe) </t>
  </si>
  <si>
    <t>STE 100</t>
  </si>
  <si>
    <t xml:space="preserve">Must have technical knowledge of pollock roe processing and ability to work independently. Must be able to grade pollock roe products according to established grading rules and must be able to quickly identify and resolve any problems that arise during pollock roe processing operations. </t>
  </si>
  <si>
    <t>P-400-20192-708467</t>
  </si>
  <si>
    <t>None except required by law or employee benefits requested by worker; employer will provide room and board at the Unisea plant and on the F/T Starbound at no cost to the worker.  Employer-provided housing is optional.</t>
  </si>
  <si>
    <t xml:space="preserve">dol.flc@alaska.gov </t>
  </si>
  <si>
    <t>H-400-20280-859212</t>
  </si>
  <si>
    <t xml:space="preserve">ABC Professional Tree Services, Inc - Conroe </t>
  </si>
  <si>
    <t>Cerda</t>
  </si>
  <si>
    <t xml:space="preserve">2802 N Frazier Street </t>
  </si>
  <si>
    <t>Conroe</t>
  </si>
  <si>
    <t>P-400-20234-782169</t>
  </si>
  <si>
    <t>Employer will make all deductions from worker’s paycheck required by law.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reasonable fair market value cost of rent and utilities based on number of occupants for workers who voluntarily elect to live in employer-offered housing.  Employer will offer daily transportation to and from the worksite from a central designated pick-up place at no cost to workers.  Use of this transportation is voluntary. Employer will deduct for reasonable cost of damages and/or replacement of tools and/or equipment  if such repair or replacement results from willful neglect or gross negligence. Employer offers optional employee health insurance to its workers; participation in any such plan is voluntary.</t>
  </si>
  <si>
    <t>H-400-20277-856822</t>
  </si>
  <si>
    <t>Crawfish Distributors, Inc.</t>
  </si>
  <si>
    <t>522 Parkway Drive</t>
  </si>
  <si>
    <t xml:space="preserve">P.O. Box 151 (Mailing) </t>
  </si>
  <si>
    <t>Gaspard</t>
  </si>
  <si>
    <t>paulgaspardseafood@gmail.com</t>
  </si>
  <si>
    <t>Travel between two facilities.</t>
  </si>
  <si>
    <t>P-400-20181-685252</t>
  </si>
  <si>
    <t>Employer will make all deductions from worker’s paycheck as required by law; deductions employer intends to make from paycheck, which are not required by law, if applicable, would be deductions for housing, if employee chooses voluntary housing option. Voluntary, low-cost housing is available to workers for the option to board; $20.00/week deducted from worker’s paycheck for workers who choose housing; Housing is not mandatory.</t>
  </si>
  <si>
    <t>H-400-20290-880443</t>
  </si>
  <si>
    <t xml:space="preserve">Paradise Amusements, Inc. </t>
  </si>
  <si>
    <t>100 NW 76TH TERRACE</t>
  </si>
  <si>
    <t>[MAIL: 3101 SW 34TH AVE., OCALA, FL 34474]</t>
  </si>
  <si>
    <t>OCALA</t>
  </si>
  <si>
    <t>Sweet</t>
  </si>
  <si>
    <t>Patty</t>
  </si>
  <si>
    <t>tammasweet@yahoo.com</t>
  </si>
  <si>
    <t>100 NW 76th Terrace</t>
  </si>
  <si>
    <t>P-400-20210-738452</t>
  </si>
  <si>
    <t>Employer will make all deductions from the worker’s paycheck required by law. Optional mobile housing (valued at $150.00 per week) and local convenience travel (valued at $20.00 per week) are available at no cost to the worker.</t>
  </si>
  <si>
    <t>H-400-20286-875694</t>
  </si>
  <si>
    <t>D &amp; C Pride of Texas Shows, Inc.</t>
  </si>
  <si>
    <t>Pride of Texas Shows</t>
  </si>
  <si>
    <t>2510 Leroy Parkway</t>
  </si>
  <si>
    <t>(Mail: PO Box 130, Elm Mott TX 76640)</t>
  </si>
  <si>
    <t>Elm Mott</t>
  </si>
  <si>
    <t>Barton</t>
  </si>
  <si>
    <t>chrisbbarton@msn.com</t>
  </si>
  <si>
    <t>501 East Escondido Road</t>
  </si>
  <si>
    <t>Kingsville</t>
  </si>
  <si>
    <t>KLEBERG</t>
  </si>
  <si>
    <t>P-400-20202-724562</t>
  </si>
  <si>
    <t xml:space="preserve">Employer will make all deductions from the worker’s paycheck required by law.  Optional mobile housing (valued at $150.00 per week) and local convenience travel (valued at $25.00 per week) are available at no cost to the worker.  </t>
  </si>
  <si>
    <t>Chris@prideoftexasshowsinc.com</t>
  </si>
  <si>
    <t>H-400-20279-857392</t>
  </si>
  <si>
    <t>P-400-20196-712254</t>
  </si>
  <si>
    <t>H-400-20278-856979</t>
  </si>
  <si>
    <t xml:space="preserve">DRUG-TESTING REQUIREMENT IS APPLIED "PRE-HIRE." ALL DRUG TESTING WILL BE CARRIED OUT EQUALLY BETWEEN THE U.S. WORKERS AND THE H-2B WORKERS. 
WORK MAY INCLUDE WKND/HOL. </t>
  </si>
  <si>
    <t>6800 Highway 280</t>
  </si>
  <si>
    <t>P-400-20247-804098</t>
  </si>
  <si>
    <t>H-400-20283-874563</t>
  </si>
  <si>
    <t>Louis &amp; Claire Concessions LLC</t>
  </si>
  <si>
    <t>3010 Govalle Ave</t>
  </si>
  <si>
    <t>(PO Box 90816, Austin TX 78709)</t>
  </si>
  <si>
    <t>Petree</t>
  </si>
  <si>
    <t>Katherine</t>
  </si>
  <si>
    <t>katpetree@gmail.com</t>
  </si>
  <si>
    <t>172 W. Hwy 21</t>
  </si>
  <si>
    <t>Cedar Creek</t>
  </si>
  <si>
    <t>BASTROP</t>
  </si>
  <si>
    <t>P-400-20216-748524</t>
  </si>
  <si>
    <t>H-400-20287-876578</t>
  </si>
  <si>
    <t>Carranza Concessions LLC</t>
  </si>
  <si>
    <t>1709 Illinois St.</t>
  </si>
  <si>
    <t>MAILING: PO BOX18014 San Antonio, TX 78218</t>
  </si>
  <si>
    <t>Big Wells</t>
  </si>
  <si>
    <t>Carranza</t>
  </si>
  <si>
    <t>Marina</t>
  </si>
  <si>
    <t>Owner &amp; Manager</t>
  </si>
  <si>
    <t>1709 Illinois St</t>
  </si>
  <si>
    <t>blasanibal@icloud.com</t>
  </si>
  <si>
    <t xml:space="preserve">Must be willing to work up to 7 days/wk.  Pre-employment criminal background check and pre-employment / post-injury or incident and reasonable suspicion drug test required, paid by employer. Applicants must cooperate with and complete job application and interview truthfully.
</t>
  </si>
  <si>
    <t xml:space="preserve">412 E Ben White Blvd. </t>
  </si>
  <si>
    <t>AUSTIN-ROUND ROCK, TX MSA</t>
  </si>
  <si>
    <t>P-400-20230-772163</t>
  </si>
  <si>
    <t>H-400-20277-856907</t>
  </si>
  <si>
    <t>9300 Emerald Coast Pkwy West</t>
  </si>
  <si>
    <t>P-400-20247-804067</t>
  </si>
  <si>
    <t>H-400-20277-856934</t>
  </si>
  <si>
    <t xml:space="preserve">G &amp; S Shows, Inc. </t>
  </si>
  <si>
    <t>12842 Valley View St. Ste. 103</t>
  </si>
  <si>
    <t>Garden Grove</t>
  </si>
  <si>
    <t>Guadagno, Sr.</t>
  </si>
  <si>
    <t>Corporation President</t>
  </si>
  <si>
    <t>12842 VALLEY VIEW ST. #103</t>
  </si>
  <si>
    <t>GARDEN GROVE</t>
  </si>
  <si>
    <t>guadagnoandsons@aol.com</t>
  </si>
  <si>
    <t>P-400-20209-736560</t>
  </si>
  <si>
    <t xml:space="preserve">Employer will make all deductions from the worker’s paycheck required by law.  Optional mobile housing ($125.00 per week) and local convenience travel ($25.00 per week) are available at no cost to the worker.  </t>
  </si>
  <si>
    <t>www.thefuncarnival.com</t>
  </si>
  <si>
    <t>H-400-20279-857835</t>
  </si>
  <si>
    <t>Sandra Lucia Perez</t>
  </si>
  <si>
    <t>Dandy Souvenirs</t>
  </si>
  <si>
    <t>2021 S. Sarah Street</t>
  </si>
  <si>
    <t>Lucia</t>
  </si>
  <si>
    <t>2021 S. Sarah St.</t>
  </si>
  <si>
    <t>dandysouvenirs@aol.com</t>
  </si>
  <si>
    <t>Applicants must complete employment application. Pre-employment criminal background check &amp; pre-employment/post-injury/incident drug-testing required; costs paid by employer. 
To ensure a fair and ethical practice for ALL applicants, we clearly disclose the post-employment/post injury or incident drug testing, cost paid by employer is required in our job order, and in our application for temporary labor certification. As part of our interviewing process, USA applicants and H-2B applicants are told they will be subject to post-employment/post injury or incident drug testing. Any employee, whether a US or H-2B, in violation of our post-employment/post injury or incident drug testing would be terminated. Without question, this test will be administered equally between all USA and H-2B workers, and all costs associated is paid for by our company. Again, the same standards apply equally to all potential US and H-2B employees-regardless of national origin, sex, race, etc. Please note that these practices are the same practices that are used by other non-H-2B employers in the industry. Therefore, we assert that post-employment/post injury or incident drug testing is applied in a manner not less favorable to US workers or foreign nationals, as we apply the same requirement to all potential employees, including H-2B.</t>
  </si>
  <si>
    <t>2021 S Sarah Street</t>
  </si>
  <si>
    <t>Merit/sick pay savings program, wage pre-pay at emplyr discretion. Employer may increase wage based on experience/tenure</t>
  </si>
  <si>
    <t>P-400-20231-774531</t>
  </si>
  <si>
    <t>Optional employee shared housing available at a rate of approximately $100 per week available for wage credit and/or deduction. Employer will pay the cost of this housing to the extent such cost would reduce pay below the offered wage rate for the areas of intended employment. Local convenience travel valued at approx. $20 per week, and food available for wage credit and/or deduction, or any lesser amount to the maximum extent not prohibited by law.</t>
  </si>
  <si>
    <t>H-400-20301-889846</t>
  </si>
  <si>
    <t>(BVLS3110) BrightView Landscape Services, Inc.- Hayward, CA</t>
  </si>
  <si>
    <t>20551 B Corsair Blvd.</t>
  </si>
  <si>
    <t>P-400-20274-852578</t>
  </si>
  <si>
    <t>H-400-20293-882148</t>
  </si>
  <si>
    <t>JAMES RIVER GROUNDS MANAGEMENT, LLC</t>
  </si>
  <si>
    <t>11008 WASHINGTON HIGHWAY</t>
  </si>
  <si>
    <t>Glen Allen</t>
  </si>
  <si>
    <t>Area SR. HR Generalist</t>
  </si>
  <si>
    <t>11008 Washington Hwy.</t>
  </si>
  <si>
    <t>LIFT/CARRY UP TO 50 POUNDS.  SHOW PAST CERTIFICATION FOR HERBICIDE AND FERTILIZER APPLICATION (AS REQUIRED BY THE COMMONWEALTH OF VA). WORK IN BENDING AND STANDING POSITIONS FOR EXTENDED PERIODS IN ALL TYPES OF WEATHER (EXTREME HEAT &amp; COLD).  EMPLOYER PAID DRUG TES IS PRE-EMPLOYMENT, POST-EMPLOYMENT RANDOM, POST ACCIDENT AND POST-EMPLOYMENT UPON SUSPICION.  EMPLOYER PAID POST-EMPLOYMENT CRIMINAL BACKGROUND CHECK.</t>
  </si>
  <si>
    <t>11008 Washington Highway</t>
  </si>
  <si>
    <t>Character limitations: Raise/bonus at employer's discretion. Opportunity for higher pay based on experience/performance</t>
  </si>
  <si>
    <t>P-400-20247-803457</t>
  </si>
  <si>
    <t xml:space="preserve">Character limit: Shared housing available to only seasonal full-time employees. Housing is not offered to non-employees. Employees may make their own arrangements at their own expense. However, if they opt to live in employer provided housing they will be charged $87.50 per week. Utilities are included. The employer will make the following deductions from the worker's wages: all deductions required by law, rent (where applicable), cash advances and repayment of loans, repayment of overpayment of wages to the worker, payment for articles which the worker has voluntarily purchased from the employer, long distance telephone charges, recovery of any loss to the employer due to the worker's damage (beyond normal wear and tear) or loss of equipment or housing items where it is shown that the worker is responsible, and any other reasonable deductions expressly authorized by the worker in writing. No deduction not required by law will be made that brings the workers hourly earnings below </t>
  </si>
  <si>
    <t>jobs@jrgm.com</t>
  </si>
  <si>
    <t>H-400-20308-896657</t>
  </si>
  <si>
    <t>Lowe Pools, Inc.</t>
  </si>
  <si>
    <t>8832 S. US Hwy 25</t>
  </si>
  <si>
    <t>Corbin</t>
  </si>
  <si>
    <t>Lowe</t>
  </si>
  <si>
    <t xml:space="preserve">8832 S. US Hwy 25 </t>
  </si>
  <si>
    <t>lowepoolsinc@gmail.com</t>
  </si>
  <si>
    <t>8832 South US Hwy 25</t>
  </si>
  <si>
    <t>WHITLEY</t>
  </si>
  <si>
    <t>P-400-20279-859008</t>
  </si>
  <si>
    <t>H-400-20310-899842</t>
  </si>
  <si>
    <t>Fairco, Inc.</t>
  </si>
  <si>
    <t>828 E Isabella Ave</t>
  </si>
  <si>
    <t>Ste B</t>
  </si>
  <si>
    <t>Gerry</t>
  </si>
  <si>
    <t>gkelly@fairco.ca</t>
  </si>
  <si>
    <t xml:space="preserve"> Corporate &amp; Employee Services</t>
  </si>
  <si>
    <t>P-400-20273-848927</t>
  </si>
  <si>
    <t>H-400-20294-883743</t>
  </si>
  <si>
    <t>Preventative Maintenance Technician</t>
  </si>
  <si>
    <t xml:space="preserve">The Petitioner will consider for employment any person who possesses at least six (6) months of experience at a high-end hotel, resort, or private club.
Successful applicant must pass pre-employment background check.  </t>
  </si>
  <si>
    <t xml:space="preserve">Wage: $15.05 - $18.12 per hour, paid bi-weekly.  Overtime is available at $22.58 - $27.18 per hour. </t>
  </si>
  <si>
    <t>P-400-20246-801340</t>
  </si>
  <si>
    <t>H-400-20302-890531</t>
  </si>
  <si>
    <t>Full Care, Inc.</t>
  </si>
  <si>
    <t>10421 Liberty Avenue</t>
  </si>
  <si>
    <t>Fults</t>
  </si>
  <si>
    <t>kyle@fullcareinc.com</t>
  </si>
  <si>
    <t>Must be able to lift 50 lbs and work in adverse weather conditions. Must pass a pre-employment criminal background check and drug test, paid by employer and applied equally to all workers, U.S. and foreign/H-2B. Workers are subject to post-injury/incident drug test, paid by employer and applied equally to all workers, U.S. and foreign/H-2B. Applicants must complete an employment application.</t>
  </si>
  <si>
    <t>P-400-20196-712694</t>
  </si>
  <si>
    <t>H-400-20308-897440</t>
  </si>
  <si>
    <t xml:space="preserve">Oceanfront S&amp;D, LLC </t>
  </si>
  <si>
    <t>7187 Bryhawke Circle, Unit #700</t>
  </si>
  <si>
    <t>North Charleston</t>
  </si>
  <si>
    <t>7187 Bryhawke</t>
  </si>
  <si>
    <t>4925 GREENVILLE AVE., SUITE 1125</t>
  </si>
  <si>
    <t xml:space="preserve">Must be able to lift 50 lbs &amp; work in adverse weather conditions. 
 </t>
  </si>
  <si>
    <t>CHARLESTON</t>
  </si>
  <si>
    <t>CHARLESTON-NORTH CHARLESTON, SC</t>
  </si>
  <si>
    <t>P-400-20196-712023</t>
  </si>
  <si>
    <t>Shared housing may be available – if used, $160.32 per pay period will be deducted from paycheck.</t>
  </si>
  <si>
    <t xml:space="preserve"> https://jobs.scworks.org/vosnet/Default.aspx </t>
  </si>
  <si>
    <t>H-400-20304-893360</t>
  </si>
  <si>
    <t>Casey's Rides Inc.</t>
  </si>
  <si>
    <t>11044 US Hwy 431</t>
  </si>
  <si>
    <t>Utica</t>
  </si>
  <si>
    <t>Green</t>
  </si>
  <si>
    <t>Debbie</t>
  </si>
  <si>
    <t>Secretary/Treasury</t>
  </si>
  <si>
    <t>jd4rides@bellsouth.net</t>
  </si>
  <si>
    <t xml:space="preserve">Post-employment random drug testing &amp; background checks may be required, at no cost to the workers, the job requires the applicant to be qualified, ready, willing, able &amp; available to perform during the entire employment at the designated worksite, to enter into &amp; comply with employment contract, to follow workplace rules &amp; to meet job performances standards. </t>
  </si>
  <si>
    <t>DAVIESS</t>
  </si>
  <si>
    <t>OWENSBORO, KY</t>
  </si>
  <si>
    <t>P-400-20275-854423</t>
  </si>
  <si>
    <t xml:space="preserve">Employer will make all deductions from the worker’s paycheck required by law. Optional mobile housing (valued at $175.00 per week) and local convenience travel (valued at $15.00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</si>
  <si>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www.caseysridesinc.com</t>
  </si>
  <si>
    <t>H-400-20304-893184</t>
  </si>
  <si>
    <t>Cobra Stone, Inc</t>
  </si>
  <si>
    <t>Other benefits provided to U.S. and H2B workers are the following: optional health insurance 50% paid by the employer.</t>
  </si>
  <si>
    <t>P-400-20206-734669</t>
  </si>
  <si>
    <t>All Deductions required by law</t>
  </si>
  <si>
    <t>H-400-20277-856837</t>
  </si>
  <si>
    <t xml:space="preserve">Vail Corporation </t>
  </si>
  <si>
    <t xml:space="preserve">390 Interlocken Crescent </t>
  </si>
  <si>
    <t xml:space="preserve">Broomfield </t>
  </si>
  <si>
    <t xml:space="preserve">444 South Flower Street </t>
  </si>
  <si>
    <t>MUST BE ABLE TO LIFT 50 LBS. MUST BE ABLE TO STAND FOR EXTENDED PERIODS OF TIME. MUST HAVE A MINIMUM OF ONE YEAR OF HOUSEKEEPING EXPERIENCE</t>
  </si>
  <si>
    <t xml:space="preserve">Keystone </t>
  </si>
  <si>
    <t>P-400-20234-780742</t>
  </si>
  <si>
    <t>H-400-20277-856815</t>
  </si>
  <si>
    <t>P-400-20202-724866</t>
  </si>
  <si>
    <t>H-400-20304-893777</t>
  </si>
  <si>
    <t>P-400-20234-781995</t>
  </si>
  <si>
    <t>All deductions required by law will be made from worker's paycheck</t>
  </si>
  <si>
    <t>H-400-20290-880484</t>
  </si>
  <si>
    <t>Alliance Landscape Company, LLC</t>
  </si>
  <si>
    <t>13825 Aviator Way</t>
  </si>
  <si>
    <t>Ste. 200</t>
  </si>
  <si>
    <t>Gile</t>
  </si>
  <si>
    <t>Pre-hire drug screen and criminal background check required for all U.S. and foreign workers.</t>
  </si>
  <si>
    <t>13655 Old Denton Rd.</t>
  </si>
  <si>
    <t>$15.23 to 16.75/hr. based on experience and performance $22.85 – 25.13 O.T.</t>
  </si>
  <si>
    <t>P-400-20189-697904</t>
  </si>
  <si>
    <t>Optional Health Insurance 25% paid by employee up to 9.56% of household income.</t>
  </si>
  <si>
    <t>Karen.killman@hillwood.com</t>
  </si>
  <si>
    <t>H-400-20308-897127</t>
  </si>
  <si>
    <t>General Laborers</t>
  </si>
  <si>
    <t>Broughton Construction, LLC</t>
  </si>
  <si>
    <t xml:space="preserve">11012 Decimal Drive </t>
  </si>
  <si>
    <t>Sensenbrenner</t>
  </si>
  <si>
    <t>11012 Decimal Drive</t>
  </si>
  <si>
    <t>broughtonconstructionllc1@gmail.com</t>
  </si>
  <si>
    <t>P-400-20278-857052</t>
  </si>
  <si>
    <t>H-400-20303-891497</t>
  </si>
  <si>
    <t>(BVLS3931) BrightView Landscape Services, Inc.- Tucson (EAST)</t>
  </si>
  <si>
    <t>980 Jolly Rd.</t>
  </si>
  <si>
    <t>5075 S. Swan</t>
  </si>
  <si>
    <t>P-400-20275-853168</t>
  </si>
  <si>
    <t>Julissa.quijada@brightview.com</t>
  </si>
  <si>
    <t>H-400-20308-895941</t>
  </si>
  <si>
    <t>Cemetery Services, Inc.</t>
  </si>
  <si>
    <t>2280 W. 21st. Ave.</t>
  </si>
  <si>
    <t>Covington</t>
  </si>
  <si>
    <t>Fielding</t>
  </si>
  <si>
    <t xml:space="preserve">Must be able to lift 50 lbs, work in adverse weather conditions.
Must pass a post-employment drug test paid by employer.  
</t>
  </si>
  <si>
    <t>P-400-20195-710968</t>
  </si>
  <si>
    <t>annette@ejfielding.net</t>
  </si>
  <si>
    <t>H-400-20309-898036</t>
  </si>
  <si>
    <t>H-400-20308-896465</t>
  </si>
  <si>
    <t>Diamondback Landscaping &amp; Lawncare, Inc.</t>
  </si>
  <si>
    <t>294 Hidden Farms Dr</t>
  </si>
  <si>
    <t>Braun</t>
  </si>
  <si>
    <t>diamondbacklandscaping@msn.com</t>
  </si>
  <si>
    <t xml:space="preserve">Random drug testing during employment;Drug testing during employment for cause;Post-Accident Drug Testing, Monday-Friday, some Saturday's required, schedule varies, overtime varies. All drug testing is performed without regard to an employees citizenship or immigration status, and all testing is paid for by the company. See the additional document attached for further details about the administration of our drug testing policy.
</t>
  </si>
  <si>
    <t>294 Hidden Farms Dr.</t>
  </si>
  <si>
    <t>P-400-20212-744085</t>
  </si>
  <si>
    <t>H-400-20322-915413</t>
  </si>
  <si>
    <t>Irrigation laborer</t>
  </si>
  <si>
    <t>American Irrigation Repair LLC</t>
  </si>
  <si>
    <t>3560 E University Ave</t>
  </si>
  <si>
    <t>justin@fixmyheads.com</t>
  </si>
  <si>
    <t>Possible performance based raise/bonus, Saturday work &amp; overtime; hours vary between hours listed, 1 hr non paid lunch</t>
  </si>
  <si>
    <t>P-400-20205-732250</t>
  </si>
  <si>
    <t>H-400-20323-916922</t>
  </si>
  <si>
    <t>Junior Construction Company, Inc.</t>
  </si>
  <si>
    <t>1413 S. Broadway</t>
  </si>
  <si>
    <t>Cuellar</t>
  </si>
  <si>
    <t>Rogelio</t>
  </si>
  <si>
    <t>1413 S Broadway</t>
  </si>
  <si>
    <t xml:space="preserve">Must be able to lift 50 lbs, &amp; work in adverse weather conditions. </t>
  </si>
  <si>
    <t>P-400-20233-779115</t>
  </si>
  <si>
    <t>juniorconstruction@aol.com</t>
  </si>
  <si>
    <t>H-400-20322-916581</t>
  </si>
  <si>
    <t>Worman Forest Management, LLC</t>
  </si>
  <si>
    <t xml:space="preserve">2055 E. Grandview Dr. </t>
  </si>
  <si>
    <t>Couer d'Alene</t>
  </si>
  <si>
    <t>info@Wormanforestry.com</t>
  </si>
  <si>
    <t>Must be 18 due to travel. Must show proof of legal authorization to work in the United States. Drug/alcohol/tobacco free work zone. Must walk substantially (up to 15 miles/day), also stoop, bend while carrying a pack (up to 60lbs)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t>
  </si>
  <si>
    <t>2055 E Grandview Dr. (report to work)</t>
  </si>
  <si>
    <t xml:space="preserve">Piece rate may apply. Optional Housing available at no cost. Wage may vary. Based on Experience and/or location. </t>
  </si>
  <si>
    <t>P-400-20258-821435</t>
  </si>
  <si>
    <t xml:space="preserve">Cash advances may apply at employer's discretion (to be deducted from worker's paycheck). </t>
  </si>
  <si>
    <t>info@wormanforestry.com</t>
  </si>
  <si>
    <t>H-400-20323-918175</t>
  </si>
  <si>
    <t>Prime Lawn Care, Inc.</t>
  </si>
  <si>
    <t>Prime Landscape Services</t>
  </si>
  <si>
    <t>2111 1/2 W. Arkansas Lane</t>
  </si>
  <si>
    <t>Bourgerie</t>
  </si>
  <si>
    <t>Sally</t>
  </si>
  <si>
    <t>Account Manager</t>
  </si>
  <si>
    <t>sally@primelandscapeservices.com</t>
  </si>
  <si>
    <t>Wallis</t>
  </si>
  <si>
    <t>Lauren</t>
  </si>
  <si>
    <t>1403 Ellis Ave.</t>
  </si>
  <si>
    <t>records@immigrationnation.net</t>
  </si>
  <si>
    <t>Law Office of Jason Mills PLLC</t>
  </si>
  <si>
    <t>The Supreme Court of Texas</t>
  </si>
  <si>
    <t xml:space="preserve">Pre-hire criminal background check and all employees subject to random drug screening. 3 months of verifiable commercial landscape experience is required.  </t>
  </si>
  <si>
    <t>P-400-20255-817685</t>
  </si>
  <si>
    <t>P-400-20289-878914</t>
  </si>
  <si>
    <t>greg@primelandscapeservices.com</t>
  </si>
  <si>
    <t>Law Office of Jason Mills, PLLC</t>
  </si>
  <si>
    <t>H-400-20310-900266</t>
  </si>
  <si>
    <t>P-400-20272-847663</t>
  </si>
  <si>
    <t>Employer may make payroll deductions at employee's request. Employer facilitates voluntary housing arrangements upon worker request along with corresponding payroll deductions, $283.02/Bi-weekly</t>
  </si>
  <si>
    <t>H-400-20308-896885</t>
  </si>
  <si>
    <t>Amusement Attractions</t>
  </si>
  <si>
    <t>13007 Whitnell Way</t>
  </si>
  <si>
    <t>Riverview</t>
  </si>
  <si>
    <t>Purdy</t>
  </si>
  <si>
    <t>amuseattract67@aol.com</t>
  </si>
  <si>
    <t xml:space="preserve">Supreme Court of the State of Florida </t>
  </si>
  <si>
    <t>FLSA exempt employer; OT only if req'd by state law; Merit/sick pay/saving plan/wage pre-pay at employer option</t>
  </si>
  <si>
    <t>P-400-20262-833436</t>
  </si>
  <si>
    <t xml:space="preserve">All deductions req'd by state or federal law. The employer makes its optional shared housing facilities available to workers at no cost (valued at $100/week). Employer also provides workers with local convenience travel each week to places such as Walmart, Local shopping malls, laundry facilities, etc (valued at $25/week). </t>
  </si>
  <si>
    <t>H-400-20326-922986</t>
  </si>
  <si>
    <t>PITZER'S LAWN MANAGEMENT, INC.</t>
  </si>
  <si>
    <t>11401 S. BROADWAY</t>
  </si>
  <si>
    <t>EDMOND</t>
  </si>
  <si>
    <t>PITZER</t>
  </si>
  <si>
    <t>KURT@PITZERSLM.COM</t>
  </si>
  <si>
    <t>MUST BE ABLE TO WORK A 5 DAY SCHEDULE, INCLUDING WEEKENDS AND HOLIDAYS AS REQUIRED. APPLICANTS MUST COMPLETE AN EMPLOYMENT APPLICATION.</t>
  </si>
  <si>
    <t>11401 S. Broadway</t>
  </si>
  <si>
    <t>LOGAN</t>
  </si>
  <si>
    <t>P-400-20223-760070</t>
  </si>
  <si>
    <t xml:space="preserve">Employer will make all deductions from the worker's paycheck required by law. The employer will assist workers in finding affordable housing. Optional health insurance available, cost approximately $25.00 per week payroll deducted if worker chooses to enroll. </t>
  </si>
  <si>
    <t>H-400-20297-886524</t>
  </si>
  <si>
    <t>Qualified Laborer</t>
  </si>
  <si>
    <t xml:space="preserve">Mitchell, Inc. </t>
  </si>
  <si>
    <t>Mitchell Lawn and Landscape</t>
  </si>
  <si>
    <t>204 Clarkson Executive Park</t>
  </si>
  <si>
    <t>3 months experience required, must be able to lift up to 75lbs.</t>
  </si>
  <si>
    <t>390 Old Manchester Rd.</t>
  </si>
  <si>
    <t>year-end bonuses available and are based on performance/quality of job.</t>
  </si>
  <si>
    <t>P-400-20183-689267</t>
  </si>
  <si>
    <t>Employer will make all deductions required by law from each paycheck as well as for optional advances against pay up to $75/day at end of each workday for room and board at no interest for first 2 weeks, and for optional uniform cleaning expense at $35/mo.</t>
  </si>
  <si>
    <t>stephen@mitchelllandscapingstl.com</t>
  </si>
  <si>
    <t>H-400-20307-895635</t>
  </si>
  <si>
    <t>Must pass post-hire criminal background check and drug testing paid by employer.  Must be able to lift 50lbs.  Must cooperate with and complete interview.</t>
  </si>
  <si>
    <t>P-400-20184-692129</t>
  </si>
  <si>
    <t>Optional local convenience travel ($25/week) are available for wage credit or deduction.</t>
  </si>
  <si>
    <t>H-400-20336-932132</t>
  </si>
  <si>
    <t>Lewis Landscaping and Nursery Inc</t>
  </si>
  <si>
    <t>3606 Minor Rd</t>
  </si>
  <si>
    <t>Copley</t>
  </si>
  <si>
    <t>lewislandoffice@aol.com</t>
  </si>
  <si>
    <t xml:space="preserve">Able to lift 50lbs. Work in inclement weather. Pre-hire background check required;Random drug testing during employment;Pre-employment drug testing required. Monday-Friday, some Saturdays required, schedule varies, additional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</si>
  <si>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3513 1/2 Minor Rd</t>
  </si>
  <si>
    <t>P-400-20223-760180</t>
  </si>
  <si>
    <t>Employer may make payroll deductions at employee's request. Employer may provide optional housing upon request and corresponding payments , $40-$60 dollars a week for rent and utilities, dependent on the number of people living in the unit.</t>
  </si>
  <si>
    <t>H-400-20336-932158</t>
  </si>
  <si>
    <t>Green Acres Lawn Care, Inc.</t>
  </si>
  <si>
    <t>19090 Ebenezer Church Rd.</t>
  </si>
  <si>
    <t>Round Hill</t>
  </si>
  <si>
    <t>Rees</t>
  </si>
  <si>
    <t>greenacres@rstarmail.com</t>
  </si>
  <si>
    <t>Pre-hire background check required; Drug testing during employment for cause. Able to lift 50lbs. Monday-Friday, some Saturdays required, schedule varies,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t>
  </si>
  <si>
    <t>341 North Maple Avenue</t>
  </si>
  <si>
    <t>Purcellville</t>
  </si>
  <si>
    <t>P-400-20240-791529</t>
  </si>
  <si>
    <t>H-400-20332-929688</t>
  </si>
  <si>
    <t>Lawncare Applicator</t>
  </si>
  <si>
    <t>Lang's Lawn Care</t>
  </si>
  <si>
    <t>130 Pennsylvania Ave.</t>
  </si>
  <si>
    <t>Critchley</t>
  </si>
  <si>
    <t>langslawncare@aol.com</t>
  </si>
  <si>
    <t>Pre-hire background check required; Post-Accident Drug Testing. Able to lift 50lbs. Monday-Friday, some Saturdays required, end times vary,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t>
  </si>
  <si>
    <t>Raise/bonus at employer's discretion with opportunity to earn more with experience.</t>
  </si>
  <si>
    <t>P-400-20210-739175</t>
  </si>
  <si>
    <t>Employer may make payroll deductions at employee's request. Employer facilitates voluntary housing arrangements upon worker request along with corresponding payroll deductions, $75.00/week.</t>
  </si>
  <si>
    <t>H-400-20350-959718</t>
  </si>
  <si>
    <t>Swyear Amusements, Inc.</t>
  </si>
  <si>
    <t>amy@swyearamusements.com</t>
  </si>
  <si>
    <t>P-400-20234-782486</t>
  </si>
  <si>
    <t xml:space="preserve">Employer will make all deductions from the worker’s paycheck required by law.  Optional mobile housing (valued at $175.00 per week) and local convenience travel (valued at $15.00 per week) are available at no cost to the worker. </t>
  </si>
  <si>
    <t>H-400-20339-938862</t>
  </si>
  <si>
    <t>Amusement &amp; Recreation Attendant-Carnival</t>
  </si>
  <si>
    <t>Doolan Amusements Company</t>
  </si>
  <si>
    <t>4085 S.E. COVE RD</t>
  </si>
  <si>
    <t>[MAIL: 4331 S.E. HOPETOWN TERRACE, STUART, FL 34997]</t>
  </si>
  <si>
    <t>jfdoolanetina2@yahoo.com</t>
  </si>
  <si>
    <t>10301 SW 48TH St.</t>
  </si>
  <si>
    <t>Miami</t>
  </si>
  <si>
    <t>P-400-20287-877392</t>
  </si>
  <si>
    <t>H-400-20226-768033</t>
  </si>
  <si>
    <t>LOD Lighting</t>
  </si>
  <si>
    <t>13161 EMILY RD</t>
  </si>
  <si>
    <t>KANZLER</t>
  </si>
  <si>
    <t>KK@LODLTD.COM</t>
  </si>
  <si>
    <t>FISHERBROYELS LLP</t>
  </si>
  <si>
    <t>570 S. COMMERCIAL DR.</t>
  </si>
  <si>
    <t>P-400-20167-652953</t>
  </si>
  <si>
    <t>EMPLOYER WILL MAKE ALL DEDUCTIONS  REQUIRED BY LAW FROM EACH PAYCHECK.</t>
  </si>
  <si>
    <t>H-400-20230-772178</t>
  </si>
  <si>
    <t>HANDAL RACING LLC</t>
  </si>
  <si>
    <t>172 crocus avenue</t>
  </si>
  <si>
    <t>STE 1C</t>
  </si>
  <si>
    <t>MONTECINO</t>
  </si>
  <si>
    <t>ELIACER</t>
  </si>
  <si>
    <t>ASSISTANT TRAINER</t>
  </si>
  <si>
    <t>172 CROCUS AVENUE</t>
  </si>
  <si>
    <t>ELIACERMONTECINO@YAHOO.COM</t>
  </si>
  <si>
    <t>P-400-20157-630931</t>
  </si>
  <si>
    <t>H-400-20230-771338</t>
  </si>
  <si>
    <t>RAMON CORONEL REFORESTATION, INC</t>
  </si>
  <si>
    <t>160 PASCOE AVE</t>
  </si>
  <si>
    <t>MAILING:  P.O. BOX  463</t>
  </si>
  <si>
    <t>CORONEL</t>
  </si>
  <si>
    <t>RAMON</t>
  </si>
  <si>
    <t>MAILING:  P.O. BOX 463</t>
  </si>
  <si>
    <t>AAACHICKESE@GMAIL.COM</t>
  </si>
  <si>
    <t xml:space="preserve">Must be able to plant the following number of trees in an 8 hour day:  By the end of the 1st week, 800.  By the end of the 2nd week, 900.  By the end of the 3rd week, 1,000.  All planting to be conducted on steep terrain, 30% - 50%
F.a.9:   3 MONTHS EXPERIENCE CONDUCTING COMMERCIAL TREE PLANTING AND/OR PRE-COMMERCIAL TREE THINNING.
When required, hotel accommodations are provided by Ramon Coronel Reforestation at no cost to the employee when work requires out of town stays.
. 
</t>
  </si>
  <si>
    <t>WAGE RATE PAID DEPENDS IN WHICH COUNTY THE WORK IS PERFORMED</t>
  </si>
  <si>
    <t>P-400-20099-471158</t>
  </si>
  <si>
    <t>The company will make all deductions from the worker's paycheck required by law.F.d.5:The employer will assist in helping  locate optional housing which is paid by the employee, regarding housing in the Lewis County area.</t>
  </si>
  <si>
    <t>H-400-20218-753285</t>
  </si>
  <si>
    <t xml:space="preserve">Forestree Network Services, LLC  </t>
  </si>
  <si>
    <t>138 Chestnut Street</t>
  </si>
  <si>
    <t>Roanoke</t>
  </si>
  <si>
    <t>office@forestreenetworkservices.com</t>
  </si>
  <si>
    <t xml:space="preserve">Requires physical stamina. Extensive walking over rough terrain. Work is outdoors in extreme temperatures and adverse weather. Must lift and carry 50 lbs. Work schedule and locations dependent on weather conditions. Production standard of 2000 trees correctly planted per 8 hour day after one week of on the job training. Overnight travel required. </t>
  </si>
  <si>
    <t>May pay piece rate of $0.04/tree planted correctly, but not less than the PW in the area of intended employment.</t>
  </si>
  <si>
    <t>P-400-20149-607440</t>
  </si>
  <si>
    <t>H-400-20241-793413</t>
  </si>
  <si>
    <t>Bellhop</t>
  </si>
  <si>
    <t xml:space="preserve">Must be at least 21 years old (for insurance purposes) with a clean driving record. Must be able to stand for extended periods of time, lift 50 lbs, capable of carrying heavy baggage, and work weekends and holidays. </t>
  </si>
  <si>
    <t>The wage of $14.52/hour includes a base of $8.00 to $11.00/hour and a tip credit of $3.52 to $6.52/hour.</t>
  </si>
  <si>
    <t>P-400-20183-689884</t>
  </si>
  <si>
    <t>H-400-20244-795702</t>
  </si>
  <si>
    <t>The Petitioner will consider for employment any person who possesses at least three (3) months of guest service experience in a resort, private club, tourism, or professional environment.</t>
  </si>
  <si>
    <t>Wage: $13.07 - $15.00 per hour, paid bi-weekly.  Overtime is available at $19.61 - $22.50 per hour. See job description.</t>
  </si>
  <si>
    <t>P-400-20190-701826</t>
  </si>
  <si>
    <t>H-400-20234-780759</t>
  </si>
  <si>
    <t>Must be able to lift and carry 75 lbs 75 yds. Approx. 40 hours/week, M-Th 7AM-4:30PM &amp; F 7AM-11AM or M-W 4:30PM-4AM &amp; Th 4:30PM-11:30PM.</t>
  </si>
  <si>
    <t xml:space="preserve">The employer will provide optional housing and deduct $125 per bi-weekly paycheck for rent and utilities.  Any advances will be deducted. </t>
  </si>
  <si>
    <t>H-400-20244-796285</t>
  </si>
  <si>
    <t>Deckhands</t>
  </si>
  <si>
    <t>Miller Seafood Company, INC</t>
  </si>
  <si>
    <t>515 Fulton Street</t>
  </si>
  <si>
    <t>Port LaVaca</t>
  </si>
  <si>
    <t xml:space="preserve">Miller </t>
  </si>
  <si>
    <t>515 Fulton St</t>
  </si>
  <si>
    <t xml:space="preserve">No ed, exp, or training required. Hours vary due to weather and other Acts of God. Performance bonus may be paid. 35hr/wk, possibly more. 1hr unpaid lunch break. </t>
  </si>
  <si>
    <t>Port Lavaca</t>
  </si>
  <si>
    <t>CALHOUN</t>
  </si>
  <si>
    <t>P-400-20210-738550</t>
  </si>
  <si>
    <t>All deductions as required by law.  Advanced wages, if any.</t>
  </si>
  <si>
    <t>H-400-20240-790941</t>
  </si>
  <si>
    <t>BROWN LANDSCAPE MANAGEMENT, LLC</t>
  </si>
  <si>
    <t>8329 MEADE SPRINGER RD</t>
  </si>
  <si>
    <t>ASHLAND</t>
  </si>
  <si>
    <t>ALEX</t>
  </si>
  <si>
    <t>alex@landscapesbybrown.com</t>
  </si>
  <si>
    <t>MUST HAVE VALID DRIVER'S LICENSE</t>
  </si>
  <si>
    <t>BOYD</t>
  </si>
  <si>
    <t>P-400-20189-699451</t>
  </si>
  <si>
    <t>H-400-20255-819206</t>
  </si>
  <si>
    <t>Jennifer Bromm Household</t>
  </si>
  <si>
    <t>1505 Paddington Circle</t>
  </si>
  <si>
    <t>Manhattan</t>
  </si>
  <si>
    <t>Bromm</t>
  </si>
  <si>
    <t>Head of Household</t>
  </si>
  <si>
    <t>jenarbaugh@gmail.com</t>
  </si>
  <si>
    <t>-Experience as a nanny for children under the age of two years (24 months required) -Organized
-Enthusiastic and professional demeanor
-Able to multi-task
-Excellent decision making skills
-Clean driving record and ability to hold license
-Experience cook</t>
  </si>
  <si>
    <t>RILEY</t>
  </si>
  <si>
    <t>MANHATTAN, KS</t>
  </si>
  <si>
    <t>P-400-20210-739504</t>
  </si>
  <si>
    <t>$500 per month for board and lodging if it is provided.</t>
  </si>
  <si>
    <t>mhknanny@gmail.com</t>
  </si>
  <si>
    <t>H-400-20253-811050</t>
  </si>
  <si>
    <t>TC HOTEL 1, LLC</t>
  </si>
  <si>
    <t>RESIDENE INN BIG SKY/ THE WILSON HOTEL</t>
  </si>
  <si>
    <t>145 TOWN CENTER AVENUE</t>
  </si>
  <si>
    <t>PO BOX 160910</t>
  </si>
  <si>
    <t>BIG SKY</t>
  </si>
  <si>
    <t>GROVES</t>
  </si>
  <si>
    <t>HUMAN RESOURCE MANAGER</t>
  </si>
  <si>
    <t>P.O. BOX 160910</t>
  </si>
  <si>
    <t>helena.groves@marriott.com</t>
  </si>
  <si>
    <t>P-400-20169-661952</t>
  </si>
  <si>
    <t>The employer will make all deductions from workers’ paychecks that are required by law. The employer will provide optional housing accommodations if relocating for the position and not within reasonable transport to jobsite. If employer-arranged housing is utilized the worker will be deducted approximately $550-$800 per month + utilities and a $350 security deposit.</t>
  </si>
  <si>
    <t>H-400-20246-801205</t>
  </si>
  <si>
    <t>Cook, Short Order</t>
  </si>
  <si>
    <t>Crawfish Magic, Inc.</t>
  </si>
  <si>
    <t>Louisiana Crawfish Time</t>
  </si>
  <si>
    <t>2019 Verot School Road</t>
  </si>
  <si>
    <t>Wilkerson, Jr.</t>
  </si>
  <si>
    <t>Cleo</t>
  </si>
  <si>
    <t>Ed</t>
  </si>
  <si>
    <t>MUST BE ABLE TO LIFT 30-40 LBS, WHEN NECESSARY. MUST BE AVAILABLE FOR THE ENTIRE SEASON, ABLE, WILLING, AND QUALIFIED TO PERFORM THE WORK.
WORKER MAY BE REQUIRED TO TAKE A RANDOM DRUG TEST, POST HIRE, AT NO COST TO WORKER. POST ACCIDENT DRUG TESTING REQUIRED. 3 MONTHS POSITIVE
VERIFIABLE EXPERIENCE REQUIRED IN JOB OFFERED.</t>
  </si>
  <si>
    <t>P-400-20184-692477</t>
  </si>
  <si>
    <t>applications@lacrawfishtime.com</t>
  </si>
  <si>
    <t>lacrawfishtime.com</t>
  </si>
  <si>
    <t>H-400-20245-799592</t>
  </si>
  <si>
    <t>Valet Attendant</t>
  </si>
  <si>
    <t>Parking Lot Attendants</t>
  </si>
  <si>
    <t xml:space="preserve">The Petitioner will consider for employment any person who possesses at least six (6) months of experience at a high-end hotel, resort, or private club.  Successful applicant must pass pre-employment background check.  Applicant must possess a valid U.S. or international drivers license prior to arrival in the United States and have a clean driving record.  Must be at least 25 years old due to insurance requirements.
</t>
  </si>
  <si>
    <t>Big SKy</t>
  </si>
  <si>
    <t xml:space="preserve">Will earn base hourly wage plus service charge. Guaranteed wage of $14.78 per hour.  See Job Description for additional details. </t>
  </si>
  <si>
    <t>P-400-20182-688021</t>
  </si>
  <si>
    <t>H-400-20245-799172</t>
  </si>
  <si>
    <t>3890 Highway 28 West</t>
  </si>
  <si>
    <t>P-400-20217-750954</t>
  </si>
  <si>
    <t>At employer's discretion: possible cash advances, draws (cash advances/draws to be deducted from worker's paycheck).</t>
  </si>
  <si>
    <t>H-400-20245-797695</t>
  </si>
  <si>
    <t>Ski School Level 3 - Ski or Snowboard Instructor</t>
  </si>
  <si>
    <t>Sierra at Tahoe Resort LLC</t>
  </si>
  <si>
    <t>1111 Sierra at Tahoe Rd</t>
  </si>
  <si>
    <t>Twin Bridges</t>
  </si>
  <si>
    <t>Stearns</t>
  </si>
  <si>
    <t>Melinda</t>
  </si>
  <si>
    <t>mstearns@sierraattahoe.com</t>
  </si>
  <si>
    <t>PSIA Level 3 Certification or equivalent certification, and four seasons experience (16 months).  The worker will be provided with an outdoor uniform; and ski or snowboard equipment will be made available to the worker without charge.</t>
  </si>
  <si>
    <t>P-400-20183-688826</t>
  </si>
  <si>
    <t>hr@sierraattahoe.com</t>
  </si>
  <si>
    <t>www.sierraattahoe.com</t>
  </si>
  <si>
    <t>H-400-20241-794394</t>
  </si>
  <si>
    <t>POST-HIRE DRUG SCREEN AT EMPLOYERS EXPENSE. MUST BE ABLE TO LIFT 25 LBS. EXTENSIVE PUSHING, PULLING AND WALKING. FREQUENT STOOPING. EXPOSURE TO EXTREME TEMPERATURES.</t>
  </si>
  <si>
    <t>H-400-20245-799059</t>
  </si>
  <si>
    <t>Barista</t>
  </si>
  <si>
    <t>Baristas</t>
  </si>
  <si>
    <t xml:space="preserve">The Petitioner will consider for employment any person who possesses at least three (3) months of service experience in a fine-dining or high-volume environment at a high-end restaurant, resort, or private club.  Successful applicant must pass pre-employment background check.  
</t>
  </si>
  <si>
    <t xml:space="preserve">Wage: $17.00 per hour, paid bi-weekly.  See Job Description for additional details. </t>
  </si>
  <si>
    <t>P-400-20176-676960</t>
  </si>
  <si>
    <t>H-400-20261-828685</t>
  </si>
  <si>
    <t>Beaucoup Crawfish of Eunice</t>
  </si>
  <si>
    <t>Riceland Crawfish</t>
  </si>
  <si>
    <t>101 South East Street</t>
  </si>
  <si>
    <t>Dexter</t>
  </si>
  <si>
    <t>riceland@charter.net</t>
  </si>
  <si>
    <t xml:space="preserve">Buehler </t>
  </si>
  <si>
    <t xml:space="preserve">Stephanie </t>
  </si>
  <si>
    <t>Random drug screening upon hire (paid for by employer); must peel 4.25 lbs or more per hour and be able to lift 50 lbs.</t>
  </si>
  <si>
    <t xml:space="preserve">Eunice </t>
  </si>
  <si>
    <t>ST LANDRY</t>
  </si>
  <si>
    <t>Please see attached Addendum</t>
  </si>
  <si>
    <t>P-400-20183-690391</t>
  </si>
  <si>
    <t>Voluntary, low-cost housing is available to workers for the option to board; $35.00/week is deducted from workers’ paychecks for workers who choose housing; housing is not mandatory.</t>
  </si>
  <si>
    <t>H-400-20272-847767</t>
  </si>
  <si>
    <t>VLights, LLC</t>
  </si>
  <si>
    <t>5501 Fishtrap Rd</t>
  </si>
  <si>
    <t>Ste. 321</t>
  </si>
  <si>
    <t>Lesue</t>
  </si>
  <si>
    <t>Melanie</t>
  </si>
  <si>
    <t>Assistant Controller</t>
  </si>
  <si>
    <t xml:space="preserve">Ste. 321 </t>
  </si>
  <si>
    <t xml:space="preserve">Pre-hire employer paid drug testing and criminal background check required. </t>
  </si>
  <si>
    <t>5501 FishTrap Rd</t>
  </si>
  <si>
    <t>P-400-20169-660662</t>
  </si>
  <si>
    <t xml:space="preserve">Assistance finding and securing lodging is available, if needed, at no additional charge to the worker.   Employer will make all deductions required by law from each paycheck.  Employer will advance against pay up to $75.00/day at the end of each workday for room and board at no interest for the first 2 weeks, if needed.  </t>
  </si>
  <si>
    <t>Melanie@perfectfinishlandscaping.com</t>
  </si>
  <si>
    <t>H-400-20262-831530</t>
  </si>
  <si>
    <t>OC Forestry, Inc.</t>
  </si>
  <si>
    <t xml:space="preserve">1702 W. Main St. </t>
  </si>
  <si>
    <t>Ordonez</t>
  </si>
  <si>
    <t>ocforestry@hotmail.com</t>
  </si>
  <si>
    <t>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
*MUST HAVE 3 MONTHS COMMERCIAL BRUSHSAW/CHAINSAW EXPERIENCE*</t>
  </si>
  <si>
    <t>1702 W. Main St.  (report to work)</t>
  </si>
  <si>
    <t>H&amp;W Benefits may apply.  Optional Housing available at no cost.  At employer's discretion: possible raises &amp; bonuses....</t>
  </si>
  <si>
    <t>P-400-20196-713873</t>
  </si>
  <si>
    <t>At employer's discretion: possible cash advances, loans, and draws  (to be deducted from worker's paycheck).</t>
  </si>
  <si>
    <t>H-400-20275-852669</t>
  </si>
  <si>
    <t>Carpet Cleaning Technician</t>
  </si>
  <si>
    <t>Pacific Glitz Inc</t>
  </si>
  <si>
    <t>Pacific Glitz Building Maintenance</t>
  </si>
  <si>
    <t>22001 Pacific Hwy S 112</t>
  </si>
  <si>
    <t>Plyushko</t>
  </si>
  <si>
    <t>Kirill</t>
  </si>
  <si>
    <t>King County</t>
  </si>
  <si>
    <t>kirill@pacificglitz.com</t>
  </si>
  <si>
    <t>P-400-20205-730703</t>
  </si>
  <si>
    <t>Federal/ State taxes as required by law. No other deductions</t>
  </si>
  <si>
    <t>info@pacificglitz.com</t>
  </si>
  <si>
    <t>https://www.pacificglitz.com/contact</t>
  </si>
  <si>
    <t>Pacific Glitz Inc.</t>
  </si>
  <si>
    <t>H-400-20262-834475</t>
  </si>
  <si>
    <t>Alfonso Gallegos, Inc.</t>
  </si>
  <si>
    <t>Great Tree Tenders</t>
  </si>
  <si>
    <t>9551 North State St.</t>
  </si>
  <si>
    <t>Redwood Valley</t>
  </si>
  <si>
    <t>Gallegos</t>
  </si>
  <si>
    <t xml:space="preserve">Alfonso </t>
  </si>
  <si>
    <t>timbertamers@willitsonline.com</t>
  </si>
  <si>
    <t>Must be 18 due to travel. Must show proof of legal authorization to work in the United States. Drug/alcohol/tobacco free work zone. Must walk substantially (up to 15 miles/day), also stoop, bend while carrying a pack (up to 60lbs)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t>
  </si>
  <si>
    <t>9551 N State St (report to work)</t>
  </si>
  <si>
    <t>P-400-20226-768343</t>
  </si>
  <si>
    <t>H-400-20273-850207</t>
  </si>
  <si>
    <t xml:space="preserve">Lauther's Fine Foods, Inc. </t>
  </si>
  <si>
    <t xml:space="preserve">Taste of the Fair </t>
  </si>
  <si>
    <t>6701 Collins Springs Cove</t>
  </si>
  <si>
    <t>Lauther</t>
  </si>
  <si>
    <t>lauthersfinefoods@gmail.com</t>
  </si>
  <si>
    <t>Must pass post-hire drug testing and criminal background check paid by employer.   Must be able to lift 50lbs.</t>
  </si>
  <si>
    <t>7309 Gibsonton Drive</t>
  </si>
  <si>
    <t>Wage prepayment and merit/sick/supplemental/recruiting pay and bonuses at employer's discretion.</t>
  </si>
  <si>
    <t>P-400-20241-794317</t>
  </si>
  <si>
    <t xml:space="preserve">Optional mobile housing ($125/week) and local convenience travel ($20/week) are available for wage credit and/or deduction, or any lesser amount to the maximum extent not prohibited by law.  The employer will pay the cost of housing to the extent such costs would reduce the pay below the offered wage rate for the areas of intended employment. </t>
  </si>
  <si>
    <t>H-400-20261-831119</t>
  </si>
  <si>
    <t>Vintage Lane, LLC</t>
  </si>
  <si>
    <t>1014 Iris Street</t>
  </si>
  <si>
    <t>Redwood City</t>
  </si>
  <si>
    <t>LaFond</t>
  </si>
  <si>
    <t>kelleylafond@gmail.com</t>
  </si>
  <si>
    <t>725 Portola Rd.</t>
  </si>
  <si>
    <t>Portola Valley</t>
  </si>
  <si>
    <t>P-400-20210-738831</t>
  </si>
  <si>
    <t>H-400-20287-876445</t>
  </si>
  <si>
    <t xml:space="preserve">Must be able to lift 50 lbs. Must be at least 21 years old. ServSafe Alcohol certification and ServSafe Food Handler certification required. Must be able to work weekends and holidays. Applicants must complete an employment application. </t>
  </si>
  <si>
    <t>P-400-20160-635276</t>
  </si>
  <si>
    <t>H-400-20282-870037</t>
  </si>
  <si>
    <t>LG Forestry Inc.</t>
  </si>
  <si>
    <t>2341 Savannah Dr</t>
  </si>
  <si>
    <t xml:space="preserve">Josefina </t>
  </si>
  <si>
    <t>lgforestry.17@gmail.com</t>
  </si>
  <si>
    <t>2341 Savannah Dr (report to work)</t>
  </si>
  <si>
    <t>P-400-20183-690144</t>
  </si>
  <si>
    <t>H-400-20288-877624</t>
  </si>
  <si>
    <t>R.H. Dupper Landscaping, Inc.</t>
  </si>
  <si>
    <t>1020 W Ranch Rd</t>
  </si>
  <si>
    <t>Barnes</t>
  </si>
  <si>
    <t>Lesley</t>
  </si>
  <si>
    <t>lesleyb@rhdupper.com</t>
  </si>
  <si>
    <t xml:space="preserve">1020 W Ranch Rd </t>
  </si>
  <si>
    <t>P-400-20258-820920</t>
  </si>
  <si>
    <t>H-400-20277-856783</t>
  </si>
  <si>
    <t xml:space="preserve">Counter Attendants, Cafeteria, Mobile Food Concessions   </t>
  </si>
  <si>
    <t>CM LLC</t>
  </si>
  <si>
    <t>(MAIL: PO BOX 2659, RIVERVIEW FL 33568)</t>
  </si>
  <si>
    <t>SPRING HILL</t>
  </si>
  <si>
    <t>Sandlofer</t>
  </si>
  <si>
    <t>Benna</t>
  </si>
  <si>
    <t>SPRINGHILL</t>
  </si>
  <si>
    <t>sandlofer1@gmail.com</t>
  </si>
  <si>
    <t>P-400-20197-716867</t>
  </si>
  <si>
    <t xml:space="preserve">Employer will make all deductions from the worker’s paycheck required by law.  Optional mobile housing (valued at $175.00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</si>
  <si>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H-400-20293-881554</t>
  </si>
  <si>
    <t>JGW's Carnival, LLC</t>
  </si>
  <si>
    <t>1240 N McCampbell St</t>
  </si>
  <si>
    <t>[MAIL: PO BOX 917, ARANSAS PASS, TX 78335]</t>
  </si>
  <si>
    <t>Aransas Pass</t>
  </si>
  <si>
    <t>[PO BOX 917 ARANSAS PASS, TX 78336]</t>
  </si>
  <si>
    <t>jason@wagnerscarnival.com</t>
  </si>
  <si>
    <t>P-400-20205-731217</t>
  </si>
  <si>
    <t>H-400-20277-856865</t>
  </si>
  <si>
    <t xml:space="preserve">Crawfish Peeler </t>
  </si>
  <si>
    <t>Acadia Processors, LLC</t>
  </si>
  <si>
    <t>919 West 2nd Street</t>
  </si>
  <si>
    <t>(Mailing: P.O. Box 249, Crowley, LA 70527)</t>
  </si>
  <si>
    <t xml:space="preserve">Crowley </t>
  </si>
  <si>
    <t>Ernie</t>
  </si>
  <si>
    <t>epb2@acadiacrawfish.com</t>
  </si>
  <si>
    <t>Random drug screening upon hiring (paid for by employer).</t>
  </si>
  <si>
    <t>May earn above hrly wage based on piece rate perf, of $2.50 per lb. if higher than PWD; OT hours may be offered and vary</t>
  </si>
  <si>
    <t>P-400-20178-682699</t>
  </si>
  <si>
    <t>Voluntary, low-cost housing is available to workers for the option to board; $50.00/week is deducted worker's paychecks for workers who choose housing; housing is not mandatory. 10.	Employer will make all deductions from workers’ paycheck as required by law; deductions employer intends to make from paycheck, which are not required by law, if applicable, would be deductions for housing, as discussed above, if employee chooses voluntary housing option.</t>
  </si>
  <si>
    <t>H-400-20280-859211</t>
  </si>
  <si>
    <t>Landscape/Hardscape Laborer</t>
  </si>
  <si>
    <t>Outdoor-FX Inc</t>
  </si>
  <si>
    <t>265 S. Jefferson Ave.</t>
  </si>
  <si>
    <t>Mailing: P.O.  Box 66  Plain City OH 43064</t>
  </si>
  <si>
    <t>Critser</t>
  </si>
  <si>
    <t>mailing: P.O.  Box 66  Plain City OH 43064</t>
  </si>
  <si>
    <t xml:space="preserve">Must lift/carry 75 lbs, when necessary.  Saturday and Sunday work required, when necessary. </t>
  </si>
  <si>
    <t>P-400-20223-759688</t>
  </si>
  <si>
    <t>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Employer will offer daily transportation to and from the worksite from a centralized designated pick-up place at no cost to workers.  Use of this transportation is voluntary.</t>
  </si>
  <si>
    <t>bryan@outdoor-fx.net</t>
  </si>
  <si>
    <t>H-400-20291-881075</t>
  </si>
  <si>
    <t>Waterloo Hospitality Inc.</t>
  </si>
  <si>
    <t>9860 S THOMAS DR</t>
  </si>
  <si>
    <t xml:space="preserve">PANAMA CITY BEACH </t>
  </si>
  <si>
    <t xml:space="preserve">Burros </t>
  </si>
  <si>
    <t xml:space="preserve">Aderemi </t>
  </si>
  <si>
    <t>9860 S Thomas Dr</t>
  </si>
  <si>
    <t xml:space="preserve">Panama City Beach </t>
  </si>
  <si>
    <t>remi@zesteconsultants.com</t>
  </si>
  <si>
    <t>Monday to Sunday work week, scheduled shifts and varied workdays. Must be able to work weekends &amp; Holidays. Must be able to Rotate/ split Shifts</t>
  </si>
  <si>
    <t>8 Park Road</t>
  </si>
  <si>
    <t xml:space="preserve">Intervale </t>
  </si>
  <si>
    <t>P-400-20198-718119</t>
  </si>
  <si>
    <t>All statutory government payroll taxes such as, Federal income tax, Social security taxes at 6.2%, Medicare taxes at 1.45%. Optional third party housing subject to availability and Voluntary rent deduction of $125 - $135/week shall be deducted bi-weekly from payroll if employee opts in.</t>
  </si>
  <si>
    <t>H2Bhires@gmail.com</t>
  </si>
  <si>
    <t>H-400-20277-856763</t>
  </si>
  <si>
    <t>Lovin Equipment and Sales, Inc.</t>
  </si>
  <si>
    <t>756 Sweetwater Rd.</t>
  </si>
  <si>
    <t>Robbinsville</t>
  </si>
  <si>
    <t>LOVIN</t>
  </si>
  <si>
    <t>HALEY</t>
  </si>
  <si>
    <t>lovinequipmentandsales@aol.com</t>
  </si>
  <si>
    <t>Must be 18 due to state labor laws.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t>
  </si>
  <si>
    <t>756 Sweetwater Rd. (report to work)</t>
  </si>
  <si>
    <t>GRAHAM</t>
  </si>
  <si>
    <t xml:space="preserve"> Optional Housing available at no cost.  Wage may vary. Depends on Experience.</t>
  </si>
  <si>
    <t>P-400-20220-758239</t>
  </si>
  <si>
    <t>H-400-20277-856858</t>
  </si>
  <si>
    <t>Three Rivers Concession, LLC.</t>
  </si>
  <si>
    <t>2208 Mercer Butler Pike</t>
  </si>
  <si>
    <t>2208 MERCER BUTLER PIKE</t>
  </si>
  <si>
    <t>threeriversconcessions@yahoo.com</t>
  </si>
  <si>
    <t>P-400-20202-724934</t>
  </si>
  <si>
    <t>H-400-20261-830893</t>
  </si>
  <si>
    <t>The Petitioner will consider for employment any person who possesses at least six (6) months of housekeeping experience at a high-end hotel, resort, or private club.</t>
  </si>
  <si>
    <t>Wage: $14.00 - $16.00 per hour, paid bi-weekly.  Overtime is available at $21.00 - $24.00 per hour.</t>
  </si>
  <si>
    <t>P-400-20197-716446</t>
  </si>
  <si>
    <t>H-400-20280-859225</t>
  </si>
  <si>
    <t xml:space="preserve">LandCare USA LLC - Baltimore </t>
  </si>
  <si>
    <t>8970 Maier Road Lot A</t>
  </si>
  <si>
    <t xml:space="preserve">Laurel </t>
  </si>
  <si>
    <t>8970 Maier Road, Lot A</t>
  </si>
  <si>
    <t>P-400-20247-804612</t>
  </si>
  <si>
    <t>H-400-20277-856820</t>
  </si>
  <si>
    <t>Lejeune Aerial Applications LLC</t>
  </si>
  <si>
    <t>4273 Manuel Lake Road</t>
  </si>
  <si>
    <t xml:space="preserve">Lejeune </t>
  </si>
  <si>
    <t xml:space="preserve">Robert </t>
  </si>
  <si>
    <t>lejeuneaerialapplication1@gmail.com</t>
  </si>
  <si>
    <t xml:space="preserve">HAVING ALLERGIES TO FERTILIZER, DUST, PESTICIDE, INSECT SPRAY AND RELATED CHEMICALS COULD AFFECT WORKERS ABILITY TO WORK.
ONCE HIRED WORKER MAY BE REQUIRED TO SUBMIT A RANDOM DRUG TEST (AT NO COST TO WORKER). TESTING POSITIVE OR NOT COMPLYING WITH DRUG TESTING MAY RESULT IN TERMINATION FORM EMPLOYMENT.
MUST BE ABLE TO WALK, LIFT UP TO 50 LBS, STAND, SIT, STOOP, BEND, REACH OVERHEAD AND GROUND LEVEL FOR LONG PERIOD OF TIME.
MUST BE ABLE TO WORK IN ALL KIND OF WEATHER (HOT, COLD OR RAIN) AND MUST BE ABLE TO WORK 7 DAYS A WEEK (WEEKENDS A MUST)
MUST HAVE A CDL OR ONCE HIRED MUST BE ABLE TO GET CDL WITHIN 30 DAYS. 
</t>
  </si>
  <si>
    <t>P-400-20184-692660</t>
  </si>
  <si>
    <t>Required by Federal, State &amp; Local Law - Shared housing offered at no cost to worker living outside reasonable commuting area No family housing offered Utilities not included.</t>
  </si>
  <si>
    <t>lejeunearialapplication1@gmail.com</t>
  </si>
  <si>
    <t>H-400-20277-856846</t>
  </si>
  <si>
    <t>H-400-20303-891579</t>
  </si>
  <si>
    <t>(BVLS3216) BrightView Landscape Services, Inc.-  Ventura, CA</t>
  </si>
  <si>
    <t>2910 Sherwin Avenue</t>
  </si>
  <si>
    <t>Ventura</t>
  </si>
  <si>
    <t>P-400-20275-853080</t>
  </si>
  <si>
    <t>H-400-20302-890311</t>
  </si>
  <si>
    <t xml:space="preserve">Shared housing may be available – if used, up to $100.89/wk will be deducted from paycheck. </t>
  </si>
  <si>
    <t>H-400-20301-889294</t>
  </si>
  <si>
    <t>7115 Treaschwig Rd.</t>
  </si>
  <si>
    <t>H-400-20308-895935</t>
  </si>
  <si>
    <t>Krause Landscape Contractors, Inc.</t>
  </si>
  <si>
    <t>13201 Indian Hill Rd.</t>
  </si>
  <si>
    <t>Amarillo</t>
  </si>
  <si>
    <t>Billy</t>
  </si>
  <si>
    <t>POTTER</t>
  </si>
  <si>
    <t>AMARILLO, TX</t>
  </si>
  <si>
    <t>P-400-20193-708997</t>
  </si>
  <si>
    <t>Shared housing may be available, if used $45.00/wk will be deducted from paycheck.</t>
  </si>
  <si>
    <t>tin@krauselandscape.com</t>
  </si>
  <si>
    <t>H-400-20314-904861</t>
  </si>
  <si>
    <t xml:space="preserve">Loyola </t>
  </si>
  <si>
    <t>H-400-20308-896415</t>
  </si>
  <si>
    <t>Required by Federal, State &amp; Local Law Shared housing offered at no cost to worker living outside reasonable commuting area No family housing offered Utilities not included</t>
  </si>
  <si>
    <t>H-400-20302-890113</t>
  </si>
  <si>
    <t>(BVLS4201) BrightView Landscape Services, Inc.-  Monterey Bay</t>
  </si>
  <si>
    <t>P-400-20274-852589</t>
  </si>
  <si>
    <t>ryan.burr@brightview.com</t>
  </si>
  <si>
    <t>H-400-20308-897407</t>
  </si>
  <si>
    <t>American Bannner Amusements</t>
  </si>
  <si>
    <t>225 S. Vernon</t>
  </si>
  <si>
    <t>Marine</t>
  </si>
  <si>
    <t>Walsh</t>
  </si>
  <si>
    <t>abafamilyfun@gmail.com</t>
  </si>
  <si>
    <t>P-400-20203-727103</t>
  </si>
  <si>
    <t>www.americanbanneramusements.com</t>
  </si>
  <si>
    <t>H-400-20300-888306</t>
  </si>
  <si>
    <t>H-400-20297-887205</t>
  </si>
  <si>
    <t>Strates Shows, Inc.</t>
  </si>
  <si>
    <t>10600 S ORANGE AVE</t>
  </si>
  <si>
    <t>Director of Finance and Administration</t>
  </si>
  <si>
    <t>jay@strates.com</t>
  </si>
  <si>
    <t>P-400-20184-692235</t>
  </si>
  <si>
    <t xml:space="preserve">Optional mobile housing ($125/week) and local convenience travel ($25/week) are available for wage credit and/or deduction, or any lesser amount to the maximum extent not prohibited by law.  The employer will pay the cost of housing to the extent such costs would reduce the pay below the offered wage rate for the areas of intended employment. </t>
  </si>
  <si>
    <t>http://www.stratescarnivalcompany.com/contact-us</t>
  </si>
  <si>
    <t>H-400-20307-895404</t>
  </si>
  <si>
    <t>MIG welding, grinding, etc. There may be tims where they have to just fix certain racks.</t>
  </si>
  <si>
    <t>Safety Material</t>
  </si>
  <si>
    <t>MEDFORD</t>
  </si>
  <si>
    <t>H-400-20301-889413</t>
  </si>
  <si>
    <t>(ELC3127) Emerald Landscape Company , Inc.- Concord, CA</t>
  </si>
  <si>
    <t>980 JOLLY ROAD</t>
  </si>
  <si>
    <t>SUITE  300</t>
  </si>
  <si>
    <t>BLUE BELL</t>
  </si>
  <si>
    <t>1970 Industrial Place</t>
  </si>
  <si>
    <t>Concord</t>
  </si>
  <si>
    <t>P-400-20274-852545</t>
  </si>
  <si>
    <t>H-400-20303-892179</t>
  </si>
  <si>
    <t>(BVLS3220) BrightView Landscape Services, Inc.- Ontario, CA</t>
  </si>
  <si>
    <t>8726 Calabash Avenue</t>
  </si>
  <si>
    <t>Fontana</t>
  </si>
  <si>
    <t>P-400-20275-853075</t>
  </si>
  <si>
    <t>Gina.Morales@brightview.com</t>
  </si>
  <si>
    <t>H-400-20277-856742</t>
  </si>
  <si>
    <t>Ray Cammack Shows Inc</t>
  </si>
  <si>
    <t>Arizona</t>
  </si>
  <si>
    <t>Must be willing to work up to 7days/wk. Pre-employment drug testing and criminal background check required, paid by employer. Applicants must cooperate with and complete job application and interview truthfully</t>
  </si>
  <si>
    <t>P-400-20223-759626</t>
  </si>
  <si>
    <t xml:space="preserve">www.azjobconnection.gov </t>
  </si>
  <si>
    <t>H-400-20280-860575</t>
  </si>
  <si>
    <t xml:space="preserve">House Framer </t>
  </si>
  <si>
    <t>4 Corners Construction LLC</t>
  </si>
  <si>
    <t>1564 Old TVA Road</t>
  </si>
  <si>
    <t xml:space="preserve">Perez </t>
  </si>
  <si>
    <t xml:space="preserve">1564 Old TVA Road </t>
  </si>
  <si>
    <t>jjperezlabor@gmail.com</t>
  </si>
  <si>
    <t xml:space="preserve">David </t>
  </si>
  <si>
    <t>Cruz Law, PLLC</t>
  </si>
  <si>
    <t xml:space="preserve">Basic math skills. Ability to read and follow plans/blueprints. Measuring and planning. Knowledge of building codes. Ability to lift and carry heavy pieces of material or structures. Ability to use saws, nail-guns and other power tools. Ability to use various hand tools. Ability to drive a work-truck. Must be detail oriented. Must have good hand-eye coordination. Must have good physical stamina. </t>
  </si>
  <si>
    <t>P-400-20169-660084</t>
  </si>
  <si>
    <t xml:space="preserve">Deduction(s) will only be made as is mandated by Federal and State Law. </t>
  </si>
  <si>
    <t>copycatsprints@gmail.com</t>
  </si>
  <si>
    <t>H-400-20301-888785</t>
  </si>
  <si>
    <t xml:space="preserve">FENCE ERECTOR </t>
  </si>
  <si>
    <t>Fence Erectors</t>
  </si>
  <si>
    <t>REYNA FENCING &amp; CEDAR BUSINESS</t>
  </si>
  <si>
    <t xml:space="preserve">N/A </t>
  </si>
  <si>
    <t>110 SPRING MEADOW RD.</t>
  </si>
  <si>
    <t>KERRVILLE</t>
  </si>
  <si>
    <t xml:space="preserve">REYNA </t>
  </si>
  <si>
    <t>ISIDORO</t>
  </si>
  <si>
    <t>110 SPRINGS MEADOW RD.</t>
  </si>
  <si>
    <t>KEERVILLE</t>
  </si>
  <si>
    <t>reynafencing@gmail.com</t>
  </si>
  <si>
    <t>LOPEZ</t>
  </si>
  <si>
    <t>ERICKA</t>
  </si>
  <si>
    <t xml:space="preserve">12400 W. HWY. 71 </t>
  </si>
  <si>
    <t>SUITE 350-395</t>
  </si>
  <si>
    <t>trebolstaffingsolutions@gmail.com</t>
  </si>
  <si>
    <t>TREBOL STAFFING SOLUTIONS</t>
  </si>
  <si>
    <t>110 SPRINGS MEADOW RD</t>
  </si>
  <si>
    <t xml:space="preserve">KERRVILLE </t>
  </si>
  <si>
    <t>P-400-20240-790039</t>
  </si>
  <si>
    <t>H-400-20296-885143</t>
  </si>
  <si>
    <t>Roger Westmoreland Concessions, Inc.</t>
  </si>
  <si>
    <t>1914 East First Street</t>
  </si>
  <si>
    <t>(Mail: PO Box 1090, Hughes Springs TX 75656)</t>
  </si>
  <si>
    <t>Westmoreland</t>
  </si>
  <si>
    <t>rwfoodco@aol.com</t>
  </si>
  <si>
    <t>P-400-20205-730857</t>
  </si>
  <si>
    <t>H-400-20309-897705</t>
  </si>
  <si>
    <t>Daily Services, LLC</t>
  </si>
  <si>
    <t>1686 General Mouton Ave.</t>
  </si>
  <si>
    <t>Johnette</t>
  </si>
  <si>
    <t>johnette@teamoneworks.com</t>
  </si>
  <si>
    <t>P-400-20205-732339</t>
  </si>
  <si>
    <t>H-400-20309-897743</t>
  </si>
  <si>
    <t>Gordon's Gardens, LLC</t>
  </si>
  <si>
    <t>3104 N Forest Lakes Street</t>
  </si>
  <si>
    <t>Wichita</t>
  </si>
  <si>
    <t>14605 NW 45 Hwy</t>
  </si>
  <si>
    <t>Parkville</t>
  </si>
  <si>
    <t>Must be able to lift up to 50lbs and have 3 months of experience in landscaping/grounds keeping.</t>
  </si>
  <si>
    <t>14605 NW Hwy 45</t>
  </si>
  <si>
    <t>PLATTE</t>
  </si>
  <si>
    <t>P-400-20281-867321</t>
  </si>
  <si>
    <t>gardengateskc@gmail.com</t>
  </si>
  <si>
    <t>H-400-20324-919718</t>
  </si>
  <si>
    <t>Line cook</t>
  </si>
  <si>
    <t>Zapatas Inc</t>
  </si>
  <si>
    <t>Zapatas</t>
  </si>
  <si>
    <t>1362 Sheridan Ave</t>
  </si>
  <si>
    <t>Connie</t>
  </si>
  <si>
    <t>Mowatt</t>
  </si>
  <si>
    <t>PO Box 2908</t>
  </si>
  <si>
    <t>CMowatt2@gmail.com</t>
  </si>
  <si>
    <t>H Visa Solutions</t>
  </si>
  <si>
    <t>Workers will work varying 8-hour shifts during the week</t>
  </si>
  <si>
    <t>PARK</t>
  </si>
  <si>
    <t>P-400-20223-759206</t>
  </si>
  <si>
    <t>all required federal, state and local taxes will be deducted fromn the employees check</t>
  </si>
  <si>
    <t>cmowatt2@gmail.com</t>
  </si>
  <si>
    <t>H-400-20318-912369</t>
  </si>
  <si>
    <t>Greenturf Landscaping Co.</t>
  </si>
  <si>
    <t>Greenturf Inc</t>
  </si>
  <si>
    <t>8905 E. Hefner Rd.</t>
  </si>
  <si>
    <t>McMiller</t>
  </si>
  <si>
    <t>Tim</t>
  </si>
  <si>
    <t>tim@greenturfinc.com</t>
  </si>
  <si>
    <t xml:space="preserve">Pre-hire background check required; Random drug testing during employment, Able to lift 50lbs, Monday-Friday, overtime varies, Overtime not guaranteed. Schedule varies. Holidays and weekends may be required.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</si>
  <si>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Potential raises/bonuses at employer's discretion</t>
  </si>
  <si>
    <t>P-400-20290-880808</t>
  </si>
  <si>
    <t>H-400-20322-915309</t>
  </si>
  <si>
    <t>Grounds Maintenance Specialist</t>
  </si>
  <si>
    <t>Haymore Landscaping, Inc.</t>
  </si>
  <si>
    <t>2720 Franklin Turnpike</t>
  </si>
  <si>
    <t>Haymore</t>
  </si>
  <si>
    <t>Johnny</t>
  </si>
  <si>
    <t>PITTSYLVANIA</t>
  </si>
  <si>
    <t>P-400-20204-728975</t>
  </si>
  <si>
    <t>haymore@haymoregardencenter.com</t>
  </si>
  <si>
    <t>ww.vawc.virginia.gov</t>
  </si>
  <si>
    <t>H-400-20294-883746</t>
  </si>
  <si>
    <t>Guest Services Agent</t>
  </si>
  <si>
    <t xml:space="preserve">The Petitioner will consider for employmentany person who possesses at least six (6) months of guest service experience at a high-end hotel, resort, or private club.
Successful applicant must pass pre-employment background check.  </t>
  </si>
  <si>
    <t>Wage: $15.56 - $16.02 per hour, paid bi-weekly.  Overtime is available at $23.34 - $24.03 per hour.  See job description</t>
  </si>
  <si>
    <t>P-400-20246-801267</t>
  </si>
  <si>
    <t>H-400-20310-901447</t>
  </si>
  <si>
    <t>AquaWorks, Inc.</t>
  </si>
  <si>
    <t>645 North Broadway</t>
  </si>
  <si>
    <t>Luciano</t>
  </si>
  <si>
    <t>anthony_aqua_nat@yahoo.com</t>
  </si>
  <si>
    <t>BONDIKOV</t>
  </si>
  <si>
    <t>225 Broadway</t>
  </si>
  <si>
    <t>3rd Floor</t>
  </si>
  <si>
    <t>adb@ppid.com</t>
  </si>
  <si>
    <t>Must be able to perform the job duties and willing to work on weekends. Employer will train.</t>
  </si>
  <si>
    <t>P-400-20283-874888</t>
  </si>
  <si>
    <t>None, except the ones required by law</t>
  </si>
  <si>
    <t>H-400-20308-896130</t>
  </si>
  <si>
    <t>Schultz &amp; Co Landscapes, LLC</t>
  </si>
  <si>
    <t>5038 Bacon Rd</t>
  </si>
  <si>
    <t>Vignes</t>
  </si>
  <si>
    <t>dvignes@schultzlandscapes.com</t>
  </si>
  <si>
    <t xml:space="preserve">Able to lift 50lbs. Pre-hire background check required;Random drug testing during employment;Pre-employment drug testing required;Post-Accident Drug Testing. Monday-Friday, some Saturdays required, schedule varies, end time varies, additional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</si>
  <si>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Raise at employer's discretion. Percentage of 401K offered.</t>
  </si>
  <si>
    <t>P-400-20247-805080</t>
  </si>
  <si>
    <t>info@schultzlandscapes.com</t>
  </si>
  <si>
    <t>H-400-20308-896613</t>
  </si>
  <si>
    <t>KY South Central Pools, LLC</t>
  </si>
  <si>
    <t>265 East Main Street</t>
  </si>
  <si>
    <t xml:space="preserve">P.O. Box 1253, Mt. Vernon KY 40456 </t>
  </si>
  <si>
    <t>Mt. Vernon</t>
  </si>
  <si>
    <t>Mount Vernon</t>
  </si>
  <si>
    <t>kysouthcentralpools@gmail.com</t>
  </si>
  <si>
    <t xml:space="preserve">265 East Main Street </t>
  </si>
  <si>
    <t>ROCKCASTLE</t>
  </si>
  <si>
    <t>P-400-20278-857070</t>
  </si>
  <si>
    <t>H-400-20309-897701</t>
  </si>
  <si>
    <t>Concrete workers/finishers</t>
  </si>
  <si>
    <t>Bahena Construction Company, Inc.</t>
  </si>
  <si>
    <t>1105 W. Broadway</t>
  </si>
  <si>
    <t>Winnsboro</t>
  </si>
  <si>
    <t>Exum</t>
  </si>
  <si>
    <t>Clarisa</t>
  </si>
  <si>
    <t>cbfussell@yahoo.com</t>
  </si>
  <si>
    <t>WOOD</t>
  </si>
  <si>
    <t>P-400-20205-732293</t>
  </si>
  <si>
    <t>H-400-20301-889597</t>
  </si>
  <si>
    <t>H-400-20308-895939</t>
  </si>
  <si>
    <t>Shared housing may be available, if used $85.00/wk will be deducted from paycheck.</t>
  </si>
  <si>
    <t>H-400-20308-896196</t>
  </si>
  <si>
    <t>Hahira Nursery Inc</t>
  </si>
  <si>
    <t>QC Landscaping</t>
  </si>
  <si>
    <t>837 Union Rd.</t>
  </si>
  <si>
    <t>Mailing: PO Box 292, Hahira, GA 31632</t>
  </si>
  <si>
    <t>Hahira</t>
  </si>
  <si>
    <t>Megow</t>
  </si>
  <si>
    <t>david@hahiranursery.com</t>
  </si>
  <si>
    <t xml:space="preserve">Vanessa </t>
  </si>
  <si>
    <t>Able to lift 75lbs. Monday-Friday, some weekends required, schedule varies, start/end times vary, overtime varies.</t>
  </si>
  <si>
    <t>837 Union Road</t>
  </si>
  <si>
    <t>LOWNDES</t>
  </si>
  <si>
    <t>P-400-20241-794147</t>
  </si>
  <si>
    <t>H-400-20308-896985</t>
  </si>
  <si>
    <t>Merkle Lawn Care Company, Inc.</t>
  </si>
  <si>
    <t>210 Vine Street</t>
  </si>
  <si>
    <t>Wilder</t>
  </si>
  <si>
    <t>Merkle</t>
  </si>
  <si>
    <t xml:space="preserve">210 Vine Street </t>
  </si>
  <si>
    <t>merklelawncareservices@gmail.com</t>
  </si>
  <si>
    <t>P-400-20278-857073</t>
  </si>
  <si>
    <t>H-400-20310-900668</t>
  </si>
  <si>
    <t>Brake Landscaping and Lawncare, Inc.</t>
  </si>
  <si>
    <t>3514 Gratiot Street</t>
  </si>
  <si>
    <t>Brake</t>
  </si>
  <si>
    <t>P-400-20211-742249</t>
  </si>
  <si>
    <t>H-400-20308-895938</t>
  </si>
  <si>
    <t>The Greenwood Group, LLC</t>
  </si>
  <si>
    <t>4577 Hwy Z</t>
  </si>
  <si>
    <t>Schepis</t>
  </si>
  <si>
    <t>Joan</t>
  </si>
  <si>
    <t>P-400-20195-711077</t>
  </si>
  <si>
    <t xml:space="preserve">Shared housing may be available, if used, $70.00/wk will be deducted from paycheck. </t>
  </si>
  <si>
    <t>joan@thegreenwoodgroup.net</t>
  </si>
  <si>
    <t>H-400-20308-895942</t>
  </si>
  <si>
    <t>Goodwin Pro Turf, Inc.</t>
  </si>
  <si>
    <t>6945 W. 152nd Terrace</t>
  </si>
  <si>
    <t>Winetroub</t>
  </si>
  <si>
    <t>P-400-20193-708999</t>
  </si>
  <si>
    <t>accounting@goodwinproturf.com</t>
  </si>
  <si>
    <t>https://www.kansasworks.com/ada/r/job_seeker</t>
  </si>
  <si>
    <t>H-400-20338-937428</t>
  </si>
  <si>
    <t>J &amp; B Sales and Service, Inc.</t>
  </si>
  <si>
    <t>910 CR 541</t>
  </si>
  <si>
    <t>SUMTERVILLE</t>
  </si>
  <si>
    <t>Curran</t>
  </si>
  <si>
    <t>jnbsales@gmail.com</t>
  </si>
  <si>
    <t>516 NW 3rd St.</t>
  </si>
  <si>
    <t>SUMTER</t>
  </si>
  <si>
    <t>THE VILLAGES, FL</t>
  </si>
  <si>
    <t>P-400-20225-764509</t>
  </si>
  <si>
    <t>Employer will make all deductions from the worker’s paycheck required by law. Optional mobile housing (valued at $75.00 per week) and local convenience travel (valued at $50.00 per week) are available at no cost to the worker.</t>
  </si>
  <si>
    <t>H-400-20337-935637</t>
  </si>
  <si>
    <t>S.L. Acquisitions Company</t>
  </si>
  <si>
    <t>Superior Landscapes</t>
  </si>
  <si>
    <t>2000 Lone Star Drive</t>
  </si>
  <si>
    <t>Wilschetz</t>
  </si>
  <si>
    <t>swilschetz@superiorlandscapes.biz</t>
  </si>
  <si>
    <t>P-400-20210-738446</t>
  </si>
  <si>
    <t>H-400-20230-772025</t>
  </si>
  <si>
    <t>Romans Racing Stables, Inc</t>
  </si>
  <si>
    <t>1812 Parkridge Parkway</t>
  </si>
  <si>
    <t>BAHENA</t>
  </si>
  <si>
    <t>BALDEMAR</t>
  </si>
  <si>
    <t xml:space="preserve">ASSISTANT TRAINER </t>
  </si>
  <si>
    <t>LOUISVILLE</t>
  </si>
  <si>
    <t>BALDEMARBAHENA@YAHOO.COM</t>
  </si>
  <si>
    <t>Gulfstream Park</t>
  </si>
  <si>
    <t>P-400-20157-630903</t>
  </si>
  <si>
    <t>H-400-20234-782517</t>
  </si>
  <si>
    <t>Carpenter Helper</t>
  </si>
  <si>
    <t xml:space="preserve">Position requires 0 - 6 months of experience as Carpenter Helper.  Criminal background check and pre-employment drug screen required. Weekly Work Schedule: 45 hours (8 hours on Monday, Tuesday, Wednesday, Thursday, Friday and 5 hours on Saturday). Workers will work on their feet in bent, stooped and crouched positions and on ladders up to ten (10) feet in height for long periods of time. Extensive pushing and pulling. Employees must be able to lift and carry materials or equipment with a weight of 50 pounds frequently throughout the workday up to 75 yards. Work requires repetitive movements and extensive walking.  Workers are expected to work outside in all weather conditions including cold, snow, rain, and heat.  Temperatures may range from -20 to 110 F. Workers may be required to work during rain and snow conditions that are not severe enough to stop operations. Returning workers and workers with experience may be paid higher wage rates. </t>
  </si>
  <si>
    <t>P-400-20140-584678</t>
  </si>
  <si>
    <t xml:space="preserve">Employer will make all deductions from worker's paycheck required by law. Employer will provide housing and deduct an additional $60.00 per weekly paycheck for rent and utilities. The use of housing and any additional deductions associated with such use is optional. </t>
  </si>
  <si>
    <t>H-400-20239-789332</t>
  </si>
  <si>
    <t>9063 US 411</t>
  </si>
  <si>
    <t>Delano</t>
  </si>
  <si>
    <t>CLEVELAND, TN</t>
  </si>
  <si>
    <t>P-400-20197-716252</t>
  </si>
  <si>
    <t>H-400-20239-788881</t>
  </si>
  <si>
    <t>Sortpack, Inc.</t>
  </si>
  <si>
    <t xml:space="preserve"> simm@solgroup-marketing.com</t>
  </si>
  <si>
    <t>Sorting and Packing Requirements: Minimum three-month experience handling and inspecting winter melons, such as cantaloupes, honeydews, and watermelons; sorting, packing, and repacking winter melons grown and harvested in Central America. Knowledge and experience classifying winter melons according to grade and customer specifications. Experience with Right Fruit to Right Customer (RFS) process implemented by the melon warehouses and packing houses or other similar processes. Understand and follow basic verbal and written instructions. Ability to work in a group setting. Ability to use a scale. Effectively communicate information and respond to questions. Possess basic mathematical skills. Perform basic visual quality inspections on products. Maintain the production pace of other team members. Proper grooming standards. Proper clothing including shoes with a good grip. Physical Demands: Required to stand for long periods of time. May involve some repetitive motions. Must be able to lift 40 pounds - More than 40 pounds require team lift. May also engage in frequent bending, stooping, squatting, pushing and pulling of parts and part containers.  Food Safety Requirements: General knowledge of safe food handling practices. Knowledge and understanding of industry standards for packing and sorting of winter melons.  Ability to work overtime, weekend and holiday hours.</t>
  </si>
  <si>
    <t>Paid sick leave (when eligible)</t>
  </si>
  <si>
    <t>P-400-20188-697738</t>
  </si>
  <si>
    <t>The employer will make all deductions required by law including federal state and income tax, Medicare (if applicable), Social Security (if applicable), Medical Insurance (if applicable). If rent is paid by the employer, the employer will deduct monthly rent of $350 spread over each pay period. Employer-assisted lodging is optional.</t>
  </si>
  <si>
    <t>H-400-20245-799126</t>
  </si>
  <si>
    <t xml:space="preserve">The Petitioner will consider for employment any person who possesses at least three (3) months of experience at a high-end restaurant, resort, or private club.  Successful applicant must pass pre-employment background check.
</t>
  </si>
  <si>
    <t>P-400-20176-676982</t>
  </si>
  <si>
    <t>H-400-20231-775681</t>
  </si>
  <si>
    <t>2255 Cumberland Parkway SE</t>
  </si>
  <si>
    <t>Bldg 1700</t>
  </si>
  <si>
    <t>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75lbs (possible 2-person).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t>
  </si>
  <si>
    <t>2255 Cumberland Pkwy SE (report to work)</t>
  </si>
  <si>
    <t>P-400-20204-730016</t>
  </si>
  <si>
    <t>H-400-20234-782662</t>
  </si>
  <si>
    <t>Mitchell Presson dba Timberland Forestry Service</t>
  </si>
  <si>
    <t>8001 Harper RD.</t>
  </si>
  <si>
    <t>408 W MARIAN AVE</t>
  </si>
  <si>
    <t>LAKE PARK</t>
  </si>
  <si>
    <t>OFFICE@AGWORKSH2.COM</t>
  </si>
  <si>
    <t>AGWORKS H2, LLC</t>
  </si>
  <si>
    <t>Worker must be in excellent physical condition with a strong back and be able to do a lot of walking in tough terrain, mud snow. This work is not done in a nursery of factory this work in done in the woods.</t>
  </si>
  <si>
    <t>466 Centerville Rd.</t>
  </si>
  <si>
    <t>Colombia Falls</t>
  </si>
  <si>
    <t>WASHINGTON (MACHIAS)</t>
  </si>
  <si>
    <t xml:space="preserve">Piece Rate of $2.80 per correct pole. </t>
  </si>
  <si>
    <t>P-400-20160-633839</t>
  </si>
  <si>
    <t>Optional shared housing is available at Wild Berry Way, Columbia Falls, ME 04623 at no cost to workers residing outside of the commuting area.</t>
  </si>
  <si>
    <t>H-400-20232-777910</t>
  </si>
  <si>
    <t>Landscaping Workers</t>
  </si>
  <si>
    <t>ELITE LAWN SERVICES, INC.</t>
  </si>
  <si>
    <t>2132 S. HWY 94</t>
  </si>
  <si>
    <t>2132 MO-94</t>
  </si>
  <si>
    <t>elsstl@yahoo.com</t>
  </si>
  <si>
    <t>Criminal background check (post hire, preemployment) Must be able to perform all listed job duties</t>
  </si>
  <si>
    <t>P-400-20156-627835</t>
  </si>
  <si>
    <t>ELSSTL@YAHOO.COM</t>
  </si>
  <si>
    <t>H-400-20245-800094</t>
  </si>
  <si>
    <t>Must be able to lift 35lbs.. Must be able to work Mon-Sun 40 hrs/wk. Any 8 hr shift within 8am to 10pm any day of the week, days off rotate, shifts vary</t>
  </si>
  <si>
    <t>P-400-20213-746315</t>
  </si>
  <si>
    <t>H-400-20252-810692</t>
  </si>
  <si>
    <t>Trimont Land Company</t>
  </si>
  <si>
    <t>Northstar California, part of the Vail Resorts family of companies</t>
  </si>
  <si>
    <t>50 Trimont Lane</t>
  </si>
  <si>
    <t>P-400-20206-734790</t>
  </si>
  <si>
    <t>H-400-20253-812836</t>
  </si>
  <si>
    <t>SOUTHWEST FORESTRY, LLC</t>
  </si>
  <si>
    <t>3761 SOUTH PACIFIC HWY</t>
  </si>
  <si>
    <t>#66</t>
  </si>
  <si>
    <t>BAZAN</t>
  </si>
  <si>
    <t>SILVESTRE</t>
  </si>
  <si>
    <t>OWNER/PRESIDENT</t>
  </si>
  <si>
    <t>3761 SOUTH  PACIFIC HWY</t>
  </si>
  <si>
    <t>SILVESTRE.BAZAN541@GMAIL.COM</t>
  </si>
  <si>
    <t>MUST BE ABLE TO PLANT IN AN 8 HOUR DAY BY THE END OF THE 1ST WEEK:  800 TREES, BY THE END OF THE 2ND WEEK: 900 TREES, BY THE END OF THE 3RD WEEK:  1,000 TREES.
MUST SHOW PROOF OF LEGAL AUTHORIZATION TO WORK IN THE UNITED STATES. DRUG/ALCOHOL/TOBACCO FREE WORK ZONE. MUST BE 18 DUE TO TRAVEL.     WHEN WORK IS CONDUCTED OUTSIDE OF THE GENERAL COMMUTING AREA OF MEDFORD, OR, THE COMPANY WILL PAY FOR HOTEL ROOMS AND AT NO EXPENSE TO THE EMPLOYEE.</t>
  </si>
  <si>
    <t>THE WAGE RATE PAID DEPENDS IN WHICH COUNTY THE WORK IS PERFORMED.</t>
  </si>
  <si>
    <t>P-400-20209-736388</t>
  </si>
  <si>
    <t>The company will make all deductions from the worker's paycheck required by law. F.d.5: The employer will assist in helping  locate optional housing in the general commuting area of  Lewis county which is paid by the employee.</t>
  </si>
  <si>
    <t>H-400-20239-788959</t>
  </si>
  <si>
    <t>Suburban Seasonal Services, Inc.</t>
  </si>
  <si>
    <t>6900 Greeley Street</t>
  </si>
  <si>
    <t>Mazzola</t>
  </si>
  <si>
    <t>Salvador</t>
  </si>
  <si>
    <t>P-400-20209-736650</t>
  </si>
  <si>
    <t>Employer will make all deductions required by law from each paycheck. Employer will advance against pay up to $75/day at the end of each work day for room and board at no interest for the first two weeks, of employment, if needed.</t>
  </si>
  <si>
    <t>H-400-20241-793443</t>
  </si>
  <si>
    <t xml:space="preserve">Must be able to stand for extended periods of time, lift 50 lbs., operate dishwasher machinery and work weekends and holidays. </t>
  </si>
  <si>
    <t>P-400-20183-689442</t>
  </si>
  <si>
    <t xml:space="preserve">Other deductions from employee's paychecks (as applicable) include a $100 refundable uniform deposit that is returned to the employee when the uniform is returned at the end of the season.  Employee housing rent will be between $348.41 and $800/month, services (including water, sewer, gas, electric, and snow removal which are not optional) will be between $0 and $151.59/month, and employee housing parking (which is optional) would be $50 per month.  All three housing deductions will be taken from two paychecks per month. There may be a housing deposit, if not paid in advance, 
up to $400 total with $350 refundable at the end of contract. Employee housing is optional.
</t>
  </si>
  <si>
    <t>H-400-20259-825062</t>
  </si>
  <si>
    <t>Tracy Henderson</t>
  </si>
  <si>
    <t>Henderson Farm</t>
  </si>
  <si>
    <t>4191 FM 1504</t>
  </si>
  <si>
    <t>tracy@hendersonconcrete.net</t>
  </si>
  <si>
    <t>P-400-20189-699373</t>
  </si>
  <si>
    <t>H-400-20254-815479</t>
  </si>
  <si>
    <t>SVH Properties</t>
  </si>
  <si>
    <t>909 Green Arbor Dr.</t>
  </si>
  <si>
    <t>Hutchens</t>
  </si>
  <si>
    <t>Victoria</t>
  </si>
  <si>
    <t xml:space="preserve">909 Green Arbor Dr. </t>
  </si>
  <si>
    <t xml:space="preserve">1788 Little Brennan Rd. </t>
  </si>
  <si>
    <t>P-400-20219-754845</t>
  </si>
  <si>
    <t>Employer will make all deductions required by law from each paycheck as well as for optional employer provided housing at 60.00/wk, utilities included.</t>
  </si>
  <si>
    <t>svphutchens@charter.net</t>
  </si>
  <si>
    <t>H-400-20269-846573</t>
  </si>
  <si>
    <t>Performance Horse Veterinarian</t>
  </si>
  <si>
    <t>Veterinarians</t>
  </si>
  <si>
    <t>Hagyard-Davidson-McGee Associates PLLC</t>
  </si>
  <si>
    <t>Hagyard Equine Medical Institute</t>
  </si>
  <si>
    <t>4250 Iron Works Pike</t>
  </si>
  <si>
    <t>O'Flynn</t>
  </si>
  <si>
    <t>Intern &amp; Extern Coordinator</t>
  </si>
  <si>
    <t>joflynn@hagyard.com</t>
  </si>
  <si>
    <t>REQUIRES A DOCTOR OF VETERINARY MEDICINE (DVM) DEGREE FROM AN AMERICAN VETERINARY MEDICAL ASSOCIATION (AVMA) ACCREDITED SCHOOL OR A VETERINARY DEGREE FROM A NON-AVMA ACCREDITED FOREIGN COLLEGE IF IN CONJUNCTION WITH EDUCATION COMMISSION FOR FOREIGN VETERINARY GRADUATES (ECFVG) CERTIFICATE.
REQUIRES 6 MONTHS OF EXPERIENCE AS A PERFORMANCE HORSE VETERINARIAN. REQUIRES A MINIMUM OF 5 YEARS OF EXPERIENCE WITH HIGH-PERFORMANCE HORSES.
MUST BE LICENSED TO PRACTICE VETERINARY MEDICINE IN KENTUCKY.</t>
  </si>
  <si>
    <t>P-400-20170-666059</t>
  </si>
  <si>
    <t>Optional lodging provided at no cost on-site Lexington, KY.</t>
  </si>
  <si>
    <t>H-400-20269-846324</t>
  </si>
  <si>
    <t>NASS LLC</t>
  </si>
  <si>
    <t>76 Depot Road</t>
  </si>
  <si>
    <t>Mailing: PO Box 839, Epping, NH 03042</t>
  </si>
  <si>
    <t>Epping</t>
  </si>
  <si>
    <t>Dumond</t>
  </si>
  <si>
    <t>Mailing: PO Box 03042, Epping, NH 03042</t>
  </si>
  <si>
    <t>cindy@northatlanticservice.com</t>
  </si>
  <si>
    <t>Must lift 50lbs. &amp; work in extremely cold temperatures.
F.a.5-6 - WORK SCHEDULE:
M-F, 35 HRS/WK, 9AM-5PM &amp; MUST BE AVAIL WHEN THERE IS A SNOW EVENT.</t>
  </si>
  <si>
    <t>EPPING</t>
  </si>
  <si>
    <t>PORTSMOUTH, NH-ME</t>
  </si>
  <si>
    <t>Raises/bonuses may be offered at company's discretion based on factors such as work performance, skill and tenure.</t>
  </si>
  <si>
    <t>P-400-20238-787227</t>
  </si>
  <si>
    <t>H-400-20268-844863</t>
  </si>
  <si>
    <t>MUST BE BALE TO WORK WEEKENDS AND HOLIDAYS. ROTATE/SPLIT SHIFTS.</t>
  </si>
  <si>
    <t>14700 FRONT BEACH RD</t>
  </si>
  <si>
    <t>P-400-20157-631120</t>
  </si>
  <si>
    <t>Optional 3rd party housing may be available at $115/wk-$125/wk and may be voluntarily payroll deducted biweekly plus all deductions required by law. $150 nonrefundable cleaning fee if you choose optional housing option.</t>
  </si>
  <si>
    <t>H-400-20261-831035</t>
  </si>
  <si>
    <t>Light Installer/Tree Trimmers Tech</t>
  </si>
  <si>
    <t>HBLT, LLC</t>
  </si>
  <si>
    <t xml:space="preserve">11402 Pradera Drive </t>
  </si>
  <si>
    <t>Hess</t>
  </si>
  <si>
    <t>11402 Pradera Drive</t>
  </si>
  <si>
    <t>amanda.delarosa@FisherBroyles.com</t>
  </si>
  <si>
    <t xml:space="preserve">Pre-hire employer paid drug testing required. </t>
  </si>
  <si>
    <t xml:space="preserve">2408 Gardenia </t>
  </si>
  <si>
    <t>P-400-20169-660541</t>
  </si>
  <si>
    <t>mhess5@austin.rr.com</t>
  </si>
  <si>
    <t>H-400-20273-848899</t>
  </si>
  <si>
    <t>HOUSEKEEPING/MAID</t>
  </si>
  <si>
    <t>Blossom Cleaning and Multi Services LLC</t>
  </si>
  <si>
    <t>bravob17@hotmail.com</t>
  </si>
  <si>
    <t>PREHIRE CRIMINAL BACKGROUND CHECKS TO BE CONDUCTED.
Second shift 5:00pm to 1:00am</t>
  </si>
  <si>
    <t>1424 Old Knoxville Highway</t>
  </si>
  <si>
    <t>Sevierville</t>
  </si>
  <si>
    <t>P-400-20160-633224</t>
  </si>
  <si>
    <t xml:space="preserve">Assistance with shared lodging at $75 per week  and $10 per week for transportation if elected. </t>
  </si>
  <si>
    <t>H-400-20259-824111</t>
  </si>
  <si>
    <t>Mabile's Trucking, Inc.</t>
  </si>
  <si>
    <t>Louisiana Wholeboiled</t>
  </si>
  <si>
    <t>39745 Bayou Pigeon Road</t>
  </si>
  <si>
    <t>Mabile</t>
  </si>
  <si>
    <t>Blaine</t>
  </si>
  <si>
    <t>149 Leonie Street</t>
  </si>
  <si>
    <t>Pierre Part</t>
  </si>
  <si>
    <t>mabilestrucking@bellsouth.net</t>
  </si>
  <si>
    <t>Extensive sitting and/or standing; repetitive movements; random drug screening upon hire paid for by employer; must be able to lift 50 pounds; must be able to peel a minimum of five (5) pounds per hour.</t>
  </si>
  <si>
    <t xml:space="preserve">Employees may make above hourly wage rate based on piecerate performance, work performance, and/or work experience. </t>
  </si>
  <si>
    <t>P-400-20183-689606</t>
  </si>
  <si>
    <t>The deductions the employer intends to make from paycheck, which are not required by law, would be the deduction of fifty dollars per week for the optional housing provided by employer, if chosen by employee.</t>
  </si>
  <si>
    <t>H-400-20266-838025</t>
  </si>
  <si>
    <t>Imperial Forestry, Inc</t>
  </si>
  <si>
    <t>5865 Table Rock Rd</t>
  </si>
  <si>
    <t>Nieto</t>
  </si>
  <si>
    <t xml:space="preserve">Maricela </t>
  </si>
  <si>
    <t>imperialforestry@hotmail.com</t>
  </si>
  <si>
    <t>Must be 18 due to travel. Must show proof of legal authorization to work in the United States. Drug/alcohol/tobacco free work zone. Must walk substantially (up to 15 miles/day), also stoop, bend while carrying a pack (up to 45lbs)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t>
  </si>
  <si>
    <t>5865 Table Rock Rd (report to work)</t>
  </si>
  <si>
    <t>P-400-20183-690011</t>
  </si>
  <si>
    <t>P-400-20183-690009</t>
  </si>
  <si>
    <t>H-400-20291-881043</t>
  </si>
  <si>
    <t>Recreation program instructor, soccer</t>
  </si>
  <si>
    <t>Maestro Soccer, LLC</t>
  </si>
  <si>
    <t>812 Central Avenue, Suite 4</t>
  </si>
  <si>
    <t>Buchanan</t>
  </si>
  <si>
    <t>jim@maestrosoccer.com</t>
  </si>
  <si>
    <t>Sklar</t>
  </si>
  <si>
    <t>108 Baker Street, Suite 102</t>
  </si>
  <si>
    <t>Maplewood</t>
  </si>
  <si>
    <t>sklar@stevensklar.com</t>
  </si>
  <si>
    <t>Pusin &amp; Sklar, LLC</t>
  </si>
  <si>
    <t>10 Mountain Road</t>
  </si>
  <si>
    <t>Mountain Park</t>
  </si>
  <si>
    <t>Basking Ridge</t>
  </si>
  <si>
    <t>SOMERSET</t>
  </si>
  <si>
    <t>P-400-20237-784312</t>
  </si>
  <si>
    <t>If employee so chooses, employer provides car use at a charge to the employee, to be deducted from the employee's paycheck, at the rate of $250/biweekly, which covers car use and auto insurance but not gas costs.</t>
  </si>
  <si>
    <t>H-400-20292-881187</t>
  </si>
  <si>
    <t>Valley Rain Construction Corp.</t>
  </si>
  <si>
    <t>1614 E Curry Rd</t>
  </si>
  <si>
    <t>Brodland</t>
  </si>
  <si>
    <t>Carin</t>
  </si>
  <si>
    <t>HR/Payroll Specialist</t>
  </si>
  <si>
    <t>cbrodland@valleyrain.com</t>
  </si>
  <si>
    <t>P-400-20262-831987</t>
  </si>
  <si>
    <t>H-400-20279-857683</t>
  </si>
  <si>
    <t>ALPINE CLEANING AND RESTORATION SPECIALISTS INC</t>
  </si>
  <si>
    <t>180 W 500 N</t>
  </si>
  <si>
    <t>NORTH SALT LAKE</t>
  </si>
  <si>
    <t xml:space="preserve">180 W 500 N </t>
  </si>
  <si>
    <t xml:space="preserve">LASHUS </t>
  </si>
  <si>
    <t>IMMMIGRATION@FISHERBROYLES.COM</t>
  </si>
  <si>
    <t>180 W 2950 S</t>
  </si>
  <si>
    <t>P-400-20171-668193</t>
  </si>
  <si>
    <t xml:space="preserve">Employer will make all deductions required by law from each paycheck. Assistance finding and securing lodging is available, if needed, at no additional charge to the worker.
</t>
  </si>
  <si>
    <t>H-400-20280-859667</t>
  </si>
  <si>
    <t>Pre-hire drug screen and criminal background check required for all U.S. and foreign workers (paid by employer).</t>
  </si>
  <si>
    <t>420 DICK BUCHANAN ST</t>
  </si>
  <si>
    <t>LA VERGNE</t>
  </si>
  <si>
    <t xml:space="preserve">$12.71 – 20/hr. based on experience and performance $19.07 – 30.00 O.T. </t>
  </si>
  <si>
    <t>P-400-20212-744374</t>
  </si>
  <si>
    <t>H-400-20278-856984</t>
  </si>
  <si>
    <t>MUST WORK WEEKENDS AND HOLIDAYS. MUST ROTATE SHIFTS</t>
  </si>
  <si>
    <t>15 HIGHWAY 50</t>
  </si>
  <si>
    <t>STATELINE</t>
  </si>
  <si>
    <t>NEVADA NONMETROPOLITAN AREA</t>
  </si>
  <si>
    <t>P-400-20275-853126</t>
  </si>
  <si>
    <t>Optional 3rd party housing may be available at $115/wk-$125/wk and may be voluntarily payroll deducted biweekly plus all deductions required by law. $150 nonrefundable cleaning fee if you choose optional housing option</t>
  </si>
  <si>
    <t>H-400-20279-857328</t>
  </si>
  <si>
    <t>H-400-20277-856786</t>
  </si>
  <si>
    <t>Talley Amusements, Inc.</t>
  </si>
  <si>
    <t>700 Singing Quail Trail</t>
  </si>
  <si>
    <t>(Mail: PO Box 1319, Ft Worth TX 76101)</t>
  </si>
  <si>
    <t>Haslet</t>
  </si>
  <si>
    <t>Talley</t>
  </si>
  <si>
    <t>marytalley1@aol.com</t>
  </si>
  <si>
    <t>3400 Burnett-Tandy Drive</t>
  </si>
  <si>
    <t>P-400-20199-722256</t>
  </si>
  <si>
    <t>https://talleyamusements.com/employment</t>
  </si>
  <si>
    <t>H-400-20283-874561</t>
  </si>
  <si>
    <t>Thomas Carnival, Inc.</t>
  </si>
  <si>
    <t>4508 Cliffstone Cove</t>
  </si>
  <si>
    <t>(PO Box 92469, Austin TX 78709)</t>
  </si>
  <si>
    <t>Hanschen</t>
  </si>
  <si>
    <t>(Mail: PO Box 92469, Austin TX 78709)</t>
  </si>
  <si>
    <t>jwhanschen@gmail.com</t>
  </si>
  <si>
    <t>P-400-20216-748919</t>
  </si>
  <si>
    <t>H-400-20279-858487</t>
  </si>
  <si>
    <t>Long-Haul Commercial Truck Driver</t>
  </si>
  <si>
    <t>Fontana Transport Inc</t>
  </si>
  <si>
    <t>6599 Jacaranda Ave.</t>
  </si>
  <si>
    <t>CISNEROS</t>
  </si>
  <si>
    <t>Eva</t>
  </si>
  <si>
    <t>Vice President / Administration</t>
  </si>
  <si>
    <t>14009 Arrow Rte</t>
  </si>
  <si>
    <t>ecisneros@fontanatransport.net</t>
  </si>
  <si>
    <t>McLaughlin III</t>
  </si>
  <si>
    <t>Murthy Law Firm, 10451 Mill Run Circle</t>
  </si>
  <si>
    <t>briannav@murthy.com</t>
  </si>
  <si>
    <t>Murthy Law Firm</t>
  </si>
  <si>
    <t>CDL  Class A License, License cannot be limited to drive automatic engines only; DOT Medical Exam without Restrictions; Two years of Experience driving long-haul interstate tractor-trailers; Must be able to drive 13 gear manual transmissions; Applicants will need to provide up-to date driving record, maximum of 2 minor traffic violations within a year, no more than 2 violations in the last 36 months, no DUI, reckless driving, or accidents in the last 10 years, no Misdemeanors/felonies.  Insurance requires drivers to be at least 23 years old.
Work Day Requirements: Drive long distances with 11 hrs of consistent driving and 10 hrs off duty on the road inside a sleeper berth of a truck. Hours Vary depending on DOT Logbook Regulations for CDL Over the road interstate drivers</t>
  </si>
  <si>
    <t>*Please see attached</t>
  </si>
  <si>
    <t>P-400-20220-757659</t>
  </si>
  <si>
    <t xml:space="preserve">employer will make all deductions from the worker’s paycheck required by law. </t>
  </si>
  <si>
    <t>Villa</t>
  </si>
  <si>
    <t>Brianna</t>
  </si>
  <si>
    <t>H-400-20277-856752</t>
  </si>
  <si>
    <t>Alamo Amusements, Inc.</t>
  </si>
  <si>
    <t>722 Colwyn Pass</t>
  </si>
  <si>
    <t>SHERIDAN</t>
  </si>
  <si>
    <t>PATRICK</t>
  </si>
  <si>
    <t>722 COLWYN PASS</t>
  </si>
  <si>
    <t>alamoamusements@msn.com</t>
  </si>
  <si>
    <t>4902 Roosevelt Ave</t>
  </si>
  <si>
    <t>P-400-20224-763303</t>
  </si>
  <si>
    <t>H-400-20261-830698</t>
  </si>
  <si>
    <t>The Petitioner will consider for employment any person who possesses at least three (3) months of cleaning experience at a high-end hotel, resort, or private club.</t>
  </si>
  <si>
    <t>Gratuity-eligible position with a base wage of $15.00 - $18.60 per hour.  See Job Description for additional information</t>
  </si>
  <si>
    <t>P-400-20220-757405</t>
  </si>
  <si>
    <t>H-400-20277-856795</t>
  </si>
  <si>
    <t>Topscan LLC</t>
  </si>
  <si>
    <t>116 Oak Hill Drive</t>
  </si>
  <si>
    <t>(Mail: PO Box 1180, Lebanon TN 37088)</t>
  </si>
  <si>
    <t>Floyd</t>
  </si>
  <si>
    <t>cvsfloyd@gmail.com</t>
  </si>
  <si>
    <t>P-400-20214-747171</t>
  </si>
  <si>
    <t>Employer will make all deductions from the worker’s paycheck required by law.  Optional mobile housing (valued at $70.00 per week) and local convenience travel (valued at $25.00 per week) are available at no cost to the worker.</t>
  </si>
  <si>
    <t>H-400-20277-856923</t>
  </si>
  <si>
    <t>104 Longview St</t>
  </si>
  <si>
    <t>P-400-20247-804084</t>
  </si>
  <si>
    <t>H-400-20277-856925</t>
  </si>
  <si>
    <t>Isola Stables, Inc.</t>
  </si>
  <si>
    <t>3639 ALPINE ROAD</t>
  </si>
  <si>
    <t>PORTOLA VALLEY</t>
  </si>
  <si>
    <t>Murdoch</t>
  </si>
  <si>
    <t>P.O. Box 620346</t>
  </si>
  <si>
    <t>Woodside</t>
  </si>
  <si>
    <t>isolastables@gmail.com</t>
  </si>
  <si>
    <t>California Sate Supreme Court</t>
  </si>
  <si>
    <t>P-400-20185-694957</t>
  </si>
  <si>
    <t>H-400-20295-884638</t>
  </si>
  <si>
    <t>F &amp; F Farm and Reforestation LLC</t>
  </si>
  <si>
    <t>6561 Brush Creek Dr NE</t>
  </si>
  <si>
    <t>Silverton</t>
  </si>
  <si>
    <t>FFReforestation@hotmail.com</t>
  </si>
  <si>
    <t>Must be 18 years of age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t>
  </si>
  <si>
    <t>6561 Brush Creek Dr NE (report to work)</t>
  </si>
  <si>
    <t>P-400-20261-830962</t>
  </si>
  <si>
    <t>H-400-20301-889308</t>
  </si>
  <si>
    <t>Director of People and Recruitting</t>
  </si>
  <si>
    <t>7013 Mableton Pkwy.</t>
  </si>
  <si>
    <t>H-400-20309-898788</t>
  </si>
  <si>
    <t>Wood Ent Co., Inc.</t>
  </si>
  <si>
    <t>111 Osiana Drive</t>
  </si>
  <si>
    <t>woodentco@aol.com</t>
  </si>
  <si>
    <t>Must pass post-hire background check and drug test paid by employer. Must be able to lift 50lbs.</t>
  </si>
  <si>
    <t>865 SE Route 1604</t>
  </si>
  <si>
    <t>P-400-20184-692257</t>
  </si>
  <si>
    <t>P-400-20261-830747</t>
  </si>
  <si>
    <t>Optional mobile housing ($150/week) and local convenience travel ($25/week) are available for wage credit and/or deduction, or any lesser amount to the maximum extent not prohibited by law.  The employer will pay the cost of housing to the extent such costs would reduce the pay below the offered wage rate for the areas of intended employment.</t>
  </si>
  <si>
    <t>H-400-20303-891352</t>
  </si>
  <si>
    <t>(BVLS3916) BrightView Landscape Services, Inc.- Phoenix (EAST)</t>
  </si>
  <si>
    <t>2902 East Illini Street</t>
  </si>
  <si>
    <t>P-400-20275-853070</t>
  </si>
  <si>
    <t>H-400-20308-896473</t>
  </si>
  <si>
    <t>Moonlight Pool and Spa</t>
  </si>
  <si>
    <t>4055 Paramount Parkway Suite B</t>
  </si>
  <si>
    <t>Rem</t>
  </si>
  <si>
    <t>Mikeal</t>
  </si>
  <si>
    <t>haley@moonlightpoolandspa.net</t>
  </si>
  <si>
    <t xml:space="preserve">Pre-hire background check required;Random drug testing during employment, Able to lift 50lbs, Must be able to work in inclement weather, Monday-Thursday, some Fridays and/or weekends required, schedule varies, start/end time varies,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</si>
  <si>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raise/bonus at employer's discretion</t>
  </si>
  <si>
    <t>P-400-20272-847556</t>
  </si>
  <si>
    <t>H-400-20301-889285</t>
  </si>
  <si>
    <t>Emerald Landscape Company, Inc. - San Jose</t>
  </si>
  <si>
    <t>ELC3128- Brightview Landscapes</t>
  </si>
  <si>
    <t>211 Ryand Street</t>
  </si>
  <si>
    <t>Raises/bonuses offered to any worker at employer discretion based on performance, skill, tenure</t>
  </si>
  <si>
    <t>P-400-20274-852573</t>
  </si>
  <si>
    <t>Employer will assist workers in securing housing, but will not provide housing.</t>
  </si>
  <si>
    <t xml:space="preserve">jmonzon@emeraldlandscapeco.com </t>
  </si>
  <si>
    <t>H-400-20294-883335</t>
  </si>
  <si>
    <t>Kissel Entertainment, LLC.</t>
  </si>
  <si>
    <t xml:space="preserve">Kissel </t>
  </si>
  <si>
    <t>Russel</t>
  </si>
  <si>
    <t>kisselentertainment@yahoo.com</t>
  </si>
  <si>
    <t>Must pass post-hire background check and drug testing paid by employer. Must be able to lift 50lbs.  Must cooperate with and complete interview.</t>
  </si>
  <si>
    <t>P-400-20211-741625</t>
  </si>
  <si>
    <t xml:space="preserve">Optional mobile housing ($125/week) and local convenience travel ($25/week) are available for wage credit and/or deduction, or any lesser amount to the maximum extent not prohibited by law.  The employer will pay the cost of housing to the extent such costs would reduce the pay below the offered wage rate for the areas of intended employment.  </t>
  </si>
  <si>
    <t>http://kisselentertainment.com/employment-application.asp</t>
  </si>
  <si>
    <t>H-400-20310-899820</t>
  </si>
  <si>
    <t>NELSON LAND SERVICE STL LLC</t>
  </si>
  <si>
    <t>945 CLAYCREST DRIVE</t>
  </si>
  <si>
    <t>NELSON</t>
  </si>
  <si>
    <t>STEPHANIE</t>
  </si>
  <si>
    <t>U.S. AMERICANS INC</t>
  </si>
  <si>
    <t>P-400-20261-829351</t>
  </si>
  <si>
    <t>SCOTT@NELSONLAND.ORG</t>
  </si>
  <si>
    <t>H-400-20301-888839</t>
  </si>
  <si>
    <t>Sierra Sun Landscaping, LLC</t>
  </si>
  <si>
    <t>124 W Orion</t>
  </si>
  <si>
    <t>#F-10</t>
  </si>
  <si>
    <t>Lawrence</t>
  </si>
  <si>
    <t>Lois</t>
  </si>
  <si>
    <t>124 W Orion St</t>
  </si>
  <si>
    <t>lois@sierrasunaz.com</t>
  </si>
  <si>
    <t>P-400-20268-843473</t>
  </si>
  <si>
    <t>Housing optional - $250/month.  The employer will make all deductions from the worker’s paycheck required by law.</t>
  </si>
  <si>
    <t>H-400-20308-897246</t>
  </si>
  <si>
    <t>Non-farm animal caretaker</t>
  </si>
  <si>
    <t>Chad Brown Racing Stables, Inc</t>
  </si>
  <si>
    <t xml:space="preserve">267 Union Avenue </t>
  </si>
  <si>
    <t>Saratoga Springs</t>
  </si>
  <si>
    <t>Hernan</t>
  </si>
  <si>
    <t>Compliance Director</t>
  </si>
  <si>
    <t>1310 Robertson Drive</t>
  </si>
  <si>
    <t>CRESTWOOD</t>
  </si>
  <si>
    <t>chadbrownracing@gmail.com</t>
  </si>
  <si>
    <t>None - Split Shift 6:30 am- 12:00 pm - 3:00 pm-4:00 pm</t>
  </si>
  <si>
    <t>267 Union Avenue</t>
  </si>
  <si>
    <t>SARATOGA</t>
  </si>
  <si>
    <t>ALBANY-SCHENECTADY-TROY, NY</t>
  </si>
  <si>
    <t>P-400-20278-857053</t>
  </si>
  <si>
    <t>H-400-20310-901544</t>
  </si>
  <si>
    <t>The Sleek Greek</t>
  </si>
  <si>
    <t>7942 West Bell Road #C5-469</t>
  </si>
  <si>
    <t>Glendale</t>
  </si>
  <si>
    <t>Bliss</t>
  </si>
  <si>
    <t>mbliss23@yahoo.com</t>
  </si>
  <si>
    <t>6956 W. Crocus Drive</t>
  </si>
  <si>
    <t>P-400-20282-873587</t>
  </si>
  <si>
    <t>H-400-20301-889382</t>
  </si>
  <si>
    <t>Creative Image BMP LLC</t>
  </si>
  <si>
    <t>1515 Production Drive</t>
  </si>
  <si>
    <t>dkennedy@creativeimagellc.com</t>
  </si>
  <si>
    <t>Must be able to lift 50 lbs. Must pass a post-employment criminal background check and drug test, paid by employer and applied equally to all workers, U.S. and foreign/H-2B. Applicants must complete an employment application.</t>
  </si>
  <si>
    <t>P-400-20258-820916</t>
  </si>
  <si>
    <t>Optional employee shared housing available at a rate of approximately $95 per week. Cost of housing payroll deducted if worker elects. Optional uniform laundering available, approximate cost $10 per week payroll deducted if worker elects.</t>
  </si>
  <si>
    <t>H-400-20302-890630</t>
  </si>
  <si>
    <t>(BVLS3109) BrightView Landscape Services, Inc.- Santa Clara, CA</t>
  </si>
  <si>
    <t>530 Aldo Avenue</t>
  </si>
  <si>
    <t>Santa Clara</t>
  </si>
  <si>
    <t>P-400-20275-852972</t>
  </si>
  <si>
    <t>Margarita.Aldana@brightview.com</t>
  </si>
  <si>
    <t>H-400-20304-893329</t>
  </si>
  <si>
    <t>(BVLS3219/18) BrightView Landscape Services, Inc.- W. Los Angeles, CA</t>
  </si>
  <si>
    <t>17813 S. Main Street</t>
  </si>
  <si>
    <t>Unit 105</t>
  </si>
  <si>
    <t>Gardena</t>
  </si>
  <si>
    <t>P-400-20275-853084</t>
  </si>
  <si>
    <t>Nina.Ochoa@brightview.com</t>
  </si>
  <si>
    <t>H-400-20315-906183</t>
  </si>
  <si>
    <t>American Retaining Wall, LLC.</t>
  </si>
  <si>
    <t>666 Upper Maple Street</t>
  </si>
  <si>
    <t>Danielson</t>
  </si>
  <si>
    <t>CT</t>
  </si>
  <si>
    <t>Collins</t>
  </si>
  <si>
    <t>Business Owner</t>
  </si>
  <si>
    <t>jim@usawall.com</t>
  </si>
  <si>
    <t>Driver's License
Osha - 10 hour course</t>
  </si>
  <si>
    <t>HARTFORD-WEST HARTFORD-EAST HARTFORD, CT</t>
  </si>
  <si>
    <t>P-400-20281-862446</t>
  </si>
  <si>
    <t>donna@usawall.com</t>
  </si>
  <si>
    <t>www.usawall.com</t>
  </si>
  <si>
    <t>H-400-20279-858028</t>
  </si>
  <si>
    <t>H-400-20288-878036</t>
  </si>
  <si>
    <t>2250 Golden Nugget Blvd</t>
  </si>
  <si>
    <t>P-400-20259-824894</t>
  </si>
  <si>
    <t>H-400-20308-896248</t>
  </si>
  <si>
    <t>Must be able to lift 50 lbs. Workers are subject to post-injury/incident drug testing, paid by employer and applied equally to all workers, U.S. and foreign/H-2B. Applicants must complete an employment application.</t>
  </si>
  <si>
    <t>5102 Freyn Drive</t>
  </si>
  <si>
    <t xml:space="preserve">Employer may increase wage based on experience and/or driving crews; may provide additional pay for performance/tenure. </t>
  </si>
  <si>
    <t>P-400-20209-736766</t>
  </si>
  <si>
    <t>Optional employee shared housing available at approximately $50 per week, payroll deducted if worker elects. Cost of utilities is divided equally among occupants, approximately $10 per month per person.</t>
  </si>
  <si>
    <t>www.workoneindy.org</t>
  </si>
  <si>
    <t>H-400-20309-899058</t>
  </si>
  <si>
    <t>CR Horticulture &amp; Irrigation solutions, LLC</t>
  </si>
  <si>
    <t>4825 McCullough Ave</t>
  </si>
  <si>
    <t>P-400-20195-711725</t>
  </si>
  <si>
    <t>Shared housing may be available – if used, $165.20 per pay period will be deducted from paycheck.</t>
  </si>
  <si>
    <t>H-400-20308-896114</t>
  </si>
  <si>
    <t>Amberscapes, Inc.</t>
  </si>
  <si>
    <t>R.L. Shelley's Lawn Service</t>
  </si>
  <si>
    <t>3114 N. Mechanic Street</t>
  </si>
  <si>
    <t>Mailing: P.O. Box 1574, El Campo, TX 77437</t>
  </si>
  <si>
    <t>El Campo</t>
  </si>
  <si>
    <t>Shelley</t>
  </si>
  <si>
    <t>gayleshelley@yahoo.com</t>
  </si>
  <si>
    <t>Able to lift 50lbs, Monday-Friday, Schedule Varies, some Saturdays required, Additional overtime varies</t>
  </si>
  <si>
    <t>WHARTON</t>
  </si>
  <si>
    <t>P-400-20259-823254</t>
  </si>
  <si>
    <t>H-400-20311-903771</t>
  </si>
  <si>
    <t>Thompson Landscape Services, Inc.</t>
  </si>
  <si>
    <t>409 International Pkwy, Suite 300</t>
  </si>
  <si>
    <t>Richardson</t>
  </si>
  <si>
    <t>Casey</t>
  </si>
  <si>
    <t>Autumn</t>
  </si>
  <si>
    <t>P-400-20204-728032</t>
  </si>
  <si>
    <t>H-400-20308-896562</t>
  </si>
  <si>
    <t>GoreCon, Inc.</t>
  </si>
  <si>
    <t>3240 Bristol Road</t>
  </si>
  <si>
    <t>Brina</t>
  </si>
  <si>
    <t>brinasweet@goreconinc.com</t>
  </si>
  <si>
    <t xml:space="preserve">Pre-hire background check required;Random drug testing during employment;Drug testing during employment for cause;Post-Accident Drug Testing, Able to lift 50lbs, Monday-Friday, schedule varies, some Saturday's required,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</si>
  <si>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3240 Bristol Rd</t>
  </si>
  <si>
    <t>Performance reviews raises, end of season bonus at employer's discretion. Opportunity for higher pay depending on exp</t>
  </si>
  <si>
    <t>P-400-20227-770558</t>
  </si>
  <si>
    <t>Employer may make payroll deductions at employee's request; Employer facilitates voluntary housing arrangements, workers responsible for making the monthly payments on their own.</t>
  </si>
  <si>
    <t>H-400-20328-924689</t>
  </si>
  <si>
    <t>Southwood Landscape &amp; Nursery</t>
  </si>
  <si>
    <t>9025 S Lewis Ave</t>
  </si>
  <si>
    <t>9025 S. Lewis Ave.</t>
  </si>
  <si>
    <t>Employment reference, ability to lift 60 lbs</t>
  </si>
  <si>
    <t>P-400-20262-832783</t>
  </si>
  <si>
    <t>Optional housing will be provided at no cost. See Addendum</t>
  </si>
  <si>
    <t>H-400-20317-910320</t>
  </si>
  <si>
    <t>S.J. Entertainment, Inc.</t>
  </si>
  <si>
    <t>(Mail: PO Box 310641, New Braunfels TX 78131)</t>
  </si>
  <si>
    <t>Vander Vorste</t>
  </si>
  <si>
    <t>svv05@yahoo.com</t>
  </si>
  <si>
    <t>P-400-20202-724717</t>
  </si>
  <si>
    <t>H-400-20324-919707</t>
  </si>
  <si>
    <t>The Quaglino Landscape Company, Inc.</t>
  </si>
  <si>
    <t>23425 Hwy 435</t>
  </si>
  <si>
    <t>QUAGLINO</t>
  </si>
  <si>
    <t>ANGELO</t>
  </si>
  <si>
    <t>23425 HWY 435</t>
  </si>
  <si>
    <t>ABITA SPRINGS</t>
  </si>
  <si>
    <t>angelo@quaglands.com</t>
  </si>
  <si>
    <t>5428 REGIO PL</t>
  </si>
  <si>
    <t>KSCHINDLER@AZTECLABOR.COM</t>
  </si>
  <si>
    <t>MUST BE ABLE TO TOLERATE EXTREME TEMPERATURES, LOUD NOISES; LIFT HEAVY EQUIPMENT AND EXHIBIT STAMINA. OPERATE MACHINERY WHILE SOBER.
EMPLOYER PAID POST EMPLOYMENT DRUG TEST MAY BE ADMINISTERED.  May work Saturdays if weather prevents work to be completed on weekdays.</t>
  </si>
  <si>
    <t>Raise or bonus at employer's discretion.</t>
  </si>
  <si>
    <t>P-400-20160-634244</t>
  </si>
  <si>
    <t>The employer will make $85 per week for deductions and housing is provided, Optional;</t>
  </si>
  <si>
    <t>INFO@QUAGLANDS.COM</t>
  </si>
  <si>
    <t>H-400-20323-918083</t>
  </si>
  <si>
    <t>H-400-20323-918888</t>
  </si>
  <si>
    <t>LBL Gunite of Tulsa, LP</t>
  </si>
  <si>
    <t>7828 S. Regency Drive</t>
  </si>
  <si>
    <t>Klein</t>
  </si>
  <si>
    <t>lblgunite@sbcglobal.net</t>
  </si>
  <si>
    <t>Must be able to lift 50lbs. Must be able to work outdoors. Pre-hired background check required. Random drug testing during employment. Pre-employment drug testing required.
H-2b workers will have a background check and drug screen after arriving in the US before beginning employment at the employer's expense. H-2b workers that fail the background check or drug screen will have return transportation paid for by the employer.</t>
  </si>
  <si>
    <t>P-400-20164-651037</t>
  </si>
  <si>
    <t>H-400-20293-882000</t>
  </si>
  <si>
    <t>Bay &amp; Beach Landscape</t>
  </si>
  <si>
    <t>2532 Squadron Ct</t>
  </si>
  <si>
    <t>McCullough</t>
  </si>
  <si>
    <t>bayandbeachlandscapes@yahoo.com</t>
  </si>
  <si>
    <t>Min Wage may be higher based on tenure, skills and/or abilities</t>
  </si>
  <si>
    <t>P-400-20265-835482</t>
  </si>
  <si>
    <t>H-400-20308-895944</t>
  </si>
  <si>
    <t>Rost Landscaping and Design, Inc.</t>
  </si>
  <si>
    <t>2450 Trails Ave.</t>
  </si>
  <si>
    <t>Rost</t>
  </si>
  <si>
    <t>Toby</t>
  </si>
  <si>
    <t>COLUMBIA, MO</t>
  </si>
  <si>
    <t>P-400-20193-708984</t>
  </si>
  <si>
    <t>toby@rostlandscaping.com</t>
  </si>
  <si>
    <t>H-400-20293-882128</t>
  </si>
  <si>
    <t>James River Grounds Management</t>
  </si>
  <si>
    <t>3127 Ballard Ave.</t>
  </si>
  <si>
    <t xml:space="preserve">3127 Ballard Ave. </t>
  </si>
  <si>
    <t>Lift/carry up to 50 pounds.  Employer paid drug test is Pre-Employment, Post-Employment Random, Post Accident and Post Hire Upon Suspicion.  Employer paid post-hire criminal background check.</t>
  </si>
  <si>
    <t>PORTSMOUTH CITY</t>
  </si>
  <si>
    <t>Character limitation: Raise/bonus at employer's discretion. Opportunity for higher pay based on experience/performance.</t>
  </si>
  <si>
    <t>P-400-20204-729435</t>
  </si>
  <si>
    <t>Character limitation:  Shared housing available to only seasonal full-time employees. Housing is not offered to non-employees. Employees may make their own arrangements at their own expense. However, if they opt to live in employer provided housing they will be charged $87.50 per week. Utilities are included.  The employer will make the following deductions from the worker's wages: all deductions required by law, rent (where applicable), cash advances and repayment of loans, repayment of overpayment of wages to the worker, payment for articles which the worker has voluntarily purchased from the employer, long distance telephone charges, recovery of any loss to the employer due to the worker's damage (beyond normal wear and tear) or loss of equipment or housing items where it is shown that the worker is responsible, and any other reasonable deductions expressly authorized by the worker in writing. No deduction not required by law - SEE ADDENDUM</t>
  </si>
  <si>
    <t>H-400-20308-896352</t>
  </si>
  <si>
    <t>Town Scapes, LLC</t>
  </si>
  <si>
    <t>117 Sykes Avenue</t>
  </si>
  <si>
    <t>117 SYKES AVE</t>
  </si>
  <si>
    <t>VIRGINIA BEACH</t>
  </si>
  <si>
    <t>doug@townscapes.net</t>
  </si>
  <si>
    <t xml:space="preserve">MUST BE ABLE TO LIFT/CARY 50LBS AND WORK IN BENDING AND STANDING POSITIONS FOR EXTENDED PERIODS OF TIME AND IN ALL TYPE OF WEATHER. WEEKEND WORK AS NEEDED.  </t>
  </si>
  <si>
    <t>117 Sykes Ave</t>
  </si>
  <si>
    <t>Min wage may be higher based on tenure, skills/abilities or proven work performance</t>
  </si>
  <si>
    <t>P-400-20262-832876</t>
  </si>
  <si>
    <t>H-400-20336-932343</t>
  </si>
  <si>
    <t xml:space="preserve">North Charlotte Landscape Management, Inc. </t>
  </si>
  <si>
    <t>dba US Lawns of North Charlotte</t>
  </si>
  <si>
    <t>280 Ervin Woods Dr</t>
  </si>
  <si>
    <t xml:space="preserve">Kannapolis </t>
  </si>
  <si>
    <t>Kannapolis</t>
  </si>
  <si>
    <t xml:space="preserve">Must lift/carry 50 lbs., when necessary.  Saturday work required, when necessary.  Employer-paid drug testing required of foreign and domestic workers prior to commencing work and post-hire at random, upon suspicion of use, and post-accident.  Post-hire background check and employment eligibility (e-Verify) check required of foreign and domestic workers. </t>
  </si>
  <si>
    <t xml:space="preserve">280 Ervin Woods Dr. </t>
  </si>
  <si>
    <t>CABARRUS</t>
  </si>
  <si>
    <t>P-400-20279-858708</t>
  </si>
  <si>
    <t>H-400-20359-979754</t>
  </si>
  <si>
    <t>Neubauer</t>
  </si>
  <si>
    <t>mike.jtlawn@gmail.com</t>
  </si>
  <si>
    <t>37-3011.00</t>
  </si>
  <si>
    <t>45-4011.00</t>
  </si>
  <si>
    <t>35-2014.00</t>
  </si>
  <si>
    <t>43-4081.00</t>
  </si>
  <si>
    <t>47-3012.00</t>
  </si>
  <si>
    <t>37-2012.00</t>
  </si>
  <si>
    <t>35-2021.00</t>
  </si>
  <si>
    <t>53-3032.00</t>
  </si>
  <si>
    <t>51-3022.00</t>
  </si>
  <si>
    <t>37-2011.00</t>
  </si>
  <si>
    <t>53-3033.00</t>
  </si>
  <si>
    <t>53-7062.00</t>
  </si>
  <si>
    <t>39-3091.00</t>
  </si>
  <si>
    <t>39-2021.00</t>
  </si>
  <si>
    <t>35-9011.00</t>
  </si>
  <si>
    <t>35-9021.00</t>
  </si>
  <si>
    <t>11-9051.00</t>
  </si>
  <si>
    <t>25-3021.00</t>
  </si>
  <si>
    <t>49-9071.00</t>
  </si>
  <si>
    <t>37-3012.00</t>
  </si>
  <si>
    <t>51-9198.00</t>
  </si>
  <si>
    <t>51-2041.00</t>
  </si>
  <si>
    <t>27-1019.00</t>
  </si>
  <si>
    <t>49-3031.00</t>
  </si>
  <si>
    <t>35-3022.00</t>
  </si>
  <si>
    <t>47-4091.00</t>
  </si>
  <si>
    <t>47-2061.00</t>
  </si>
  <si>
    <t>39-9011.01</t>
  </si>
  <si>
    <t>49-9098.00</t>
  </si>
  <si>
    <t>53-3041.00</t>
  </si>
  <si>
    <t>35-3031.00</t>
  </si>
  <si>
    <t>47-2181.00</t>
  </si>
  <si>
    <t>45-2092.01</t>
  </si>
  <si>
    <t>47-4051.00</t>
  </si>
  <si>
    <t>51-3092.00</t>
  </si>
  <si>
    <t>47-2021.00</t>
  </si>
  <si>
    <t>47-3016.00</t>
  </si>
  <si>
    <t>51-9012.00</t>
  </si>
  <si>
    <t>41-2011.00</t>
  </si>
  <si>
    <t>51-9121.00</t>
  </si>
  <si>
    <t>43-9061.00</t>
  </si>
  <si>
    <t>41-9091.00</t>
  </si>
  <si>
    <t>51-6011.00</t>
  </si>
  <si>
    <t>47-2031.01</t>
  </si>
  <si>
    <t>47-3014.00</t>
  </si>
  <si>
    <t>51-4121.00</t>
  </si>
  <si>
    <t>45-2041.00</t>
  </si>
  <si>
    <t>39-9032.00</t>
  </si>
  <si>
    <t>53-7064.00</t>
  </si>
  <si>
    <t>47-3011.00</t>
  </si>
  <si>
    <t>37-3013.00</t>
  </si>
  <si>
    <t>51-9071.01</t>
  </si>
  <si>
    <t>39-3099.00</t>
  </si>
  <si>
    <t>49-3053.00</t>
  </si>
  <si>
    <t>33-9092.00</t>
  </si>
  <si>
    <t>47-2081.00</t>
  </si>
  <si>
    <t>45-2041</t>
  </si>
  <si>
    <t>41-2021.00</t>
  </si>
  <si>
    <t>35-3021.00</t>
  </si>
  <si>
    <t>47-2051.00</t>
  </si>
  <si>
    <t>49-3023.00</t>
  </si>
  <si>
    <t>51-3023.00</t>
  </si>
  <si>
    <t>35-2015.00</t>
  </si>
  <si>
    <t>49-3023.02</t>
  </si>
  <si>
    <t>51-6031.00</t>
  </si>
  <si>
    <t>51-7042.00</t>
  </si>
  <si>
    <t>37-3012</t>
  </si>
  <si>
    <t>53-7051.00</t>
  </si>
  <si>
    <t>47-2141.00</t>
  </si>
  <si>
    <t>47-2152.00</t>
  </si>
  <si>
    <t>45-3011.00</t>
  </si>
  <si>
    <t>51-9032.00</t>
  </si>
  <si>
    <t>49-9011.00</t>
  </si>
  <si>
    <t>35-9031.00</t>
  </si>
  <si>
    <t>37-1012.00</t>
  </si>
  <si>
    <t>45-3011</t>
  </si>
  <si>
    <t>51-2092.00</t>
  </si>
  <si>
    <t>35-3041.00</t>
  </si>
  <si>
    <t>51-1011.00</t>
  </si>
  <si>
    <t>51-9111.00</t>
  </si>
  <si>
    <t>39-9021.00</t>
  </si>
  <si>
    <t>43-5081.01</t>
  </si>
  <si>
    <t>39-3093.00</t>
  </si>
  <si>
    <t>37-3011</t>
  </si>
  <si>
    <t>47-2022.00</t>
  </si>
  <si>
    <t>35-3011.00</t>
  </si>
  <si>
    <t>39-6011.00</t>
  </si>
  <si>
    <t>53-6021.00</t>
  </si>
  <si>
    <t>35-3022.01</t>
  </si>
  <si>
    <t>35-2013.00</t>
  </si>
  <si>
    <t>47-4031.00</t>
  </si>
  <si>
    <t>29-1131.00</t>
  </si>
  <si>
    <t>32577-4175</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</si>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</sst>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6"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wrapText="1"/>
    </xf>
    <xf numFmtId="164"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1160"/>
  <sheetViews>
    <sheetView tabSelected="1" workbookViewId="0">
      <pane ySplit="1" topLeftCell="A2" activePane="bottomLeft" state="frozen"/>
      <selection pane="bottomLeft" activeCell="H9" sqref="H9"/>
    </sheetView>
  </sheetViews>
  <sheetFormatPr defaultRowHeight="15" x14ac:dyDescent="0.25"/>
  <cols>
    <col min="1" max="1" width="18.7109375" bestFit="1" customWidth="1"/>
    <col min="2" max="2" width="50.42578125" bestFit="1" customWidth="1"/>
    <col min="3" max="4" width="17.42578125" style="1" bestFit="1" customWidth="1"/>
    <col min="5" max="5" width="14.85546875" bestFit="1" customWidth="1"/>
    <col min="6" max="6" width="59.140625" bestFit="1" customWidth="1"/>
    <col min="7" max="7" width="12.7109375" bestFit="1" customWidth="1"/>
    <col min="8" max="8" width="87.85546875" bestFit="1" customWidth="1"/>
    <col min="9" max="9" width="30.28515625" bestFit="1" customWidth="1"/>
    <col min="10" max="10" width="28.85546875" bestFit="1" customWidth="1"/>
    <col min="11" max="11" width="25.85546875" style="1" bestFit="1" customWidth="1"/>
    <col min="12" max="12" width="24.140625" style="1" bestFit="1" customWidth="1"/>
    <col min="13" max="13" width="28.140625" style="1" bestFit="1" customWidth="1"/>
    <col min="14" max="14" width="26.28515625" style="1" bestFit="1" customWidth="1"/>
    <col min="15" max="15" width="32.140625" bestFit="1" customWidth="1"/>
    <col min="16" max="16" width="67.7109375" bestFit="1" customWidth="1"/>
    <col min="17" max="17" width="91.42578125" bestFit="1" customWidth="1"/>
    <col min="18" max="18" width="39.85546875" bestFit="1" customWidth="1"/>
    <col min="19" max="19" width="59.28515625" bestFit="1" customWidth="1"/>
    <col min="20" max="20" width="22" bestFit="1" customWidth="1"/>
    <col min="21" max="21" width="19" bestFit="1" customWidth="1"/>
    <col min="22" max="22" width="26.5703125" style="3" bestFit="1" customWidth="1"/>
    <col min="23" max="23" width="26.28515625" bestFit="1" customWidth="1"/>
    <col min="24" max="24" width="23" bestFit="1" customWidth="1"/>
    <col min="25" max="25" width="20.140625" bestFit="1" customWidth="1"/>
    <col min="26" max="26" width="24.42578125" bestFit="1" customWidth="1"/>
    <col min="27" max="27" width="14.5703125" bestFit="1" customWidth="1"/>
    <col min="28" max="28" width="29.42578125" bestFit="1" customWidth="1"/>
    <col min="29" max="29" width="30" bestFit="1" customWidth="1"/>
    <col min="30" max="30" width="32.140625" bestFit="1" customWidth="1"/>
    <col min="31" max="31" width="51.5703125" bestFit="1" customWidth="1"/>
    <col min="32" max="32" width="44.7109375" bestFit="1" customWidth="1"/>
    <col min="33" max="33" width="55.42578125" bestFit="1" customWidth="1"/>
    <col min="34" max="34" width="22.28515625" bestFit="1" customWidth="1"/>
    <col min="35" max="35" width="24" bestFit="1" customWidth="1"/>
    <col min="36" max="36" width="31.42578125" style="3" bestFit="1" customWidth="1"/>
    <col min="37" max="37" width="27.140625" bestFit="1" customWidth="1"/>
    <col min="38" max="38" width="28" bestFit="1" customWidth="1"/>
    <col min="39" max="39" width="25" bestFit="1" customWidth="1"/>
    <col min="40" max="40" width="29.28515625" bestFit="1" customWidth="1"/>
    <col min="41" max="41" width="48" bestFit="1" customWidth="1"/>
    <col min="42" max="42" width="28" bestFit="1" customWidth="1"/>
    <col min="43" max="43" width="31.7109375" bestFit="1" customWidth="1"/>
    <col min="44" max="44" width="32.42578125" bestFit="1" customWidth="1"/>
    <col min="45" max="45" width="34.42578125" bestFit="1" customWidth="1"/>
    <col min="46" max="46" width="48" bestFit="1" customWidth="1"/>
    <col min="47" max="47" width="34.42578125" bestFit="1" customWidth="1"/>
    <col min="48" max="48" width="24.7109375" bestFit="1" customWidth="1"/>
    <col min="49" max="49" width="26.28515625" bestFit="1" customWidth="1"/>
    <col min="50" max="50" width="33.85546875" style="3" bestFit="1" customWidth="1"/>
    <col min="51" max="51" width="29.5703125" bestFit="1" customWidth="1"/>
    <col min="52" max="52" width="30.28515625" bestFit="1" customWidth="1"/>
    <col min="53" max="53" width="27.28515625" bestFit="1" customWidth="1"/>
    <col min="54" max="54" width="31.5703125" bestFit="1" customWidth="1"/>
    <col min="55" max="55" width="40" bestFit="1" customWidth="1"/>
    <col min="56" max="56" width="52.140625" bestFit="1" customWidth="1"/>
    <col min="57" max="57" width="28" bestFit="1" customWidth="1"/>
    <col min="58" max="58" width="51" bestFit="1" customWidth="1"/>
    <col min="59" max="59" width="13.7109375" bestFit="1" customWidth="1"/>
    <col min="60" max="60" width="27.28515625" style="1" bestFit="1" customWidth="1"/>
    <col min="61" max="61" width="35" bestFit="1" customWidth="1"/>
    <col min="62" max="62" width="17.85546875" bestFit="1" customWidth="1"/>
    <col min="63" max="63" width="18.7109375" bestFit="1" customWidth="1"/>
    <col min="64" max="64" width="18.42578125" bestFit="1" customWidth="1"/>
    <col min="65" max="65" width="21.85546875" bestFit="1" customWidth="1"/>
    <col min="66" max="66" width="20" bestFit="1" customWidth="1"/>
    <col min="67" max="67" width="16.85546875" bestFit="1" customWidth="1"/>
    <col min="68" max="68" width="20" bestFit="1" customWidth="1"/>
    <col min="69" max="69" width="27" bestFit="1" customWidth="1"/>
    <col min="70" max="70" width="25.28515625" bestFit="1" customWidth="1"/>
    <col min="71" max="71" width="25.5703125" bestFit="1" customWidth="1"/>
    <col min="72" max="72" width="21.140625" bestFit="1" customWidth="1"/>
    <col min="73" max="73" width="29.85546875" bestFit="1" customWidth="1"/>
    <col min="74" max="74" width="24.85546875" bestFit="1" customWidth="1"/>
    <col min="75" max="75" width="25.140625" bestFit="1" customWidth="1"/>
    <col min="76" max="76" width="50.7109375" customWidth="1"/>
    <col min="77" max="77" width="51.5703125" bestFit="1" customWidth="1"/>
    <col min="78" max="78" width="52.140625" bestFit="1" customWidth="1"/>
    <col min="79" max="79" width="22" bestFit="1" customWidth="1"/>
    <col min="80" max="80" width="18.85546875" bestFit="1" customWidth="1"/>
    <col min="81" max="81" width="26.42578125" style="3" bestFit="1" customWidth="1"/>
    <col min="82" max="82" width="26.7109375" bestFit="1" customWidth="1"/>
    <col min="83" max="83" width="76.140625" bestFit="1" customWidth="1"/>
    <col min="84" max="84" width="27" style="4" bestFit="1" customWidth="1"/>
    <col min="85" max="85" width="24.140625" style="4" bestFit="1" customWidth="1"/>
    <col min="86" max="86" width="24.5703125" style="4" bestFit="1" customWidth="1"/>
    <col min="87" max="87" width="21.5703125" style="4" bestFit="1" customWidth="1"/>
    <col min="88" max="88" width="10.28515625" bestFit="1" customWidth="1"/>
    <col min="89" max="89" width="50.7109375" customWidth="1"/>
    <col min="90" max="90" width="25.7109375" bestFit="1" customWidth="1"/>
    <col min="91" max="91" width="26.42578125" bestFit="1" customWidth="1"/>
    <col min="92" max="92" width="26" bestFit="1" customWidth="1"/>
    <col min="93" max="93" width="37.140625" bestFit="1" customWidth="1"/>
    <col min="94" max="94" width="30" bestFit="1" customWidth="1"/>
    <col min="95" max="95" width="26" bestFit="1" customWidth="1"/>
    <col min="96" max="96" width="23.28515625" bestFit="1" customWidth="1"/>
    <col min="97" max="97" width="35.7109375" bestFit="1" customWidth="1"/>
    <col min="98" max="99" width="36.42578125" bestFit="1" customWidth="1"/>
    <col min="100" max="100" width="50.7109375" customWidth="1"/>
    <col min="101" max="101" width="19.7109375" bestFit="1" customWidth="1"/>
    <col min="102" max="102" width="48" bestFit="1" customWidth="1"/>
    <col min="103" max="103" width="59.5703125" bestFit="1" customWidth="1"/>
    <col min="104" max="104" width="29" bestFit="1" customWidth="1"/>
    <col min="105" max="105" width="26.5703125" bestFit="1" customWidth="1"/>
    <col min="106" max="106" width="29" bestFit="1" customWidth="1"/>
    <col min="107" max="107" width="35.7109375" bestFit="1" customWidth="1"/>
    <col min="108" max="108" width="37.42578125" bestFit="1" customWidth="1"/>
    <col min="109" max="109" width="24.28515625" bestFit="1" customWidth="1"/>
    <col min="110" max="110" width="24.85546875" bestFit="1" customWidth="1"/>
    <col min="111" max="111" width="26.85546875" bestFit="1" customWidth="1"/>
    <col min="112" max="112" width="48.140625" bestFit="1" customWidth="1"/>
    <col min="113" max="113" width="35.28515625" bestFit="1" customWidth="1"/>
  </cols>
  <sheetData>
    <row r="1" spans="1:113" x14ac:dyDescent="0.25">
      <c r="A1" t="s">
        <v>0</v>
      </c>
      <c r="B1" t="s">
        <v>1</v>
      </c>
      <c r="C1" s="1" t="s">
        <v>2</v>
      </c>
      <c r="D1" s="1" t="s">
        <v>3</v>
      </c>
      <c r="E1" t="s">
        <v>4</v>
      </c>
      <c r="F1" t="s">
        <v>5</v>
      </c>
      <c r="G1" t="s">
        <v>6</v>
      </c>
      <c r="H1" t="s">
        <v>7</v>
      </c>
      <c r="I1" t="s">
        <v>8</v>
      </c>
      <c r="J1" t="s">
        <v>9</v>
      </c>
      <c r="K1" s="1" t="s">
        <v>10</v>
      </c>
      <c r="L1" s="1" t="s">
        <v>11</v>
      </c>
      <c r="M1" s="1" t="s">
        <v>12</v>
      </c>
      <c r="N1" s="1" t="s">
        <v>13</v>
      </c>
      <c r="O1" t="s">
        <v>14</v>
      </c>
      <c r="P1" t="s">
        <v>15</v>
      </c>
      <c r="Q1" t="s">
        <v>16</v>
      </c>
      <c r="R1" t="s">
        <v>17</v>
      </c>
      <c r="S1" t="s">
        <v>18</v>
      </c>
      <c r="T1" t="s">
        <v>19</v>
      </c>
      <c r="U1" t="s">
        <v>20</v>
      </c>
      <c r="V1" s="3" t="s">
        <v>21</v>
      </c>
      <c r="W1" t="s">
        <v>22</v>
      </c>
      <c r="X1" t="s">
        <v>23</v>
      </c>
      <c r="Y1" t="s">
        <v>24</v>
      </c>
      <c r="Z1" t="s">
        <v>25</v>
      </c>
      <c r="AA1" t="s">
        <v>26</v>
      </c>
      <c r="AB1" t="s">
        <v>27</v>
      </c>
      <c r="AC1" t="s">
        <v>28</v>
      </c>
      <c r="AD1" t="s">
        <v>29</v>
      </c>
      <c r="AE1" t="s">
        <v>30</v>
      </c>
      <c r="AF1" t="s">
        <v>31</v>
      </c>
      <c r="AG1" t="s">
        <v>32</v>
      </c>
      <c r="AH1" t="s">
        <v>33</v>
      </c>
      <c r="AI1" t="s">
        <v>34</v>
      </c>
      <c r="AJ1" s="3" t="s">
        <v>35</v>
      </c>
      <c r="AK1" t="s">
        <v>36</v>
      </c>
      <c r="AL1" t="s">
        <v>37</v>
      </c>
      <c r="AM1" t="s">
        <v>38</v>
      </c>
      <c r="AN1" t="s">
        <v>39</v>
      </c>
      <c r="AO1" t="s">
        <v>40</v>
      </c>
      <c r="AP1" t="s">
        <v>41</v>
      </c>
      <c r="AQ1" t="s">
        <v>42</v>
      </c>
      <c r="AR1" t="s">
        <v>43</v>
      </c>
      <c r="AS1" t="s">
        <v>44</v>
      </c>
      <c r="AT1" t="s">
        <v>45</v>
      </c>
      <c r="AU1" t="s">
        <v>46</v>
      </c>
      <c r="AV1" t="s">
        <v>47</v>
      </c>
      <c r="AW1" t="s">
        <v>48</v>
      </c>
      <c r="AX1" s="3" t="s">
        <v>49</v>
      </c>
      <c r="AY1" t="s">
        <v>50</v>
      </c>
      <c r="AZ1" t="s">
        <v>51</v>
      </c>
      <c r="BA1" t="s">
        <v>52</v>
      </c>
      <c r="BB1" t="s">
        <v>53</v>
      </c>
      <c r="BC1" t="s">
        <v>54</v>
      </c>
      <c r="BD1" t="s">
        <v>55</v>
      </c>
      <c r="BE1" t="s">
        <v>56</v>
      </c>
      <c r="BF1" t="s">
        <v>57</v>
      </c>
      <c r="BG1" t="s">
        <v>58</v>
      </c>
      <c r="BH1" s="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s="3" t="s">
        <v>80</v>
      </c>
      <c r="CD1" t="s">
        <v>81</v>
      </c>
      <c r="CE1" t="s">
        <v>82</v>
      </c>
      <c r="CF1" s="4" t="s">
        <v>83</v>
      </c>
      <c r="CG1" s="4" t="s">
        <v>84</v>
      </c>
      <c r="CH1" s="4" t="s">
        <v>85</v>
      </c>
      <c r="CI1" s="4"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row>
    <row r="2" spans="1:113" ht="15" customHeight="1" x14ac:dyDescent="0.25">
      <c r="A2" t="s">
        <v>8985</v>
      </c>
      <c r="B2" t="s">
        <v>835</v>
      </c>
      <c r="C2" s="1">
        <v>43832.053677777774</v>
      </c>
      <c r="D2" s="1">
        <v>44152</v>
      </c>
      <c r="E2" t="s">
        <v>113</v>
      </c>
      <c r="F2" t="s">
        <v>8986</v>
      </c>
      <c r="G2" t="s">
        <v>12790</v>
      </c>
      <c r="H2" t="s">
        <v>256</v>
      </c>
      <c r="I2">
        <v>12</v>
      </c>
      <c r="K2" s="1">
        <v>43922</v>
      </c>
      <c r="L2" s="1">
        <v>44136</v>
      </c>
      <c r="O2" t="s">
        <v>132</v>
      </c>
      <c r="P2" t="s">
        <v>8987</v>
      </c>
      <c r="Q2" t="s">
        <v>124</v>
      </c>
      <c r="R2" t="s">
        <v>8988</v>
      </c>
      <c r="S2" t="s">
        <v>124</v>
      </c>
      <c r="T2" t="s">
        <v>8989</v>
      </c>
      <c r="U2" t="s">
        <v>271</v>
      </c>
      <c r="V2" s="3">
        <v>51351</v>
      </c>
      <c r="W2" t="s">
        <v>117</v>
      </c>
      <c r="X2" t="s">
        <v>124</v>
      </c>
      <c r="Y2">
        <v>17123382652</v>
      </c>
      <c r="AA2">
        <v>237990</v>
      </c>
      <c r="AB2" t="s">
        <v>8990</v>
      </c>
      <c r="AC2" t="s">
        <v>8991</v>
      </c>
      <c r="AD2" t="s">
        <v>972</v>
      </c>
      <c r="AE2" t="s">
        <v>496</v>
      </c>
      <c r="AF2" t="s">
        <v>8988</v>
      </c>
      <c r="AG2" t="s">
        <v>124</v>
      </c>
      <c r="AH2" t="s">
        <v>8989</v>
      </c>
      <c r="AI2" t="s">
        <v>271</v>
      </c>
      <c r="AJ2" s="3">
        <v>51351</v>
      </c>
      <c r="AK2" t="s">
        <v>117</v>
      </c>
      <c r="AL2" t="s">
        <v>124</v>
      </c>
      <c r="AM2">
        <v>17123382652</v>
      </c>
      <c r="AO2" t="s">
        <v>8992</v>
      </c>
      <c r="AP2" t="s">
        <v>239</v>
      </c>
      <c r="AQ2" t="s">
        <v>8993</v>
      </c>
      <c r="AR2" t="s">
        <v>8994</v>
      </c>
      <c r="AS2" t="s">
        <v>3390</v>
      </c>
      <c r="AT2" t="s">
        <v>8995</v>
      </c>
      <c r="AU2" t="s">
        <v>124</v>
      </c>
      <c r="AV2" t="s">
        <v>8996</v>
      </c>
      <c r="AW2" t="s">
        <v>271</v>
      </c>
      <c r="AX2" s="3">
        <v>52761</v>
      </c>
      <c r="AY2" t="s">
        <v>117</v>
      </c>
      <c r="AZ2" t="s">
        <v>124</v>
      </c>
      <c r="BA2">
        <v>13194000335</v>
      </c>
      <c r="BC2" t="s">
        <v>8997</v>
      </c>
      <c r="BD2" t="s">
        <v>8998</v>
      </c>
      <c r="BG2" t="s">
        <v>271</v>
      </c>
      <c r="BH2" s="1">
        <v>43828.791666666664</v>
      </c>
      <c r="BI2">
        <v>42.5</v>
      </c>
      <c r="BJ2">
        <v>0</v>
      </c>
      <c r="BK2">
        <v>8.5</v>
      </c>
      <c r="BL2">
        <v>8.5</v>
      </c>
      <c r="BM2">
        <v>8.5</v>
      </c>
      <c r="BN2">
        <v>8.5</v>
      </c>
      <c r="BO2">
        <v>8.5</v>
      </c>
      <c r="BP2">
        <v>0</v>
      </c>
      <c r="BQ2" t="str">
        <f>"7:30 AM"</f>
        <v>7:30 AM</v>
      </c>
      <c r="BR2" t="str">
        <f>"4:00 PM"</f>
        <v>4:00 PM</v>
      </c>
      <c r="BS2" t="s">
        <v>120</v>
      </c>
      <c r="BT2">
        <v>0</v>
      </c>
      <c r="BU2">
        <v>0</v>
      </c>
      <c r="BV2" t="s">
        <v>113</v>
      </c>
      <c r="BW2">
        <v>0</v>
      </c>
      <c r="BX2" s="2" t="s">
        <v>8999</v>
      </c>
      <c r="BY2" t="s">
        <v>9000</v>
      </c>
      <c r="BZ2" t="s">
        <v>124</v>
      </c>
      <c r="CA2" t="s">
        <v>8989</v>
      </c>
      <c r="CB2" t="s">
        <v>271</v>
      </c>
      <c r="CC2" s="3">
        <v>51351</v>
      </c>
      <c r="CD2" t="s">
        <v>9001</v>
      </c>
      <c r="CE2" t="s">
        <v>9002</v>
      </c>
      <c r="CF2" s="4">
        <v>14.7</v>
      </c>
      <c r="CG2" s="4">
        <v>14.7</v>
      </c>
      <c r="CH2" s="4">
        <v>22.05</v>
      </c>
      <c r="CI2" s="4">
        <v>22.05</v>
      </c>
      <c r="CJ2" t="s">
        <v>123</v>
      </c>
      <c r="CK2" t="s">
        <v>9003</v>
      </c>
      <c r="CL2" t="s">
        <v>9004</v>
      </c>
      <c r="CO2" t="s">
        <v>113</v>
      </c>
      <c r="CP2" t="s">
        <v>121</v>
      </c>
      <c r="CQ2" t="s">
        <v>121</v>
      </c>
      <c r="CR2" t="s">
        <v>121</v>
      </c>
      <c r="CS2" t="s">
        <v>113</v>
      </c>
      <c r="CT2" t="s">
        <v>121</v>
      </c>
      <c r="CU2" t="s">
        <v>121</v>
      </c>
      <c r="CV2" t="s">
        <v>9005</v>
      </c>
      <c r="CW2" t="str">
        <f>"17123382652"</f>
        <v>17123382652</v>
      </c>
      <c r="CX2" t="s">
        <v>9006</v>
      </c>
      <c r="CY2" t="s">
        <v>124</v>
      </c>
      <c r="CZ2" t="s">
        <v>126</v>
      </c>
      <c r="DA2" t="s">
        <v>113</v>
      </c>
      <c r="DB2" t="s">
        <v>121</v>
      </c>
      <c r="DC2" t="s">
        <v>121</v>
      </c>
      <c r="DD2" t="s">
        <v>113</v>
      </c>
    </row>
    <row r="3" spans="1:113" ht="15" customHeight="1" x14ac:dyDescent="0.25">
      <c r="A3" t="s">
        <v>1866</v>
      </c>
      <c r="B3" t="s">
        <v>835</v>
      </c>
      <c r="C3" s="1">
        <v>43987.622775578704</v>
      </c>
      <c r="D3" s="1">
        <v>44169</v>
      </c>
      <c r="E3" t="s">
        <v>113</v>
      </c>
      <c r="F3" t="s">
        <v>1867</v>
      </c>
      <c r="G3" t="s">
        <v>12813</v>
      </c>
      <c r="H3" t="s">
        <v>1868</v>
      </c>
      <c r="I3">
        <v>1</v>
      </c>
      <c r="K3" s="1">
        <v>44063</v>
      </c>
      <c r="L3" s="1">
        <v>45157</v>
      </c>
      <c r="O3" t="s">
        <v>854</v>
      </c>
      <c r="P3" t="s">
        <v>1869</v>
      </c>
      <c r="R3" t="s">
        <v>1870</v>
      </c>
      <c r="T3" t="s">
        <v>1871</v>
      </c>
      <c r="U3" t="s">
        <v>158</v>
      </c>
      <c r="V3" s="3">
        <v>78041</v>
      </c>
      <c r="W3" t="s">
        <v>117</v>
      </c>
      <c r="Y3">
        <v>16106080789</v>
      </c>
      <c r="AA3">
        <v>814110</v>
      </c>
      <c r="AB3" t="s">
        <v>1872</v>
      </c>
      <c r="AC3" t="s">
        <v>1873</v>
      </c>
      <c r="AD3" t="s">
        <v>1874</v>
      </c>
      <c r="AE3" t="s">
        <v>1875</v>
      </c>
      <c r="AF3" t="s">
        <v>1870</v>
      </c>
      <c r="AH3" t="s">
        <v>1876</v>
      </c>
      <c r="AI3" t="s">
        <v>158</v>
      </c>
      <c r="AJ3" s="3">
        <v>78041</v>
      </c>
      <c r="AK3" t="s">
        <v>117</v>
      </c>
      <c r="AM3">
        <v>16106080789</v>
      </c>
      <c r="AO3" t="s">
        <v>1877</v>
      </c>
      <c r="BG3" t="s">
        <v>158</v>
      </c>
      <c r="BH3" s="1">
        <v>43986.833333333336</v>
      </c>
      <c r="BI3">
        <v>40</v>
      </c>
      <c r="BJ3">
        <v>0</v>
      </c>
      <c r="BK3">
        <v>8</v>
      </c>
      <c r="BL3">
        <v>8</v>
      </c>
      <c r="BM3">
        <v>8</v>
      </c>
      <c r="BN3">
        <v>8</v>
      </c>
      <c r="BO3">
        <v>8</v>
      </c>
      <c r="BP3">
        <v>0</v>
      </c>
      <c r="BQ3" t="str">
        <f>"9:00 AM"</f>
        <v>9:00 AM</v>
      </c>
      <c r="BR3" t="str">
        <f>"5:00 PM"</f>
        <v>5:00 PM</v>
      </c>
      <c r="BS3" t="s">
        <v>120</v>
      </c>
      <c r="BT3">
        <v>0</v>
      </c>
      <c r="BU3">
        <v>0</v>
      </c>
      <c r="BV3" t="s">
        <v>113</v>
      </c>
      <c r="BW3">
        <v>0</v>
      </c>
      <c r="BX3" t="s">
        <v>1878</v>
      </c>
      <c r="BY3" t="s">
        <v>1870</v>
      </c>
      <c r="CA3" t="s">
        <v>1871</v>
      </c>
      <c r="CB3" t="s">
        <v>158</v>
      </c>
      <c r="CC3" s="3">
        <v>78041</v>
      </c>
      <c r="CD3" t="s">
        <v>1879</v>
      </c>
      <c r="CE3" t="s">
        <v>1880</v>
      </c>
      <c r="CF3" s="4">
        <v>9.35</v>
      </c>
      <c r="CJ3" t="s">
        <v>123</v>
      </c>
      <c r="CL3" t="s">
        <v>1881</v>
      </c>
      <c r="CO3" t="s">
        <v>121</v>
      </c>
      <c r="CP3" t="s">
        <v>113</v>
      </c>
      <c r="CQ3" t="s">
        <v>121</v>
      </c>
      <c r="CR3" t="s">
        <v>113</v>
      </c>
      <c r="CS3" t="s">
        <v>121</v>
      </c>
      <c r="CT3" t="s">
        <v>121</v>
      </c>
      <c r="CU3" t="s">
        <v>121</v>
      </c>
      <c r="CV3" t="s">
        <v>1882</v>
      </c>
      <c r="CW3" t="str">
        <f>"16106080789"</f>
        <v>16106080789</v>
      </c>
      <c r="CX3" t="s">
        <v>1877</v>
      </c>
      <c r="CY3" t="s">
        <v>124</v>
      </c>
      <c r="CZ3" t="s">
        <v>126</v>
      </c>
      <c r="DA3" t="s">
        <v>113</v>
      </c>
      <c r="DB3" t="s">
        <v>113</v>
      </c>
      <c r="DC3" t="s">
        <v>121</v>
      </c>
      <c r="DD3" t="s">
        <v>113</v>
      </c>
    </row>
    <row r="4" spans="1:113" ht="15" customHeight="1" x14ac:dyDescent="0.25">
      <c r="A4" t="s">
        <v>8193</v>
      </c>
      <c r="B4" t="s">
        <v>852</v>
      </c>
      <c r="C4" s="1">
        <v>44008.525388078706</v>
      </c>
      <c r="D4" s="1">
        <v>44109</v>
      </c>
      <c r="E4" t="s">
        <v>113</v>
      </c>
      <c r="F4" t="s">
        <v>2047</v>
      </c>
      <c r="G4" t="s">
        <v>12829</v>
      </c>
      <c r="H4" t="s">
        <v>3829</v>
      </c>
      <c r="I4">
        <v>1</v>
      </c>
      <c r="K4" s="1">
        <v>44092</v>
      </c>
      <c r="L4" s="1">
        <v>45183</v>
      </c>
      <c r="O4" t="s">
        <v>854</v>
      </c>
      <c r="P4" t="s">
        <v>8194</v>
      </c>
      <c r="R4" t="s">
        <v>8195</v>
      </c>
      <c r="T4" t="s">
        <v>8196</v>
      </c>
      <c r="U4" t="s">
        <v>204</v>
      </c>
      <c r="V4" s="3">
        <v>40076</v>
      </c>
      <c r="W4" t="s">
        <v>117</v>
      </c>
      <c r="Y4">
        <v>15022207640</v>
      </c>
      <c r="AA4">
        <v>236118</v>
      </c>
      <c r="AB4" t="s">
        <v>8197</v>
      </c>
      <c r="AC4" t="s">
        <v>8198</v>
      </c>
      <c r="AE4" t="s">
        <v>161</v>
      </c>
      <c r="AF4" t="s">
        <v>8195</v>
      </c>
      <c r="AH4" t="s">
        <v>8196</v>
      </c>
      <c r="AI4" t="s">
        <v>204</v>
      </c>
      <c r="AJ4" s="3">
        <v>40076</v>
      </c>
      <c r="AK4" t="s">
        <v>117</v>
      </c>
      <c r="AM4">
        <v>15022207640</v>
      </c>
      <c r="AO4" t="s">
        <v>8199</v>
      </c>
      <c r="BG4" t="s">
        <v>204</v>
      </c>
      <c r="BH4" s="1">
        <v>44003.833333333336</v>
      </c>
      <c r="BI4">
        <v>40</v>
      </c>
      <c r="BJ4">
        <v>0</v>
      </c>
      <c r="BK4">
        <v>8</v>
      </c>
      <c r="BL4">
        <v>7</v>
      </c>
      <c r="BM4">
        <v>7</v>
      </c>
      <c r="BN4">
        <v>7</v>
      </c>
      <c r="BO4">
        <v>7</v>
      </c>
      <c r="BP4">
        <v>4</v>
      </c>
      <c r="BQ4" t="str">
        <f>"8:00 AM"</f>
        <v>8:00 AM</v>
      </c>
      <c r="BR4" t="str">
        <f>"4:00 PM"</f>
        <v>4:00 PM</v>
      </c>
      <c r="BS4" t="s">
        <v>120</v>
      </c>
      <c r="BT4">
        <v>0</v>
      </c>
      <c r="BU4">
        <v>0</v>
      </c>
      <c r="BV4" t="s">
        <v>113</v>
      </c>
      <c r="BW4">
        <v>0</v>
      </c>
      <c r="BX4" t="s">
        <v>8200</v>
      </c>
      <c r="BY4" t="s">
        <v>8195</v>
      </c>
      <c r="CA4" t="s">
        <v>8196</v>
      </c>
      <c r="CB4" t="s">
        <v>204</v>
      </c>
      <c r="CC4" s="3">
        <v>40076</v>
      </c>
      <c r="CD4" t="s">
        <v>1454</v>
      </c>
      <c r="CE4" t="s">
        <v>2612</v>
      </c>
      <c r="CF4" s="4">
        <v>24.7</v>
      </c>
      <c r="CG4" s="4">
        <v>24.7</v>
      </c>
      <c r="CJ4" t="s">
        <v>123</v>
      </c>
      <c r="CL4" t="s">
        <v>8201</v>
      </c>
      <c r="CO4" t="s">
        <v>124</v>
      </c>
      <c r="CP4" t="s">
        <v>121</v>
      </c>
      <c r="CQ4" t="s">
        <v>121</v>
      </c>
      <c r="CR4" t="s">
        <v>113</v>
      </c>
      <c r="CS4" t="s">
        <v>121</v>
      </c>
      <c r="CT4" t="s">
        <v>121</v>
      </c>
      <c r="CU4" t="s">
        <v>121</v>
      </c>
      <c r="CV4" t="s">
        <v>125</v>
      </c>
      <c r="CW4" t="str">
        <f>"15022207640"</f>
        <v>15022207640</v>
      </c>
      <c r="CX4" t="s">
        <v>8199</v>
      </c>
      <c r="CY4" t="s">
        <v>124</v>
      </c>
      <c r="CZ4" t="s">
        <v>126</v>
      </c>
      <c r="DA4" t="s">
        <v>113</v>
      </c>
      <c r="DB4" t="s">
        <v>113</v>
      </c>
      <c r="DC4" t="s">
        <v>121</v>
      </c>
      <c r="DD4" t="s">
        <v>113</v>
      </c>
    </row>
    <row r="5" spans="1:113" ht="15" customHeight="1" x14ac:dyDescent="0.25">
      <c r="A5" t="s">
        <v>6892</v>
      </c>
      <c r="B5" t="s">
        <v>852</v>
      </c>
      <c r="C5" s="1">
        <v>44013.57231030093</v>
      </c>
      <c r="D5" s="1">
        <v>44134</v>
      </c>
      <c r="E5" t="s">
        <v>113</v>
      </c>
      <c r="F5" t="s">
        <v>6893</v>
      </c>
      <c r="G5" t="s">
        <v>12813</v>
      </c>
      <c r="H5" t="s">
        <v>1868</v>
      </c>
      <c r="I5">
        <v>1</v>
      </c>
      <c r="K5" s="1">
        <v>44088</v>
      </c>
      <c r="L5" s="1">
        <v>44452</v>
      </c>
      <c r="O5" t="s">
        <v>854</v>
      </c>
      <c r="P5" t="s">
        <v>6894</v>
      </c>
      <c r="R5" t="s">
        <v>6895</v>
      </c>
      <c r="T5" t="s">
        <v>6896</v>
      </c>
      <c r="U5" t="s">
        <v>610</v>
      </c>
      <c r="V5" s="3">
        <v>20111</v>
      </c>
      <c r="W5" t="s">
        <v>117</v>
      </c>
      <c r="Y5">
        <v>17032983643</v>
      </c>
      <c r="AA5">
        <v>624410</v>
      </c>
      <c r="AB5" t="s">
        <v>6897</v>
      </c>
      <c r="AC5" t="s">
        <v>6898</v>
      </c>
      <c r="AD5" t="s">
        <v>6899</v>
      </c>
      <c r="AE5" t="s">
        <v>6900</v>
      </c>
      <c r="AF5" t="s">
        <v>6895</v>
      </c>
      <c r="AH5" t="s">
        <v>6896</v>
      </c>
      <c r="AI5" t="s">
        <v>610</v>
      </c>
      <c r="AJ5" s="3">
        <v>20111</v>
      </c>
      <c r="AK5" t="s">
        <v>117</v>
      </c>
      <c r="AM5">
        <v>17328144176</v>
      </c>
      <c r="AO5" t="s">
        <v>6901</v>
      </c>
      <c r="BG5" t="s">
        <v>610</v>
      </c>
      <c r="BH5" s="1">
        <v>44008.833333333336</v>
      </c>
      <c r="BI5">
        <v>35</v>
      </c>
      <c r="BJ5">
        <v>0</v>
      </c>
      <c r="BK5">
        <v>7</v>
      </c>
      <c r="BL5">
        <v>7</v>
      </c>
      <c r="BM5">
        <v>7</v>
      </c>
      <c r="BN5">
        <v>7</v>
      </c>
      <c r="BO5">
        <v>7</v>
      </c>
      <c r="BP5">
        <v>0</v>
      </c>
      <c r="BQ5" t="str">
        <f>"8:00 AM"</f>
        <v>8:00 AM</v>
      </c>
      <c r="BR5" t="str">
        <f>"3:00 PM"</f>
        <v>3:00 PM</v>
      </c>
      <c r="BS5" t="s">
        <v>120</v>
      </c>
      <c r="BT5">
        <v>1</v>
      </c>
      <c r="BU5">
        <v>60</v>
      </c>
      <c r="BV5" t="s">
        <v>113</v>
      </c>
      <c r="BW5">
        <v>0</v>
      </c>
      <c r="BX5" s="2" t="s">
        <v>6902</v>
      </c>
      <c r="BY5" t="s">
        <v>6895</v>
      </c>
      <c r="CA5" t="s">
        <v>6896</v>
      </c>
      <c r="CB5" t="s">
        <v>610</v>
      </c>
      <c r="CC5" s="3">
        <v>20111</v>
      </c>
      <c r="CD5" t="s">
        <v>5973</v>
      </c>
      <c r="CE5" t="s">
        <v>1652</v>
      </c>
      <c r="CF5" s="4">
        <v>14.14</v>
      </c>
      <c r="CG5" s="4">
        <v>14.14</v>
      </c>
      <c r="CJ5" t="s">
        <v>123</v>
      </c>
      <c r="CL5" t="s">
        <v>6903</v>
      </c>
      <c r="CO5" t="s">
        <v>124</v>
      </c>
      <c r="CP5" t="s">
        <v>113</v>
      </c>
      <c r="CQ5" t="s">
        <v>113</v>
      </c>
      <c r="CR5" t="s">
        <v>113</v>
      </c>
      <c r="CS5" t="s">
        <v>121</v>
      </c>
      <c r="CT5" t="s">
        <v>121</v>
      </c>
      <c r="CU5" t="s">
        <v>121</v>
      </c>
      <c r="CV5" t="s">
        <v>6904</v>
      </c>
      <c r="CW5" t="str">
        <f>"17032983643"</f>
        <v>17032983643</v>
      </c>
      <c r="CX5" t="s">
        <v>6905</v>
      </c>
      <c r="CY5" t="s">
        <v>124</v>
      </c>
      <c r="CZ5" t="s">
        <v>126</v>
      </c>
      <c r="DA5" t="s">
        <v>113</v>
      </c>
      <c r="DB5" t="s">
        <v>113</v>
      </c>
      <c r="DC5" t="s">
        <v>121</v>
      </c>
      <c r="DD5" t="s">
        <v>113</v>
      </c>
    </row>
    <row r="6" spans="1:113" ht="15" customHeight="1" x14ac:dyDescent="0.25">
      <c r="A6" t="s">
        <v>8202</v>
      </c>
      <c r="B6" t="s">
        <v>129</v>
      </c>
      <c r="C6" s="1">
        <v>44015.000731597225</v>
      </c>
      <c r="D6" s="1">
        <v>44180</v>
      </c>
      <c r="E6" t="s">
        <v>121</v>
      </c>
      <c r="F6" t="s">
        <v>8203</v>
      </c>
      <c r="G6" t="s">
        <v>12855</v>
      </c>
      <c r="H6" t="s">
        <v>8204</v>
      </c>
      <c r="I6">
        <v>40</v>
      </c>
      <c r="J6">
        <v>40</v>
      </c>
      <c r="K6" s="1">
        <v>44105</v>
      </c>
      <c r="L6" s="1">
        <v>44377</v>
      </c>
      <c r="M6" s="1">
        <v>44105</v>
      </c>
      <c r="N6" s="1">
        <v>44377</v>
      </c>
      <c r="O6" t="s">
        <v>115</v>
      </c>
      <c r="P6" t="s">
        <v>8205</v>
      </c>
      <c r="R6" t="s">
        <v>3966</v>
      </c>
      <c r="T6" t="s">
        <v>3967</v>
      </c>
      <c r="U6" t="s">
        <v>158</v>
      </c>
      <c r="V6" s="3">
        <v>77573</v>
      </c>
      <c r="W6" t="s">
        <v>117</v>
      </c>
      <c r="Y6">
        <v>12813337702</v>
      </c>
      <c r="AA6">
        <v>333249</v>
      </c>
      <c r="AB6" t="s">
        <v>3968</v>
      </c>
      <c r="AC6" t="s">
        <v>2407</v>
      </c>
      <c r="AD6" t="s">
        <v>1831</v>
      </c>
      <c r="AE6" t="s">
        <v>263</v>
      </c>
      <c r="AF6" t="s">
        <v>3966</v>
      </c>
      <c r="AH6" t="s">
        <v>3967</v>
      </c>
      <c r="AI6" t="s">
        <v>158</v>
      </c>
      <c r="AJ6" s="3">
        <v>77573</v>
      </c>
      <c r="AK6" t="s">
        <v>117</v>
      </c>
      <c r="AM6">
        <v>12813337702</v>
      </c>
      <c r="AO6" t="s">
        <v>3969</v>
      </c>
      <c r="AP6" t="s">
        <v>141</v>
      </c>
      <c r="AQ6" t="s">
        <v>8206</v>
      </c>
      <c r="AR6" t="s">
        <v>8207</v>
      </c>
      <c r="AS6" t="s">
        <v>2380</v>
      </c>
      <c r="AT6" t="s">
        <v>3972</v>
      </c>
      <c r="AU6" t="s">
        <v>2033</v>
      </c>
      <c r="AV6" t="s">
        <v>3973</v>
      </c>
      <c r="AW6" t="s">
        <v>158</v>
      </c>
      <c r="AX6" s="3">
        <v>77701</v>
      </c>
      <c r="AY6" t="s">
        <v>117</v>
      </c>
      <c r="BA6">
        <v>14098386412</v>
      </c>
      <c r="BC6" t="s">
        <v>3974</v>
      </c>
      <c r="BD6" t="s">
        <v>3975</v>
      </c>
      <c r="BE6" t="s">
        <v>158</v>
      </c>
      <c r="BF6" t="s">
        <v>1512</v>
      </c>
      <c r="BG6" t="s">
        <v>158</v>
      </c>
      <c r="BH6" s="1">
        <v>44007.833333333336</v>
      </c>
      <c r="BI6">
        <v>40</v>
      </c>
      <c r="BJ6">
        <v>0</v>
      </c>
      <c r="BK6">
        <v>8</v>
      </c>
      <c r="BL6">
        <v>8</v>
      </c>
      <c r="BM6">
        <v>8</v>
      </c>
      <c r="BN6">
        <v>8</v>
      </c>
      <c r="BO6">
        <v>8</v>
      </c>
      <c r="BP6">
        <v>0</v>
      </c>
      <c r="BQ6" t="str">
        <f>"7:00 AM"</f>
        <v>7:00 AM</v>
      </c>
      <c r="BR6" t="str">
        <f>"3:30 PM"</f>
        <v>3:30 PM</v>
      </c>
      <c r="BS6" t="s">
        <v>120</v>
      </c>
      <c r="BT6">
        <v>0</v>
      </c>
      <c r="BU6">
        <v>24</v>
      </c>
      <c r="BV6" t="s">
        <v>113</v>
      </c>
      <c r="BW6">
        <v>0</v>
      </c>
      <c r="BX6" t="s">
        <v>8208</v>
      </c>
      <c r="BY6" t="s">
        <v>3977</v>
      </c>
      <c r="CA6" t="s">
        <v>3415</v>
      </c>
      <c r="CB6" t="s">
        <v>158</v>
      </c>
      <c r="CC6" s="3">
        <v>78409</v>
      </c>
      <c r="CD6" t="s">
        <v>3418</v>
      </c>
      <c r="CE6" t="s">
        <v>3419</v>
      </c>
      <c r="CF6" s="4">
        <v>24.61</v>
      </c>
      <c r="CH6" s="4">
        <v>36.92</v>
      </c>
      <c r="CJ6" t="s">
        <v>123</v>
      </c>
      <c r="CL6" t="s">
        <v>8209</v>
      </c>
      <c r="CO6" t="s">
        <v>124</v>
      </c>
      <c r="CP6" t="s">
        <v>121</v>
      </c>
      <c r="CQ6" t="s">
        <v>113</v>
      </c>
      <c r="CR6" t="s">
        <v>121</v>
      </c>
      <c r="CS6" t="s">
        <v>113</v>
      </c>
      <c r="CT6" t="s">
        <v>121</v>
      </c>
      <c r="CU6" t="s">
        <v>113</v>
      </c>
      <c r="CV6" t="s">
        <v>8210</v>
      </c>
      <c r="CW6" t="str">
        <f>"17136257541"</f>
        <v>17136257541</v>
      </c>
      <c r="CX6" t="s">
        <v>3980</v>
      </c>
      <c r="CY6" t="s">
        <v>124</v>
      </c>
      <c r="CZ6" t="s">
        <v>126</v>
      </c>
      <c r="DA6" t="s">
        <v>113</v>
      </c>
      <c r="DB6" t="s">
        <v>121</v>
      </c>
      <c r="DC6" t="s">
        <v>121</v>
      </c>
      <c r="DD6" t="s">
        <v>113</v>
      </c>
    </row>
    <row r="7" spans="1:113" ht="15" customHeight="1" x14ac:dyDescent="0.25">
      <c r="A7" t="s">
        <v>3962</v>
      </c>
      <c r="B7" t="s">
        <v>129</v>
      </c>
      <c r="C7" s="1">
        <v>44015.001453356483</v>
      </c>
      <c r="D7" s="1">
        <v>44180</v>
      </c>
      <c r="E7" t="s">
        <v>121</v>
      </c>
      <c r="F7" t="s">
        <v>3963</v>
      </c>
      <c r="G7" t="s">
        <v>12831</v>
      </c>
      <c r="H7" t="s">
        <v>3964</v>
      </c>
      <c r="I7">
        <v>45</v>
      </c>
      <c r="J7">
        <v>45</v>
      </c>
      <c r="K7" s="1">
        <v>44105</v>
      </c>
      <c r="L7" s="1">
        <v>44377</v>
      </c>
      <c r="M7" s="1">
        <v>44105</v>
      </c>
      <c r="N7" s="1">
        <v>44377</v>
      </c>
      <c r="O7" t="s">
        <v>115</v>
      </c>
      <c r="P7" t="s">
        <v>3965</v>
      </c>
      <c r="R7" t="s">
        <v>3966</v>
      </c>
      <c r="T7" t="s">
        <v>3967</v>
      </c>
      <c r="U7" t="s">
        <v>158</v>
      </c>
      <c r="V7" s="3">
        <v>77573</v>
      </c>
      <c r="W7" t="s">
        <v>117</v>
      </c>
      <c r="Y7">
        <v>12813337702</v>
      </c>
      <c r="AA7">
        <v>333249</v>
      </c>
      <c r="AB7" t="s">
        <v>3968</v>
      </c>
      <c r="AC7" t="s">
        <v>2407</v>
      </c>
      <c r="AD7" t="s">
        <v>1831</v>
      </c>
      <c r="AE7" t="s">
        <v>263</v>
      </c>
      <c r="AF7" t="s">
        <v>3966</v>
      </c>
      <c r="AH7" t="s">
        <v>3967</v>
      </c>
      <c r="AI7" t="s">
        <v>158</v>
      </c>
      <c r="AJ7" s="3">
        <v>77573</v>
      </c>
      <c r="AK7" t="s">
        <v>117</v>
      </c>
      <c r="AM7">
        <v>12813337702</v>
      </c>
      <c r="AO7" t="s">
        <v>3969</v>
      </c>
      <c r="AP7" t="s">
        <v>141</v>
      </c>
      <c r="AQ7" t="s">
        <v>3970</v>
      </c>
      <c r="AR7" t="s">
        <v>3971</v>
      </c>
      <c r="AS7" t="s">
        <v>3914</v>
      </c>
      <c r="AT7" t="s">
        <v>3972</v>
      </c>
      <c r="AU7" t="s">
        <v>2033</v>
      </c>
      <c r="AV7" t="s">
        <v>3973</v>
      </c>
      <c r="AW7" t="s">
        <v>158</v>
      </c>
      <c r="AX7" s="3">
        <v>77701</v>
      </c>
      <c r="AY7" t="s">
        <v>117</v>
      </c>
      <c r="BA7">
        <v>14098386412</v>
      </c>
      <c r="BC7" t="s">
        <v>3974</v>
      </c>
      <c r="BD7" t="s">
        <v>3975</v>
      </c>
      <c r="BE7" t="s">
        <v>158</v>
      </c>
      <c r="BF7" t="s">
        <v>1512</v>
      </c>
      <c r="BG7" t="s">
        <v>158</v>
      </c>
      <c r="BH7" s="1">
        <v>44007.833333333336</v>
      </c>
      <c r="BI7">
        <v>40</v>
      </c>
      <c r="BJ7">
        <v>0</v>
      </c>
      <c r="BK7">
        <v>8</v>
      </c>
      <c r="BL7">
        <v>8</v>
      </c>
      <c r="BM7">
        <v>8</v>
      </c>
      <c r="BN7">
        <v>8</v>
      </c>
      <c r="BO7">
        <v>8</v>
      </c>
      <c r="BP7">
        <v>0</v>
      </c>
      <c r="BQ7" t="str">
        <f>"7:00 AM"</f>
        <v>7:00 AM</v>
      </c>
      <c r="BR7" t="str">
        <f>"3:30 PM"</f>
        <v>3:30 PM</v>
      </c>
      <c r="BS7" t="s">
        <v>120</v>
      </c>
      <c r="BT7">
        <v>0</v>
      </c>
      <c r="BU7">
        <v>24</v>
      </c>
      <c r="BV7" t="s">
        <v>113</v>
      </c>
      <c r="BW7">
        <v>0</v>
      </c>
      <c r="BX7" t="s">
        <v>3976</v>
      </c>
      <c r="BY7" t="s">
        <v>3977</v>
      </c>
      <c r="CA7" t="s">
        <v>3415</v>
      </c>
      <c r="CB7" t="s">
        <v>158</v>
      </c>
      <c r="CC7" s="3">
        <v>78409</v>
      </c>
      <c r="CD7" t="s">
        <v>3418</v>
      </c>
      <c r="CE7" t="s">
        <v>3419</v>
      </c>
      <c r="CF7" s="4">
        <v>24.8</v>
      </c>
      <c r="CH7" s="4">
        <v>37.200000000000003</v>
      </c>
      <c r="CJ7" t="s">
        <v>123</v>
      </c>
      <c r="CL7" t="s">
        <v>3978</v>
      </c>
      <c r="CO7" t="s">
        <v>124</v>
      </c>
      <c r="CP7" t="s">
        <v>121</v>
      </c>
      <c r="CQ7" t="s">
        <v>113</v>
      </c>
      <c r="CR7" t="s">
        <v>121</v>
      </c>
      <c r="CS7" t="s">
        <v>113</v>
      </c>
      <c r="CT7" t="s">
        <v>121</v>
      </c>
      <c r="CU7" t="s">
        <v>113</v>
      </c>
      <c r="CV7" t="s">
        <v>3979</v>
      </c>
      <c r="CW7" t="str">
        <f>"17136257541"</f>
        <v>17136257541</v>
      </c>
      <c r="CX7" t="s">
        <v>3980</v>
      </c>
      <c r="CY7" t="s">
        <v>124</v>
      </c>
      <c r="CZ7" t="s">
        <v>126</v>
      </c>
      <c r="DA7" t="s">
        <v>113</v>
      </c>
      <c r="DB7" t="s">
        <v>121</v>
      </c>
      <c r="DC7" t="s">
        <v>121</v>
      </c>
      <c r="DD7" t="s">
        <v>113</v>
      </c>
    </row>
    <row r="8" spans="1:113" ht="15" customHeight="1" x14ac:dyDescent="0.25">
      <c r="A8" t="s">
        <v>4683</v>
      </c>
      <c r="B8" t="s">
        <v>627</v>
      </c>
      <c r="C8" s="1">
        <v>44015.339803587965</v>
      </c>
      <c r="D8" s="1">
        <v>44117</v>
      </c>
      <c r="E8" t="s">
        <v>113</v>
      </c>
      <c r="F8" t="s">
        <v>4684</v>
      </c>
      <c r="G8" t="s">
        <v>12834</v>
      </c>
      <c r="H8" t="s">
        <v>4290</v>
      </c>
      <c r="I8">
        <v>20</v>
      </c>
      <c r="J8">
        <v>14</v>
      </c>
      <c r="K8" s="1">
        <v>44105</v>
      </c>
      <c r="L8" s="1">
        <v>44316</v>
      </c>
      <c r="M8" s="1">
        <v>44105</v>
      </c>
      <c r="N8" s="1">
        <v>44316</v>
      </c>
      <c r="O8" t="s">
        <v>132</v>
      </c>
      <c r="P8" t="s">
        <v>4685</v>
      </c>
      <c r="Q8" t="s">
        <v>4686</v>
      </c>
      <c r="R8" t="s">
        <v>4687</v>
      </c>
      <c r="T8" t="s">
        <v>4688</v>
      </c>
      <c r="U8" t="s">
        <v>716</v>
      </c>
      <c r="V8" s="3">
        <v>14028</v>
      </c>
      <c r="W8" t="s">
        <v>117</v>
      </c>
      <c r="Y8">
        <v>17167787631</v>
      </c>
      <c r="AA8">
        <v>115114</v>
      </c>
      <c r="AB8" t="s">
        <v>4689</v>
      </c>
      <c r="AC8" t="s">
        <v>4690</v>
      </c>
      <c r="AD8" t="s">
        <v>2885</v>
      </c>
      <c r="AE8" t="s">
        <v>4691</v>
      </c>
      <c r="AF8" t="s">
        <v>4687</v>
      </c>
      <c r="AH8" t="s">
        <v>4688</v>
      </c>
      <c r="AI8" t="s">
        <v>716</v>
      </c>
      <c r="AJ8" s="3">
        <v>14028</v>
      </c>
      <c r="AK8" t="s">
        <v>117</v>
      </c>
      <c r="AM8">
        <v>17167787631</v>
      </c>
      <c r="AO8" t="s">
        <v>4692</v>
      </c>
      <c r="BG8" t="s">
        <v>716</v>
      </c>
      <c r="BH8" s="1">
        <v>44012.833333333336</v>
      </c>
      <c r="BI8">
        <v>41.5</v>
      </c>
      <c r="BJ8">
        <v>0</v>
      </c>
      <c r="BK8">
        <v>7.5</v>
      </c>
      <c r="BL8">
        <v>7.5</v>
      </c>
      <c r="BM8">
        <v>7.5</v>
      </c>
      <c r="BN8">
        <v>7.5</v>
      </c>
      <c r="BO8">
        <v>7.5</v>
      </c>
      <c r="BP8">
        <v>4</v>
      </c>
      <c r="BQ8" t="str">
        <f>"7:30 AM"</f>
        <v>7:30 AM</v>
      </c>
      <c r="BR8" t="str">
        <f>"3:30 PM"</f>
        <v>3:30 PM</v>
      </c>
      <c r="BS8" t="s">
        <v>120</v>
      </c>
      <c r="BT8">
        <v>0</v>
      </c>
      <c r="BU8">
        <v>0</v>
      </c>
      <c r="BV8" t="s">
        <v>113</v>
      </c>
      <c r="BW8">
        <v>0</v>
      </c>
      <c r="BX8" s="2" t="s">
        <v>4693</v>
      </c>
      <c r="BY8" t="s">
        <v>4687</v>
      </c>
      <c r="CA8" t="s">
        <v>4688</v>
      </c>
      <c r="CB8" t="s">
        <v>716</v>
      </c>
      <c r="CC8" s="3">
        <v>14028</v>
      </c>
      <c r="CD8" t="s">
        <v>4694</v>
      </c>
      <c r="CE8" t="s">
        <v>4695</v>
      </c>
      <c r="CF8" s="4">
        <v>12.48</v>
      </c>
      <c r="CG8" s="4">
        <v>12.48</v>
      </c>
      <c r="CH8" s="4">
        <v>18.72</v>
      </c>
      <c r="CI8" s="4">
        <v>18.72</v>
      </c>
      <c r="CJ8" t="s">
        <v>123</v>
      </c>
      <c r="CL8" t="s">
        <v>4696</v>
      </c>
      <c r="CO8" t="s">
        <v>124</v>
      </c>
      <c r="CP8" t="s">
        <v>113</v>
      </c>
      <c r="CQ8" t="s">
        <v>113</v>
      </c>
      <c r="CR8" t="s">
        <v>121</v>
      </c>
      <c r="CS8" t="s">
        <v>121</v>
      </c>
      <c r="CT8" t="s">
        <v>121</v>
      </c>
      <c r="CU8" t="s">
        <v>121</v>
      </c>
      <c r="CV8" t="s">
        <v>4697</v>
      </c>
      <c r="CW8" t="str">
        <f>"17167787631"</f>
        <v>17167787631</v>
      </c>
      <c r="CX8" t="s">
        <v>4692</v>
      </c>
      <c r="CY8" t="s">
        <v>4698</v>
      </c>
      <c r="CZ8" t="s">
        <v>126</v>
      </c>
      <c r="DA8" t="s">
        <v>113</v>
      </c>
      <c r="DB8" t="s">
        <v>113</v>
      </c>
      <c r="DC8" t="s">
        <v>121</v>
      </c>
      <c r="DD8" t="s">
        <v>113</v>
      </c>
    </row>
    <row r="9" spans="1:113" ht="15" customHeight="1" x14ac:dyDescent="0.25">
      <c r="A9" t="s">
        <v>9630</v>
      </c>
      <c r="B9" t="s">
        <v>129</v>
      </c>
      <c r="C9" s="1">
        <v>44015.458034143521</v>
      </c>
      <c r="D9" s="1">
        <v>44119</v>
      </c>
      <c r="E9" t="s">
        <v>113</v>
      </c>
      <c r="F9" t="s">
        <v>874</v>
      </c>
      <c r="G9" t="s">
        <v>12799</v>
      </c>
      <c r="H9" t="s">
        <v>680</v>
      </c>
      <c r="I9">
        <v>3</v>
      </c>
      <c r="J9">
        <v>3</v>
      </c>
      <c r="K9" s="1">
        <v>44105</v>
      </c>
      <c r="L9" s="1">
        <v>44407</v>
      </c>
      <c r="M9" s="1">
        <v>44105</v>
      </c>
      <c r="N9" s="1">
        <v>44407</v>
      </c>
      <c r="O9" t="s">
        <v>132</v>
      </c>
      <c r="P9" t="s">
        <v>9631</v>
      </c>
      <c r="Q9" t="s">
        <v>9631</v>
      </c>
      <c r="R9" t="s">
        <v>9632</v>
      </c>
      <c r="T9" t="s">
        <v>9633</v>
      </c>
      <c r="U9" t="s">
        <v>952</v>
      </c>
      <c r="V9" s="3">
        <v>8081</v>
      </c>
      <c r="W9" t="s">
        <v>117</v>
      </c>
      <c r="Y9">
        <v>16093192219</v>
      </c>
      <c r="AA9">
        <v>711212</v>
      </c>
      <c r="AB9" t="s">
        <v>9634</v>
      </c>
      <c r="AC9" t="s">
        <v>9635</v>
      </c>
      <c r="AE9" t="s">
        <v>7080</v>
      </c>
      <c r="AF9" t="s">
        <v>9632</v>
      </c>
      <c r="AH9" t="s">
        <v>9633</v>
      </c>
      <c r="AI9" t="s">
        <v>952</v>
      </c>
      <c r="AJ9" s="3">
        <v>8081</v>
      </c>
      <c r="AK9" t="s">
        <v>117</v>
      </c>
      <c r="AM9">
        <v>16093192219</v>
      </c>
      <c r="AO9" t="s">
        <v>9636</v>
      </c>
      <c r="AP9" t="s">
        <v>141</v>
      </c>
      <c r="AQ9" t="s">
        <v>688</v>
      </c>
      <c r="AR9" t="s">
        <v>689</v>
      </c>
      <c r="AS9" t="s">
        <v>690</v>
      </c>
      <c r="AT9" t="s">
        <v>9637</v>
      </c>
      <c r="AV9" t="s">
        <v>9638</v>
      </c>
      <c r="AW9" t="s">
        <v>522</v>
      </c>
      <c r="AX9" s="3">
        <v>73069</v>
      </c>
      <c r="AY9" t="s">
        <v>117</v>
      </c>
      <c r="AZ9" t="s">
        <v>522</v>
      </c>
      <c r="BA9">
        <v>14053642525</v>
      </c>
      <c r="BC9" t="s">
        <v>9639</v>
      </c>
      <c r="BD9" t="s">
        <v>9640</v>
      </c>
      <c r="BE9" t="s">
        <v>522</v>
      </c>
      <c r="BF9" t="s">
        <v>9641</v>
      </c>
      <c r="BG9" t="s">
        <v>1200</v>
      </c>
      <c r="BH9" s="1">
        <v>44003.833333333336</v>
      </c>
      <c r="BI9">
        <v>56</v>
      </c>
      <c r="BJ9">
        <v>8</v>
      </c>
      <c r="BK9">
        <v>8</v>
      </c>
      <c r="BL9">
        <v>8</v>
      </c>
      <c r="BM9">
        <v>8</v>
      </c>
      <c r="BN9">
        <v>8</v>
      </c>
      <c r="BO9">
        <v>8</v>
      </c>
      <c r="BP9">
        <v>8</v>
      </c>
      <c r="BQ9" t="str">
        <f>"5:00 AM"</f>
        <v>5:00 AM</v>
      </c>
      <c r="BR9" t="str">
        <f>"5:00 PM"</f>
        <v>5:00 PM</v>
      </c>
      <c r="BS9" t="s">
        <v>120</v>
      </c>
      <c r="BT9">
        <v>0</v>
      </c>
      <c r="BU9">
        <v>1</v>
      </c>
      <c r="BV9" t="s">
        <v>113</v>
      </c>
      <c r="BW9">
        <v>0</v>
      </c>
      <c r="BX9" t="s">
        <v>9642</v>
      </c>
      <c r="BY9" t="s">
        <v>2139</v>
      </c>
      <c r="BZ9" t="s">
        <v>2139</v>
      </c>
      <c r="CA9" t="s">
        <v>9643</v>
      </c>
      <c r="CB9" t="s">
        <v>1200</v>
      </c>
      <c r="CC9" s="3">
        <v>20724</v>
      </c>
      <c r="CD9" t="s">
        <v>2141</v>
      </c>
      <c r="CE9" t="s">
        <v>1652</v>
      </c>
      <c r="CF9" s="4">
        <v>14.68</v>
      </c>
      <c r="CG9" s="4">
        <v>14.68</v>
      </c>
      <c r="CH9" s="4">
        <v>22.02</v>
      </c>
      <c r="CI9" s="4">
        <v>22.02</v>
      </c>
      <c r="CJ9" t="s">
        <v>123</v>
      </c>
      <c r="CL9" t="s">
        <v>9644</v>
      </c>
      <c r="CO9" t="s">
        <v>124</v>
      </c>
      <c r="CP9" t="s">
        <v>113</v>
      </c>
      <c r="CQ9" t="s">
        <v>113</v>
      </c>
      <c r="CR9" t="s">
        <v>121</v>
      </c>
      <c r="CS9" t="s">
        <v>113</v>
      </c>
      <c r="CT9" t="s">
        <v>121</v>
      </c>
      <c r="CU9" t="s">
        <v>113</v>
      </c>
      <c r="CV9" t="s">
        <v>703</v>
      </c>
      <c r="CW9" t="str">
        <f>"16093192219"</f>
        <v>16093192219</v>
      </c>
      <c r="CX9" t="s">
        <v>9636</v>
      </c>
      <c r="CY9" t="s">
        <v>124</v>
      </c>
      <c r="CZ9" t="s">
        <v>126</v>
      </c>
      <c r="DA9" t="s">
        <v>113</v>
      </c>
      <c r="DB9" t="s">
        <v>113</v>
      </c>
      <c r="DC9" t="s">
        <v>121</v>
      </c>
      <c r="DD9" t="s">
        <v>113</v>
      </c>
    </row>
    <row r="10" spans="1:113" ht="15" customHeight="1" x14ac:dyDescent="0.25">
      <c r="A10" t="s">
        <v>10348</v>
      </c>
      <c r="B10" t="s">
        <v>129</v>
      </c>
      <c r="C10" s="1">
        <v>44019.742993287036</v>
      </c>
      <c r="D10" s="1">
        <v>44110</v>
      </c>
      <c r="E10" t="s">
        <v>113</v>
      </c>
      <c r="F10" t="s">
        <v>3025</v>
      </c>
      <c r="G10" t="s">
        <v>12786</v>
      </c>
      <c r="H10" t="s">
        <v>131</v>
      </c>
      <c r="I10">
        <v>2</v>
      </c>
      <c r="J10">
        <v>2</v>
      </c>
      <c r="K10" s="1">
        <v>44105</v>
      </c>
      <c r="L10" s="1">
        <v>44211</v>
      </c>
      <c r="M10" s="1">
        <v>44105</v>
      </c>
      <c r="N10" s="1">
        <v>44211</v>
      </c>
      <c r="O10" t="s">
        <v>854</v>
      </c>
      <c r="P10" t="s">
        <v>10349</v>
      </c>
      <c r="R10" t="s">
        <v>10350</v>
      </c>
      <c r="S10" t="s">
        <v>10351</v>
      </c>
      <c r="T10" t="s">
        <v>10352</v>
      </c>
      <c r="U10" t="s">
        <v>1292</v>
      </c>
      <c r="V10" s="3">
        <v>16066</v>
      </c>
      <c r="W10" t="s">
        <v>117</v>
      </c>
      <c r="Y10">
        <v>14122647003</v>
      </c>
      <c r="AA10">
        <v>22131</v>
      </c>
      <c r="AB10" t="s">
        <v>10353</v>
      </c>
      <c r="AC10" t="s">
        <v>5366</v>
      </c>
      <c r="AE10" t="s">
        <v>139</v>
      </c>
      <c r="AF10" t="s">
        <v>10350</v>
      </c>
      <c r="AH10" t="s">
        <v>10352</v>
      </c>
      <c r="AI10" t="s">
        <v>1292</v>
      </c>
      <c r="AJ10" s="3">
        <v>16066</v>
      </c>
      <c r="AK10" t="s">
        <v>117</v>
      </c>
      <c r="AM10">
        <v>14122647003</v>
      </c>
      <c r="AO10" t="s">
        <v>10354</v>
      </c>
      <c r="AP10" t="s">
        <v>141</v>
      </c>
      <c r="AQ10" t="s">
        <v>142</v>
      </c>
      <c r="AR10" t="s">
        <v>143</v>
      </c>
      <c r="AS10" t="s">
        <v>144</v>
      </c>
      <c r="AT10" t="s">
        <v>145</v>
      </c>
      <c r="AV10" t="s">
        <v>146</v>
      </c>
      <c r="AW10" t="s">
        <v>147</v>
      </c>
      <c r="AX10" s="3">
        <v>37110</v>
      </c>
      <c r="AY10" t="s">
        <v>117</v>
      </c>
      <c r="BA10">
        <v>19312747811</v>
      </c>
      <c r="BC10" t="s">
        <v>148</v>
      </c>
      <c r="BD10" t="s">
        <v>149</v>
      </c>
      <c r="BE10" t="s">
        <v>147</v>
      </c>
      <c r="BF10" t="s">
        <v>150</v>
      </c>
      <c r="BG10" t="s">
        <v>1292</v>
      </c>
      <c r="BH10" s="1">
        <v>44018.833333333336</v>
      </c>
      <c r="BI10">
        <v>40</v>
      </c>
      <c r="BJ10">
        <v>0</v>
      </c>
      <c r="BK10">
        <v>8</v>
      </c>
      <c r="BL10">
        <v>8</v>
      </c>
      <c r="BM10">
        <v>8</v>
      </c>
      <c r="BN10">
        <v>8</v>
      </c>
      <c r="BO10">
        <v>8</v>
      </c>
      <c r="BP10">
        <v>0</v>
      </c>
      <c r="BQ10" t="str">
        <f>"7:00 AM"</f>
        <v>7:00 AM</v>
      </c>
      <c r="BR10" t="str">
        <f>"3:00 PM"</f>
        <v>3:00 PM</v>
      </c>
      <c r="BS10" t="s">
        <v>120</v>
      </c>
      <c r="BT10">
        <v>0</v>
      </c>
      <c r="BU10">
        <v>0</v>
      </c>
      <c r="BV10" t="s">
        <v>113</v>
      </c>
      <c r="BW10">
        <v>0</v>
      </c>
      <c r="BX10" t="s">
        <v>170</v>
      </c>
      <c r="BY10" t="s">
        <v>10350</v>
      </c>
      <c r="CA10" t="s">
        <v>10352</v>
      </c>
      <c r="CB10" t="s">
        <v>1292</v>
      </c>
      <c r="CC10" s="3">
        <v>16066</v>
      </c>
      <c r="CD10" t="s">
        <v>3914</v>
      </c>
      <c r="CE10" t="s">
        <v>1802</v>
      </c>
      <c r="CF10" s="4">
        <v>13.95</v>
      </c>
      <c r="CH10" s="4">
        <v>20.93</v>
      </c>
      <c r="CJ10" t="s">
        <v>123</v>
      </c>
      <c r="CL10" t="s">
        <v>10355</v>
      </c>
      <c r="CO10" t="s">
        <v>124</v>
      </c>
      <c r="CP10" t="s">
        <v>121</v>
      </c>
      <c r="CQ10" t="s">
        <v>121</v>
      </c>
      <c r="CR10" t="s">
        <v>121</v>
      </c>
      <c r="CS10" t="s">
        <v>113</v>
      </c>
      <c r="CT10" t="s">
        <v>121</v>
      </c>
      <c r="CU10" t="s">
        <v>113</v>
      </c>
      <c r="CV10" t="s">
        <v>170</v>
      </c>
      <c r="CW10" t="str">
        <f>"14122647003"</f>
        <v>14122647003</v>
      </c>
      <c r="CX10" t="s">
        <v>10356</v>
      </c>
      <c r="CY10" t="s">
        <v>124</v>
      </c>
      <c r="CZ10" t="s">
        <v>126</v>
      </c>
      <c r="DA10" t="s">
        <v>113</v>
      </c>
      <c r="DB10" t="s">
        <v>113</v>
      </c>
      <c r="DC10" t="s">
        <v>121</v>
      </c>
      <c r="DD10" t="s">
        <v>113</v>
      </c>
    </row>
    <row r="11" spans="1:113" ht="15" customHeight="1" x14ac:dyDescent="0.25">
      <c r="A11" t="s">
        <v>7531</v>
      </c>
      <c r="B11" t="s">
        <v>129</v>
      </c>
      <c r="C11" s="1">
        <v>44020.552719675929</v>
      </c>
      <c r="D11" s="1">
        <v>44117</v>
      </c>
      <c r="E11" t="s">
        <v>113</v>
      </c>
      <c r="F11" t="s">
        <v>255</v>
      </c>
      <c r="G11" t="s">
        <v>12790</v>
      </c>
      <c r="H11" t="s">
        <v>256</v>
      </c>
      <c r="I11">
        <v>10</v>
      </c>
      <c r="J11">
        <v>10</v>
      </c>
      <c r="K11" s="1">
        <v>44105</v>
      </c>
      <c r="L11" s="1">
        <v>44185</v>
      </c>
      <c r="M11" s="1">
        <v>44105</v>
      </c>
      <c r="N11" s="1">
        <v>44185</v>
      </c>
      <c r="O11" t="s">
        <v>132</v>
      </c>
      <c r="P11" t="s">
        <v>7532</v>
      </c>
      <c r="Q11" t="s">
        <v>124</v>
      </c>
      <c r="R11" t="s">
        <v>7533</v>
      </c>
      <c r="S11" t="s">
        <v>124</v>
      </c>
      <c r="T11" t="s">
        <v>7534</v>
      </c>
      <c r="U11" t="s">
        <v>2957</v>
      </c>
      <c r="V11" s="3">
        <v>54703</v>
      </c>
      <c r="W11" t="s">
        <v>117</v>
      </c>
      <c r="Y11">
        <v>17152711483</v>
      </c>
      <c r="AA11">
        <v>238140</v>
      </c>
      <c r="AB11" t="s">
        <v>7535</v>
      </c>
      <c r="AC11" t="s">
        <v>5345</v>
      </c>
      <c r="AE11" t="s">
        <v>161</v>
      </c>
      <c r="AF11" t="s">
        <v>7533</v>
      </c>
      <c r="AG11" t="s">
        <v>124</v>
      </c>
      <c r="AH11" t="s">
        <v>7534</v>
      </c>
      <c r="AI11" t="s">
        <v>2957</v>
      </c>
      <c r="AJ11" s="3">
        <v>54703</v>
      </c>
      <c r="AK11" t="s">
        <v>117</v>
      </c>
      <c r="AM11">
        <v>17152711483</v>
      </c>
      <c r="AO11" t="s">
        <v>7536</v>
      </c>
      <c r="AP11" t="s">
        <v>141</v>
      </c>
      <c r="AQ11" t="s">
        <v>266</v>
      </c>
      <c r="AR11" t="s">
        <v>267</v>
      </c>
      <c r="AS11" t="s">
        <v>268</v>
      </c>
      <c r="AT11" t="s">
        <v>269</v>
      </c>
      <c r="AU11" t="s">
        <v>124</v>
      </c>
      <c r="AV11" t="s">
        <v>270</v>
      </c>
      <c r="AW11" t="s">
        <v>271</v>
      </c>
      <c r="AX11" s="3">
        <v>50010</v>
      </c>
      <c r="AY11" t="s">
        <v>117</v>
      </c>
      <c r="AZ11" t="s">
        <v>124</v>
      </c>
      <c r="BA11">
        <v>15152324444</v>
      </c>
      <c r="BB11">
        <v>0</v>
      </c>
      <c r="BC11" t="s">
        <v>272</v>
      </c>
      <c r="BD11" t="s">
        <v>273</v>
      </c>
      <c r="BE11" t="s">
        <v>271</v>
      </c>
      <c r="BF11" t="s">
        <v>274</v>
      </c>
      <c r="BG11" t="s">
        <v>2957</v>
      </c>
      <c r="BH11" s="1">
        <v>44018.833333333336</v>
      </c>
      <c r="BI11">
        <v>40</v>
      </c>
      <c r="BJ11">
        <v>0</v>
      </c>
      <c r="BK11">
        <v>8</v>
      </c>
      <c r="BL11">
        <v>8</v>
      </c>
      <c r="BM11">
        <v>8</v>
      </c>
      <c r="BN11">
        <v>8</v>
      </c>
      <c r="BO11">
        <v>8</v>
      </c>
      <c r="BP11">
        <v>0</v>
      </c>
      <c r="BQ11" t="str">
        <f>"7:00 AM"</f>
        <v>7:00 AM</v>
      </c>
      <c r="BR11" t="str">
        <f>"3:00 PM"</f>
        <v>3:00 PM</v>
      </c>
      <c r="BS11" t="s">
        <v>120</v>
      </c>
      <c r="BT11">
        <v>0</v>
      </c>
      <c r="BU11">
        <v>0</v>
      </c>
      <c r="BV11" t="s">
        <v>113</v>
      </c>
      <c r="BW11">
        <v>0</v>
      </c>
      <c r="BX11" t="s">
        <v>7537</v>
      </c>
      <c r="BY11" t="s">
        <v>7538</v>
      </c>
      <c r="BZ11" t="s">
        <v>124</v>
      </c>
      <c r="CA11" t="s">
        <v>755</v>
      </c>
      <c r="CB11" t="s">
        <v>2957</v>
      </c>
      <c r="CC11" s="3">
        <v>54016</v>
      </c>
      <c r="CD11" t="s">
        <v>7539</v>
      </c>
      <c r="CE11" t="s">
        <v>701</v>
      </c>
      <c r="CF11" s="4">
        <v>17.93</v>
      </c>
      <c r="CH11" s="4">
        <v>26.9</v>
      </c>
      <c r="CJ11" t="s">
        <v>123</v>
      </c>
      <c r="CK11" t="s">
        <v>7540</v>
      </c>
      <c r="CL11" t="s">
        <v>7541</v>
      </c>
      <c r="CO11" t="s">
        <v>124</v>
      </c>
      <c r="CP11" t="s">
        <v>121</v>
      </c>
      <c r="CQ11" t="s">
        <v>121</v>
      </c>
      <c r="CR11" t="s">
        <v>121</v>
      </c>
      <c r="CS11" t="s">
        <v>121</v>
      </c>
      <c r="CT11" t="s">
        <v>121</v>
      </c>
      <c r="CU11" t="s">
        <v>121</v>
      </c>
      <c r="CV11" s="2" t="s">
        <v>7542</v>
      </c>
      <c r="CW11" t="str">
        <f>"17152711483"</f>
        <v>17152711483</v>
      </c>
      <c r="CX11" t="s">
        <v>7536</v>
      </c>
      <c r="CY11" t="s">
        <v>124</v>
      </c>
      <c r="CZ11" t="s">
        <v>126</v>
      </c>
      <c r="DA11" t="s">
        <v>113</v>
      </c>
      <c r="DB11" t="s">
        <v>113</v>
      </c>
      <c r="DC11" t="s">
        <v>121</v>
      </c>
      <c r="DD11" t="s">
        <v>113</v>
      </c>
    </row>
    <row r="12" spans="1:113" ht="15" customHeight="1" x14ac:dyDescent="0.25">
      <c r="A12" t="s">
        <v>3929</v>
      </c>
      <c r="B12" t="s">
        <v>129</v>
      </c>
      <c r="C12" s="1">
        <v>44020.773320370368</v>
      </c>
      <c r="D12" s="1">
        <v>44109</v>
      </c>
      <c r="E12" t="s">
        <v>113</v>
      </c>
      <c r="F12" t="s">
        <v>3930</v>
      </c>
      <c r="G12" t="s">
        <v>12830</v>
      </c>
      <c r="H12" t="s">
        <v>3931</v>
      </c>
      <c r="I12">
        <v>1</v>
      </c>
      <c r="J12">
        <v>1</v>
      </c>
      <c r="K12" s="1">
        <v>44105</v>
      </c>
      <c r="L12" s="1">
        <v>44165</v>
      </c>
      <c r="M12" s="1">
        <v>44105</v>
      </c>
      <c r="N12" s="1">
        <v>44165</v>
      </c>
      <c r="O12" t="s">
        <v>115</v>
      </c>
      <c r="P12" t="s">
        <v>3932</v>
      </c>
      <c r="Q12" t="s">
        <v>124</v>
      </c>
      <c r="R12" t="s">
        <v>3933</v>
      </c>
      <c r="S12" t="s">
        <v>124</v>
      </c>
      <c r="T12" t="s">
        <v>3934</v>
      </c>
      <c r="U12" t="s">
        <v>271</v>
      </c>
      <c r="V12" s="3">
        <v>50325</v>
      </c>
      <c r="W12" t="s">
        <v>117</v>
      </c>
      <c r="Y12">
        <v>15153133554</v>
      </c>
      <c r="AA12">
        <v>332812</v>
      </c>
      <c r="AB12" t="s">
        <v>3935</v>
      </c>
      <c r="AC12" t="s">
        <v>3936</v>
      </c>
      <c r="AE12" t="s">
        <v>263</v>
      </c>
      <c r="AF12" t="s">
        <v>3933</v>
      </c>
      <c r="AG12" t="s">
        <v>124</v>
      </c>
      <c r="AH12" t="s">
        <v>3934</v>
      </c>
      <c r="AI12" t="s">
        <v>271</v>
      </c>
      <c r="AJ12" s="3">
        <v>50325</v>
      </c>
      <c r="AK12" t="s">
        <v>117</v>
      </c>
      <c r="AL12" t="s">
        <v>124</v>
      </c>
      <c r="AM12" t="s">
        <v>3937</v>
      </c>
      <c r="AN12">
        <v>0</v>
      </c>
      <c r="AO12" t="s">
        <v>3938</v>
      </c>
      <c r="AP12" t="s">
        <v>141</v>
      </c>
      <c r="AQ12" t="s">
        <v>266</v>
      </c>
      <c r="AR12" t="s">
        <v>267</v>
      </c>
      <c r="AS12" t="s">
        <v>268</v>
      </c>
      <c r="AT12" t="s">
        <v>269</v>
      </c>
      <c r="AU12" t="s">
        <v>124</v>
      </c>
      <c r="AV12" t="s">
        <v>270</v>
      </c>
      <c r="AW12" t="s">
        <v>271</v>
      </c>
      <c r="AX12" s="3">
        <v>50010</v>
      </c>
      <c r="AY12" t="s">
        <v>117</v>
      </c>
      <c r="AZ12" t="s">
        <v>124</v>
      </c>
      <c r="BA12">
        <v>15152324444</v>
      </c>
      <c r="BB12">
        <v>0</v>
      </c>
      <c r="BC12" t="s">
        <v>272</v>
      </c>
      <c r="BD12" t="s">
        <v>273</v>
      </c>
      <c r="BE12" t="s">
        <v>271</v>
      </c>
      <c r="BF12" t="s">
        <v>274</v>
      </c>
      <c r="BG12" t="s">
        <v>271</v>
      </c>
      <c r="BH12" s="1">
        <v>44011.833333333336</v>
      </c>
      <c r="BI12">
        <v>40</v>
      </c>
      <c r="BJ12">
        <v>0</v>
      </c>
      <c r="BK12">
        <v>8</v>
      </c>
      <c r="BL12">
        <v>8</v>
      </c>
      <c r="BM12">
        <v>8</v>
      </c>
      <c r="BN12">
        <v>8</v>
      </c>
      <c r="BO12">
        <v>8</v>
      </c>
      <c r="BP12">
        <v>0</v>
      </c>
      <c r="BQ12" t="str">
        <f>"6:00 AM"</f>
        <v>6:00 AM</v>
      </c>
      <c r="BR12" t="str">
        <f>"2:30 PM"</f>
        <v>2:30 PM</v>
      </c>
      <c r="BS12" t="s">
        <v>120</v>
      </c>
      <c r="BT12">
        <v>0</v>
      </c>
      <c r="BU12">
        <v>3</v>
      </c>
      <c r="BV12" t="s">
        <v>113</v>
      </c>
      <c r="BW12">
        <v>0</v>
      </c>
      <c r="BX12" t="s">
        <v>3939</v>
      </c>
      <c r="BY12" t="s">
        <v>3940</v>
      </c>
      <c r="BZ12" t="s">
        <v>124</v>
      </c>
      <c r="CA12" t="s">
        <v>3941</v>
      </c>
      <c r="CB12" t="s">
        <v>271</v>
      </c>
      <c r="CC12" s="3">
        <v>50131</v>
      </c>
      <c r="CD12" t="s">
        <v>330</v>
      </c>
      <c r="CE12" t="s">
        <v>2275</v>
      </c>
      <c r="CF12" s="4">
        <v>16.920000000000002</v>
      </c>
      <c r="CH12" s="4">
        <v>25.38</v>
      </c>
      <c r="CJ12" t="s">
        <v>123</v>
      </c>
      <c r="CK12" t="s">
        <v>3942</v>
      </c>
      <c r="CL12" t="s">
        <v>3943</v>
      </c>
      <c r="CO12" t="s">
        <v>124</v>
      </c>
      <c r="CP12" t="s">
        <v>113</v>
      </c>
      <c r="CQ12" t="s">
        <v>113</v>
      </c>
      <c r="CR12" t="s">
        <v>121</v>
      </c>
      <c r="CS12" t="s">
        <v>113</v>
      </c>
      <c r="CT12" t="s">
        <v>121</v>
      </c>
      <c r="CU12" t="s">
        <v>113</v>
      </c>
      <c r="CV12" t="s">
        <v>3944</v>
      </c>
      <c r="CW12" t="str">
        <f>"15153133554"</f>
        <v>15153133554</v>
      </c>
      <c r="CX12" t="s">
        <v>3945</v>
      </c>
      <c r="CY12" t="s">
        <v>124</v>
      </c>
      <c r="CZ12" t="s">
        <v>126</v>
      </c>
      <c r="DA12" t="s">
        <v>113</v>
      </c>
      <c r="DB12" t="s">
        <v>113</v>
      </c>
      <c r="DC12" t="s">
        <v>121</v>
      </c>
      <c r="DD12" t="s">
        <v>113</v>
      </c>
    </row>
    <row r="13" spans="1:113" ht="15" customHeight="1" x14ac:dyDescent="0.25">
      <c r="A13" t="s">
        <v>9645</v>
      </c>
      <c r="B13" t="s">
        <v>129</v>
      </c>
      <c r="C13" s="1">
        <v>44020.794924768517</v>
      </c>
      <c r="D13" s="1">
        <v>44112</v>
      </c>
      <c r="E13" t="s">
        <v>113</v>
      </c>
      <c r="F13" t="s">
        <v>561</v>
      </c>
      <c r="G13" t="s">
        <v>12787</v>
      </c>
      <c r="H13" t="s">
        <v>176</v>
      </c>
      <c r="I13">
        <v>42</v>
      </c>
      <c r="J13">
        <v>42</v>
      </c>
      <c r="K13" s="1">
        <v>44105</v>
      </c>
      <c r="L13" s="1">
        <v>44377</v>
      </c>
      <c r="M13" s="1">
        <v>44105</v>
      </c>
      <c r="N13" s="1">
        <v>44377</v>
      </c>
      <c r="O13" t="s">
        <v>115</v>
      </c>
      <c r="P13" t="s">
        <v>9646</v>
      </c>
      <c r="R13" t="s">
        <v>9647</v>
      </c>
      <c r="T13" t="s">
        <v>926</v>
      </c>
      <c r="U13" t="s">
        <v>182</v>
      </c>
      <c r="V13" s="3">
        <v>97501</v>
      </c>
      <c r="W13" t="s">
        <v>117</v>
      </c>
      <c r="Y13">
        <v>15415310749</v>
      </c>
      <c r="AA13">
        <v>11531</v>
      </c>
      <c r="AB13" t="s">
        <v>9648</v>
      </c>
      <c r="AC13" t="s">
        <v>5103</v>
      </c>
      <c r="AD13" t="s">
        <v>517</v>
      </c>
      <c r="AE13" t="s">
        <v>263</v>
      </c>
      <c r="AF13" t="s">
        <v>9647</v>
      </c>
      <c r="AH13" t="s">
        <v>926</v>
      </c>
      <c r="AI13" t="s">
        <v>182</v>
      </c>
      <c r="AJ13" s="3">
        <v>97501</v>
      </c>
      <c r="AK13" t="s">
        <v>117</v>
      </c>
      <c r="AM13">
        <v>15415310749</v>
      </c>
      <c r="AO13" t="s">
        <v>9649</v>
      </c>
      <c r="AP13" t="s">
        <v>239</v>
      </c>
      <c r="AQ13" t="s">
        <v>9650</v>
      </c>
      <c r="AR13" t="s">
        <v>9651</v>
      </c>
      <c r="AT13" t="s">
        <v>9652</v>
      </c>
      <c r="AU13" t="s">
        <v>2243</v>
      </c>
      <c r="AV13" t="s">
        <v>578</v>
      </c>
      <c r="AW13" t="s">
        <v>324</v>
      </c>
      <c r="AX13" s="3">
        <v>83814</v>
      </c>
      <c r="AY13" t="s">
        <v>117</v>
      </c>
      <c r="BA13">
        <v>12087772654</v>
      </c>
      <c r="BC13" t="s">
        <v>9653</v>
      </c>
      <c r="BD13" t="s">
        <v>478</v>
      </c>
      <c r="BG13" t="s">
        <v>182</v>
      </c>
      <c r="BH13" s="1">
        <v>44014.833333333336</v>
      </c>
      <c r="BI13">
        <v>40</v>
      </c>
      <c r="BJ13">
        <v>0</v>
      </c>
      <c r="BK13">
        <v>8</v>
      </c>
      <c r="BL13">
        <v>8</v>
      </c>
      <c r="BM13">
        <v>8</v>
      </c>
      <c r="BN13">
        <v>8</v>
      </c>
      <c r="BO13">
        <v>8</v>
      </c>
      <c r="BP13">
        <v>0</v>
      </c>
      <c r="BQ13" t="str">
        <f>"7:00 AM"</f>
        <v>7:00 AM</v>
      </c>
      <c r="BR13" t="str">
        <f>"3:00 PM"</f>
        <v>3:00 PM</v>
      </c>
      <c r="BS13" t="s">
        <v>120</v>
      </c>
      <c r="BT13">
        <v>0</v>
      </c>
      <c r="BU13">
        <v>3</v>
      </c>
      <c r="BV13" t="s">
        <v>113</v>
      </c>
      <c r="BW13">
        <v>0</v>
      </c>
      <c r="BX13" t="s">
        <v>2513</v>
      </c>
      <c r="BY13" t="s">
        <v>9654</v>
      </c>
      <c r="CA13" t="s">
        <v>926</v>
      </c>
      <c r="CB13" t="s">
        <v>182</v>
      </c>
      <c r="CC13" s="3">
        <v>97501</v>
      </c>
      <c r="CD13" t="s">
        <v>137</v>
      </c>
      <c r="CE13" t="s">
        <v>582</v>
      </c>
      <c r="CF13" s="4">
        <v>13</v>
      </c>
      <c r="CG13" s="4">
        <v>20.85</v>
      </c>
      <c r="CH13" s="4">
        <v>19.5</v>
      </c>
      <c r="CI13" s="4">
        <v>31.28</v>
      </c>
      <c r="CJ13" t="s">
        <v>123</v>
      </c>
      <c r="CK13" t="s">
        <v>603</v>
      </c>
      <c r="CL13" t="s">
        <v>9655</v>
      </c>
      <c r="CM13" t="s">
        <v>9656</v>
      </c>
      <c r="CO13" t="s">
        <v>124</v>
      </c>
      <c r="CP13" t="s">
        <v>121</v>
      </c>
      <c r="CQ13" t="s">
        <v>121</v>
      </c>
      <c r="CR13" t="s">
        <v>121</v>
      </c>
      <c r="CS13" t="s">
        <v>113</v>
      </c>
      <c r="CT13" t="s">
        <v>121</v>
      </c>
      <c r="CU13" t="s">
        <v>121</v>
      </c>
      <c r="CV13" t="s">
        <v>485</v>
      </c>
      <c r="CW13" t="str">
        <f>"15415310749"</f>
        <v>15415310749</v>
      </c>
      <c r="CX13" t="s">
        <v>9657</v>
      </c>
      <c r="CY13" t="s">
        <v>124</v>
      </c>
      <c r="CZ13" t="s">
        <v>126</v>
      </c>
      <c r="DA13" t="s">
        <v>113</v>
      </c>
      <c r="DB13" t="s">
        <v>121</v>
      </c>
      <c r="DC13" t="s">
        <v>121</v>
      </c>
      <c r="DD13" t="s">
        <v>113</v>
      </c>
    </row>
    <row r="14" spans="1:113" ht="15" customHeight="1" x14ac:dyDescent="0.25">
      <c r="A14" t="s">
        <v>7517</v>
      </c>
      <c r="B14" t="s">
        <v>852</v>
      </c>
      <c r="C14" s="1">
        <v>44025.551918634257</v>
      </c>
      <c r="D14" s="1">
        <v>44105</v>
      </c>
      <c r="E14" t="s">
        <v>113</v>
      </c>
      <c r="F14" t="s">
        <v>5355</v>
      </c>
      <c r="G14" t="s">
        <v>12786</v>
      </c>
      <c r="H14" t="s">
        <v>131</v>
      </c>
      <c r="I14">
        <v>5</v>
      </c>
      <c r="K14" s="1">
        <v>44105</v>
      </c>
      <c r="L14" s="1">
        <v>44195</v>
      </c>
      <c r="O14" t="s">
        <v>132</v>
      </c>
      <c r="P14" t="s">
        <v>7518</v>
      </c>
      <c r="R14" t="s">
        <v>7519</v>
      </c>
      <c r="T14" t="s">
        <v>5093</v>
      </c>
      <c r="U14" t="s">
        <v>1292</v>
      </c>
      <c r="V14" s="3">
        <v>15301</v>
      </c>
      <c r="W14" t="s">
        <v>117</v>
      </c>
      <c r="Y14">
        <v>17243501351</v>
      </c>
      <c r="AA14">
        <v>56173</v>
      </c>
      <c r="AB14" t="s">
        <v>7520</v>
      </c>
      <c r="AC14" t="s">
        <v>7521</v>
      </c>
      <c r="AE14" t="s">
        <v>139</v>
      </c>
      <c r="AF14" t="s">
        <v>7519</v>
      </c>
      <c r="AG14" t="s">
        <v>7522</v>
      </c>
      <c r="AH14" t="s">
        <v>5093</v>
      </c>
      <c r="AI14" t="s">
        <v>1292</v>
      </c>
      <c r="AJ14" s="3">
        <v>15301</v>
      </c>
      <c r="AK14" t="s">
        <v>117</v>
      </c>
      <c r="AM14">
        <v>17243501351</v>
      </c>
      <c r="AO14" t="s">
        <v>7523</v>
      </c>
      <c r="AP14" t="s">
        <v>141</v>
      </c>
      <c r="AQ14" t="s">
        <v>142</v>
      </c>
      <c r="AR14" t="s">
        <v>143</v>
      </c>
      <c r="AS14" t="s">
        <v>144</v>
      </c>
      <c r="AT14" t="s">
        <v>145</v>
      </c>
      <c r="AV14" t="s">
        <v>146</v>
      </c>
      <c r="AW14" t="s">
        <v>147</v>
      </c>
      <c r="AX14" s="3">
        <v>37110</v>
      </c>
      <c r="AY14" t="s">
        <v>117</v>
      </c>
      <c r="BA14">
        <v>19312747811</v>
      </c>
      <c r="BC14" t="s">
        <v>148</v>
      </c>
      <c r="BD14" t="s">
        <v>149</v>
      </c>
      <c r="BE14" t="s">
        <v>147</v>
      </c>
      <c r="BF14" t="s">
        <v>150</v>
      </c>
      <c r="BG14" t="s">
        <v>1292</v>
      </c>
      <c r="BH14" s="1">
        <v>44013.833333333336</v>
      </c>
      <c r="BI14">
        <v>40</v>
      </c>
      <c r="BJ14">
        <v>0</v>
      </c>
      <c r="BK14">
        <v>8</v>
      </c>
      <c r="BL14">
        <v>8</v>
      </c>
      <c r="BM14">
        <v>8</v>
      </c>
      <c r="BN14">
        <v>8</v>
      </c>
      <c r="BO14">
        <v>8</v>
      </c>
      <c r="BP14">
        <v>0</v>
      </c>
      <c r="BQ14" t="str">
        <f>"7:00 AM"</f>
        <v>7:00 AM</v>
      </c>
      <c r="BR14" t="str">
        <f>"3:00 PM"</f>
        <v>3:00 PM</v>
      </c>
      <c r="BS14" t="s">
        <v>120</v>
      </c>
      <c r="BT14">
        <v>0</v>
      </c>
      <c r="BU14">
        <v>0</v>
      </c>
      <c r="BV14" t="s">
        <v>113</v>
      </c>
      <c r="BW14">
        <v>0</v>
      </c>
      <c r="BX14" t="s">
        <v>7524</v>
      </c>
      <c r="BY14" t="s">
        <v>7525</v>
      </c>
      <c r="CA14" t="s">
        <v>7526</v>
      </c>
      <c r="CB14" t="s">
        <v>1292</v>
      </c>
      <c r="CC14" s="3">
        <v>15301</v>
      </c>
      <c r="CD14" t="s">
        <v>5093</v>
      </c>
      <c r="CE14" t="s">
        <v>1802</v>
      </c>
      <c r="CF14" s="4">
        <v>13.95</v>
      </c>
      <c r="CH14" s="4">
        <v>20.93</v>
      </c>
      <c r="CJ14" t="s">
        <v>123</v>
      </c>
      <c r="CL14" t="s">
        <v>7527</v>
      </c>
      <c r="CO14" t="s">
        <v>124</v>
      </c>
      <c r="CP14" t="s">
        <v>121</v>
      </c>
      <c r="CQ14" t="s">
        <v>121</v>
      </c>
      <c r="CR14" t="s">
        <v>121</v>
      </c>
      <c r="CS14" t="s">
        <v>113</v>
      </c>
      <c r="CT14" t="s">
        <v>121</v>
      </c>
      <c r="CU14" t="s">
        <v>113</v>
      </c>
      <c r="CV14" t="s">
        <v>170</v>
      </c>
      <c r="CW14" t="str">
        <f>"17243501351"</f>
        <v>17243501351</v>
      </c>
      <c r="CX14" t="s">
        <v>7523</v>
      </c>
      <c r="CY14" t="s">
        <v>124</v>
      </c>
      <c r="CZ14" t="s">
        <v>126</v>
      </c>
      <c r="DA14" t="s">
        <v>113</v>
      </c>
      <c r="DB14" t="s">
        <v>113</v>
      </c>
      <c r="DC14" t="s">
        <v>121</v>
      </c>
      <c r="DD14" t="s">
        <v>113</v>
      </c>
    </row>
    <row r="15" spans="1:113" ht="15" customHeight="1" x14ac:dyDescent="0.25">
      <c r="A15" t="s">
        <v>5354</v>
      </c>
      <c r="B15" t="s">
        <v>852</v>
      </c>
      <c r="C15" s="1">
        <v>44025.562784490743</v>
      </c>
      <c r="D15" s="1">
        <v>44106</v>
      </c>
      <c r="E15" t="s">
        <v>113</v>
      </c>
      <c r="F15" t="s">
        <v>5355</v>
      </c>
      <c r="G15" t="s">
        <v>12786</v>
      </c>
      <c r="H15" t="s">
        <v>131</v>
      </c>
      <c r="I15">
        <v>5</v>
      </c>
      <c r="K15" s="1">
        <v>44105</v>
      </c>
      <c r="L15" s="1">
        <v>44195</v>
      </c>
      <c r="O15" t="s">
        <v>132</v>
      </c>
      <c r="P15" t="s">
        <v>4664</v>
      </c>
      <c r="R15" t="s">
        <v>4665</v>
      </c>
      <c r="T15" t="s">
        <v>4666</v>
      </c>
      <c r="U15" t="s">
        <v>1292</v>
      </c>
      <c r="V15" s="3">
        <v>16046</v>
      </c>
      <c r="W15" t="s">
        <v>117</v>
      </c>
      <c r="Y15">
        <v>17244323232</v>
      </c>
      <c r="AA15">
        <v>5613</v>
      </c>
      <c r="AB15" t="s">
        <v>4667</v>
      </c>
      <c r="AC15" t="s">
        <v>4668</v>
      </c>
      <c r="AE15" t="s">
        <v>139</v>
      </c>
      <c r="AF15" t="s">
        <v>4665</v>
      </c>
      <c r="AH15" t="s">
        <v>4666</v>
      </c>
      <c r="AI15" t="s">
        <v>1292</v>
      </c>
      <c r="AJ15" s="3">
        <v>16046</v>
      </c>
      <c r="AK15" t="s">
        <v>117</v>
      </c>
      <c r="AM15">
        <v>17244323232</v>
      </c>
      <c r="AO15" t="s">
        <v>4669</v>
      </c>
      <c r="AP15" t="s">
        <v>141</v>
      </c>
      <c r="AQ15" t="s">
        <v>142</v>
      </c>
      <c r="AR15" t="s">
        <v>143</v>
      </c>
      <c r="AS15" t="s">
        <v>144</v>
      </c>
      <c r="AT15" t="s">
        <v>145</v>
      </c>
      <c r="AV15" t="s">
        <v>146</v>
      </c>
      <c r="AW15" t="s">
        <v>147</v>
      </c>
      <c r="AX15" s="3">
        <v>37110</v>
      </c>
      <c r="AY15" t="s">
        <v>117</v>
      </c>
      <c r="BA15">
        <v>19312747811</v>
      </c>
      <c r="BC15" t="s">
        <v>148</v>
      </c>
      <c r="BD15" t="s">
        <v>149</v>
      </c>
      <c r="BE15" t="s">
        <v>147</v>
      </c>
      <c r="BF15" t="s">
        <v>150</v>
      </c>
      <c r="BG15" t="s">
        <v>1292</v>
      </c>
      <c r="BH15" s="1">
        <v>44013.833333333336</v>
      </c>
      <c r="BI15">
        <v>40</v>
      </c>
      <c r="BJ15">
        <v>0</v>
      </c>
      <c r="BK15">
        <v>8</v>
      </c>
      <c r="BL15">
        <v>8</v>
      </c>
      <c r="BM15">
        <v>8</v>
      </c>
      <c r="BN15">
        <v>8</v>
      </c>
      <c r="BO15">
        <v>8</v>
      </c>
      <c r="BP15">
        <v>0</v>
      </c>
      <c r="BQ15" t="str">
        <f>"7:00 AM"</f>
        <v>7:00 AM</v>
      </c>
      <c r="BR15" t="str">
        <f>"3:00 PM"</f>
        <v>3:00 PM</v>
      </c>
      <c r="BS15" t="s">
        <v>120</v>
      </c>
      <c r="BT15">
        <v>0</v>
      </c>
      <c r="BU15">
        <v>0</v>
      </c>
      <c r="BV15" t="s">
        <v>113</v>
      </c>
      <c r="BW15">
        <v>0</v>
      </c>
      <c r="BX15" t="s">
        <v>4670</v>
      </c>
      <c r="BY15" t="s">
        <v>4671</v>
      </c>
      <c r="CA15" t="s">
        <v>4672</v>
      </c>
      <c r="CB15" t="s">
        <v>1292</v>
      </c>
      <c r="CC15" s="3">
        <v>16046</v>
      </c>
      <c r="CD15" t="s">
        <v>3914</v>
      </c>
      <c r="CE15" t="s">
        <v>1802</v>
      </c>
      <c r="CF15" s="4">
        <v>13.95</v>
      </c>
      <c r="CH15" s="4">
        <v>20.93</v>
      </c>
      <c r="CJ15" t="s">
        <v>123</v>
      </c>
      <c r="CL15" t="s">
        <v>5356</v>
      </c>
      <c r="CO15" t="s">
        <v>124</v>
      </c>
      <c r="CP15" t="s">
        <v>121</v>
      </c>
      <c r="CQ15" t="s">
        <v>121</v>
      </c>
      <c r="CR15" t="s">
        <v>121</v>
      </c>
      <c r="CS15" t="s">
        <v>113</v>
      </c>
      <c r="CT15" t="s">
        <v>121</v>
      </c>
      <c r="CU15" t="s">
        <v>113</v>
      </c>
      <c r="CV15" t="s">
        <v>170</v>
      </c>
      <c r="CW15" t="str">
        <f>"17244323232"</f>
        <v>17244323232</v>
      </c>
      <c r="CX15" t="s">
        <v>4669</v>
      </c>
      <c r="CY15" t="s">
        <v>124</v>
      </c>
      <c r="CZ15" t="s">
        <v>126</v>
      </c>
      <c r="DA15" t="s">
        <v>113</v>
      </c>
      <c r="DB15" t="s">
        <v>113</v>
      </c>
      <c r="DC15" t="s">
        <v>121</v>
      </c>
      <c r="DD15" t="s">
        <v>113</v>
      </c>
    </row>
    <row r="16" spans="1:113" ht="15" customHeight="1" x14ac:dyDescent="0.25">
      <c r="A16" t="s">
        <v>7528</v>
      </c>
      <c r="B16" t="s">
        <v>852</v>
      </c>
      <c r="C16" s="1">
        <v>44025.696801388891</v>
      </c>
      <c r="D16" s="1">
        <v>44111</v>
      </c>
      <c r="E16" t="s">
        <v>113</v>
      </c>
      <c r="F16" t="s">
        <v>3025</v>
      </c>
      <c r="G16" t="s">
        <v>12786</v>
      </c>
      <c r="H16" t="s">
        <v>131</v>
      </c>
      <c r="I16">
        <v>3</v>
      </c>
      <c r="K16" s="1">
        <v>44105</v>
      </c>
      <c r="L16" s="1">
        <v>44196</v>
      </c>
      <c r="O16" t="s">
        <v>132</v>
      </c>
      <c r="P16" t="s">
        <v>133</v>
      </c>
      <c r="R16" t="s">
        <v>134</v>
      </c>
      <c r="T16" t="s">
        <v>135</v>
      </c>
      <c r="U16" t="s">
        <v>136</v>
      </c>
      <c r="V16" s="3">
        <v>47240</v>
      </c>
      <c r="W16" t="s">
        <v>117</v>
      </c>
      <c r="Y16">
        <v>18125272975</v>
      </c>
      <c r="AA16">
        <v>56173</v>
      </c>
      <c r="AB16" t="s">
        <v>137</v>
      </c>
      <c r="AC16" t="s">
        <v>138</v>
      </c>
      <c r="AE16" t="s">
        <v>139</v>
      </c>
      <c r="AF16" t="s">
        <v>134</v>
      </c>
      <c r="AH16" t="s">
        <v>135</v>
      </c>
      <c r="AI16" t="s">
        <v>136</v>
      </c>
      <c r="AJ16" s="3">
        <v>47240</v>
      </c>
      <c r="AK16" t="s">
        <v>117</v>
      </c>
      <c r="AM16">
        <v>18125272975</v>
      </c>
      <c r="AO16" t="s">
        <v>140</v>
      </c>
      <c r="AP16" t="s">
        <v>141</v>
      </c>
      <c r="AQ16" t="s">
        <v>142</v>
      </c>
      <c r="AR16" t="s">
        <v>143</v>
      </c>
      <c r="AS16" t="s">
        <v>144</v>
      </c>
      <c r="AT16" t="s">
        <v>145</v>
      </c>
      <c r="AV16" t="s">
        <v>146</v>
      </c>
      <c r="AW16" t="s">
        <v>147</v>
      </c>
      <c r="AX16" s="3">
        <v>37110</v>
      </c>
      <c r="AY16" t="s">
        <v>117</v>
      </c>
      <c r="BA16">
        <v>19312747811</v>
      </c>
      <c r="BC16" t="s">
        <v>148</v>
      </c>
      <c r="BD16" t="s">
        <v>149</v>
      </c>
      <c r="BE16" t="s">
        <v>147</v>
      </c>
      <c r="BF16" t="s">
        <v>150</v>
      </c>
      <c r="BG16" t="s">
        <v>136</v>
      </c>
      <c r="BH16" s="1">
        <v>44013.833333333336</v>
      </c>
      <c r="BI16">
        <v>40</v>
      </c>
      <c r="BJ16">
        <v>0</v>
      </c>
      <c r="BK16">
        <v>8</v>
      </c>
      <c r="BL16">
        <v>8</v>
      </c>
      <c r="BM16">
        <v>8</v>
      </c>
      <c r="BN16">
        <v>8</v>
      </c>
      <c r="BO16">
        <v>8</v>
      </c>
      <c r="BP16">
        <v>0</v>
      </c>
      <c r="BQ16" t="str">
        <f>"7:00 AM"</f>
        <v>7:00 AM</v>
      </c>
      <c r="BR16" t="str">
        <f>"3:00 PM"</f>
        <v>3:00 PM</v>
      </c>
      <c r="BS16" t="s">
        <v>120</v>
      </c>
      <c r="BT16">
        <v>0</v>
      </c>
      <c r="BU16">
        <v>0</v>
      </c>
      <c r="BV16" t="s">
        <v>113</v>
      </c>
      <c r="BW16">
        <v>0</v>
      </c>
      <c r="BX16" t="s">
        <v>7529</v>
      </c>
      <c r="BY16" t="s">
        <v>134</v>
      </c>
      <c r="CA16" t="s">
        <v>135</v>
      </c>
      <c r="CB16" t="s">
        <v>136</v>
      </c>
      <c r="CC16" s="3">
        <v>47240</v>
      </c>
      <c r="CD16" t="s">
        <v>152</v>
      </c>
      <c r="CE16" t="s">
        <v>153</v>
      </c>
      <c r="CF16" s="4">
        <v>14.21</v>
      </c>
      <c r="CH16" s="4">
        <v>21.32</v>
      </c>
      <c r="CJ16" t="s">
        <v>123</v>
      </c>
      <c r="CL16" t="s">
        <v>7530</v>
      </c>
      <c r="CO16" t="s">
        <v>124</v>
      </c>
      <c r="CP16" t="s">
        <v>121</v>
      </c>
      <c r="CQ16" t="s">
        <v>121</v>
      </c>
      <c r="CR16" t="s">
        <v>121</v>
      </c>
      <c r="CS16" t="s">
        <v>113</v>
      </c>
      <c r="CT16" t="s">
        <v>121</v>
      </c>
      <c r="CU16" t="s">
        <v>113</v>
      </c>
      <c r="CV16" t="s">
        <v>120</v>
      </c>
      <c r="CW16" t="str">
        <f>"18125272975"</f>
        <v>18125272975</v>
      </c>
      <c r="CX16" t="s">
        <v>140</v>
      </c>
      <c r="CY16" t="s">
        <v>124</v>
      </c>
      <c r="CZ16" t="s">
        <v>126</v>
      </c>
      <c r="DA16" t="s">
        <v>113</v>
      </c>
      <c r="DB16" t="s">
        <v>113</v>
      </c>
      <c r="DC16" t="s">
        <v>121</v>
      </c>
      <c r="DD16" t="s">
        <v>113</v>
      </c>
    </row>
    <row r="17" spans="1:112" ht="15" customHeight="1" x14ac:dyDescent="0.25">
      <c r="A17" t="s">
        <v>4707</v>
      </c>
      <c r="B17" t="s">
        <v>129</v>
      </c>
      <c r="C17" s="1">
        <v>44026.662030092593</v>
      </c>
      <c r="D17" s="1">
        <v>44126</v>
      </c>
      <c r="E17" t="s">
        <v>113</v>
      </c>
      <c r="F17" t="s">
        <v>3025</v>
      </c>
      <c r="G17" t="s">
        <v>12786</v>
      </c>
      <c r="H17" t="s">
        <v>131</v>
      </c>
      <c r="I17">
        <v>15</v>
      </c>
      <c r="J17">
        <v>15</v>
      </c>
      <c r="K17" s="1">
        <v>44105</v>
      </c>
      <c r="L17" s="1">
        <v>44195</v>
      </c>
      <c r="M17" s="1">
        <v>44105</v>
      </c>
      <c r="N17" s="1">
        <v>44195</v>
      </c>
      <c r="O17" t="s">
        <v>132</v>
      </c>
      <c r="P17" t="s">
        <v>4708</v>
      </c>
      <c r="R17" t="s">
        <v>4709</v>
      </c>
      <c r="T17" t="s">
        <v>4710</v>
      </c>
      <c r="U17" t="s">
        <v>204</v>
      </c>
      <c r="V17" s="3">
        <v>40324</v>
      </c>
      <c r="W17" t="s">
        <v>117</v>
      </c>
      <c r="Y17">
        <v>18596211552</v>
      </c>
      <c r="AA17">
        <v>56173</v>
      </c>
      <c r="AB17" t="s">
        <v>4711</v>
      </c>
      <c r="AC17" t="s">
        <v>4712</v>
      </c>
      <c r="AE17" t="s">
        <v>139</v>
      </c>
      <c r="AF17" t="s">
        <v>4709</v>
      </c>
      <c r="AH17" t="s">
        <v>4710</v>
      </c>
      <c r="AI17" t="s">
        <v>204</v>
      </c>
      <c r="AJ17" s="3">
        <v>40324</v>
      </c>
      <c r="AK17" t="s">
        <v>117</v>
      </c>
      <c r="AM17">
        <v>18596211552</v>
      </c>
      <c r="AO17" t="s">
        <v>4713</v>
      </c>
      <c r="AP17" t="s">
        <v>141</v>
      </c>
      <c r="AQ17" t="s">
        <v>142</v>
      </c>
      <c r="AR17" t="s">
        <v>143</v>
      </c>
      <c r="AS17" t="s">
        <v>144</v>
      </c>
      <c r="AT17" t="s">
        <v>145</v>
      </c>
      <c r="AV17" t="s">
        <v>146</v>
      </c>
      <c r="AW17" t="s">
        <v>147</v>
      </c>
      <c r="AX17" s="3">
        <v>37110</v>
      </c>
      <c r="AY17" t="s">
        <v>117</v>
      </c>
      <c r="BA17">
        <v>19312747811</v>
      </c>
      <c r="BC17" t="s">
        <v>148</v>
      </c>
      <c r="BD17" t="s">
        <v>149</v>
      </c>
      <c r="BE17" t="s">
        <v>147</v>
      </c>
      <c r="BF17" t="s">
        <v>150</v>
      </c>
      <c r="BG17" t="s">
        <v>204</v>
      </c>
      <c r="BH17" s="1">
        <v>44025.833333333336</v>
      </c>
      <c r="BI17">
        <v>40</v>
      </c>
      <c r="BJ17">
        <v>0</v>
      </c>
      <c r="BK17">
        <v>8</v>
      </c>
      <c r="BL17">
        <v>8</v>
      </c>
      <c r="BM17">
        <v>8</v>
      </c>
      <c r="BN17">
        <v>8</v>
      </c>
      <c r="BO17">
        <v>8</v>
      </c>
      <c r="BP17">
        <v>0</v>
      </c>
      <c r="BQ17" t="str">
        <f>"7:00 AM"</f>
        <v>7:00 AM</v>
      </c>
      <c r="BR17" t="str">
        <f>"3:00 PM"</f>
        <v>3:00 PM</v>
      </c>
      <c r="BS17" t="s">
        <v>120</v>
      </c>
      <c r="BT17">
        <v>0</v>
      </c>
      <c r="BU17">
        <v>0</v>
      </c>
      <c r="BV17" t="s">
        <v>113</v>
      </c>
      <c r="BW17">
        <v>0</v>
      </c>
      <c r="BX17" t="s">
        <v>4714</v>
      </c>
      <c r="BY17" t="s">
        <v>4709</v>
      </c>
      <c r="CA17" t="s">
        <v>4710</v>
      </c>
      <c r="CB17" t="s">
        <v>204</v>
      </c>
      <c r="CC17" s="3">
        <v>40324</v>
      </c>
      <c r="CD17" t="s">
        <v>3081</v>
      </c>
      <c r="CE17" t="s">
        <v>3810</v>
      </c>
      <c r="CF17" s="4">
        <v>13.75</v>
      </c>
      <c r="CH17" s="4">
        <v>20.63</v>
      </c>
      <c r="CJ17" t="s">
        <v>123</v>
      </c>
      <c r="CL17" t="s">
        <v>4715</v>
      </c>
      <c r="CO17" t="s">
        <v>124</v>
      </c>
      <c r="CP17" t="s">
        <v>121</v>
      </c>
      <c r="CQ17" t="s">
        <v>121</v>
      </c>
      <c r="CR17" t="s">
        <v>121</v>
      </c>
      <c r="CS17" t="s">
        <v>113</v>
      </c>
      <c r="CT17" t="s">
        <v>121</v>
      </c>
      <c r="CU17" t="s">
        <v>113</v>
      </c>
      <c r="CV17" t="s">
        <v>170</v>
      </c>
      <c r="CW17" t="str">
        <f>"18596211552"</f>
        <v>18596211552</v>
      </c>
      <c r="CX17" t="s">
        <v>4713</v>
      </c>
      <c r="CY17" t="s">
        <v>124</v>
      </c>
      <c r="CZ17" t="s">
        <v>126</v>
      </c>
      <c r="DA17" t="s">
        <v>113</v>
      </c>
      <c r="DB17" t="s">
        <v>113</v>
      </c>
      <c r="DC17" t="s">
        <v>121</v>
      </c>
      <c r="DD17" t="s">
        <v>113</v>
      </c>
    </row>
    <row r="18" spans="1:112" ht="15" customHeight="1" x14ac:dyDescent="0.25">
      <c r="A18" t="s">
        <v>10959</v>
      </c>
      <c r="B18" t="s">
        <v>129</v>
      </c>
      <c r="C18" s="1">
        <v>44026.663286111114</v>
      </c>
      <c r="D18" s="1">
        <v>44105</v>
      </c>
      <c r="E18" t="s">
        <v>113</v>
      </c>
      <c r="F18" t="s">
        <v>3025</v>
      </c>
      <c r="G18" t="s">
        <v>12786</v>
      </c>
      <c r="H18" t="s">
        <v>131</v>
      </c>
      <c r="I18">
        <v>10</v>
      </c>
      <c r="J18">
        <v>10</v>
      </c>
      <c r="K18" s="1">
        <v>44105</v>
      </c>
      <c r="L18" s="1">
        <v>44195</v>
      </c>
      <c r="M18" s="1">
        <v>44105</v>
      </c>
      <c r="N18" s="1">
        <v>44195</v>
      </c>
      <c r="O18" t="s">
        <v>132</v>
      </c>
      <c r="P18" t="s">
        <v>10960</v>
      </c>
      <c r="R18" t="s">
        <v>10961</v>
      </c>
      <c r="S18" t="s">
        <v>124</v>
      </c>
      <c r="T18" t="s">
        <v>10962</v>
      </c>
      <c r="U18" t="s">
        <v>1825</v>
      </c>
      <c r="V18" s="3">
        <v>48005</v>
      </c>
      <c r="W18" t="s">
        <v>117</v>
      </c>
      <c r="X18" t="s">
        <v>124</v>
      </c>
      <c r="Y18">
        <v>15867525562</v>
      </c>
      <c r="Z18">
        <v>0</v>
      </c>
      <c r="AA18">
        <v>56173</v>
      </c>
      <c r="AB18" t="s">
        <v>10963</v>
      </c>
      <c r="AC18" t="s">
        <v>10964</v>
      </c>
      <c r="AD18" t="s">
        <v>124</v>
      </c>
      <c r="AE18" t="s">
        <v>139</v>
      </c>
      <c r="AF18" t="s">
        <v>10961</v>
      </c>
      <c r="AG18" t="s">
        <v>124</v>
      </c>
      <c r="AH18" t="s">
        <v>10962</v>
      </c>
      <c r="AI18" t="s">
        <v>1825</v>
      </c>
      <c r="AJ18" s="3">
        <v>48005</v>
      </c>
      <c r="AK18" t="s">
        <v>117</v>
      </c>
      <c r="AM18">
        <v>15867525562</v>
      </c>
      <c r="AN18">
        <v>0</v>
      </c>
      <c r="AO18" t="s">
        <v>10965</v>
      </c>
      <c r="AP18" t="s">
        <v>141</v>
      </c>
      <c r="AQ18" t="s">
        <v>142</v>
      </c>
      <c r="AR18" t="s">
        <v>143</v>
      </c>
      <c r="AS18" t="s">
        <v>144</v>
      </c>
      <c r="AT18" t="s">
        <v>145</v>
      </c>
      <c r="AV18" t="s">
        <v>146</v>
      </c>
      <c r="AW18" t="s">
        <v>147</v>
      </c>
      <c r="AX18" s="3">
        <v>37110</v>
      </c>
      <c r="AY18" t="s">
        <v>117</v>
      </c>
      <c r="BA18">
        <v>19312747811</v>
      </c>
      <c r="BC18" t="s">
        <v>148</v>
      </c>
      <c r="BD18" t="s">
        <v>149</v>
      </c>
      <c r="BE18" t="s">
        <v>147</v>
      </c>
      <c r="BF18" t="s">
        <v>150</v>
      </c>
      <c r="BG18" t="s">
        <v>1825</v>
      </c>
      <c r="BH18" s="1">
        <v>44013.833333333336</v>
      </c>
      <c r="BI18">
        <v>40</v>
      </c>
      <c r="BJ18">
        <v>0</v>
      </c>
      <c r="BK18">
        <v>8</v>
      </c>
      <c r="BL18">
        <v>8</v>
      </c>
      <c r="BM18">
        <v>8</v>
      </c>
      <c r="BN18">
        <v>8</v>
      </c>
      <c r="BO18">
        <v>8</v>
      </c>
      <c r="BP18">
        <v>0</v>
      </c>
      <c r="BQ18" t="str">
        <f>"7:00 AM"</f>
        <v>7:00 AM</v>
      </c>
      <c r="BR18" t="str">
        <f>"3:00 PM"</f>
        <v>3:00 PM</v>
      </c>
      <c r="BS18" t="s">
        <v>120</v>
      </c>
      <c r="BT18">
        <v>0</v>
      </c>
      <c r="BU18">
        <v>0</v>
      </c>
      <c r="BV18" t="s">
        <v>113</v>
      </c>
      <c r="BW18">
        <v>0</v>
      </c>
      <c r="BX18" t="s">
        <v>10966</v>
      </c>
      <c r="BY18" t="s">
        <v>10961</v>
      </c>
      <c r="CA18" t="s">
        <v>10962</v>
      </c>
      <c r="CB18" t="s">
        <v>1825</v>
      </c>
      <c r="CC18" s="3">
        <v>48005</v>
      </c>
      <c r="CD18" t="s">
        <v>1838</v>
      </c>
      <c r="CE18" t="s">
        <v>1839</v>
      </c>
      <c r="CF18" s="4">
        <v>14.55</v>
      </c>
      <c r="CH18" s="4">
        <v>21.83</v>
      </c>
      <c r="CJ18" t="s">
        <v>123</v>
      </c>
      <c r="CL18" t="s">
        <v>10967</v>
      </c>
      <c r="CO18" t="s">
        <v>124</v>
      </c>
      <c r="CP18" t="s">
        <v>121</v>
      </c>
      <c r="CQ18" t="s">
        <v>121</v>
      </c>
      <c r="CR18" t="s">
        <v>121</v>
      </c>
      <c r="CS18" t="s">
        <v>113</v>
      </c>
      <c r="CT18" t="s">
        <v>121</v>
      </c>
      <c r="CU18" t="s">
        <v>113</v>
      </c>
      <c r="CV18" t="s">
        <v>170</v>
      </c>
      <c r="CW18" t="str">
        <f>"15867525562"</f>
        <v>15867525562</v>
      </c>
      <c r="CX18" t="s">
        <v>10965</v>
      </c>
      <c r="CY18" t="s">
        <v>124</v>
      </c>
      <c r="CZ18" t="s">
        <v>126</v>
      </c>
      <c r="DA18" t="s">
        <v>113</v>
      </c>
      <c r="DB18" t="s">
        <v>113</v>
      </c>
      <c r="DC18" t="s">
        <v>121</v>
      </c>
      <c r="DD18" t="s">
        <v>113</v>
      </c>
    </row>
    <row r="19" spans="1:112" ht="15" customHeight="1" x14ac:dyDescent="0.25">
      <c r="A19" t="s">
        <v>9007</v>
      </c>
      <c r="B19" t="s">
        <v>129</v>
      </c>
      <c r="C19" s="1">
        <v>44029.619789236109</v>
      </c>
      <c r="D19" s="1">
        <v>44131</v>
      </c>
      <c r="E19" t="s">
        <v>113</v>
      </c>
      <c r="F19" t="s">
        <v>874</v>
      </c>
      <c r="G19" t="s">
        <v>12799</v>
      </c>
      <c r="H19" t="s">
        <v>680</v>
      </c>
      <c r="I19">
        <v>5</v>
      </c>
      <c r="J19">
        <v>5</v>
      </c>
      <c r="K19" s="1">
        <v>44105</v>
      </c>
      <c r="L19" s="1">
        <v>44407</v>
      </c>
      <c r="M19" s="1">
        <v>44105</v>
      </c>
      <c r="N19" s="1">
        <v>44407</v>
      </c>
      <c r="O19" t="s">
        <v>132</v>
      </c>
      <c r="P19" t="s">
        <v>9008</v>
      </c>
      <c r="R19" t="s">
        <v>9009</v>
      </c>
      <c r="T19" t="s">
        <v>9010</v>
      </c>
      <c r="U19" t="s">
        <v>1200</v>
      </c>
      <c r="V19" s="3">
        <v>21784</v>
      </c>
      <c r="W19" t="s">
        <v>117</v>
      </c>
      <c r="Y19">
        <v>17323374789</v>
      </c>
      <c r="AA19">
        <v>711212</v>
      </c>
      <c r="AB19" t="s">
        <v>4602</v>
      </c>
      <c r="AC19" t="s">
        <v>9011</v>
      </c>
      <c r="AE19" t="s">
        <v>686</v>
      </c>
      <c r="AF19" t="s">
        <v>9009</v>
      </c>
      <c r="AH19" t="s">
        <v>9010</v>
      </c>
      <c r="AI19" t="s">
        <v>1200</v>
      </c>
      <c r="AJ19" s="3">
        <v>21784</v>
      </c>
      <c r="AK19" t="s">
        <v>117</v>
      </c>
      <c r="AM19">
        <v>17323374789</v>
      </c>
      <c r="AO19" t="s">
        <v>9012</v>
      </c>
      <c r="AP19" t="s">
        <v>141</v>
      </c>
      <c r="AQ19" t="s">
        <v>688</v>
      </c>
      <c r="AR19" t="s">
        <v>689</v>
      </c>
      <c r="AS19" t="s">
        <v>690</v>
      </c>
      <c r="AT19" t="s">
        <v>691</v>
      </c>
      <c r="AU19" t="s">
        <v>692</v>
      </c>
      <c r="AV19" t="s">
        <v>693</v>
      </c>
      <c r="AW19" t="s">
        <v>522</v>
      </c>
      <c r="AX19" s="3">
        <v>73069</v>
      </c>
      <c r="AY19" t="s">
        <v>117</v>
      </c>
      <c r="BA19">
        <v>14053642525</v>
      </c>
      <c r="BC19" t="s">
        <v>694</v>
      </c>
      <c r="BD19" t="s">
        <v>695</v>
      </c>
      <c r="BE19" t="s">
        <v>522</v>
      </c>
      <c r="BF19" t="s">
        <v>696</v>
      </c>
      <c r="BG19" t="s">
        <v>1200</v>
      </c>
      <c r="BH19" s="1">
        <v>44028.833333333336</v>
      </c>
      <c r="BI19">
        <v>56</v>
      </c>
      <c r="BJ19">
        <v>8</v>
      </c>
      <c r="BK19">
        <v>8</v>
      </c>
      <c r="BL19">
        <v>8</v>
      </c>
      <c r="BM19">
        <v>8</v>
      </c>
      <c r="BN19">
        <v>8</v>
      </c>
      <c r="BO19">
        <v>8</v>
      </c>
      <c r="BP19">
        <v>8</v>
      </c>
      <c r="BQ19" t="str">
        <f>"5:00 AM"</f>
        <v>5:00 AM</v>
      </c>
      <c r="BR19" t="str">
        <f>"5:00 PM"</f>
        <v>5:00 PM</v>
      </c>
      <c r="BS19" t="s">
        <v>120</v>
      </c>
      <c r="BT19">
        <v>0</v>
      </c>
      <c r="BU19">
        <v>1</v>
      </c>
      <c r="BV19" t="s">
        <v>113</v>
      </c>
      <c r="BW19">
        <v>0</v>
      </c>
      <c r="BX19" t="s">
        <v>4142</v>
      </c>
      <c r="BY19" t="s">
        <v>9009</v>
      </c>
      <c r="CA19" t="s">
        <v>9010</v>
      </c>
      <c r="CB19" t="s">
        <v>1200</v>
      </c>
      <c r="CC19" s="3">
        <v>21784</v>
      </c>
      <c r="CD19" t="s">
        <v>1594</v>
      </c>
      <c r="CE19" t="s">
        <v>1580</v>
      </c>
      <c r="CF19" s="4">
        <v>13.52</v>
      </c>
      <c r="CG19" s="4">
        <v>13.52</v>
      </c>
      <c r="CH19" s="4">
        <v>20.28</v>
      </c>
      <c r="CI19" s="4">
        <v>20.28</v>
      </c>
      <c r="CJ19" t="s">
        <v>123</v>
      </c>
      <c r="CL19" t="s">
        <v>9013</v>
      </c>
      <c r="CO19" t="s">
        <v>124</v>
      </c>
      <c r="CP19" t="s">
        <v>113</v>
      </c>
      <c r="CQ19" t="s">
        <v>113</v>
      </c>
      <c r="CR19" t="s">
        <v>121</v>
      </c>
      <c r="CS19" t="s">
        <v>113</v>
      </c>
      <c r="CT19" t="s">
        <v>121</v>
      </c>
      <c r="CU19" t="s">
        <v>113</v>
      </c>
      <c r="CV19" t="s">
        <v>3130</v>
      </c>
      <c r="CW19" t="str">
        <f>"17323374789"</f>
        <v>17323374789</v>
      </c>
      <c r="CX19" t="s">
        <v>9012</v>
      </c>
      <c r="CY19" t="s">
        <v>124</v>
      </c>
      <c r="CZ19" t="s">
        <v>126</v>
      </c>
      <c r="DA19" t="s">
        <v>113</v>
      </c>
      <c r="DB19" t="s">
        <v>113</v>
      </c>
      <c r="DC19" t="s">
        <v>121</v>
      </c>
      <c r="DD19" t="s">
        <v>113</v>
      </c>
    </row>
    <row r="20" spans="1:112" ht="15" customHeight="1" x14ac:dyDescent="0.25">
      <c r="A20" t="s">
        <v>3948</v>
      </c>
      <c r="B20" t="s">
        <v>129</v>
      </c>
      <c r="C20" s="1">
        <v>44029.983563310183</v>
      </c>
      <c r="D20" s="1">
        <v>44125</v>
      </c>
      <c r="E20" t="s">
        <v>113</v>
      </c>
      <c r="F20" t="s">
        <v>3063</v>
      </c>
      <c r="G20" t="s">
        <v>12806</v>
      </c>
      <c r="H20" t="s">
        <v>1390</v>
      </c>
      <c r="I20">
        <v>15</v>
      </c>
      <c r="J20">
        <v>15</v>
      </c>
      <c r="K20" s="1">
        <v>44105</v>
      </c>
      <c r="L20" s="1">
        <v>44196</v>
      </c>
      <c r="M20" s="1">
        <v>44105</v>
      </c>
      <c r="N20" s="1">
        <v>44196</v>
      </c>
      <c r="O20" t="s">
        <v>115</v>
      </c>
      <c r="P20" t="s">
        <v>3949</v>
      </c>
      <c r="Q20" t="s">
        <v>3950</v>
      </c>
      <c r="R20" t="s">
        <v>3951</v>
      </c>
      <c r="S20" t="s">
        <v>1035</v>
      </c>
      <c r="T20" t="s">
        <v>3952</v>
      </c>
      <c r="U20" t="s">
        <v>493</v>
      </c>
      <c r="V20" s="3">
        <v>55331</v>
      </c>
      <c r="W20" t="s">
        <v>117</v>
      </c>
      <c r="X20" t="s">
        <v>124</v>
      </c>
      <c r="Y20">
        <v>17636584000</v>
      </c>
      <c r="AA20">
        <v>321214</v>
      </c>
      <c r="AB20" t="s">
        <v>3953</v>
      </c>
      <c r="AC20" t="s">
        <v>616</v>
      </c>
      <c r="AE20" t="s">
        <v>3954</v>
      </c>
      <c r="AF20" t="s">
        <v>3951</v>
      </c>
      <c r="AG20" t="s">
        <v>1035</v>
      </c>
      <c r="AH20" t="s">
        <v>3952</v>
      </c>
      <c r="AI20" t="s">
        <v>493</v>
      </c>
      <c r="AJ20" s="3">
        <v>55331</v>
      </c>
      <c r="AK20" t="s">
        <v>117</v>
      </c>
      <c r="AM20">
        <v>17636584000</v>
      </c>
      <c r="AO20" t="s">
        <v>3955</v>
      </c>
      <c r="AP20" t="s">
        <v>141</v>
      </c>
      <c r="AQ20" t="s">
        <v>266</v>
      </c>
      <c r="AR20" t="s">
        <v>267</v>
      </c>
      <c r="AS20" t="s">
        <v>268</v>
      </c>
      <c r="AT20" t="s">
        <v>269</v>
      </c>
      <c r="AU20" t="s">
        <v>124</v>
      </c>
      <c r="AV20" t="s">
        <v>270</v>
      </c>
      <c r="AW20" t="s">
        <v>271</v>
      </c>
      <c r="AX20" s="3">
        <v>50010</v>
      </c>
      <c r="AY20" t="s">
        <v>117</v>
      </c>
      <c r="AZ20" t="s">
        <v>124</v>
      </c>
      <c r="BA20">
        <v>15152324444</v>
      </c>
      <c r="BB20">
        <v>0</v>
      </c>
      <c r="BC20" t="s">
        <v>272</v>
      </c>
      <c r="BD20" t="s">
        <v>273</v>
      </c>
      <c r="BE20" t="s">
        <v>271</v>
      </c>
      <c r="BF20" t="s">
        <v>274</v>
      </c>
      <c r="BG20" t="s">
        <v>493</v>
      </c>
      <c r="BH20" s="1">
        <v>44028.833333333336</v>
      </c>
      <c r="BI20">
        <v>40</v>
      </c>
      <c r="BJ20">
        <v>0</v>
      </c>
      <c r="BK20">
        <v>8</v>
      </c>
      <c r="BL20">
        <v>8</v>
      </c>
      <c r="BM20">
        <v>8</v>
      </c>
      <c r="BN20">
        <v>8</v>
      </c>
      <c r="BO20">
        <v>8</v>
      </c>
      <c r="BP20">
        <v>0</v>
      </c>
      <c r="BQ20" t="str">
        <f>"3:30 PM"</f>
        <v>3:30 PM</v>
      </c>
      <c r="BR20" t="str">
        <f>"2:30 AM"</f>
        <v>2:30 AM</v>
      </c>
      <c r="BS20" t="s">
        <v>120</v>
      </c>
      <c r="BT20">
        <v>0</v>
      </c>
      <c r="BU20">
        <v>0</v>
      </c>
      <c r="BV20" t="s">
        <v>113</v>
      </c>
      <c r="BW20">
        <v>0</v>
      </c>
      <c r="BX20" t="s">
        <v>3956</v>
      </c>
      <c r="BY20" t="s">
        <v>3957</v>
      </c>
      <c r="BZ20" t="s">
        <v>124</v>
      </c>
      <c r="CA20" t="s">
        <v>3958</v>
      </c>
      <c r="CB20" t="s">
        <v>493</v>
      </c>
      <c r="CC20" s="3">
        <v>55363</v>
      </c>
      <c r="CD20" t="s">
        <v>700</v>
      </c>
      <c r="CE20" t="s">
        <v>701</v>
      </c>
      <c r="CF20" s="4">
        <v>15.07</v>
      </c>
      <c r="CH20" s="4">
        <v>22.62</v>
      </c>
      <c r="CJ20" t="s">
        <v>123</v>
      </c>
      <c r="CK20" t="s">
        <v>3959</v>
      </c>
      <c r="CL20" t="s">
        <v>3960</v>
      </c>
      <c r="CO20" t="s">
        <v>124</v>
      </c>
      <c r="CP20" t="s">
        <v>113</v>
      </c>
      <c r="CQ20" t="s">
        <v>121</v>
      </c>
      <c r="CR20" t="s">
        <v>121</v>
      </c>
      <c r="CS20" t="s">
        <v>121</v>
      </c>
      <c r="CT20" t="s">
        <v>121</v>
      </c>
      <c r="CU20" t="s">
        <v>121</v>
      </c>
      <c r="CV20" t="s">
        <v>3961</v>
      </c>
      <c r="CW20" t="str">
        <f>"17636584000"</f>
        <v>17636584000</v>
      </c>
      <c r="CX20" t="s">
        <v>3955</v>
      </c>
      <c r="CY20" t="s">
        <v>124</v>
      </c>
      <c r="CZ20" t="s">
        <v>126</v>
      </c>
      <c r="DA20" t="s">
        <v>113</v>
      </c>
      <c r="DB20" t="s">
        <v>121</v>
      </c>
      <c r="DC20" t="s">
        <v>121</v>
      </c>
      <c r="DD20" t="s">
        <v>113</v>
      </c>
    </row>
    <row r="21" spans="1:112" ht="15" customHeight="1" x14ac:dyDescent="0.25">
      <c r="A21" t="s">
        <v>4699</v>
      </c>
      <c r="B21" t="s">
        <v>129</v>
      </c>
      <c r="C21" s="1">
        <v>44032.625491782404</v>
      </c>
      <c r="D21" s="1">
        <v>44145</v>
      </c>
      <c r="E21" t="s">
        <v>113</v>
      </c>
      <c r="F21" t="s">
        <v>2603</v>
      </c>
      <c r="G21" t="s">
        <v>12790</v>
      </c>
      <c r="H21" t="s">
        <v>256</v>
      </c>
      <c r="I21">
        <v>12</v>
      </c>
      <c r="J21">
        <v>12</v>
      </c>
      <c r="K21" s="1">
        <v>44107</v>
      </c>
      <c r="L21" s="1">
        <v>44377</v>
      </c>
      <c r="M21" s="1">
        <v>44107</v>
      </c>
      <c r="N21" s="1">
        <v>44377</v>
      </c>
      <c r="O21" t="s">
        <v>132</v>
      </c>
      <c r="P21" t="s">
        <v>4700</v>
      </c>
      <c r="R21" t="s">
        <v>4701</v>
      </c>
      <c r="T21" t="s">
        <v>4702</v>
      </c>
      <c r="U21" t="s">
        <v>158</v>
      </c>
      <c r="V21" s="3">
        <v>75180</v>
      </c>
      <c r="W21" t="s">
        <v>117</v>
      </c>
      <c r="Y21">
        <v>12142888319</v>
      </c>
      <c r="AA21">
        <v>238130</v>
      </c>
      <c r="AB21" t="s">
        <v>4703</v>
      </c>
      <c r="AC21" t="s">
        <v>785</v>
      </c>
      <c r="AE21" t="s">
        <v>263</v>
      </c>
      <c r="AF21" t="s">
        <v>4704</v>
      </c>
      <c r="AH21" t="s">
        <v>4702</v>
      </c>
      <c r="AI21" t="s">
        <v>158</v>
      </c>
      <c r="AJ21" s="3">
        <v>75180</v>
      </c>
      <c r="AK21" t="s">
        <v>117</v>
      </c>
      <c r="AM21">
        <v>12142888319</v>
      </c>
      <c r="AO21" t="s">
        <v>4705</v>
      </c>
      <c r="AP21" t="s">
        <v>141</v>
      </c>
      <c r="AQ21" t="s">
        <v>1243</v>
      </c>
      <c r="AR21" t="s">
        <v>1244</v>
      </c>
      <c r="AS21" t="s">
        <v>1245</v>
      </c>
      <c r="AT21" t="s">
        <v>1246</v>
      </c>
      <c r="AV21" t="s">
        <v>215</v>
      </c>
      <c r="AW21" t="s">
        <v>204</v>
      </c>
      <c r="AX21" s="3">
        <v>40508</v>
      </c>
      <c r="AY21" t="s">
        <v>117</v>
      </c>
      <c r="BA21">
        <v>18592687705</v>
      </c>
      <c r="BC21" t="s">
        <v>1247</v>
      </c>
      <c r="BD21" t="s">
        <v>1248</v>
      </c>
      <c r="BE21" t="s">
        <v>204</v>
      </c>
      <c r="BF21" t="s">
        <v>218</v>
      </c>
      <c r="BG21" t="s">
        <v>158</v>
      </c>
      <c r="BH21" s="1">
        <v>44031.833333333336</v>
      </c>
      <c r="BI21">
        <v>35</v>
      </c>
      <c r="BJ21">
        <v>0</v>
      </c>
      <c r="BK21">
        <v>7</v>
      </c>
      <c r="BL21">
        <v>7</v>
      </c>
      <c r="BM21">
        <v>7</v>
      </c>
      <c r="BN21">
        <v>7</v>
      </c>
      <c r="BO21">
        <v>7</v>
      </c>
      <c r="BP21">
        <v>0</v>
      </c>
      <c r="BQ21" t="str">
        <f>"8:00 AM"</f>
        <v>8:00 AM</v>
      </c>
      <c r="BR21" t="str">
        <f>"3:00 PM"</f>
        <v>3:00 PM</v>
      </c>
      <c r="BS21" t="s">
        <v>120</v>
      </c>
      <c r="BT21">
        <v>0</v>
      </c>
      <c r="BU21">
        <v>0</v>
      </c>
      <c r="BV21" t="s">
        <v>113</v>
      </c>
      <c r="BW21">
        <v>0</v>
      </c>
      <c r="BX21" t="s">
        <v>120</v>
      </c>
      <c r="BY21" t="s">
        <v>4701</v>
      </c>
      <c r="CA21" t="s">
        <v>4702</v>
      </c>
      <c r="CB21" t="s">
        <v>158</v>
      </c>
      <c r="CC21" s="3">
        <v>75180</v>
      </c>
      <c r="CD21" t="s">
        <v>315</v>
      </c>
      <c r="CE21" t="s">
        <v>1090</v>
      </c>
      <c r="CF21" s="4">
        <v>15.43</v>
      </c>
      <c r="CG21" s="4">
        <v>15.43</v>
      </c>
      <c r="CH21" s="4">
        <v>23.15</v>
      </c>
      <c r="CI21" s="4">
        <v>23.15</v>
      </c>
      <c r="CJ21" t="s">
        <v>123</v>
      </c>
      <c r="CK21" t="s">
        <v>120</v>
      </c>
      <c r="CL21" t="s">
        <v>4706</v>
      </c>
      <c r="CO21" t="s">
        <v>124</v>
      </c>
      <c r="CP21" t="s">
        <v>121</v>
      </c>
      <c r="CQ21" t="s">
        <v>121</v>
      </c>
      <c r="CR21" t="s">
        <v>121</v>
      </c>
      <c r="CS21" t="s">
        <v>121</v>
      </c>
      <c r="CT21" t="s">
        <v>121</v>
      </c>
      <c r="CU21" t="s">
        <v>113</v>
      </c>
      <c r="CV21" t="s">
        <v>120</v>
      </c>
      <c r="CW21" t="str">
        <f>"12142888319"</f>
        <v>12142888319</v>
      </c>
      <c r="CX21" t="s">
        <v>4705</v>
      </c>
      <c r="CY21" t="s">
        <v>124</v>
      </c>
      <c r="CZ21" t="s">
        <v>126</v>
      </c>
      <c r="DA21" t="s">
        <v>113</v>
      </c>
      <c r="DB21" t="s">
        <v>113</v>
      </c>
      <c r="DC21" t="s">
        <v>121</v>
      </c>
      <c r="DD21" t="s">
        <v>113</v>
      </c>
    </row>
    <row r="22" spans="1:112" ht="15" customHeight="1" x14ac:dyDescent="0.25">
      <c r="A22" t="s">
        <v>3946</v>
      </c>
      <c r="B22" t="s">
        <v>852</v>
      </c>
      <c r="C22" s="1">
        <v>44034.484364930555</v>
      </c>
      <c r="D22" s="1">
        <v>44106</v>
      </c>
      <c r="E22" t="s">
        <v>113</v>
      </c>
      <c r="F22" t="s">
        <v>561</v>
      </c>
      <c r="G22" t="s">
        <v>12787</v>
      </c>
      <c r="H22" t="s">
        <v>176</v>
      </c>
      <c r="I22">
        <v>104</v>
      </c>
      <c r="K22" s="1">
        <v>44109</v>
      </c>
      <c r="L22" s="1">
        <v>44377</v>
      </c>
      <c r="O22" t="s">
        <v>132</v>
      </c>
      <c r="P22" t="s">
        <v>3053</v>
      </c>
      <c r="R22" t="s">
        <v>3054</v>
      </c>
      <c r="T22" t="s">
        <v>3055</v>
      </c>
      <c r="U22" t="s">
        <v>339</v>
      </c>
      <c r="V22" s="3">
        <v>28345</v>
      </c>
      <c r="W22" t="s">
        <v>117</v>
      </c>
      <c r="Y22">
        <v>19109951794</v>
      </c>
      <c r="AA22">
        <v>1132</v>
      </c>
      <c r="AB22" t="s">
        <v>1762</v>
      </c>
      <c r="AC22" t="s">
        <v>3056</v>
      </c>
      <c r="AE22" t="s">
        <v>561</v>
      </c>
      <c r="AF22" t="s">
        <v>3054</v>
      </c>
      <c r="AH22" t="s">
        <v>3055</v>
      </c>
      <c r="AI22" t="s">
        <v>339</v>
      </c>
      <c r="AJ22" s="3">
        <v>28345</v>
      </c>
      <c r="AK22" t="s">
        <v>117</v>
      </c>
      <c r="AM22">
        <v>19109951794</v>
      </c>
      <c r="AO22" t="s">
        <v>3057</v>
      </c>
      <c r="BG22" t="s">
        <v>339</v>
      </c>
      <c r="BH22" s="1">
        <v>44034.833333333336</v>
      </c>
      <c r="BI22">
        <v>35</v>
      </c>
      <c r="BJ22">
        <v>0</v>
      </c>
      <c r="BK22">
        <v>7</v>
      </c>
      <c r="BL22">
        <v>7</v>
      </c>
      <c r="BM22">
        <v>7</v>
      </c>
      <c r="BN22">
        <v>7</v>
      </c>
      <c r="BO22">
        <v>7</v>
      </c>
      <c r="BP22">
        <v>0</v>
      </c>
      <c r="BQ22" t="str">
        <f>"8:00 AM"</f>
        <v>8:00 AM</v>
      </c>
      <c r="BR22" t="str">
        <f>"3:00 PM"</f>
        <v>3:00 PM</v>
      </c>
      <c r="BS22" t="s">
        <v>120</v>
      </c>
      <c r="BT22">
        <v>0</v>
      </c>
      <c r="BU22">
        <v>3</v>
      </c>
      <c r="BV22" t="s">
        <v>113</v>
      </c>
      <c r="BW22">
        <v>0</v>
      </c>
      <c r="BX22" t="s">
        <v>3058</v>
      </c>
      <c r="BY22" t="s">
        <v>3054</v>
      </c>
      <c r="CA22" t="s">
        <v>3055</v>
      </c>
      <c r="CB22" t="s">
        <v>339</v>
      </c>
      <c r="CC22" s="3">
        <v>28345</v>
      </c>
      <c r="CD22" t="s">
        <v>1552</v>
      </c>
      <c r="CE22" t="s">
        <v>3059</v>
      </c>
      <c r="CF22" s="4">
        <v>10.78</v>
      </c>
      <c r="CG22" s="4">
        <v>15.76</v>
      </c>
      <c r="CH22" s="4">
        <v>16.170000000000002</v>
      </c>
      <c r="CI22" s="4">
        <v>23.64</v>
      </c>
      <c r="CJ22" t="s">
        <v>123</v>
      </c>
      <c r="CL22" t="s">
        <v>3060</v>
      </c>
      <c r="CO22" t="s">
        <v>124</v>
      </c>
      <c r="CP22" t="s">
        <v>121</v>
      </c>
      <c r="CQ22" t="s">
        <v>121</v>
      </c>
      <c r="CR22" t="s">
        <v>113</v>
      </c>
      <c r="CS22" t="s">
        <v>113</v>
      </c>
      <c r="CT22" t="s">
        <v>121</v>
      </c>
      <c r="CU22" t="s">
        <v>121</v>
      </c>
      <c r="CV22" t="s">
        <v>3947</v>
      </c>
      <c r="CW22" t="str">
        <f>"19109951794"</f>
        <v>19109951794</v>
      </c>
      <c r="CX22" t="s">
        <v>3057</v>
      </c>
      <c r="CY22" t="s">
        <v>124</v>
      </c>
      <c r="CZ22" t="s">
        <v>126</v>
      </c>
      <c r="DA22" t="s">
        <v>113</v>
      </c>
      <c r="DB22" t="s">
        <v>113</v>
      </c>
      <c r="DC22" t="s">
        <v>121</v>
      </c>
      <c r="DD22" t="s">
        <v>113</v>
      </c>
    </row>
    <row r="23" spans="1:112" ht="15" customHeight="1" x14ac:dyDescent="0.25">
      <c r="A23" t="s">
        <v>10378</v>
      </c>
      <c r="B23" t="s">
        <v>129</v>
      </c>
      <c r="C23" s="1">
        <v>44036.543439236113</v>
      </c>
      <c r="D23" s="1">
        <v>44110</v>
      </c>
      <c r="E23" t="s">
        <v>113</v>
      </c>
      <c r="F23" t="s">
        <v>156</v>
      </c>
      <c r="G23" t="s">
        <v>12786</v>
      </c>
      <c r="H23" t="s">
        <v>131</v>
      </c>
      <c r="I23">
        <v>60</v>
      </c>
      <c r="J23">
        <v>60</v>
      </c>
      <c r="K23" s="1">
        <v>44124</v>
      </c>
      <c r="L23" s="1">
        <v>44247</v>
      </c>
      <c r="M23" s="1">
        <v>44124</v>
      </c>
      <c r="N23" s="1">
        <v>44247</v>
      </c>
      <c r="O23" t="s">
        <v>132</v>
      </c>
      <c r="P23" t="s">
        <v>10379</v>
      </c>
      <c r="R23" t="s">
        <v>10380</v>
      </c>
      <c r="T23" t="s">
        <v>10381</v>
      </c>
      <c r="U23" t="s">
        <v>136</v>
      </c>
      <c r="V23" s="3">
        <v>46055</v>
      </c>
      <c r="W23" t="s">
        <v>117</v>
      </c>
      <c r="Y23">
        <v>13173352628</v>
      </c>
      <c r="AA23">
        <v>56173</v>
      </c>
      <c r="AB23" t="s">
        <v>10382</v>
      </c>
      <c r="AC23" t="s">
        <v>1663</v>
      </c>
      <c r="AD23" t="s">
        <v>10383</v>
      </c>
      <c r="AE23" t="s">
        <v>263</v>
      </c>
      <c r="AF23" t="s">
        <v>10380</v>
      </c>
      <c r="AH23" t="s">
        <v>10381</v>
      </c>
      <c r="AI23" t="s">
        <v>136</v>
      </c>
      <c r="AJ23" s="3">
        <v>46055</v>
      </c>
      <c r="AK23" t="s">
        <v>117</v>
      </c>
      <c r="AM23">
        <v>13173352628</v>
      </c>
      <c r="AO23" t="s">
        <v>124</v>
      </c>
      <c r="AP23" t="s">
        <v>141</v>
      </c>
      <c r="AQ23" t="s">
        <v>162</v>
      </c>
      <c r="AR23" t="s">
        <v>163</v>
      </c>
      <c r="AS23" t="s">
        <v>164</v>
      </c>
      <c r="AT23" t="s">
        <v>1465</v>
      </c>
      <c r="AU23" t="s">
        <v>1466</v>
      </c>
      <c r="AV23" t="s">
        <v>157</v>
      </c>
      <c r="AW23" t="s">
        <v>158</v>
      </c>
      <c r="AX23" s="3">
        <v>78746</v>
      </c>
      <c r="AY23" t="s">
        <v>117</v>
      </c>
      <c r="BA23">
        <v>15123470000</v>
      </c>
      <c r="BC23" t="s">
        <v>167</v>
      </c>
      <c r="BD23" t="s">
        <v>401</v>
      </c>
      <c r="BE23" t="s">
        <v>158</v>
      </c>
      <c r="BF23" t="s">
        <v>402</v>
      </c>
      <c r="BG23" t="s">
        <v>136</v>
      </c>
      <c r="BH23" s="1">
        <v>44035.833333333336</v>
      </c>
      <c r="BI23">
        <v>40</v>
      </c>
      <c r="BJ23">
        <v>0</v>
      </c>
      <c r="BK23">
        <v>8</v>
      </c>
      <c r="BL23">
        <v>8</v>
      </c>
      <c r="BM23">
        <v>8</v>
      </c>
      <c r="BN23">
        <v>8</v>
      </c>
      <c r="BO23">
        <v>8</v>
      </c>
      <c r="BP23">
        <v>0</v>
      </c>
      <c r="BQ23" t="str">
        <f>"8:00 AM"</f>
        <v>8:00 AM</v>
      </c>
      <c r="BR23" t="str">
        <f>"5:00 PM"</f>
        <v>5:00 PM</v>
      </c>
      <c r="BS23" t="s">
        <v>120</v>
      </c>
      <c r="BT23">
        <v>0</v>
      </c>
      <c r="BU23">
        <v>0</v>
      </c>
      <c r="BV23" t="s">
        <v>113</v>
      </c>
      <c r="BW23">
        <v>0</v>
      </c>
      <c r="BX23" t="s">
        <v>120</v>
      </c>
      <c r="BY23" t="s">
        <v>10384</v>
      </c>
      <c r="CA23" t="s">
        <v>10381</v>
      </c>
      <c r="CB23" t="s">
        <v>136</v>
      </c>
      <c r="CC23" s="3">
        <v>46055</v>
      </c>
      <c r="CD23" t="s">
        <v>6292</v>
      </c>
      <c r="CE23" t="s">
        <v>530</v>
      </c>
      <c r="CF23" s="4">
        <v>14.21</v>
      </c>
      <c r="CH23" s="4">
        <v>21.32</v>
      </c>
      <c r="CJ23" t="s">
        <v>123</v>
      </c>
      <c r="CL23" t="s">
        <v>10385</v>
      </c>
      <c r="CO23" t="s">
        <v>124</v>
      </c>
      <c r="CP23" t="s">
        <v>121</v>
      </c>
      <c r="CQ23" t="s">
        <v>121</v>
      </c>
      <c r="CR23" t="s">
        <v>121</v>
      </c>
      <c r="CS23" t="s">
        <v>121</v>
      </c>
      <c r="CT23" t="s">
        <v>121</v>
      </c>
      <c r="CU23" t="s">
        <v>121</v>
      </c>
      <c r="CV23" t="s">
        <v>408</v>
      </c>
      <c r="CW23" t="str">
        <f>"13173352628"</f>
        <v>13173352628</v>
      </c>
      <c r="CX23" t="s">
        <v>10386</v>
      </c>
      <c r="CY23" t="s">
        <v>124</v>
      </c>
      <c r="CZ23" t="s">
        <v>126</v>
      </c>
      <c r="DA23" t="s">
        <v>113</v>
      </c>
      <c r="DB23" t="s">
        <v>113</v>
      </c>
      <c r="DC23" t="s">
        <v>121</v>
      </c>
      <c r="DD23" t="s">
        <v>113</v>
      </c>
    </row>
    <row r="24" spans="1:112" ht="15" customHeight="1" x14ac:dyDescent="0.25">
      <c r="A24" t="s">
        <v>6906</v>
      </c>
      <c r="B24" t="s">
        <v>129</v>
      </c>
      <c r="C24" s="1">
        <v>44046.663989351851</v>
      </c>
      <c r="D24" s="1">
        <v>44110</v>
      </c>
      <c r="E24" t="s">
        <v>121</v>
      </c>
      <c r="F24" t="s">
        <v>1998</v>
      </c>
      <c r="G24" t="s">
        <v>12816</v>
      </c>
      <c r="H24" t="s">
        <v>1999</v>
      </c>
      <c r="I24">
        <v>7</v>
      </c>
      <c r="J24">
        <v>7</v>
      </c>
      <c r="K24" s="1">
        <v>44136</v>
      </c>
      <c r="L24" s="1">
        <v>44348</v>
      </c>
      <c r="M24" s="1">
        <v>44136</v>
      </c>
      <c r="N24" s="1">
        <v>44348</v>
      </c>
      <c r="O24" t="s">
        <v>115</v>
      </c>
      <c r="P24" t="s">
        <v>6907</v>
      </c>
      <c r="Q24" t="s">
        <v>124</v>
      </c>
      <c r="R24" t="s">
        <v>6908</v>
      </c>
      <c r="S24" t="s">
        <v>124</v>
      </c>
      <c r="T24" t="s">
        <v>6909</v>
      </c>
      <c r="U24" t="s">
        <v>234</v>
      </c>
      <c r="V24" s="3">
        <v>33446</v>
      </c>
      <c r="W24" t="s">
        <v>117</v>
      </c>
      <c r="X24" t="s">
        <v>124</v>
      </c>
      <c r="Y24">
        <v>15616385600</v>
      </c>
      <c r="AA24">
        <v>713910</v>
      </c>
      <c r="AB24" t="s">
        <v>6910</v>
      </c>
      <c r="AC24" t="s">
        <v>6911</v>
      </c>
      <c r="AE24" t="s">
        <v>291</v>
      </c>
      <c r="AF24" t="s">
        <v>6908</v>
      </c>
      <c r="AG24" t="s">
        <v>124</v>
      </c>
      <c r="AH24" t="s">
        <v>6909</v>
      </c>
      <c r="AI24" t="s">
        <v>234</v>
      </c>
      <c r="AJ24" s="3">
        <v>33446</v>
      </c>
      <c r="AK24" t="s">
        <v>117</v>
      </c>
      <c r="AL24" t="s">
        <v>124</v>
      </c>
      <c r="AM24">
        <v>15612883304</v>
      </c>
      <c r="AO24" t="s">
        <v>6912</v>
      </c>
      <c r="AP24" t="s">
        <v>141</v>
      </c>
      <c r="AQ24" t="s">
        <v>658</v>
      </c>
      <c r="AR24" t="s">
        <v>659</v>
      </c>
      <c r="AS24" t="s">
        <v>660</v>
      </c>
      <c r="AT24" t="s">
        <v>661</v>
      </c>
      <c r="AU24" t="s">
        <v>662</v>
      </c>
      <c r="AV24" t="s">
        <v>663</v>
      </c>
      <c r="AW24" t="s">
        <v>116</v>
      </c>
      <c r="AX24" s="3">
        <v>1701</v>
      </c>
      <c r="AY24" t="s">
        <v>117</v>
      </c>
      <c r="AZ24" t="s">
        <v>124</v>
      </c>
      <c r="BA24">
        <v>16179399444</v>
      </c>
      <c r="BC24" t="s">
        <v>664</v>
      </c>
      <c r="BD24" t="s">
        <v>902</v>
      </c>
      <c r="BE24" t="s">
        <v>116</v>
      </c>
      <c r="BF24" t="s">
        <v>666</v>
      </c>
      <c r="BG24" t="s">
        <v>234</v>
      </c>
      <c r="BH24" s="1">
        <v>44045.833333333336</v>
      </c>
      <c r="BI24">
        <v>35</v>
      </c>
      <c r="BJ24">
        <v>0</v>
      </c>
      <c r="BK24">
        <v>7</v>
      </c>
      <c r="BL24">
        <v>7</v>
      </c>
      <c r="BM24">
        <v>7</v>
      </c>
      <c r="BN24">
        <v>7</v>
      </c>
      <c r="BO24">
        <v>7</v>
      </c>
      <c r="BP24">
        <v>0</v>
      </c>
      <c r="BQ24" t="str">
        <f>"9:00 AM"</f>
        <v>9:00 AM</v>
      </c>
      <c r="BR24" t="str">
        <f>"4:00 PM"</f>
        <v>4:00 PM</v>
      </c>
      <c r="BS24" t="s">
        <v>120</v>
      </c>
      <c r="BT24">
        <v>0</v>
      </c>
      <c r="BU24">
        <v>12</v>
      </c>
      <c r="BV24" t="s">
        <v>113</v>
      </c>
      <c r="BW24">
        <v>0</v>
      </c>
      <c r="BX24" t="s">
        <v>6913</v>
      </c>
      <c r="BY24" t="s">
        <v>6908</v>
      </c>
      <c r="BZ24" t="s">
        <v>124</v>
      </c>
      <c r="CA24" t="s">
        <v>6909</v>
      </c>
      <c r="CB24" t="s">
        <v>234</v>
      </c>
      <c r="CC24" s="3">
        <v>33446</v>
      </c>
      <c r="CD24" t="s">
        <v>1991</v>
      </c>
      <c r="CE24" t="s">
        <v>888</v>
      </c>
      <c r="CF24" s="4">
        <v>14</v>
      </c>
      <c r="CG24" s="4">
        <v>17</v>
      </c>
      <c r="CH24" s="4">
        <v>21</v>
      </c>
      <c r="CI24" s="4">
        <v>25.5</v>
      </c>
      <c r="CJ24" t="s">
        <v>123</v>
      </c>
      <c r="CK24" t="s">
        <v>6914</v>
      </c>
      <c r="CL24" t="s">
        <v>6915</v>
      </c>
      <c r="CO24" t="s">
        <v>124</v>
      </c>
      <c r="CP24" t="s">
        <v>113</v>
      </c>
      <c r="CQ24" t="s">
        <v>121</v>
      </c>
      <c r="CR24" t="s">
        <v>121</v>
      </c>
      <c r="CS24" t="s">
        <v>121</v>
      </c>
      <c r="CT24" t="s">
        <v>121</v>
      </c>
      <c r="CU24" t="s">
        <v>121</v>
      </c>
      <c r="CV24" t="s">
        <v>6916</v>
      </c>
      <c r="CW24" t="str">
        <f>"15612883304"</f>
        <v>15612883304</v>
      </c>
      <c r="CX24" t="s">
        <v>6912</v>
      </c>
      <c r="CY24" t="s">
        <v>124</v>
      </c>
      <c r="CZ24" t="s">
        <v>126</v>
      </c>
      <c r="DA24" t="s">
        <v>113</v>
      </c>
      <c r="DB24" t="s">
        <v>113</v>
      </c>
      <c r="DC24" t="s">
        <v>121</v>
      </c>
      <c r="DD24" t="s">
        <v>113</v>
      </c>
    </row>
    <row r="25" spans="1:112" ht="15" customHeight="1" x14ac:dyDescent="0.25">
      <c r="A25" t="s">
        <v>2933</v>
      </c>
      <c r="B25" t="s">
        <v>627</v>
      </c>
      <c r="C25" s="1">
        <v>44047.597698263889</v>
      </c>
      <c r="D25" s="1">
        <v>44144</v>
      </c>
      <c r="E25" t="s">
        <v>113</v>
      </c>
      <c r="F25" t="s">
        <v>561</v>
      </c>
      <c r="G25" t="s">
        <v>12787</v>
      </c>
      <c r="H25" t="s">
        <v>176</v>
      </c>
      <c r="I25">
        <v>40</v>
      </c>
      <c r="J25">
        <v>38</v>
      </c>
      <c r="K25" s="1">
        <v>44136</v>
      </c>
      <c r="L25" s="1">
        <v>44409</v>
      </c>
      <c r="M25" s="1">
        <v>44136</v>
      </c>
      <c r="N25" s="1">
        <v>44409</v>
      </c>
      <c r="O25" t="s">
        <v>132</v>
      </c>
      <c r="P25" t="s">
        <v>2934</v>
      </c>
      <c r="R25" t="s">
        <v>2935</v>
      </c>
      <c r="T25" t="s">
        <v>1317</v>
      </c>
      <c r="U25" t="s">
        <v>158</v>
      </c>
      <c r="V25" s="3">
        <v>77029</v>
      </c>
      <c r="W25" t="s">
        <v>117</v>
      </c>
      <c r="Y25">
        <v>14094899635</v>
      </c>
      <c r="AA25">
        <v>11531</v>
      </c>
      <c r="AB25" t="s">
        <v>2936</v>
      </c>
      <c r="AC25" t="s">
        <v>2937</v>
      </c>
      <c r="AD25" t="s">
        <v>517</v>
      </c>
      <c r="AE25" t="s">
        <v>119</v>
      </c>
      <c r="AF25" t="s">
        <v>2935</v>
      </c>
      <c r="AH25" t="s">
        <v>1317</v>
      </c>
      <c r="AI25" t="s">
        <v>158</v>
      </c>
      <c r="AJ25" s="3">
        <v>77029</v>
      </c>
      <c r="AK25" t="s">
        <v>117</v>
      </c>
      <c r="AM25">
        <v>14094899635</v>
      </c>
      <c r="AO25" t="s">
        <v>2938</v>
      </c>
      <c r="AP25" t="s">
        <v>239</v>
      </c>
      <c r="AQ25" t="s">
        <v>595</v>
      </c>
      <c r="AR25" t="s">
        <v>596</v>
      </c>
      <c r="AS25" t="s">
        <v>124</v>
      </c>
      <c r="AT25" t="s">
        <v>597</v>
      </c>
      <c r="AU25" t="s">
        <v>475</v>
      </c>
      <c r="AV25" t="s">
        <v>476</v>
      </c>
      <c r="AW25" t="s">
        <v>324</v>
      </c>
      <c r="AX25" s="3">
        <v>83814</v>
      </c>
      <c r="AY25" t="s">
        <v>117</v>
      </c>
      <c r="BA25">
        <v>12087772654</v>
      </c>
      <c r="BC25" t="s">
        <v>598</v>
      </c>
      <c r="BD25" t="s">
        <v>478</v>
      </c>
      <c r="BG25" t="s">
        <v>158</v>
      </c>
      <c r="BH25" s="1">
        <v>44045.833333333336</v>
      </c>
      <c r="BI25">
        <v>40</v>
      </c>
      <c r="BJ25">
        <v>0</v>
      </c>
      <c r="BK25">
        <v>8</v>
      </c>
      <c r="BL25">
        <v>8</v>
      </c>
      <c r="BM25">
        <v>8</v>
      </c>
      <c r="BN25">
        <v>8</v>
      </c>
      <c r="BO25">
        <v>8</v>
      </c>
      <c r="BP25">
        <v>0</v>
      </c>
      <c r="BQ25" t="str">
        <f>"7:00 AM"</f>
        <v>7:00 AM</v>
      </c>
      <c r="BR25" t="str">
        <f>"3:00 PM"</f>
        <v>3:00 PM</v>
      </c>
      <c r="BS25" t="s">
        <v>120</v>
      </c>
      <c r="BT25">
        <v>0</v>
      </c>
      <c r="BU25">
        <v>0</v>
      </c>
      <c r="BV25" t="s">
        <v>113</v>
      </c>
      <c r="BW25">
        <v>0</v>
      </c>
      <c r="BX25" t="s">
        <v>2939</v>
      </c>
      <c r="BY25" t="s">
        <v>2940</v>
      </c>
      <c r="CA25" t="s">
        <v>2941</v>
      </c>
      <c r="CB25" t="s">
        <v>158</v>
      </c>
      <c r="CC25" s="3">
        <v>75951</v>
      </c>
      <c r="CD25" t="s">
        <v>2942</v>
      </c>
      <c r="CE25" t="s">
        <v>2943</v>
      </c>
      <c r="CF25" s="4">
        <v>17.03</v>
      </c>
      <c r="CG25" s="4">
        <v>20.53</v>
      </c>
      <c r="CH25" s="4">
        <v>25.55</v>
      </c>
      <c r="CI25" s="4">
        <v>30.8</v>
      </c>
      <c r="CJ25" t="s">
        <v>123</v>
      </c>
      <c r="CK25" t="s">
        <v>603</v>
      </c>
      <c r="CL25" t="s">
        <v>2944</v>
      </c>
      <c r="CO25" t="s">
        <v>124</v>
      </c>
      <c r="CP25" t="s">
        <v>121</v>
      </c>
      <c r="CQ25" t="s">
        <v>121</v>
      </c>
      <c r="CR25" t="s">
        <v>121</v>
      </c>
      <c r="CS25" t="s">
        <v>121</v>
      </c>
      <c r="CT25" t="s">
        <v>121</v>
      </c>
      <c r="CU25" t="s">
        <v>121</v>
      </c>
      <c r="CV25" t="s">
        <v>485</v>
      </c>
      <c r="CW25" t="str">
        <f>"12817965838"</f>
        <v>12817965838</v>
      </c>
      <c r="CX25" t="s">
        <v>2938</v>
      </c>
      <c r="CY25" t="s">
        <v>124</v>
      </c>
      <c r="CZ25" t="s">
        <v>126</v>
      </c>
      <c r="DA25" t="s">
        <v>113</v>
      </c>
      <c r="DB25" t="s">
        <v>121</v>
      </c>
      <c r="DC25" t="s">
        <v>121</v>
      </c>
      <c r="DD25" t="s">
        <v>113</v>
      </c>
    </row>
    <row r="26" spans="1:112" ht="15" customHeight="1" x14ac:dyDescent="0.25">
      <c r="A26" t="s">
        <v>2920</v>
      </c>
      <c r="B26" t="s">
        <v>129</v>
      </c>
      <c r="C26" s="1">
        <v>44047.621879513892</v>
      </c>
      <c r="D26" s="1">
        <v>44109</v>
      </c>
      <c r="E26" t="s">
        <v>113</v>
      </c>
      <c r="F26" t="s">
        <v>2921</v>
      </c>
      <c r="G26" t="s">
        <v>12787</v>
      </c>
      <c r="H26" t="s">
        <v>176</v>
      </c>
      <c r="I26">
        <v>23</v>
      </c>
      <c r="J26">
        <v>23</v>
      </c>
      <c r="K26" s="1">
        <v>44136</v>
      </c>
      <c r="L26" s="1">
        <v>44301</v>
      </c>
      <c r="M26" s="1">
        <v>44136</v>
      </c>
      <c r="N26" s="1">
        <v>44301</v>
      </c>
      <c r="O26" t="s">
        <v>132</v>
      </c>
      <c r="P26" t="s">
        <v>2922</v>
      </c>
      <c r="R26" t="s">
        <v>2923</v>
      </c>
      <c r="T26" t="s">
        <v>2924</v>
      </c>
      <c r="U26" t="s">
        <v>348</v>
      </c>
      <c r="V26" s="3">
        <v>30678</v>
      </c>
      <c r="W26" t="s">
        <v>117</v>
      </c>
      <c r="Y26">
        <v>17068179436</v>
      </c>
      <c r="AA26">
        <v>11531</v>
      </c>
      <c r="AB26" t="s">
        <v>2925</v>
      </c>
      <c r="AC26" t="s">
        <v>2926</v>
      </c>
      <c r="AD26" t="s">
        <v>517</v>
      </c>
      <c r="AE26" t="s">
        <v>161</v>
      </c>
      <c r="AF26" t="s">
        <v>2923</v>
      </c>
      <c r="AH26" t="s">
        <v>2924</v>
      </c>
      <c r="AI26" t="s">
        <v>348</v>
      </c>
      <c r="AJ26" s="3">
        <v>30678</v>
      </c>
      <c r="AK26" t="s">
        <v>117</v>
      </c>
      <c r="AM26">
        <v>17068179436</v>
      </c>
      <c r="AO26" t="s">
        <v>2927</v>
      </c>
      <c r="AP26" t="s">
        <v>239</v>
      </c>
      <c r="AQ26" t="s">
        <v>595</v>
      </c>
      <c r="AR26" t="s">
        <v>596</v>
      </c>
      <c r="AS26" t="s">
        <v>124</v>
      </c>
      <c r="AT26" t="s">
        <v>597</v>
      </c>
      <c r="AU26" t="s">
        <v>475</v>
      </c>
      <c r="AV26" t="s">
        <v>476</v>
      </c>
      <c r="AW26" t="s">
        <v>324</v>
      </c>
      <c r="AX26" s="3">
        <v>83814</v>
      </c>
      <c r="AY26" t="s">
        <v>117</v>
      </c>
      <c r="BA26">
        <v>12087772654</v>
      </c>
      <c r="BC26" t="s">
        <v>598</v>
      </c>
      <c r="BD26" t="s">
        <v>478</v>
      </c>
      <c r="BG26" t="s">
        <v>348</v>
      </c>
      <c r="BH26" s="1">
        <v>44045.833333333336</v>
      </c>
      <c r="BI26">
        <v>40</v>
      </c>
      <c r="BJ26">
        <v>0</v>
      </c>
      <c r="BK26">
        <v>8</v>
      </c>
      <c r="BL26">
        <v>8</v>
      </c>
      <c r="BM26">
        <v>8</v>
      </c>
      <c r="BN26">
        <v>8</v>
      </c>
      <c r="BO26">
        <v>8</v>
      </c>
      <c r="BP26">
        <v>0</v>
      </c>
      <c r="BQ26" t="str">
        <f>"8:00 AM"</f>
        <v>8:00 AM</v>
      </c>
      <c r="BR26" t="str">
        <f>"5:00 PM"</f>
        <v>5:00 PM</v>
      </c>
      <c r="BS26" t="s">
        <v>120</v>
      </c>
      <c r="BT26">
        <v>0</v>
      </c>
      <c r="BU26">
        <v>3</v>
      </c>
      <c r="BV26" t="s">
        <v>113</v>
      </c>
      <c r="BW26">
        <v>0</v>
      </c>
      <c r="BX26" t="s">
        <v>2928</v>
      </c>
      <c r="BY26" t="s">
        <v>2929</v>
      </c>
      <c r="CA26" t="s">
        <v>2924</v>
      </c>
      <c r="CB26" t="s">
        <v>348</v>
      </c>
      <c r="CC26" s="3">
        <v>30678</v>
      </c>
      <c r="CD26" t="s">
        <v>2930</v>
      </c>
      <c r="CE26" t="s">
        <v>2931</v>
      </c>
      <c r="CF26" s="4">
        <v>10.78</v>
      </c>
      <c r="CG26" s="4">
        <v>14.28</v>
      </c>
      <c r="CH26" s="4">
        <v>16.170000000000002</v>
      </c>
      <c r="CI26" s="4">
        <v>21.42</v>
      </c>
      <c r="CJ26" t="s">
        <v>123</v>
      </c>
      <c r="CK26" t="s">
        <v>603</v>
      </c>
      <c r="CL26" t="s">
        <v>2932</v>
      </c>
      <c r="CO26" t="s">
        <v>124</v>
      </c>
      <c r="CP26" t="s">
        <v>121</v>
      </c>
      <c r="CQ26" t="s">
        <v>121</v>
      </c>
      <c r="CR26" t="s">
        <v>121</v>
      </c>
      <c r="CS26" t="s">
        <v>113</v>
      </c>
      <c r="CT26" t="s">
        <v>121</v>
      </c>
      <c r="CU26" t="s">
        <v>121</v>
      </c>
      <c r="CV26" t="s">
        <v>485</v>
      </c>
      <c r="CW26" t="str">
        <f>"17068179436"</f>
        <v>17068179436</v>
      </c>
      <c r="CX26" t="s">
        <v>2927</v>
      </c>
      <c r="CY26" t="s">
        <v>124</v>
      </c>
      <c r="CZ26" t="s">
        <v>126</v>
      </c>
      <c r="DA26" t="s">
        <v>113</v>
      </c>
      <c r="DB26" t="s">
        <v>121</v>
      </c>
      <c r="DC26" t="s">
        <v>121</v>
      </c>
      <c r="DD26" t="s">
        <v>113</v>
      </c>
    </row>
    <row r="27" spans="1:112" ht="15" customHeight="1" x14ac:dyDescent="0.25">
      <c r="A27" t="s">
        <v>6200</v>
      </c>
      <c r="B27" t="s">
        <v>129</v>
      </c>
      <c r="C27" s="1">
        <v>44047.585120370371</v>
      </c>
      <c r="D27" s="1">
        <v>44125</v>
      </c>
      <c r="E27" t="s">
        <v>121</v>
      </c>
      <c r="F27" t="s">
        <v>6201</v>
      </c>
      <c r="G27" t="s">
        <v>12842</v>
      </c>
      <c r="H27" t="s">
        <v>6202</v>
      </c>
      <c r="I27">
        <v>65</v>
      </c>
      <c r="J27">
        <v>65</v>
      </c>
      <c r="K27" s="1">
        <v>44125</v>
      </c>
      <c r="L27" s="1">
        <v>44429</v>
      </c>
      <c r="M27" s="1">
        <v>44125</v>
      </c>
      <c r="N27" s="1">
        <v>44429</v>
      </c>
      <c r="O27" t="s">
        <v>132</v>
      </c>
      <c r="P27" t="s">
        <v>6203</v>
      </c>
      <c r="Q27" t="s">
        <v>178</v>
      </c>
      <c r="R27" t="s">
        <v>6204</v>
      </c>
      <c r="S27" t="s">
        <v>178</v>
      </c>
      <c r="T27" t="s">
        <v>6205</v>
      </c>
      <c r="U27" t="s">
        <v>541</v>
      </c>
      <c r="V27" s="3">
        <v>70397</v>
      </c>
      <c r="W27" t="s">
        <v>117</v>
      </c>
      <c r="X27" t="s">
        <v>178</v>
      </c>
      <c r="Y27" t="s">
        <v>6206</v>
      </c>
      <c r="Z27" t="s">
        <v>178</v>
      </c>
      <c r="AA27">
        <v>114112</v>
      </c>
      <c r="AB27" t="s">
        <v>6207</v>
      </c>
      <c r="AC27" t="s">
        <v>6208</v>
      </c>
      <c r="AD27" t="s">
        <v>178</v>
      </c>
      <c r="AE27" t="s">
        <v>161</v>
      </c>
      <c r="AF27" t="s">
        <v>6204</v>
      </c>
      <c r="AG27" t="s">
        <v>178</v>
      </c>
      <c r="AH27" t="s">
        <v>6205</v>
      </c>
      <c r="AI27" t="s">
        <v>541</v>
      </c>
      <c r="AJ27" s="3">
        <v>70397</v>
      </c>
      <c r="AK27" t="s">
        <v>117</v>
      </c>
      <c r="AL27" t="s">
        <v>178</v>
      </c>
      <c r="AM27" t="s">
        <v>6206</v>
      </c>
      <c r="AN27" t="s">
        <v>178</v>
      </c>
      <c r="AO27" t="s">
        <v>6209</v>
      </c>
      <c r="BG27" t="s">
        <v>541</v>
      </c>
      <c r="BH27" s="1">
        <v>44003.833333333336</v>
      </c>
      <c r="BI27">
        <v>40</v>
      </c>
      <c r="BJ27">
        <v>0</v>
      </c>
      <c r="BK27">
        <v>7</v>
      </c>
      <c r="BL27">
        <v>7</v>
      </c>
      <c r="BM27">
        <v>7</v>
      </c>
      <c r="BN27">
        <v>7</v>
      </c>
      <c r="BO27">
        <v>7</v>
      </c>
      <c r="BP27">
        <v>5</v>
      </c>
      <c r="BQ27" t="str">
        <f>"6:00 AM"</f>
        <v>6:00 AM</v>
      </c>
      <c r="BR27" t="str">
        <f>"2:00 PM"</f>
        <v>2:00 PM</v>
      </c>
      <c r="BS27" t="s">
        <v>120</v>
      </c>
      <c r="BT27">
        <v>0</v>
      </c>
      <c r="BU27">
        <v>3</v>
      </c>
      <c r="BV27" t="s">
        <v>113</v>
      </c>
      <c r="BX27" s="2" t="s">
        <v>6210</v>
      </c>
      <c r="BY27" t="s">
        <v>6204</v>
      </c>
      <c r="CA27" t="s">
        <v>6205</v>
      </c>
      <c r="CB27" t="s">
        <v>541</v>
      </c>
      <c r="CC27" s="3">
        <v>70360</v>
      </c>
      <c r="CD27" t="s">
        <v>1128</v>
      </c>
      <c r="CE27" t="s">
        <v>6211</v>
      </c>
      <c r="CF27" s="4">
        <v>18.760000000000002</v>
      </c>
      <c r="CG27" s="4">
        <v>18.760000000000002</v>
      </c>
      <c r="CJ27" t="s">
        <v>123</v>
      </c>
      <c r="CK27" t="s">
        <v>178</v>
      </c>
      <c r="CL27" t="s">
        <v>6212</v>
      </c>
      <c r="CO27" t="s">
        <v>124</v>
      </c>
      <c r="CP27" t="s">
        <v>113</v>
      </c>
      <c r="CQ27" t="s">
        <v>121</v>
      </c>
      <c r="CR27" t="s">
        <v>113</v>
      </c>
      <c r="CS27" t="s">
        <v>113</v>
      </c>
      <c r="CT27" t="s">
        <v>121</v>
      </c>
      <c r="CU27" t="s">
        <v>121</v>
      </c>
      <c r="CV27" s="2" t="s">
        <v>6213</v>
      </c>
      <c r="CW27" t="str">
        <f>"985-720-5611"</f>
        <v>985-720-5611</v>
      </c>
      <c r="CX27" t="s">
        <v>6209</v>
      </c>
      <c r="CZ27" t="s">
        <v>126</v>
      </c>
      <c r="DA27" t="s">
        <v>113</v>
      </c>
      <c r="DB27" t="s">
        <v>113</v>
      </c>
      <c r="DC27" t="s">
        <v>121</v>
      </c>
      <c r="DD27" t="s">
        <v>113</v>
      </c>
      <c r="DE27" t="s">
        <v>178</v>
      </c>
      <c r="DF27" t="s">
        <v>178</v>
      </c>
      <c r="DH27" t="s">
        <v>178</v>
      </c>
    </row>
    <row r="28" spans="1:112" ht="15" customHeight="1" x14ac:dyDescent="0.25">
      <c r="A28" t="s">
        <v>4002</v>
      </c>
      <c r="B28" t="s">
        <v>129</v>
      </c>
      <c r="C28" s="1">
        <v>44047.579772337966</v>
      </c>
      <c r="D28" s="1">
        <v>44105</v>
      </c>
      <c r="E28" t="s">
        <v>113</v>
      </c>
      <c r="F28" t="s">
        <v>4003</v>
      </c>
      <c r="G28" t="s">
        <v>12832</v>
      </c>
      <c r="H28" t="s">
        <v>4004</v>
      </c>
      <c r="I28">
        <v>40</v>
      </c>
      <c r="J28">
        <v>40</v>
      </c>
      <c r="K28" s="1">
        <v>44125</v>
      </c>
      <c r="L28" s="1">
        <v>44429</v>
      </c>
      <c r="M28" s="1">
        <v>44125</v>
      </c>
      <c r="N28" s="1">
        <v>44429</v>
      </c>
      <c r="O28" t="s">
        <v>132</v>
      </c>
      <c r="P28" t="s">
        <v>4005</v>
      </c>
      <c r="R28" t="s">
        <v>4006</v>
      </c>
      <c r="T28" t="s">
        <v>4007</v>
      </c>
      <c r="U28" t="s">
        <v>541</v>
      </c>
      <c r="V28" s="3">
        <v>70395</v>
      </c>
      <c r="W28" t="s">
        <v>117</v>
      </c>
      <c r="Y28">
        <v>19852275461</v>
      </c>
      <c r="AA28">
        <v>114112</v>
      </c>
      <c r="AB28" t="s">
        <v>4008</v>
      </c>
      <c r="AC28" t="s">
        <v>4009</v>
      </c>
      <c r="AD28" t="s">
        <v>4010</v>
      </c>
      <c r="AE28" t="s">
        <v>139</v>
      </c>
      <c r="AF28" t="s">
        <v>4006</v>
      </c>
      <c r="AH28" t="s">
        <v>4007</v>
      </c>
      <c r="AI28" t="s">
        <v>541</v>
      </c>
      <c r="AJ28" s="3">
        <v>70395</v>
      </c>
      <c r="AK28" t="s">
        <v>117</v>
      </c>
      <c r="AM28">
        <v>19852275461</v>
      </c>
      <c r="AO28" t="s">
        <v>4011</v>
      </c>
      <c r="BG28" t="s">
        <v>541</v>
      </c>
      <c r="BH28" s="1">
        <v>43989.833333333336</v>
      </c>
      <c r="BI28">
        <v>40</v>
      </c>
      <c r="BJ28">
        <v>0</v>
      </c>
      <c r="BK28">
        <v>7</v>
      </c>
      <c r="BL28">
        <v>7</v>
      </c>
      <c r="BM28">
        <v>7</v>
      </c>
      <c r="BN28">
        <v>7</v>
      </c>
      <c r="BO28">
        <v>7</v>
      </c>
      <c r="BP28">
        <v>5</v>
      </c>
      <c r="BQ28" t="str">
        <f>"10:00 PM"</f>
        <v>10:00 PM</v>
      </c>
      <c r="BR28" t="str">
        <f>"6:00 AM"</f>
        <v>6:00 AM</v>
      </c>
      <c r="BS28" t="s">
        <v>120</v>
      </c>
      <c r="BT28">
        <v>0</v>
      </c>
      <c r="BU28">
        <v>3</v>
      </c>
      <c r="BV28" t="s">
        <v>113</v>
      </c>
      <c r="BX28" t="s">
        <v>4012</v>
      </c>
      <c r="BY28" t="s">
        <v>4013</v>
      </c>
      <c r="CA28" t="s">
        <v>4014</v>
      </c>
      <c r="CB28" t="s">
        <v>541</v>
      </c>
      <c r="CC28" s="3">
        <v>70360</v>
      </c>
      <c r="CD28" t="s">
        <v>1128</v>
      </c>
      <c r="CE28" t="s">
        <v>1129</v>
      </c>
      <c r="CF28" s="4">
        <v>18.760000000000002</v>
      </c>
      <c r="CG28" s="4">
        <v>18.760000000000002</v>
      </c>
      <c r="CJ28" t="s">
        <v>123</v>
      </c>
      <c r="CL28" t="s">
        <v>4015</v>
      </c>
      <c r="CO28" t="s">
        <v>121</v>
      </c>
      <c r="CP28" t="s">
        <v>113</v>
      </c>
      <c r="CQ28" t="s">
        <v>121</v>
      </c>
      <c r="CR28" t="s">
        <v>113</v>
      </c>
      <c r="CS28" t="s">
        <v>113</v>
      </c>
      <c r="CT28" t="s">
        <v>121</v>
      </c>
      <c r="CU28" t="s">
        <v>121</v>
      </c>
      <c r="CV28" t="s">
        <v>4016</v>
      </c>
      <c r="CW28" t="str">
        <f>"19852275461"</f>
        <v>19852275461</v>
      </c>
      <c r="CX28" t="s">
        <v>4011</v>
      </c>
      <c r="CZ28" t="s">
        <v>126</v>
      </c>
      <c r="DA28" t="s">
        <v>113</v>
      </c>
      <c r="DB28" t="s">
        <v>113</v>
      </c>
      <c r="DC28" t="s">
        <v>121</v>
      </c>
      <c r="DD28" t="s">
        <v>113</v>
      </c>
    </row>
    <row r="29" spans="1:112" ht="15" customHeight="1" x14ac:dyDescent="0.25">
      <c r="A29" t="s">
        <v>5357</v>
      </c>
      <c r="B29" t="s">
        <v>129</v>
      </c>
      <c r="C29" s="1">
        <v>44048.65229027778</v>
      </c>
      <c r="D29" s="1">
        <v>44117</v>
      </c>
      <c r="E29" t="s">
        <v>113</v>
      </c>
      <c r="F29" t="s">
        <v>5358</v>
      </c>
      <c r="G29" t="s">
        <v>12806</v>
      </c>
      <c r="H29" t="s">
        <v>1390</v>
      </c>
      <c r="I29">
        <v>40</v>
      </c>
      <c r="J29">
        <v>40</v>
      </c>
      <c r="K29" s="1">
        <v>44137</v>
      </c>
      <c r="L29" s="1">
        <v>44439</v>
      </c>
      <c r="M29" s="1">
        <v>44137</v>
      </c>
      <c r="N29" s="1">
        <v>44439</v>
      </c>
      <c r="O29" t="s">
        <v>854</v>
      </c>
      <c r="P29" t="s">
        <v>5359</v>
      </c>
      <c r="R29" t="s">
        <v>5360</v>
      </c>
      <c r="T29" t="s">
        <v>5361</v>
      </c>
      <c r="U29" t="s">
        <v>541</v>
      </c>
      <c r="V29" s="3">
        <v>70816</v>
      </c>
      <c r="W29" t="s">
        <v>117</v>
      </c>
      <c r="Y29">
        <v>12254453895</v>
      </c>
      <c r="AA29">
        <v>561730</v>
      </c>
      <c r="AB29" t="s">
        <v>5362</v>
      </c>
      <c r="AC29" t="s">
        <v>5363</v>
      </c>
      <c r="AE29" t="s">
        <v>139</v>
      </c>
      <c r="AF29" t="s">
        <v>5360</v>
      </c>
      <c r="AH29" t="s">
        <v>5361</v>
      </c>
      <c r="AI29" t="s">
        <v>541</v>
      </c>
      <c r="AJ29" s="3">
        <v>70816</v>
      </c>
      <c r="AK29" t="s">
        <v>117</v>
      </c>
      <c r="AM29">
        <v>12254453895</v>
      </c>
      <c r="AO29" t="s">
        <v>5364</v>
      </c>
      <c r="AP29" t="s">
        <v>141</v>
      </c>
      <c r="AQ29" t="s">
        <v>5365</v>
      </c>
      <c r="AR29" t="s">
        <v>713</v>
      </c>
      <c r="AS29" t="s">
        <v>5366</v>
      </c>
      <c r="AT29" t="s">
        <v>5367</v>
      </c>
      <c r="AU29" t="s">
        <v>5368</v>
      </c>
      <c r="AV29" t="s">
        <v>5369</v>
      </c>
      <c r="AW29" t="s">
        <v>1292</v>
      </c>
      <c r="AX29" s="3">
        <v>19102</v>
      </c>
      <c r="AY29" t="s">
        <v>117</v>
      </c>
      <c r="BA29">
        <v>12154050555</v>
      </c>
      <c r="BC29" t="s">
        <v>5370</v>
      </c>
      <c r="BD29" t="s">
        <v>5371</v>
      </c>
      <c r="BE29" t="s">
        <v>1292</v>
      </c>
      <c r="BF29" t="s">
        <v>4343</v>
      </c>
      <c r="BG29" t="s">
        <v>541</v>
      </c>
      <c r="BH29" s="1">
        <v>44045.833333333336</v>
      </c>
      <c r="BI29">
        <v>40</v>
      </c>
      <c r="BJ29">
        <v>0</v>
      </c>
      <c r="BK29">
        <v>8</v>
      </c>
      <c r="BL29">
        <v>8</v>
      </c>
      <c r="BM29">
        <v>8</v>
      </c>
      <c r="BN29">
        <v>8</v>
      </c>
      <c r="BO29">
        <v>8</v>
      </c>
      <c r="BP29">
        <v>0</v>
      </c>
      <c r="BQ29" t="str">
        <f>"8:00 AM"</f>
        <v>8:00 AM</v>
      </c>
      <c r="BR29" t="str">
        <f>"4:30 PM"</f>
        <v>4:30 PM</v>
      </c>
      <c r="BS29" t="s">
        <v>120</v>
      </c>
      <c r="BT29">
        <v>0</v>
      </c>
      <c r="BU29">
        <v>0</v>
      </c>
      <c r="BV29" t="s">
        <v>113</v>
      </c>
      <c r="BW29">
        <v>0</v>
      </c>
      <c r="BX29" t="s">
        <v>5372</v>
      </c>
      <c r="BY29" t="s">
        <v>5373</v>
      </c>
      <c r="BZ29" t="s">
        <v>2243</v>
      </c>
      <c r="CA29" t="s">
        <v>5361</v>
      </c>
      <c r="CB29" t="s">
        <v>541</v>
      </c>
      <c r="CC29" s="3">
        <v>70809</v>
      </c>
      <c r="CD29" t="s">
        <v>1265</v>
      </c>
      <c r="CE29" t="s">
        <v>1266</v>
      </c>
      <c r="CF29" s="4">
        <v>16.309999999999999</v>
      </c>
      <c r="CG29" s="4">
        <v>16.309999999999999</v>
      </c>
      <c r="CH29" s="4">
        <v>24.47</v>
      </c>
      <c r="CI29" s="4">
        <v>24.27</v>
      </c>
      <c r="CJ29" t="s">
        <v>123</v>
      </c>
      <c r="CL29" t="s">
        <v>5374</v>
      </c>
      <c r="CO29" t="s">
        <v>124</v>
      </c>
      <c r="CP29" t="s">
        <v>113</v>
      </c>
      <c r="CQ29" t="s">
        <v>121</v>
      </c>
      <c r="CR29" t="s">
        <v>121</v>
      </c>
      <c r="CS29" t="s">
        <v>121</v>
      </c>
      <c r="CT29" t="s">
        <v>121</v>
      </c>
      <c r="CU29" t="s">
        <v>121</v>
      </c>
      <c r="CV29" t="s">
        <v>5375</v>
      </c>
      <c r="CW29" t="str">
        <f>"12254453895"</f>
        <v>12254453895</v>
      </c>
      <c r="CX29" t="s">
        <v>5364</v>
      </c>
      <c r="CY29" t="s">
        <v>124</v>
      </c>
      <c r="CZ29" t="s">
        <v>126</v>
      </c>
      <c r="DA29" t="s">
        <v>113</v>
      </c>
      <c r="DB29" t="s">
        <v>113</v>
      </c>
      <c r="DC29" t="s">
        <v>121</v>
      </c>
      <c r="DD29" t="s">
        <v>113</v>
      </c>
    </row>
    <row r="30" spans="1:112" ht="15" customHeight="1" x14ac:dyDescent="0.25">
      <c r="A30" t="s">
        <v>11661</v>
      </c>
      <c r="B30" t="s">
        <v>129</v>
      </c>
      <c r="C30" s="1">
        <v>44048.684842592593</v>
      </c>
      <c r="D30" s="1">
        <v>44105</v>
      </c>
      <c r="E30" t="s">
        <v>113</v>
      </c>
      <c r="F30" t="s">
        <v>4122</v>
      </c>
      <c r="G30" t="s">
        <v>12787</v>
      </c>
      <c r="H30" t="s">
        <v>176</v>
      </c>
      <c r="I30">
        <v>60</v>
      </c>
      <c r="J30">
        <v>60</v>
      </c>
      <c r="K30" s="1">
        <v>44136</v>
      </c>
      <c r="L30" s="1">
        <v>44316</v>
      </c>
      <c r="M30" s="1">
        <v>44136</v>
      </c>
      <c r="N30" s="1">
        <v>44316</v>
      </c>
      <c r="O30" t="s">
        <v>132</v>
      </c>
      <c r="P30" t="s">
        <v>11662</v>
      </c>
      <c r="R30" t="s">
        <v>11663</v>
      </c>
      <c r="T30" t="s">
        <v>11664</v>
      </c>
      <c r="U30" t="s">
        <v>468</v>
      </c>
      <c r="V30" s="3">
        <v>36274</v>
      </c>
      <c r="W30" t="s">
        <v>117</v>
      </c>
      <c r="Y30">
        <v>13348638524</v>
      </c>
      <c r="AA30">
        <v>115310</v>
      </c>
      <c r="AB30" t="s">
        <v>2639</v>
      </c>
      <c r="AC30" t="s">
        <v>2951</v>
      </c>
      <c r="AE30" t="s">
        <v>2894</v>
      </c>
      <c r="AF30" t="s">
        <v>11663</v>
      </c>
      <c r="AH30" t="s">
        <v>11664</v>
      </c>
      <c r="AI30" t="s">
        <v>468</v>
      </c>
      <c r="AJ30" s="3">
        <v>36274</v>
      </c>
      <c r="AK30" t="s">
        <v>117</v>
      </c>
      <c r="AM30">
        <v>13348638524</v>
      </c>
      <c r="AO30" t="s">
        <v>11665</v>
      </c>
      <c r="AP30" t="s">
        <v>239</v>
      </c>
      <c r="AQ30" t="s">
        <v>344</v>
      </c>
      <c r="AR30" t="s">
        <v>345</v>
      </c>
      <c r="AS30" t="s">
        <v>195</v>
      </c>
      <c r="AT30" t="s">
        <v>2165</v>
      </c>
      <c r="AV30" t="s">
        <v>347</v>
      </c>
      <c r="AW30" t="s">
        <v>348</v>
      </c>
      <c r="AX30" s="3">
        <v>31636</v>
      </c>
      <c r="AY30" t="s">
        <v>117</v>
      </c>
      <c r="BA30">
        <v>12295596879</v>
      </c>
      <c r="BC30" t="s">
        <v>349</v>
      </c>
      <c r="BD30" t="s">
        <v>350</v>
      </c>
      <c r="BG30" t="s">
        <v>468</v>
      </c>
      <c r="BH30" s="1">
        <v>44047.833333333336</v>
      </c>
      <c r="BI30">
        <v>40</v>
      </c>
      <c r="BJ30">
        <v>0</v>
      </c>
      <c r="BK30">
        <v>8</v>
      </c>
      <c r="BL30">
        <v>8</v>
      </c>
      <c r="BM30">
        <v>8</v>
      </c>
      <c r="BN30">
        <v>8</v>
      </c>
      <c r="BO30">
        <v>8</v>
      </c>
      <c r="BP30">
        <v>0</v>
      </c>
      <c r="BQ30" t="str">
        <f>"8:00 AM"</f>
        <v>8:00 AM</v>
      </c>
      <c r="BR30" t="str">
        <f>"4:30 PM"</f>
        <v>4:30 PM</v>
      </c>
      <c r="BS30" t="s">
        <v>120</v>
      </c>
      <c r="BT30">
        <v>0</v>
      </c>
      <c r="BU30">
        <v>0</v>
      </c>
      <c r="BV30" t="s">
        <v>113</v>
      </c>
      <c r="BW30">
        <v>0</v>
      </c>
      <c r="BX30" t="s">
        <v>11666</v>
      </c>
      <c r="BY30" t="s">
        <v>11663</v>
      </c>
      <c r="CA30" t="s">
        <v>11664</v>
      </c>
      <c r="CB30" t="s">
        <v>468</v>
      </c>
      <c r="CC30" s="3">
        <v>36274</v>
      </c>
      <c r="CD30" t="s">
        <v>2351</v>
      </c>
      <c r="CE30" t="s">
        <v>9400</v>
      </c>
      <c r="CF30" s="4">
        <v>12.87</v>
      </c>
      <c r="CG30" s="4">
        <v>21.51</v>
      </c>
      <c r="CH30" s="4">
        <v>19.309999999999999</v>
      </c>
      <c r="CI30" s="4">
        <v>32.270000000000003</v>
      </c>
      <c r="CJ30" t="s">
        <v>123</v>
      </c>
      <c r="CK30" t="s">
        <v>11667</v>
      </c>
      <c r="CL30" t="s">
        <v>11668</v>
      </c>
      <c r="CO30" t="s">
        <v>124</v>
      </c>
      <c r="CP30" t="s">
        <v>121</v>
      </c>
      <c r="CQ30" t="s">
        <v>121</v>
      </c>
      <c r="CR30" t="s">
        <v>121</v>
      </c>
      <c r="CS30" t="s">
        <v>121</v>
      </c>
      <c r="CT30" t="s">
        <v>121</v>
      </c>
      <c r="CU30" t="s">
        <v>121</v>
      </c>
      <c r="CV30" t="s">
        <v>124</v>
      </c>
      <c r="CW30" t="str">
        <f>"13348638524"</f>
        <v>13348638524</v>
      </c>
      <c r="CX30" t="s">
        <v>11665</v>
      </c>
      <c r="CY30" t="s">
        <v>124</v>
      </c>
      <c r="CZ30" t="s">
        <v>126</v>
      </c>
      <c r="DA30" t="s">
        <v>113</v>
      </c>
      <c r="DB30" t="s">
        <v>121</v>
      </c>
      <c r="DC30" t="s">
        <v>121</v>
      </c>
      <c r="DD30" t="s">
        <v>113</v>
      </c>
    </row>
    <row r="31" spans="1:112" ht="15" customHeight="1" x14ac:dyDescent="0.25">
      <c r="A31" t="s">
        <v>4729</v>
      </c>
      <c r="B31" t="s">
        <v>129</v>
      </c>
      <c r="C31" s="1">
        <v>44049.63858460648</v>
      </c>
      <c r="D31" s="1">
        <v>44148</v>
      </c>
      <c r="E31" t="s">
        <v>113</v>
      </c>
      <c r="F31" t="s">
        <v>4730</v>
      </c>
      <c r="G31" t="s">
        <v>12837</v>
      </c>
      <c r="H31" t="s">
        <v>4731</v>
      </c>
      <c r="I31">
        <v>1</v>
      </c>
      <c r="J31">
        <v>1</v>
      </c>
      <c r="K31" s="1">
        <v>44124</v>
      </c>
      <c r="L31" s="1">
        <v>45199</v>
      </c>
      <c r="M31" s="1">
        <v>44124</v>
      </c>
      <c r="N31" s="1">
        <v>45199</v>
      </c>
      <c r="O31" t="s">
        <v>854</v>
      </c>
      <c r="P31" t="s">
        <v>4732</v>
      </c>
      <c r="Q31" t="s">
        <v>4733</v>
      </c>
      <c r="R31" t="s">
        <v>4734</v>
      </c>
      <c r="T31" t="s">
        <v>4735</v>
      </c>
      <c r="U31" t="s">
        <v>299</v>
      </c>
      <c r="V31" s="3">
        <v>92091</v>
      </c>
      <c r="W31" t="s">
        <v>117</v>
      </c>
      <c r="Y31">
        <v>18587597780</v>
      </c>
      <c r="AA31">
        <v>448310</v>
      </c>
      <c r="AB31" t="s">
        <v>2366</v>
      </c>
      <c r="AC31" t="s">
        <v>689</v>
      </c>
      <c r="AD31" t="s">
        <v>268</v>
      </c>
      <c r="AE31" t="s">
        <v>263</v>
      </c>
      <c r="AF31" t="s">
        <v>4734</v>
      </c>
      <c r="AH31" t="s">
        <v>4735</v>
      </c>
      <c r="AI31" t="s">
        <v>299</v>
      </c>
      <c r="AJ31" s="3">
        <v>92091</v>
      </c>
      <c r="AK31" t="s">
        <v>117</v>
      </c>
      <c r="AM31">
        <v>18583427020</v>
      </c>
      <c r="AO31" t="s">
        <v>4736</v>
      </c>
      <c r="AP31" t="s">
        <v>141</v>
      </c>
      <c r="AQ31" t="s">
        <v>4737</v>
      </c>
      <c r="AR31" t="s">
        <v>4738</v>
      </c>
      <c r="AT31" t="s">
        <v>4739</v>
      </c>
      <c r="AV31" t="s">
        <v>3488</v>
      </c>
      <c r="AW31" t="s">
        <v>299</v>
      </c>
      <c r="AX31" s="3">
        <v>92008</v>
      </c>
      <c r="AY31" t="s">
        <v>117</v>
      </c>
      <c r="BA31">
        <v>18583427742</v>
      </c>
      <c r="BC31" t="s">
        <v>4740</v>
      </c>
      <c r="BD31" t="s">
        <v>4741</v>
      </c>
      <c r="BE31" t="s">
        <v>299</v>
      </c>
      <c r="BF31" t="s">
        <v>4742</v>
      </c>
      <c r="BG31" t="s">
        <v>299</v>
      </c>
      <c r="BH31" s="1">
        <v>44012.833333333336</v>
      </c>
      <c r="BI31">
        <v>40</v>
      </c>
      <c r="BJ31">
        <v>0</v>
      </c>
      <c r="BK31">
        <v>8</v>
      </c>
      <c r="BL31">
        <v>8</v>
      </c>
      <c r="BM31">
        <v>8</v>
      </c>
      <c r="BN31">
        <v>8</v>
      </c>
      <c r="BO31">
        <v>8</v>
      </c>
      <c r="BP31">
        <v>0</v>
      </c>
      <c r="BQ31" t="str">
        <f>"8:00 AM"</f>
        <v>8:00 AM</v>
      </c>
      <c r="BR31" t="str">
        <f>"5:00 PM"</f>
        <v>5:00 PM</v>
      </c>
      <c r="BS31" t="s">
        <v>3595</v>
      </c>
      <c r="BT31">
        <v>0</v>
      </c>
      <c r="BU31">
        <v>24</v>
      </c>
      <c r="BV31" t="s">
        <v>113</v>
      </c>
      <c r="BW31">
        <v>0</v>
      </c>
      <c r="BX31" t="s">
        <v>4743</v>
      </c>
      <c r="BY31" t="s">
        <v>4734</v>
      </c>
      <c r="CA31" t="s">
        <v>4735</v>
      </c>
      <c r="CB31" t="s">
        <v>299</v>
      </c>
      <c r="CC31" s="3">
        <v>92091</v>
      </c>
      <c r="CD31" t="s">
        <v>870</v>
      </c>
      <c r="CE31" t="s">
        <v>871</v>
      </c>
      <c r="CF31" s="4">
        <v>19.68</v>
      </c>
      <c r="CH31" s="4">
        <v>29.52</v>
      </c>
      <c r="CJ31" t="s">
        <v>123</v>
      </c>
      <c r="CL31" t="s">
        <v>4744</v>
      </c>
      <c r="CO31" t="s">
        <v>124</v>
      </c>
      <c r="CP31" t="s">
        <v>113</v>
      </c>
      <c r="CQ31" t="s">
        <v>121</v>
      </c>
      <c r="CR31" t="s">
        <v>121</v>
      </c>
      <c r="CS31" t="s">
        <v>121</v>
      </c>
      <c r="CT31" t="s">
        <v>121</v>
      </c>
      <c r="CU31" t="s">
        <v>113</v>
      </c>
      <c r="CV31" t="s">
        <v>120</v>
      </c>
      <c r="CW31" t="str">
        <f>"18587597780"</f>
        <v>18587597780</v>
      </c>
      <c r="CX31" t="s">
        <v>4745</v>
      </c>
      <c r="CY31" t="s">
        <v>124</v>
      </c>
      <c r="CZ31" t="s">
        <v>126</v>
      </c>
      <c r="DA31" t="s">
        <v>113</v>
      </c>
      <c r="DB31" t="s">
        <v>113</v>
      </c>
      <c r="DC31" t="s">
        <v>121</v>
      </c>
      <c r="DD31" t="s">
        <v>113</v>
      </c>
    </row>
    <row r="32" spans="1:112" ht="15" customHeight="1" x14ac:dyDescent="0.25">
      <c r="A32" t="s">
        <v>9659</v>
      </c>
      <c r="B32" t="s">
        <v>129</v>
      </c>
      <c r="C32" s="1">
        <v>44049.647384490738</v>
      </c>
      <c r="D32" s="1">
        <v>44112</v>
      </c>
      <c r="E32" t="s">
        <v>121</v>
      </c>
      <c r="F32" t="s">
        <v>9660</v>
      </c>
      <c r="G32" t="s">
        <v>12861</v>
      </c>
      <c r="H32" t="s">
        <v>9661</v>
      </c>
      <c r="I32">
        <v>90</v>
      </c>
      <c r="J32">
        <v>90</v>
      </c>
      <c r="K32" s="1">
        <v>44124</v>
      </c>
      <c r="L32" s="1">
        <v>44317</v>
      </c>
      <c r="M32" s="1">
        <v>44124</v>
      </c>
      <c r="N32" s="1">
        <v>44317</v>
      </c>
      <c r="O32" t="s">
        <v>132</v>
      </c>
      <c r="P32" t="s">
        <v>9662</v>
      </c>
      <c r="Q32" t="s">
        <v>178</v>
      </c>
      <c r="R32" t="s">
        <v>9663</v>
      </c>
      <c r="S32" t="s">
        <v>178</v>
      </c>
      <c r="T32" t="s">
        <v>9664</v>
      </c>
      <c r="U32" t="s">
        <v>541</v>
      </c>
      <c r="V32" s="3">
        <v>70353</v>
      </c>
      <c r="W32" t="s">
        <v>117</v>
      </c>
      <c r="X32" t="s">
        <v>178</v>
      </c>
      <c r="Y32" t="s">
        <v>6206</v>
      </c>
      <c r="Z32" t="s">
        <v>178</v>
      </c>
      <c r="AA32">
        <v>114112</v>
      </c>
      <c r="AB32" t="s">
        <v>6207</v>
      </c>
      <c r="AC32" t="s">
        <v>6208</v>
      </c>
      <c r="AD32" t="s">
        <v>178</v>
      </c>
      <c r="AE32" t="s">
        <v>161</v>
      </c>
      <c r="AF32" t="s">
        <v>9663</v>
      </c>
      <c r="AG32" t="s">
        <v>178</v>
      </c>
      <c r="AH32" t="s">
        <v>9664</v>
      </c>
      <c r="AI32" t="s">
        <v>541</v>
      </c>
      <c r="AJ32" s="3">
        <v>70353</v>
      </c>
      <c r="AK32" t="s">
        <v>117</v>
      </c>
      <c r="AL32" t="s">
        <v>178</v>
      </c>
      <c r="AM32" t="s">
        <v>6206</v>
      </c>
      <c r="AN32" t="s">
        <v>178</v>
      </c>
      <c r="AO32" t="s">
        <v>9665</v>
      </c>
      <c r="BG32" t="s">
        <v>541</v>
      </c>
      <c r="BH32" s="1">
        <v>44029.833333333336</v>
      </c>
      <c r="BI32">
        <v>40</v>
      </c>
      <c r="BJ32">
        <v>0</v>
      </c>
      <c r="BK32">
        <v>7</v>
      </c>
      <c r="BL32">
        <v>7</v>
      </c>
      <c r="BM32">
        <v>7</v>
      </c>
      <c r="BN32">
        <v>7</v>
      </c>
      <c r="BO32">
        <v>7</v>
      </c>
      <c r="BP32">
        <v>5</v>
      </c>
      <c r="BQ32" t="str">
        <f>"6:00 AM"</f>
        <v>6:00 AM</v>
      </c>
      <c r="BR32" t="str">
        <f>"1:00 PM"</f>
        <v>1:00 PM</v>
      </c>
      <c r="BS32" t="s">
        <v>120</v>
      </c>
      <c r="BT32">
        <v>0</v>
      </c>
      <c r="BU32">
        <v>0</v>
      </c>
      <c r="BV32" t="s">
        <v>113</v>
      </c>
      <c r="BX32" s="2" t="s">
        <v>9666</v>
      </c>
      <c r="BY32" t="s">
        <v>9663</v>
      </c>
      <c r="CA32" t="s">
        <v>9664</v>
      </c>
      <c r="CB32" t="s">
        <v>541</v>
      </c>
      <c r="CC32" s="3">
        <v>70353</v>
      </c>
      <c r="CD32" t="s">
        <v>1128</v>
      </c>
      <c r="CE32" t="s">
        <v>6211</v>
      </c>
      <c r="CF32" s="4">
        <v>19.07</v>
      </c>
      <c r="CG32" s="4">
        <v>19.07</v>
      </c>
      <c r="CJ32" t="s">
        <v>123</v>
      </c>
      <c r="CK32" t="s">
        <v>178</v>
      </c>
      <c r="CL32" t="s">
        <v>9667</v>
      </c>
      <c r="CP32" t="s">
        <v>113</v>
      </c>
      <c r="CQ32" t="s">
        <v>121</v>
      </c>
      <c r="CR32" t="s">
        <v>113</v>
      </c>
      <c r="CS32" t="s">
        <v>113</v>
      </c>
      <c r="CT32" t="s">
        <v>121</v>
      </c>
      <c r="CU32" t="s">
        <v>121</v>
      </c>
      <c r="CV32" t="s">
        <v>9668</v>
      </c>
      <c r="CW32" t="str">
        <f>"985-720-5611"</f>
        <v>985-720-5611</v>
      </c>
      <c r="CX32" t="s">
        <v>9665</v>
      </c>
      <c r="CZ32" t="s">
        <v>126</v>
      </c>
      <c r="DA32" t="s">
        <v>113</v>
      </c>
      <c r="DB32" t="s">
        <v>113</v>
      </c>
      <c r="DC32" t="s">
        <v>121</v>
      </c>
      <c r="DD32" t="s">
        <v>113</v>
      </c>
      <c r="DE32" t="s">
        <v>178</v>
      </c>
      <c r="DF32" t="s">
        <v>178</v>
      </c>
      <c r="DH32" t="s">
        <v>178</v>
      </c>
    </row>
    <row r="33" spans="1:113" ht="15" customHeight="1" x14ac:dyDescent="0.25">
      <c r="A33" t="s">
        <v>6124</v>
      </c>
      <c r="B33" t="s">
        <v>129</v>
      </c>
      <c r="C33" s="1">
        <v>44049.659003935187</v>
      </c>
      <c r="D33" s="1">
        <v>44132</v>
      </c>
      <c r="E33" t="s">
        <v>113</v>
      </c>
      <c r="F33" t="s">
        <v>4003</v>
      </c>
      <c r="G33" t="s">
        <v>12842</v>
      </c>
      <c r="H33" t="s">
        <v>4004</v>
      </c>
      <c r="I33">
        <v>60</v>
      </c>
      <c r="J33">
        <v>60</v>
      </c>
      <c r="K33" s="1">
        <v>44124</v>
      </c>
      <c r="L33" s="1">
        <v>44429</v>
      </c>
      <c r="M33" s="1">
        <v>44124</v>
      </c>
      <c r="N33" s="1">
        <v>44429</v>
      </c>
      <c r="O33" t="s">
        <v>132</v>
      </c>
      <c r="P33" t="s">
        <v>6125</v>
      </c>
      <c r="R33" t="s">
        <v>6126</v>
      </c>
      <c r="T33" t="s">
        <v>4923</v>
      </c>
      <c r="U33" t="s">
        <v>541</v>
      </c>
      <c r="V33" s="3">
        <v>70510</v>
      </c>
      <c r="W33" t="s">
        <v>117</v>
      </c>
      <c r="Y33" t="s">
        <v>6127</v>
      </c>
      <c r="AA33">
        <v>114112</v>
      </c>
      <c r="AB33" t="s">
        <v>4008</v>
      </c>
      <c r="AC33" t="s">
        <v>1805</v>
      </c>
      <c r="AE33" t="s">
        <v>6128</v>
      </c>
      <c r="AF33" t="s">
        <v>6129</v>
      </c>
      <c r="AH33" t="s">
        <v>4923</v>
      </c>
      <c r="AI33" t="s">
        <v>541</v>
      </c>
      <c r="AJ33" s="3">
        <v>70510</v>
      </c>
      <c r="AK33" t="s">
        <v>117</v>
      </c>
      <c r="AM33" t="s">
        <v>6127</v>
      </c>
      <c r="AO33" t="s">
        <v>6130</v>
      </c>
      <c r="BG33" t="s">
        <v>541</v>
      </c>
      <c r="BH33" s="1">
        <v>44031.833333333336</v>
      </c>
      <c r="BI33">
        <v>40</v>
      </c>
      <c r="BJ33">
        <v>0</v>
      </c>
      <c r="BK33">
        <v>7</v>
      </c>
      <c r="BL33">
        <v>7</v>
      </c>
      <c r="BM33">
        <v>7</v>
      </c>
      <c r="BN33">
        <v>7</v>
      </c>
      <c r="BO33">
        <v>7</v>
      </c>
      <c r="BP33">
        <v>5</v>
      </c>
      <c r="BQ33" t="str">
        <f>"6:00 AM"</f>
        <v>6:00 AM</v>
      </c>
      <c r="BR33" t="str">
        <f>"6:00 AM"</f>
        <v>6:00 AM</v>
      </c>
      <c r="BS33" t="s">
        <v>120</v>
      </c>
      <c r="BT33">
        <v>0</v>
      </c>
      <c r="BU33">
        <v>3</v>
      </c>
      <c r="BV33" t="s">
        <v>113</v>
      </c>
      <c r="BX33" s="2" t="s">
        <v>6131</v>
      </c>
      <c r="BY33" t="s">
        <v>6126</v>
      </c>
      <c r="CA33" t="s">
        <v>4923</v>
      </c>
      <c r="CB33" t="s">
        <v>541</v>
      </c>
      <c r="CC33" s="3">
        <v>70510</v>
      </c>
      <c r="CD33" t="s">
        <v>4927</v>
      </c>
      <c r="CE33" t="s">
        <v>1129</v>
      </c>
      <c r="CF33" s="4">
        <v>14.22</v>
      </c>
      <c r="CG33" s="4">
        <v>14.22</v>
      </c>
      <c r="CJ33" t="s">
        <v>123</v>
      </c>
      <c r="CL33" t="s">
        <v>6132</v>
      </c>
      <c r="CO33" t="s">
        <v>113</v>
      </c>
      <c r="CP33" t="s">
        <v>113</v>
      </c>
      <c r="CQ33" t="s">
        <v>113</v>
      </c>
      <c r="CR33" t="s">
        <v>113</v>
      </c>
      <c r="CS33" t="s">
        <v>113</v>
      </c>
      <c r="CT33" t="s">
        <v>121</v>
      </c>
      <c r="CU33" t="s">
        <v>121</v>
      </c>
      <c r="CV33" t="s">
        <v>6133</v>
      </c>
      <c r="CW33" t="str">
        <f>"337-983-6861"</f>
        <v>337-983-6861</v>
      </c>
      <c r="CX33" t="s">
        <v>6130</v>
      </c>
      <c r="CZ33" t="s">
        <v>126</v>
      </c>
      <c r="DA33" t="s">
        <v>113</v>
      </c>
      <c r="DB33" t="s">
        <v>113</v>
      </c>
      <c r="DC33" t="s">
        <v>121</v>
      </c>
      <c r="DD33" t="s">
        <v>121</v>
      </c>
    </row>
    <row r="34" spans="1:113" ht="15" customHeight="1" x14ac:dyDescent="0.25">
      <c r="A34" t="s">
        <v>4716</v>
      </c>
      <c r="B34" t="s">
        <v>129</v>
      </c>
      <c r="C34" s="1">
        <v>44049.855196759258</v>
      </c>
      <c r="D34" s="1">
        <v>44106</v>
      </c>
      <c r="E34" t="s">
        <v>113</v>
      </c>
      <c r="F34" t="s">
        <v>561</v>
      </c>
      <c r="G34" t="s">
        <v>12787</v>
      </c>
      <c r="H34" t="s">
        <v>176</v>
      </c>
      <c r="I34">
        <v>80</v>
      </c>
      <c r="J34">
        <v>80</v>
      </c>
      <c r="K34" s="1">
        <v>44124</v>
      </c>
      <c r="L34" s="1">
        <v>44317</v>
      </c>
      <c r="M34" s="1">
        <v>44124</v>
      </c>
      <c r="N34" s="1">
        <v>44317</v>
      </c>
      <c r="O34" t="s">
        <v>132</v>
      </c>
      <c r="P34" t="s">
        <v>4717</v>
      </c>
      <c r="R34" t="s">
        <v>4718</v>
      </c>
      <c r="T34" t="s">
        <v>4719</v>
      </c>
      <c r="U34" t="s">
        <v>234</v>
      </c>
      <c r="V34" s="3" t="s">
        <v>12878</v>
      </c>
      <c r="W34" t="s">
        <v>117</v>
      </c>
      <c r="Y34">
        <v>18502615385</v>
      </c>
      <c r="AA34">
        <v>11531</v>
      </c>
      <c r="AB34" t="s">
        <v>4720</v>
      </c>
      <c r="AC34" t="s">
        <v>4721</v>
      </c>
      <c r="AE34" t="s">
        <v>263</v>
      </c>
      <c r="AF34" t="s">
        <v>4718</v>
      </c>
      <c r="AH34" t="s">
        <v>4719</v>
      </c>
      <c r="AI34" t="s">
        <v>234</v>
      </c>
      <c r="AJ34" s="3" t="s">
        <v>12878</v>
      </c>
      <c r="AK34" t="s">
        <v>117</v>
      </c>
      <c r="AM34">
        <v>18502615385</v>
      </c>
      <c r="AO34" t="s">
        <v>4722</v>
      </c>
      <c r="AP34" t="s">
        <v>239</v>
      </c>
      <c r="AQ34" t="s">
        <v>573</v>
      </c>
      <c r="AR34" t="s">
        <v>574</v>
      </c>
      <c r="AS34" t="s">
        <v>575</v>
      </c>
      <c r="AT34" t="s">
        <v>576</v>
      </c>
      <c r="AU34" t="s">
        <v>577</v>
      </c>
      <c r="AV34" t="s">
        <v>578</v>
      </c>
      <c r="AW34" t="s">
        <v>324</v>
      </c>
      <c r="AX34" s="3">
        <v>83814</v>
      </c>
      <c r="AY34" t="s">
        <v>117</v>
      </c>
      <c r="BA34">
        <v>12087772654</v>
      </c>
      <c r="BC34" t="s">
        <v>579</v>
      </c>
      <c r="BD34" t="s">
        <v>478</v>
      </c>
      <c r="BG34" t="s">
        <v>1563</v>
      </c>
      <c r="BH34" s="1">
        <v>44048.833333333336</v>
      </c>
      <c r="BI34">
        <v>40</v>
      </c>
      <c r="BJ34">
        <v>0</v>
      </c>
      <c r="BK34">
        <v>8</v>
      </c>
      <c r="BL34">
        <v>8</v>
      </c>
      <c r="BM34">
        <v>8</v>
      </c>
      <c r="BN34">
        <v>8</v>
      </c>
      <c r="BO34">
        <v>8</v>
      </c>
      <c r="BP34">
        <v>0</v>
      </c>
      <c r="BQ34" t="str">
        <f>"7:30 AM"</f>
        <v>7:30 AM</v>
      </c>
      <c r="BR34" t="str">
        <f>"4:30 PM"</f>
        <v>4:30 PM</v>
      </c>
      <c r="BS34" t="s">
        <v>120</v>
      </c>
      <c r="BT34">
        <v>0</v>
      </c>
      <c r="BU34">
        <v>3</v>
      </c>
      <c r="BV34" t="s">
        <v>113</v>
      </c>
      <c r="BW34">
        <v>0</v>
      </c>
      <c r="BX34" s="2" t="s">
        <v>4723</v>
      </c>
      <c r="BY34" t="s">
        <v>4724</v>
      </c>
      <c r="CA34" t="s">
        <v>1565</v>
      </c>
      <c r="CB34" t="s">
        <v>1563</v>
      </c>
      <c r="CC34" s="3">
        <v>87107</v>
      </c>
      <c r="CD34" t="s">
        <v>1566</v>
      </c>
      <c r="CE34" t="s">
        <v>1567</v>
      </c>
      <c r="CF34" s="4">
        <v>11.22</v>
      </c>
      <c r="CG34" s="4">
        <v>21.51</v>
      </c>
      <c r="CH34" s="4">
        <v>16.829999999999998</v>
      </c>
      <c r="CI34" s="4">
        <v>32.270000000000003</v>
      </c>
      <c r="CJ34" t="s">
        <v>123</v>
      </c>
      <c r="CK34" t="s">
        <v>4725</v>
      </c>
      <c r="CL34" t="s">
        <v>4726</v>
      </c>
      <c r="CM34" t="s">
        <v>4727</v>
      </c>
      <c r="CO34" t="s">
        <v>124</v>
      </c>
      <c r="CP34" t="s">
        <v>121</v>
      </c>
      <c r="CQ34" t="s">
        <v>121</v>
      </c>
      <c r="CR34" t="s">
        <v>121</v>
      </c>
      <c r="CS34" t="s">
        <v>113</v>
      </c>
      <c r="CT34" t="s">
        <v>121</v>
      </c>
      <c r="CU34" t="s">
        <v>121</v>
      </c>
      <c r="CV34" t="s">
        <v>485</v>
      </c>
      <c r="CW34" t="str">
        <f>"18502615385"</f>
        <v>18502615385</v>
      </c>
      <c r="CX34" t="s">
        <v>4728</v>
      </c>
      <c r="CY34" t="s">
        <v>124</v>
      </c>
      <c r="CZ34" t="s">
        <v>126</v>
      </c>
      <c r="DA34" t="s">
        <v>113</v>
      </c>
      <c r="DB34" t="s">
        <v>121</v>
      </c>
      <c r="DC34" t="s">
        <v>121</v>
      </c>
      <c r="DD34" t="s">
        <v>113</v>
      </c>
    </row>
    <row r="35" spans="1:113" ht="15" customHeight="1" x14ac:dyDescent="0.25">
      <c r="A35" t="s">
        <v>7612</v>
      </c>
      <c r="B35" t="s">
        <v>129</v>
      </c>
      <c r="C35" s="1">
        <v>44050.636773611113</v>
      </c>
      <c r="D35" s="1">
        <v>44130</v>
      </c>
      <c r="E35" t="s">
        <v>113</v>
      </c>
      <c r="F35" t="s">
        <v>7613</v>
      </c>
      <c r="G35" t="s">
        <v>12853</v>
      </c>
      <c r="H35" t="s">
        <v>7614</v>
      </c>
      <c r="I35">
        <v>6</v>
      </c>
      <c r="J35">
        <v>6</v>
      </c>
      <c r="K35" s="1">
        <v>44125</v>
      </c>
      <c r="L35" s="1">
        <v>44196</v>
      </c>
      <c r="M35" s="1">
        <v>44125</v>
      </c>
      <c r="N35" s="1">
        <v>44196</v>
      </c>
      <c r="O35" t="s">
        <v>115</v>
      </c>
      <c r="P35" t="s">
        <v>7615</v>
      </c>
      <c r="Q35" t="s">
        <v>7616</v>
      </c>
      <c r="R35" t="s">
        <v>7617</v>
      </c>
      <c r="S35" t="s">
        <v>124</v>
      </c>
      <c r="T35" t="s">
        <v>7618</v>
      </c>
      <c r="U35" t="s">
        <v>493</v>
      </c>
      <c r="V35" s="3">
        <v>55416</v>
      </c>
      <c r="W35" t="s">
        <v>117</v>
      </c>
      <c r="Y35">
        <v>16124307212</v>
      </c>
      <c r="AA35">
        <v>23816</v>
      </c>
      <c r="AB35" t="s">
        <v>7619</v>
      </c>
      <c r="AC35" t="s">
        <v>7620</v>
      </c>
      <c r="AE35" t="s">
        <v>3954</v>
      </c>
      <c r="AF35" t="s">
        <v>7617</v>
      </c>
      <c r="AG35" t="s">
        <v>7621</v>
      </c>
      <c r="AH35" t="s">
        <v>7618</v>
      </c>
      <c r="AI35" t="s">
        <v>493</v>
      </c>
      <c r="AJ35" s="3">
        <v>55416</v>
      </c>
      <c r="AK35" t="s">
        <v>117</v>
      </c>
      <c r="AM35">
        <v>16124307212</v>
      </c>
      <c r="AO35" t="s">
        <v>7622</v>
      </c>
      <c r="AP35" t="s">
        <v>141</v>
      </c>
      <c r="AQ35" t="s">
        <v>266</v>
      </c>
      <c r="AR35" t="s">
        <v>267</v>
      </c>
      <c r="AS35" t="s">
        <v>268</v>
      </c>
      <c r="AT35" t="s">
        <v>269</v>
      </c>
      <c r="AU35" t="s">
        <v>124</v>
      </c>
      <c r="AV35" t="s">
        <v>270</v>
      </c>
      <c r="AW35" t="s">
        <v>271</v>
      </c>
      <c r="AX35" s="3">
        <v>50010</v>
      </c>
      <c r="AY35" t="s">
        <v>117</v>
      </c>
      <c r="AZ35" t="s">
        <v>124</v>
      </c>
      <c r="BA35">
        <v>15152324444</v>
      </c>
      <c r="BB35">
        <v>0</v>
      </c>
      <c r="BC35" t="s">
        <v>272</v>
      </c>
      <c r="BD35" t="s">
        <v>273</v>
      </c>
      <c r="BE35" t="s">
        <v>271</v>
      </c>
      <c r="BF35" t="s">
        <v>274</v>
      </c>
      <c r="BG35" t="s">
        <v>493</v>
      </c>
      <c r="BH35" s="1">
        <v>44049.833333333336</v>
      </c>
      <c r="BI35">
        <v>40</v>
      </c>
      <c r="BJ35">
        <v>0</v>
      </c>
      <c r="BK35">
        <v>8</v>
      </c>
      <c r="BL35">
        <v>8</v>
      </c>
      <c r="BM35">
        <v>8</v>
      </c>
      <c r="BN35">
        <v>8</v>
      </c>
      <c r="BO35">
        <v>8</v>
      </c>
      <c r="BP35">
        <v>0</v>
      </c>
      <c r="BQ35" t="str">
        <f>"2:00 PM"</f>
        <v>2:00 PM</v>
      </c>
      <c r="BR35" t="str">
        <f>"10:30 PM"</f>
        <v>10:30 PM</v>
      </c>
      <c r="BS35" t="s">
        <v>120</v>
      </c>
      <c r="BT35">
        <v>0</v>
      </c>
      <c r="BU35">
        <v>0</v>
      </c>
      <c r="BV35" t="s">
        <v>113</v>
      </c>
      <c r="BW35">
        <v>0</v>
      </c>
      <c r="BX35" t="s">
        <v>7623</v>
      </c>
      <c r="BY35" t="s">
        <v>7617</v>
      </c>
      <c r="BZ35" t="s">
        <v>124</v>
      </c>
      <c r="CA35" t="s">
        <v>7618</v>
      </c>
      <c r="CB35" t="s">
        <v>493</v>
      </c>
      <c r="CC35" s="3">
        <v>55416</v>
      </c>
      <c r="CD35" t="s">
        <v>1071</v>
      </c>
      <c r="CE35" t="s">
        <v>701</v>
      </c>
      <c r="CF35" s="4">
        <v>17.62</v>
      </c>
      <c r="CH35" s="4">
        <v>26.43</v>
      </c>
      <c r="CJ35" t="s">
        <v>123</v>
      </c>
      <c r="CK35" t="s">
        <v>7624</v>
      </c>
      <c r="CL35" t="s">
        <v>7625</v>
      </c>
      <c r="CO35" t="s">
        <v>121</v>
      </c>
      <c r="CP35" t="s">
        <v>113</v>
      </c>
      <c r="CQ35" t="s">
        <v>113</v>
      </c>
      <c r="CR35" t="s">
        <v>121</v>
      </c>
      <c r="CS35" t="s">
        <v>121</v>
      </c>
      <c r="CT35" t="s">
        <v>121</v>
      </c>
      <c r="CU35" t="s">
        <v>121</v>
      </c>
      <c r="CV35" t="s">
        <v>7626</v>
      </c>
      <c r="CW35" t="str">
        <f>"16124307212"</f>
        <v>16124307212</v>
      </c>
      <c r="CX35" t="s">
        <v>7622</v>
      </c>
      <c r="CY35" t="s">
        <v>124</v>
      </c>
      <c r="CZ35" t="s">
        <v>126</v>
      </c>
      <c r="DA35" t="s">
        <v>113</v>
      </c>
      <c r="DB35" t="s">
        <v>121</v>
      </c>
      <c r="DC35" t="s">
        <v>121</v>
      </c>
      <c r="DD35" t="s">
        <v>113</v>
      </c>
    </row>
    <row r="36" spans="1:113" ht="15" customHeight="1" x14ac:dyDescent="0.25">
      <c r="A36" t="s">
        <v>10357</v>
      </c>
      <c r="B36" t="s">
        <v>129</v>
      </c>
      <c r="C36" s="1">
        <v>44051.780087268518</v>
      </c>
      <c r="D36" s="1">
        <v>44110</v>
      </c>
      <c r="E36" t="s">
        <v>121</v>
      </c>
      <c r="F36" t="s">
        <v>10358</v>
      </c>
      <c r="G36" t="s">
        <v>12856</v>
      </c>
      <c r="H36" t="s">
        <v>8234</v>
      </c>
      <c r="I36">
        <v>5</v>
      </c>
      <c r="J36">
        <v>5</v>
      </c>
      <c r="K36" s="1">
        <v>44129</v>
      </c>
      <c r="L36" s="1">
        <v>44402</v>
      </c>
      <c r="M36" s="1">
        <v>44129</v>
      </c>
      <c r="N36" s="1">
        <v>44402</v>
      </c>
      <c r="O36" t="s">
        <v>132</v>
      </c>
      <c r="P36" t="s">
        <v>10359</v>
      </c>
      <c r="R36" t="s">
        <v>10360</v>
      </c>
      <c r="T36" t="s">
        <v>10361</v>
      </c>
      <c r="U36" t="s">
        <v>541</v>
      </c>
      <c r="V36" s="3">
        <v>71270</v>
      </c>
      <c r="W36" t="s">
        <v>117</v>
      </c>
      <c r="Y36">
        <v>13182457326</v>
      </c>
      <c r="AA36">
        <v>11411</v>
      </c>
      <c r="AB36" t="s">
        <v>10362</v>
      </c>
      <c r="AC36" t="s">
        <v>2091</v>
      </c>
      <c r="AD36" t="s">
        <v>10363</v>
      </c>
      <c r="AE36" t="s">
        <v>3576</v>
      </c>
      <c r="AF36" t="s">
        <v>10364</v>
      </c>
      <c r="AH36" t="s">
        <v>10365</v>
      </c>
      <c r="AI36" t="s">
        <v>541</v>
      </c>
      <c r="AJ36" s="3">
        <v>71270</v>
      </c>
      <c r="AK36" t="s">
        <v>117</v>
      </c>
      <c r="AM36">
        <v>13182457326</v>
      </c>
      <c r="AO36" t="s">
        <v>10366</v>
      </c>
      <c r="AP36" t="s">
        <v>239</v>
      </c>
      <c r="AQ36" t="s">
        <v>10367</v>
      </c>
      <c r="AR36" t="s">
        <v>10368</v>
      </c>
      <c r="AS36" t="s">
        <v>2951</v>
      </c>
      <c r="AT36" t="s">
        <v>10369</v>
      </c>
      <c r="AV36" t="s">
        <v>10370</v>
      </c>
      <c r="AW36" t="s">
        <v>158</v>
      </c>
      <c r="AX36" s="3">
        <v>78578</v>
      </c>
      <c r="AY36" t="s">
        <v>117</v>
      </c>
      <c r="BA36">
        <v>19167438062</v>
      </c>
      <c r="BC36" t="s">
        <v>10371</v>
      </c>
      <c r="BD36" t="s">
        <v>10372</v>
      </c>
      <c r="BE36" t="s">
        <v>158</v>
      </c>
      <c r="BG36" t="s">
        <v>541</v>
      </c>
      <c r="BH36" s="1">
        <v>44049.833333333336</v>
      </c>
      <c r="BI36">
        <v>40</v>
      </c>
      <c r="BJ36">
        <v>6</v>
      </c>
      <c r="BK36">
        <v>4</v>
      </c>
      <c r="BL36">
        <v>8</v>
      </c>
      <c r="BM36">
        <v>4</v>
      </c>
      <c r="BN36">
        <v>8</v>
      </c>
      <c r="BO36">
        <v>4</v>
      </c>
      <c r="BP36">
        <v>6</v>
      </c>
      <c r="BQ36" t="str">
        <f>"6:00 PM"</f>
        <v>6:00 PM</v>
      </c>
      <c r="BR36" t="str">
        <f>"6:00 AM"</f>
        <v>6:00 AM</v>
      </c>
      <c r="BS36" t="s">
        <v>120</v>
      </c>
      <c r="BT36">
        <v>0</v>
      </c>
      <c r="BU36">
        <v>1</v>
      </c>
      <c r="BV36" t="s">
        <v>113</v>
      </c>
      <c r="BW36">
        <v>0</v>
      </c>
      <c r="BX36" s="2" t="s">
        <v>10373</v>
      </c>
      <c r="BY36" t="s">
        <v>10374</v>
      </c>
      <c r="CA36" t="s">
        <v>9664</v>
      </c>
      <c r="CB36" t="s">
        <v>541</v>
      </c>
      <c r="CC36" s="3">
        <v>70353</v>
      </c>
      <c r="CD36" t="s">
        <v>1128</v>
      </c>
      <c r="CE36" t="s">
        <v>1129</v>
      </c>
      <c r="CF36" s="4">
        <v>23.69</v>
      </c>
      <c r="CG36" s="4">
        <v>23.69</v>
      </c>
      <c r="CH36" s="4">
        <v>35.53</v>
      </c>
      <c r="CI36" s="4">
        <v>35.53</v>
      </c>
      <c r="CJ36" t="s">
        <v>123</v>
      </c>
      <c r="CK36" t="s">
        <v>10375</v>
      </c>
      <c r="CL36" t="s">
        <v>10376</v>
      </c>
      <c r="CO36" t="s">
        <v>124</v>
      </c>
      <c r="CP36" t="s">
        <v>113</v>
      </c>
      <c r="CQ36" t="s">
        <v>113</v>
      </c>
      <c r="CR36" t="s">
        <v>121</v>
      </c>
      <c r="CS36" t="s">
        <v>113</v>
      </c>
      <c r="CT36" t="s">
        <v>121</v>
      </c>
      <c r="CU36" t="s">
        <v>121</v>
      </c>
      <c r="CV36" t="s">
        <v>10377</v>
      </c>
      <c r="CW36" t="str">
        <f>"13182457326"</f>
        <v>13182457326</v>
      </c>
      <c r="CX36" t="s">
        <v>10366</v>
      </c>
      <c r="CY36" t="s">
        <v>124</v>
      </c>
      <c r="CZ36" t="s">
        <v>126</v>
      </c>
      <c r="DA36" t="s">
        <v>113</v>
      </c>
      <c r="DB36" t="s">
        <v>113</v>
      </c>
      <c r="DC36" t="s">
        <v>121</v>
      </c>
      <c r="DD36" t="s">
        <v>113</v>
      </c>
    </row>
    <row r="37" spans="1:113" ht="15" customHeight="1" x14ac:dyDescent="0.25">
      <c r="A37" t="s">
        <v>8221</v>
      </c>
      <c r="B37" t="s">
        <v>129</v>
      </c>
      <c r="C37" s="1">
        <v>44053.412725462964</v>
      </c>
      <c r="D37" s="1">
        <v>44109</v>
      </c>
      <c r="E37" t="s">
        <v>113</v>
      </c>
      <c r="F37" t="s">
        <v>2159</v>
      </c>
      <c r="G37" t="s">
        <v>12818</v>
      </c>
      <c r="H37" t="s">
        <v>2233</v>
      </c>
      <c r="I37">
        <v>75</v>
      </c>
      <c r="J37">
        <v>75</v>
      </c>
      <c r="K37" s="1">
        <v>44128</v>
      </c>
      <c r="L37" s="1">
        <v>44195</v>
      </c>
      <c r="M37" s="1">
        <v>44128</v>
      </c>
      <c r="N37" s="1">
        <v>44195</v>
      </c>
      <c r="O37" t="s">
        <v>132</v>
      </c>
      <c r="P37" t="s">
        <v>8222</v>
      </c>
      <c r="R37" t="s">
        <v>8223</v>
      </c>
      <c r="T37" t="s">
        <v>8224</v>
      </c>
      <c r="U37" t="s">
        <v>1700</v>
      </c>
      <c r="V37" s="3">
        <v>72956</v>
      </c>
      <c r="W37" t="s">
        <v>117</v>
      </c>
      <c r="Y37">
        <v>14792643294</v>
      </c>
      <c r="AA37">
        <v>11142</v>
      </c>
      <c r="AB37" t="s">
        <v>8225</v>
      </c>
      <c r="AC37" t="s">
        <v>3703</v>
      </c>
      <c r="AD37" t="s">
        <v>517</v>
      </c>
      <c r="AE37" t="s">
        <v>207</v>
      </c>
      <c r="AF37" t="s">
        <v>8223</v>
      </c>
      <c r="AH37" t="s">
        <v>8224</v>
      </c>
      <c r="AI37" t="s">
        <v>1700</v>
      </c>
      <c r="AJ37" s="3">
        <v>72956</v>
      </c>
      <c r="AK37" t="s">
        <v>117</v>
      </c>
      <c r="AM37">
        <v>14792643294</v>
      </c>
      <c r="AO37" t="s">
        <v>8226</v>
      </c>
      <c r="AP37" t="s">
        <v>239</v>
      </c>
      <c r="AQ37" t="s">
        <v>595</v>
      </c>
      <c r="AR37" t="s">
        <v>596</v>
      </c>
      <c r="AS37" t="s">
        <v>124</v>
      </c>
      <c r="AT37" t="s">
        <v>597</v>
      </c>
      <c r="AU37" t="s">
        <v>475</v>
      </c>
      <c r="AV37" t="s">
        <v>476</v>
      </c>
      <c r="AW37" t="s">
        <v>324</v>
      </c>
      <c r="AX37" s="3">
        <v>83814</v>
      </c>
      <c r="AY37" t="s">
        <v>117</v>
      </c>
      <c r="BA37">
        <v>12087772654</v>
      </c>
      <c r="BC37" t="s">
        <v>598</v>
      </c>
      <c r="BD37" t="s">
        <v>478</v>
      </c>
      <c r="BG37" t="s">
        <v>245</v>
      </c>
      <c r="BH37" s="1">
        <v>44014.833333333336</v>
      </c>
      <c r="BI37">
        <v>40</v>
      </c>
      <c r="BJ37">
        <v>0</v>
      </c>
      <c r="BK37">
        <v>8</v>
      </c>
      <c r="BL37">
        <v>8</v>
      </c>
      <c r="BM37">
        <v>8</v>
      </c>
      <c r="BN37">
        <v>8</v>
      </c>
      <c r="BO37">
        <v>8</v>
      </c>
      <c r="BP37">
        <v>0</v>
      </c>
      <c r="BQ37" t="str">
        <f>"7:30 AM"</f>
        <v>7:30 AM</v>
      </c>
      <c r="BR37" t="str">
        <f>"4:30 PM"</f>
        <v>4:30 PM</v>
      </c>
      <c r="BS37" t="s">
        <v>120</v>
      </c>
      <c r="BT37">
        <v>0</v>
      </c>
      <c r="BU37">
        <v>0</v>
      </c>
      <c r="BV37" t="s">
        <v>113</v>
      </c>
      <c r="BW37">
        <v>0</v>
      </c>
      <c r="BX37" t="s">
        <v>8227</v>
      </c>
      <c r="BY37" t="s">
        <v>8228</v>
      </c>
      <c r="CA37" t="s">
        <v>2248</v>
      </c>
      <c r="CB37" t="s">
        <v>245</v>
      </c>
      <c r="CC37" s="3">
        <v>4643</v>
      </c>
      <c r="CD37" t="s">
        <v>2249</v>
      </c>
      <c r="CE37" t="s">
        <v>2250</v>
      </c>
      <c r="CF37" s="4">
        <v>13.46</v>
      </c>
      <c r="CH37" s="4">
        <v>20.190000000000001</v>
      </c>
      <c r="CJ37" t="s">
        <v>123</v>
      </c>
      <c r="CK37" s="2" t="s">
        <v>8229</v>
      </c>
      <c r="CL37" t="s">
        <v>8230</v>
      </c>
      <c r="CO37" t="s">
        <v>124</v>
      </c>
      <c r="CP37" t="s">
        <v>113</v>
      </c>
      <c r="CQ37" t="s">
        <v>113</v>
      </c>
      <c r="CR37" t="s">
        <v>121</v>
      </c>
      <c r="CS37" t="s">
        <v>121</v>
      </c>
      <c r="CT37" t="s">
        <v>121</v>
      </c>
      <c r="CU37" t="s">
        <v>121</v>
      </c>
      <c r="CV37" t="s">
        <v>8231</v>
      </c>
      <c r="CW37" t="str">
        <f>"14792643294"</f>
        <v>14792643294</v>
      </c>
      <c r="CX37" t="s">
        <v>8226</v>
      </c>
      <c r="CY37" t="s">
        <v>124</v>
      </c>
      <c r="CZ37" t="s">
        <v>126</v>
      </c>
      <c r="DA37" t="s">
        <v>113</v>
      </c>
      <c r="DB37" t="s">
        <v>113</v>
      </c>
      <c r="DC37" t="s">
        <v>121</v>
      </c>
      <c r="DD37" t="s">
        <v>113</v>
      </c>
    </row>
    <row r="38" spans="1:113" ht="15" customHeight="1" x14ac:dyDescent="0.25">
      <c r="A38" t="s">
        <v>4027</v>
      </c>
      <c r="B38" t="s">
        <v>129</v>
      </c>
      <c r="C38" s="1">
        <v>44053.554211111114</v>
      </c>
      <c r="D38" s="1">
        <v>44144</v>
      </c>
      <c r="E38" t="s">
        <v>113</v>
      </c>
      <c r="F38" t="s">
        <v>4028</v>
      </c>
      <c r="G38" t="s">
        <v>12797</v>
      </c>
      <c r="H38" t="s">
        <v>537</v>
      </c>
      <c r="I38">
        <v>60</v>
      </c>
      <c r="J38">
        <v>60</v>
      </c>
      <c r="K38" s="1">
        <v>44134</v>
      </c>
      <c r="L38" s="1">
        <v>44392</v>
      </c>
      <c r="M38" s="1">
        <v>44134</v>
      </c>
      <c r="N38" s="1">
        <v>44392</v>
      </c>
      <c r="O38" t="s">
        <v>132</v>
      </c>
      <c r="P38" t="s">
        <v>4029</v>
      </c>
      <c r="R38" t="s">
        <v>4030</v>
      </c>
      <c r="T38" t="s">
        <v>4031</v>
      </c>
      <c r="U38" t="s">
        <v>541</v>
      </c>
      <c r="V38" s="3">
        <v>70543</v>
      </c>
      <c r="W38" t="s">
        <v>117</v>
      </c>
      <c r="X38" t="s">
        <v>4032</v>
      </c>
      <c r="Y38">
        <v>13375233281</v>
      </c>
      <c r="AA38">
        <v>311710</v>
      </c>
      <c r="AB38" t="s">
        <v>4033</v>
      </c>
      <c r="AC38" t="s">
        <v>1196</v>
      </c>
      <c r="AE38" t="s">
        <v>161</v>
      </c>
      <c r="AF38" t="s">
        <v>4030</v>
      </c>
      <c r="AH38" t="s">
        <v>4031</v>
      </c>
      <c r="AI38" t="s">
        <v>541</v>
      </c>
      <c r="AJ38" s="3">
        <v>70543</v>
      </c>
      <c r="AK38" t="s">
        <v>117</v>
      </c>
      <c r="AL38">
        <v>28</v>
      </c>
      <c r="AM38">
        <v>13375233281</v>
      </c>
      <c r="AN38">
        <v>3281</v>
      </c>
      <c r="AO38" t="s">
        <v>4034</v>
      </c>
      <c r="BG38" t="s">
        <v>541</v>
      </c>
      <c r="BH38" s="1">
        <v>44052.833333333336</v>
      </c>
      <c r="BI38">
        <v>40</v>
      </c>
      <c r="BJ38">
        <v>0</v>
      </c>
      <c r="BK38">
        <v>7</v>
      </c>
      <c r="BL38">
        <v>7</v>
      </c>
      <c r="BM38">
        <v>7</v>
      </c>
      <c r="BN38">
        <v>7</v>
      </c>
      <c r="BO38">
        <v>7</v>
      </c>
      <c r="BP38">
        <v>5</v>
      </c>
      <c r="BQ38" t="str">
        <f>"8:00 AM"</f>
        <v>8:00 AM</v>
      </c>
      <c r="BR38" t="str">
        <f>"4:00 PM"</f>
        <v>4:00 PM</v>
      </c>
      <c r="BS38" t="s">
        <v>120</v>
      </c>
      <c r="BT38">
        <v>0</v>
      </c>
      <c r="BU38">
        <v>0</v>
      </c>
      <c r="BV38" t="s">
        <v>113</v>
      </c>
      <c r="BW38">
        <v>0</v>
      </c>
      <c r="BX38" t="s">
        <v>4035</v>
      </c>
      <c r="BY38" t="s">
        <v>4030</v>
      </c>
      <c r="CA38" t="s">
        <v>4031</v>
      </c>
      <c r="CB38" t="s">
        <v>541</v>
      </c>
      <c r="CC38" s="3">
        <v>70543</v>
      </c>
      <c r="CD38" t="s">
        <v>1184</v>
      </c>
      <c r="CE38" t="s">
        <v>1185</v>
      </c>
      <c r="CF38" s="4">
        <v>9.2799999999999994</v>
      </c>
      <c r="CG38" s="4">
        <v>9.2799999999999994</v>
      </c>
      <c r="CH38" s="4">
        <v>13.92</v>
      </c>
      <c r="CI38" s="4">
        <v>13.92</v>
      </c>
      <c r="CJ38" t="s">
        <v>123</v>
      </c>
      <c r="CK38" t="s">
        <v>4036</v>
      </c>
      <c r="CL38" t="s">
        <v>4037</v>
      </c>
      <c r="CO38" t="s">
        <v>124</v>
      </c>
      <c r="CP38" t="s">
        <v>113</v>
      </c>
      <c r="CQ38" t="s">
        <v>121</v>
      </c>
      <c r="CR38" t="s">
        <v>121</v>
      </c>
      <c r="CS38" t="s">
        <v>121</v>
      </c>
      <c r="CT38" t="s">
        <v>121</v>
      </c>
      <c r="CU38" t="s">
        <v>121</v>
      </c>
      <c r="CV38" t="s">
        <v>4038</v>
      </c>
      <c r="CW38" t="str">
        <f>"13375233281"</f>
        <v>13375233281</v>
      </c>
      <c r="CX38" t="s">
        <v>4039</v>
      </c>
      <c r="CY38" t="s">
        <v>124</v>
      </c>
      <c r="CZ38" t="s">
        <v>126</v>
      </c>
      <c r="DA38" t="s">
        <v>113</v>
      </c>
      <c r="DB38" t="s">
        <v>113</v>
      </c>
      <c r="DC38" t="s">
        <v>121</v>
      </c>
      <c r="DD38" t="s">
        <v>113</v>
      </c>
    </row>
    <row r="39" spans="1:113" ht="15" customHeight="1" x14ac:dyDescent="0.25">
      <c r="A39" t="s">
        <v>9028</v>
      </c>
      <c r="B39" t="s">
        <v>852</v>
      </c>
      <c r="C39" s="1">
        <v>44053.892349884256</v>
      </c>
      <c r="D39" s="1">
        <v>44120</v>
      </c>
      <c r="E39" t="s">
        <v>113</v>
      </c>
      <c r="F39" t="s">
        <v>9029</v>
      </c>
      <c r="G39" t="s">
        <v>12812</v>
      </c>
      <c r="H39" t="s">
        <v>1775</v>
      </c>
      <c r="I39">
        <v>10</v>
      </c>
      <c r="K39" s="1">
        <v>44140</v>
      </c>
      <c r="L39" s="1">
        <v>44287</v>
      </c>
      <c r="O39" t="s">
        <v>115</v>
      </c>
      <c r="P39" t="s">
        <v>9030</v>
      </c>
      <c r="R39" t="s">
        <v>9031</v>
      </c>
      <c r="T39" t="s">
        <v>2300</v>
      </c>
      <c r="U39" t="s">
        <v>158</v>
      </c>
      <c r="V39" s="3">
        <v>78704</v>
      </c>
      <c r="W39" t="s">
        <v>117</v>
      </c>
      <c r="Y39">
        <v>15128019819</v>
      </c>
      <c r="AA39">
        <v>236115</v>
      </c>
      <c r="AB39" t="s">
        <v>9032</v>
      </c>
      <c r="AC39" t="s">
        <v>9033</v>
      </c>
      <c r="AD39" t="s">
        <v>972</v>
      </c>
      <c r="AE39" t="s">
        <v>2744</v>
      </c>
      <c r="AF39" t="s">
        <v>9031</v>
      </c>
      <c r="AH39" t="s">
        <v>2300</v>
      </c>
      <c r="AI39" t="s">
        <v>158</v>
      </c>
      <c r="AJ39" s="3">
        <v>78704</v>
      </c>
      <c r="AK39" t="s">
        <v>117</v>
      </c>
      <c r="AM39">
        <v>15128019819</v>
      </c>
      <c r="AO39" t="s">
        <v>9034</v>
      </c>
      <c r="AP39" t="s">
        <v>141</v>
      </c>
      <c r="AQ39" t="s">
        <v>9035</v>
      </c>
      <c r="AR39" t="s">
        <v>3891</v>
      </c>
      <c r="AT39" t="s">
        <v>3892</v>
      </c>
      <c r="AU39" t="s">
        <v>3893</v>
      </c>
      <c r="AV39" t="s">
        <v>2503</v>
      </c>
      <c r="AW39" t="s">
        <v>716</v>
      </c>
      <c r="AX39" s="3">
        <v>10165</v>
      </c>
      <c r="AY39" t="s">
        <v>117</v>
      </c>
      <c r="AZ39" t="s">
        <v>124</v>
      </c>
      <c r="BA39">
        <v>12127604400</v>
      </c>
      <c r="BC39" t="s">
        <v>3894</v>
      </c>
      <c r="BD39" t="s">
        <v>9036</v>
      </c>
      <c r="BE39" t="s">
        <v>716</v>
      </c>
      <c r="BF39" t="s">
        <v>9037</v>
      </c>
      <c r="BG39" t="s">
        <v>158</v>
      </c>
      <c r="BH39" s="1">
        <v>44052.833333333336</v>
      </c>
      <c r="BI39">
        <v>40</v>
      </c>
      <c r="BJ39">
        <v>0</v>
      </c>
      <c r="BK39">
        <v>8</v>
      </c>
      <c r="BL39">
        <v>8</v>
      </c>
      <c r="BM39">
        <v>8</v>
      </c>
      <c r="BN39">
        <v>8</v>
      </c>
      <c r="BO39">
        <v>8</v>
      </c>
      <c r="BP39">
        <v>0</v>
      </c>
      <c r="BQ39" t="str">
        <f>"9:00 AM"</f>
        <v>9:00 AM</v>
      </c>
      <c r="BR39" t="str">
        <f>"5:00 PM"</f>
        <v>5:00 PM</v>
      </c>
      <c r="BS39" t="s">
        <v>120</v>
      </c>
      <c r="BT39">
        <v>0</v>
      </c>
      <c r="BU39">
        <v>1</v>
      </c>
      <c r="BV39" t="s">
        <v>113</v>
      </c>
      <c r="BW39">
        <v>0</v>
      </c>
      <c r="BX39" t="s">
        <v>9038</v>
      </c>
      <c r="BY39" t="s">
        <v>9039</v>
      </c>
      <c r="CA39" t="s">
        <v>2300</v>
      </c>
      <c r="CB39" t="s">
        <v>158</v>
      </c>
      <c r="CC39" s="3">
        <v>78704</v>
      </c>
      <c r="CD39" t="s">
        <v>1514</v>
      </c>
      <c r="CE39" t="s">
        <v>172</v>
      </c>
      <c r="CF39" s="4">
        <v>15.45</v>
      </c>
      <c r="CG39" s="4">
        <v>15.45</v>
      </c>
      <c r="CH39" s="4">
        <v>23.18</v>
      </c>
      <c r="CI39" s="4">
        <v>23.18</v>
      </c>
      <c r="CJ39" t="s">
        <v>123</v>
      </c>
      <c r="CK39" t="s">
        <v>517</v>
      </c>
      <c r="CL39" t="s">
        <v>9040</v>
      </c>
      <c r="CO39" t="s">
        <v>124</v>
      </c>
      <c r="CP39" t="s">
        <v>113</v>
      </c>
      <c r="CQ39" t="s">
        <v>113</v>
      </c>
      <c r="CR39" t="s">
        <v>121</v>
      </c>
      <c r="CS39" t="s">
        <v>113</v>
      </c>
      <c r="CT39" t="s">
        <v>121</v>
      </c>
      <c r="CU39" t="s">
        <v>113</v>
      </c>
      <c r="CV39" t="s">
        <v>3896</v>
      </c>
      <c r="CW39" t="str">
        <f>"15128019819"</f>
        <v>15128019819</v>
      </c>
      <c r="CX39" t="s">
        <v>9034</v>
      </c>
      <c r="CY39" t="s">
        <v>124</v>
      </c>
      <c r="CZ39" t="s">
        <v>126</v>
      </c>
      <c r="DA39" t="s">
        <v>113</v>
      </c>
      <c r="DB39" t="s">
        <v>113</v>
      </c>
      <c r="DC39" t="s">
        <v>121</v>
      </c>
      <c r="DD39" t="s">
        <v>113</v>
      </c>
    </row>
    <row r="40" spans="1:113" ht="15" customHeight="1" x14ac:dyDescent="0.25">
      <c r="A40" t="s">
        <v>3981</v>
      </c>
      <c r="B40" t="s">
        <v>129</v>
      </c>
      <c r="C40" s="1">
        <v>44054.561241203701</v>
      </c>
      <c r="D40" s="1">
        <v>44105</v>
      </c>
      <c r="E40" t="s">
        <v>113</v>
      </c>
      <c r="F40" t="s">
        <v>3982</v>
      </c>
      <c r="G40" t="s">
        <v>12786</v>
      </c>
      <c r="H40" t="s">
        <v>131</v>
      </c>
      <c r="I40">
        <v>6</v>
      </c>
      <c r="J40">
        <v>6</v>
      </c>
      <c r="K40" s="1">
        <v>44105</v>
      </c>
      <c r="L40" s="1">
        <v>44530</v>
      </c>
      <c r="M40" s="1">
        <v>44105</v>
      </c>
      <c r="N40" s="1">
        <v>44530</v>
      </c>
      <c r="O40" t="s">
        <v>854</v>
      </c>
      <c r="P40" t="s">
        <v>3983</v>
      </c>
      <c r="R40" t="s">
        <v>3984</v>
      </c>
      <c r="T40" t="s">
        <v>3985</v>
      </c>
      <c r="U40" t="s">
        <v>1825</v>
      </c>
      <c r="V40" s="3">
        <v>48843</v>
      </c>
      <c r="W40" t="s">
        <v>117</v>
      </c>
      <c r="Y40">
        <v>15174046919</v>
      </c>
      <c r="AA40">
        <v>56173</v>
      </c>
      <c r="AB40" t="s">
        <v>3986</v>
      </c>
      <c r="AC40" t="s">
        <v>3987</v>
      </c>
      <c r="AD40" t="s">
        <v>3988</v>
      </c>
      <c r="AE40" t="s">
        <v>161</v>
      </c>
      <c r="AF40" t="s">
        <v>3989</v>
      </c>
      <c r="AH40" t="s">
        <v>3985</v>
      </c>
      <c r="AI40" t="s">
        <v>1825</v>
      </c>
      <c r="AJ40" s="3">
        <v>48843</v>
      </c>
      <c r="AK40" t="s">
        <v>117</v>
      </c>
      <c r="AM40">
        <v>15174046919</v>
      </c>
      <c r="AO40" t="s">
        <v>3990</v>
      </c>
      <c r="AP40" t="s">
        <v>141</v>
      </c>
      <c r="AQ40" t="s">
        <v>3986</v>
      </c>
      <c r="AR40" t="s">
        <v>422</v>
      </c>
      <c r="AS40" t="s">
        <v>3991</v>
      </c>
      <c r="AT40" t="s">
        <v>3992</v>
      </c>
      <c r="AV40" t="s">
        <v>3993</v>
      </c>
      <c r="AW40" t="s">
        <v>1825</v>
      </c>
      <c r="AX40" s="3">
        <v>48189</v>
      </c>
      <c r="AY40" t="s">
        <v>117</v>
      </c>
      <c r="BA40">
        <v>18109236979</v>
      </c>
      <c r="BC40" t="s">
        <v>3994</v>
      </c>
      <c r="BD40" t="s">
        <v>3995</v>
      </c>
      <c r="BE40" t="s">
        <v>1825</v>
      </c>
      <c r="BF40" t="s">
        <v>1837</v>
      </c>
      <c r="BG40" t="s">
        <v>1825</v>
      </c>
      <c r="BH40" s="1">
        <v>44049.833333333336</v>
      </c>
      <c r="BI40">
        <v>40</v>
      </c>
      <c r="BJ40">
        <v>0</v>
      </c>
      <c r="BK40">
        <v>8</v>
      </c>
      <c r="BL40">
        <v>8</v>
      </c>
      <c r="BM40">
        <v>8</v>
      </c>
      <c r="BN40">
        <v>8</v>
      </c>
      <c r="BO40">
        <v>8</v>
      </c>
      <c r="BP40">
        <v>0</v>
      </c>
      <c r="BQ40" t="str">
        <f>"8:00 AM"</f>
        <v>8:00 AM</v>
      </c>
      <c r="BR40" t="str">
        <f>"4:30 PM"</f>
        <v>4:30 PM</v>
      </c>
      <c r="BS40" t="s">
        <v>120</v>
      </c>
      <c r="BT40">
        <v>0</v>
      </c>
      <c r="BU40">
        <v>3</v>
      </c>
      <c r="BV40" t="s">
        <v>113</v>
      </c>
      <c r="BW40">
        <v>0</v>
      </c>
      <c r="BX40" t="s">
        <v>392</v>
      </c>
      <c r="BY40" t="s">
        <v>3996</v>
      </c>
      <c r="CA40" t="s">
        <v>3985</v>
      </c>
      <c r="CB40" t="s">
        <v>1825</v>
      </c>
      <c r="CC40" s="3">
        <v>48843</v>
      </c>
      <c r="CD40" t="s">
        <v>3997</v>
      </c>
      <c r="CE40" t="s">
        <v>1839</v>
      </c>
      <c r="CF40" s="4">
        <v>14.95</v>
      </c>
      <c r="CH40" s="4">
        <v>22.43</v>
      </c>
      <c r="CJ40" t="s">
        <v>123</v>
      </c>
      <c r="CK40" t="s">
        <v>3998</v>
      </c>
      <c r="CL40" t="s">
        <v>3999</v>
      </c>
      <c r="CO40" t="s">
        <v>124</v>
      </c>
      <c r="CP40" t="s">
        <v>121</v>
      </c>
      <c r="CQ40" t="s">
        <v>121</v>
      </c>
      <c r="CR40" t="s">
        <v>121</v>
      </c>
      <c r="CS40" t="s">
        <v>121</v>
      </c>
      <c r="CT40" t="s">
        <v>121</v>
      </c>
      <c r="CU40" t="s">
        <v>121</v>
      </c>
      <c r="CV40" t="s">
        <v>4000</v>
      </c>
      <c r="CW40" t="str">
        <f>"N/A"</f>
        <v>N/A</v>
      </c>
      <c r="CX40" t="s">
        <v>3990</v>
      </c>
      <c r="CY40" t="s">
        <v>4001</v>
      </c>
      <c r="CZ40" t="s">
        <v>126</v>
      </c>
      <c r="DA40" t="s">
        <v>113</v>
      </c>
      <c r="DB40" t="s">
        <v>113</v>
      </c>
      <c r="DC40" t="s">
        <v>121</v>
      </c>
      <c r="DD40" t="s">
        <v>113</v>
      </c>
    </row>
    <row r="41" spans="1:113" ht="15" customHeight="1" x14ac:dyDescent="0.25">
      <c r="A41" t="s">
        <v>1883</v>
      </c>
      <c r="B41" t="s">
        <v>129</v>
      </c>
      <c r="C41" s="1">
        <v>44054.671303587966</v>
      </c>
      <c r="D41" s="1">
        <v>44105</v>
      </c>
      <c r="E41" t="s">
        <v>113</v>
      </c>
      <c r="F41" t="s">
        <v>199</v>
      </c>
      <c r="G41" t="s">
        <v>12788</v>
      </c>
      <c r="H41" t="s">
        <v>200</v>
      </c>
      <c r="I41">
        <v>4</v>
      </c>
      <c r="J41">
        <v>4</v>
      </c>
      <c r="K41" s="1">
        <v>44129</v>
      </c>
      <c r="L41" s="1">
        <v>44377</v>
      </c>
      <c r="M41" s="1">
        <v>44129</v>
      </c>
      <c r="N41" s="1">
        <v>44377</v>
      </c>
      <c r="O41" t="s">
        <v>115</v>
      </c>
      <c r="P41" t="s">
        <v>1884</v>
      </c>
      <c r="R41" t="s">
        <v>208</v>
      </c>
      <c r="T41" t="s">
        <v>203</v>
      </c>
      <c r="U41" t="s">
        <v>204</v>
      </c>
      <c r="V41" s="3">
        <v>42141</v>
      </c>
      <c r="W41" t="s">
        <v>117</v>
      </c>
      <c r="Y41">
        <v>12704981402</v>
      </c>
      <c r="AA41">
        <v>722513</v>
      </c>
      <c r="AB41" t="s">
        <v>205</v>
      </c>
      <c r="AC41" t="s">
        <v>206</v>
      </c>
      <c r="AE41" t="s">
        <v>207</v>
      </c>
      <c r="AF41" t="s">
        <v>208</v>
      </c>
      <c r="AH41" t="s">
        <v>203</v>
      </c>
      <c r="AI41" t="s">
        <v>204</v>
      </c>
      <c r="AJ41" s="3">
        <v>42141</v>
      </c>
      <c r="AK41" t="s">
        <v>117</v>
      </c>
      <c r="AM41">
        <v>12704981402</v>
      </c>
      <c r="AO41" t="s">
        <v>1885</v>
      </c>
      <c r="AP41" t="s">
        <v>141</v>
      </c>
      <c r="AQ41" t="s">
        <v>210</v>
      </c>
      <c r="AR41" t="s">
        <v>211</v>
      </c>
      <c r="AS41" t="s">
        <v>212</v>
      </c>
      <c r="AT41" t="s">
        <v>213</v>
      </c>
      <c r="AU41" t="s">
        <v>214</v>
      </c>
      <c r="AV41" t="s">
        <v>215</v>
      </c>
      <c r="AW41" t="s">
        <v>204</v>
      </c>
      <c r="AX41" s="3">
        <v>40507</v>
      </c>
      <c r="AY41" t="s">
        <v>117</v>
      </c>
      <c r="BA41">
        <v>18592887409</v>
      </c>
      <c r="BC41" t="s">
        <v>216</v>
      </c>
      <c r="BD41" t="s">
        <v>217</v>
      </c>
      <c r="BE41" t="s">
        <v>204</v>
      </c>
      <c r="BF41" t="s">
        <v>218</v>
      </c>
      <c r="BG41" t="s">
        <v>204</v>
      </c>
      <c r="BH41" s="1">
        <v>44053.833333333336</v>
      </c>
      <c r="BI41">
        <v>40</v>
      </c>
      <c r="BJ41">
        <v>4</v>
      </c>
      <c r="BK41">
        <v>4</v>
      </c>
      <c r="BL41">
        <v>4</v>
      </c>
      <c r="BM41">
        <v>7</v>
      </c>
      <c r="BN41">
        <v>7</v>
      </c>
      <c r="BO41">
        <v>7</v>
      </c>
      <c r="BP41">
        <v>7</v>
      </c>
      <c r="BQ41" t="str">
        <f>"11:00 AM"</f>
        <v>11:00 AM</v>
      </c>
      <c r="BR41" t="str">
        <f>"10:00 PM"</f>
        <v>10:00 PM</v>
      </c>
      <c r="BS41" t="s">
        <v>120</v>
      </c>
      <c r="BT41">
        <v>0</v>
      </c>
      <c r="BU41">
        <v>0</v>
      </c>
      <c r="BV41" t="s">
        <v>113</v>
      </c>
      <c r="BW41">
        <v>0</v>
      </c>
      <c r="BX41" t="s">
        <v>1886</v>
      </c>
      <c r="BY41" t="s">
        <v>1887</v>
      </c>
      <c r="CA41" t="s">
        <v>1888</v>
      </c>
      <c r="CB41" t="s">
        <v>204</v>
      </c>
      <c r="CC41" s="3">
        <v>42101</v>
      </c>
      <c r="CD41" t="s">
        <v>1889</v>
      </c>
      <c r="CE41" t="s">
        <v>1890</v>
      </c>
      <c r="CF41" s="4">
        <v>11.75</v>
      </c>
      <c r="CH41" s="4">
        <v>17.63</v>
      </c>
      <c r="CJ41" t="s">
        <v>123</v>
      </c>
      <c r="CL41" t="s">
        <v>1891</v>
      </c>
      <c r="CO41" t="s">
        <v>124</v>
      </c>
      <c r="CP41" t="s">
        <v>113</v>
      </c>
      <c r="CQ41" t="s">
        <v>113</v>
      </c>
      <c r="CR41" t="s">
        <v>121</v>
      </c>
      <c r="CS41" t="s">
        <v>113</v>
      </c>
      <c r="CT41" t="s">
        <v>121</v>
      </c>
      <c r="CU41" t="s">
        <v>113</v>
      </c>
      <c r="CV41" t="s">
        <v>1892</v>
      </c>
      <c r="CW41" t="str">
        <f>"12704981402"</f>
        <v>12704981402</v>
      </c>
      <c r="CX41" t="s">
        <v>1885</v>
      </c>
      <c r="CY41" t="s">
        <v>124</v>
      </c>
      <c r="CZ41" t="s">
        <v>126</v>
      </c>
      <c r="DA41" t="s">
        <v>113</v>
      </c>
      <c r="DB41" t="s">
        <v>113</v>
      </c>
      <c r="DC41" t="s">
        <v>121</v>
      </c>
      <c r="DD41" t="s">
        <v>113</v>
      </c>
    </row>
    <row r="42" spans="1:113" ht="15" customHeight="1" x14ac:dyDescent="0.25">
      <c r="A42" t="s">
        <v>393</v>
      </c>
      <c r="B42" t="s">
        <v>129</v>
      </c>
      <c r="C42" s="1">
        <v>44055.569472453702</v>
      </c>
      <c r="D42" s="1">
        <v>44130</v>
      </c>
      <c r="E42" t="s">
        <v>113</v>
      </c>
      <c r="F42" t="s">
        <v>156</v>
      </c>
      <c r="G42" t="s">
        <v>12786</v>
      </c>
      <c r="H42" t="s">
        <v>131</v>
      </c>
      <c r="I42">
        <v>25</v>
      </c>
      <c r="J42">
        <v>25</v>
      </c>
      <c r="K42" s="1">
        <v>44140</v>
      </c>
      <c r="L42" s="1">
        <v>44316</v>
      </c>
      <c r="M42" s="1">
        <v>44140</v>
      </c>
      <c r="N42" s="1">
        <v>44316</v>
      </c>
      <c r="O42" t="s">
        <v>132</v>
      </c>
      <c r="P42" t="s">
        <v>394</v>
      </c>
      <c r="R42" t="s">
        <v>395</v>
      </c>
      <c r="T42" t="s">
        <v>396</v>
      </c>
      <c r="U42" t="s">
        <v>397</v>
      </c>
      <c r="V42" s="3">
        <v>84096</v>
      </c>
      <c r="W42" t="s">
        <v>117</v>
      </c>
      <c r="Y42">
        <v>18019107617</v>
      </c>
      <c r="AA42">
        <v>56173</v>
      </c>
      <c r="AB42" t="s">
        <v>398</v>
      </c>
      <c r="AC42" t="s">
        <v>399</v>
      </c>
      <c r="AE42" t="s">
        <v>119</v>
      </c>
      <c r="AF42" t="s">
        <v>395</v>
      </c>
      <c r="AH42" t="s">
        <v>396</v>
      </c>
      <c r="AI42" t="s">
        <v>397</v>
      </c>
      <c r="AJ42" s="3">
        <v>84096</v>
      </c>
      <c r="AK42" t="s">
        <v>117</v>
      </c>
      <c r="AM42">
        <v>18018820141</v>
      </c>
      <c r="AO42" t="s">
        <v>124</v>
      </c>
      <c r="AP42" t="s">
        <v>141</v>
      </c>
      <c r="AQ42" t="s">
        <v>162</v>
      </c>
      <c r="AR42" t="s">
        <v>163</v>
      </c>
      <c r="AS42" t="s">
        <v>164</v>
      </c>
      <c r="AT42" t="s">
        <v>400</v>
      </c>
      <c r="AU42" t="s">
        <v>166</v>
      </c>
      <c r="AV42" t="s">
        <v>157</v>
      </c>
      <c r="AW42" t="s">
        <v>158</v>
      </c>
      <c r="AX42" s="3">
        <v>78746</v>
      </c>
      <c r="AY42" t="s">
        <v>117</v>
      </c>
      <c r="BA42">
        <v>15123470007</v>
      </c>
      <c r="BC42" t="s">
        <v>167</v>
      </c>
      <c r="BD42" t="s">
        <v>401</v>
      </c>
      <c r="BE42" t="s">
        <v>158</v>
      </c>
      <c r="BF42" t="s">
        <v>402</v>
      </c>
      <c r="BG42" t="s">
        <v>397</v>
      </c>
      <c r="BH42" s="1">
        <v>44055.833333333336</v>
      </c>
      <c r="BI42">
        <v>40</v>
      </c>
      <c r="BJ42">
        <v>0</v>
      </c>
      <c r="BK42">
        <v>8</v>
      </c>
      <c r="BL42">
        <v>8</v>
      </c>
      <c r="BM42">
        <v>8</v>
      </c>
      <c r="BN42">
        <v>8</v>
      </c>
      <c r="BO42">
        <v>8</v>
      </c>
      <c r="BP42">
        <v>0</v>
      </c>
      <c r="BQ42" t="str">
        <f>"9:00 AM"</f>
        <v>9:00 AM</v>
      </c>
      <c r="BR42" t="str">
        <f>"5:00 PM"</f>
        <v>5:00 PM</v>
      </c>
      <c r="BS42" t="s">
        <v>120</v>
      </c>
      <c r="BT42">
        <v>0</v>
      </c>
      <c r="BU42">
        <v>0</v>
      </c>
      <c r="BV42" t="s">
        <v>113</v>
      </c>
      <c r="BW42">
        <v>0</v>
      </c>
      <c r="BX42" s="2" t="s">
        <v>403</v>
      </c>
      <c r="BY42" t="s">
        <v>404</v>
      </c>
      <c r="CA42" t="s">
        <v>396</v>
      </c>
      <c r="CB42" t="s">
        <v>397</v>
      </c>
      <c r="CC42" s="3">
        <v>84065</v>
      </c>
      <c r="CD42" t="s">
        <v>405</v>
      </c>
      <c r="CE42" t="s">
        <v>406</v>
      </c>
      <c r="CF42" s="4">
        <v>14.48</v>
      </c>
      <c r="CH42" s="4">
        <v>21.72</v>
      </c>
      <c r="CJ42" t="s">
        <v>123</v>
      </c>
      <c r="CL42" t="s">
        <v>407</v>
      </c>
      <c r="CO42" t="s">
        <v>124</v>
      </c>
      <c r="CP42" t="s">
        <v>121</v>
      </c>
      <c r="CQ42" t="s">
        <v>121</v>
      </c>
      <c r="CR42" t="s">
        <v>121</v>
      </c>
      <c r="CS42" t="s">
        <v>121</v>
      </c>
      <c r="CT42" t="s">
        <v>121</v>
      </c>
      <c r="CU42" t="s">
        <v>113</v>
      </c>
      <c r="CV42" t="s">
        <v>408</v>
      </c>
      <c r="CW42" t="str">
        <f>"18018820141"</f>
        <v>18018820141</v>
      </c>
      <c r="CX42" t="s">
        <v>409</v>
      </c>
      <c r="CY42" t="s">
        <v>124</v>
      </c>
      <c r="CZ42" t="s">
        <v>126</v>
      </c>
      <c r="DA42" t="s">
        <v>113</v>
      </c>
      <c r="DB42" t="s">
        <v>113</v>
      </c>
      <c r="DC42" t="s">
        <v>121</v>
      </c>
      <c r="DD42" t="s">
        <v>113</v>
      </c>
    </row>
    <row r="43" spans="1:113" ht="15" customHeight="1" x14ac:dyDescent="0.25">
      <c r="A43" t="s">
        <v>11630</v>
      </c>
      <c r="B43" t="s">
        <v>129</v>
      </c>
      <c r="C43" s="1">
        <v>44056.673282060183</v>
      </c>
      <c r="D43" s="1">
        <v>44119</v>
      </c>
      <c r="E43" t="s">
        <v>113</v>
      </c>
      <c r="F43" t="s">
        <v>3888</v>
      </c>
      <c r="G43" t="s">
        <v>12786</v>
      </c>
      <c r="H43" t="s">
        <v>131</v>
      </c>
      <c r="I43">
        <v>19</v>
      </c>
      <c r="J43">
        <v>19</v>
      </c>
      <c r="K43" s="1">
        <v>44131</v>
      </c>
      <c r="L43" s="1">
        <v>44256</v>
      </c>
      <c r="M43" s="1">
        <v>44131</v>
      </c>
      <c r="N43" s="1">
        <v>44256</v>
      </c>
      <c r="O43" t="s">
        <v>132</v>
      </c>
      <c r="P43" t="s">
        <v>11631</v>
      </c>
      <c r="R43" t="s">
        <v>11632</v>
      </c>
      <c r="T43" t="s">
        <v>315</v>
      </c>
      <c r="U43" t="s">
        <v>158</v>
      </c>
      <c r="V43" s="3">
        <v>75240</v>
      </c>
      <c r="W43" t="s">
        <v>117</v>
      </c>
      <c r="Y43">
        <v>19726808098</v>
      </c>
      <c r="AA43">
        <v>81141</v>
      </c>
      <c r="AB43" t="s">
        <v>11633</v>
      </c>
      <c r="AC43" t="s">
        <v>2302</v>
      </c>
      <c r="AE43" t="s">
        <v>2744</v>
      </c>
      <c r="AF43" t="s">
        <v>11632</v>
      </c>
      <c r="AH43" t="s">
        <v>315</v>
      </c>
      <c r="AI43" t="s">
        <v>158</v>
      </c>
      <c r="AJ43" s="3">
        <v>75240</v>
      </c>
      <c r="AK43" t="s">
        <v>117</v>
      </c>
      <c r="AM43">
        <v>19726808098</v>
      </c>
      <c r="AO43" t="s">
        <v>11634</v>
      </c>
      <c r="AP43" t="s">
        <v>141</v>
      </c>
      <c r="AQ43" t="s">
        <v>2301</v>
      </c>
      <c r="AR43" t="s">
        <v>2302</v>
      </c>
      <c r="AS43" t="s">
        <v>1717</v>
      </c>
      <c r="AT43" t="s">
        <v>2303</v>
      </c>
      <c r="AU43" t="s">
        <v>2304</v>
      </c>
      <c r="AV43" t="s">
        <v>2300</v>
      </c>
      <c r="AW43" t="s">
        <v>158</v>
      </c>
      <c r="AX43" s="3">
        <v>78746</v>
      </c>
      <c r="AY43" t="s">
        <v>117</v>
      </c>
      <c r="BA43">
        <v>15123470007</v>
      </c>
      <c r="BC43" t="s">
        <v>2305</v>
      </c>
      <c r="BD43" t="s">
        <v>11635</v>
      </c>
      <c r="BE43" t="s">
        <v>158</v>
      </c>
      <c r="BF43" t="s">
        <v>4284</v>
      </c>
      <c r="BG43" t="s">
        <v>158</v>
      </c>
      <c r="BH43" s="1">
        <v>44055.833333333336</v>
      </c>
      <c r="BI43">
        <v>40</v>
      </c>
      <c r="BJ43">
        <v>0</v>
      </c>
      <c r="BK43">
        <v>8</v>
      </c>
      <c r="BL43">
        <v>8</v>
      </c>
      <c r="BM43">
        <v>8</v>
      </c>
      <c r="BN43">
        <v>8</v>
      </c>
      <c r="BO43">
        <v>8</v>
      </c>
      <c r="BP43">
        <v>0</v>
      </c>
      <c r="BQ43" t="str">
        <f>"8:00 AM"</f>
        <v>8:00 AM</v>
      </c>
      <c r="BR43" t="str">
        <f>"5:00 PM"</f>
        <v>5:00 PM</v>
      </c>
      <c r="BS43" t="s">
        <v>120</v>
      </c>
      <c r="BT43">
        <v>0</v>
      </c>
      <c r="BU43">
        <v>0</v>
      </c>
      <c r="BV43" t="s">
        <v>113</v>
      </c>
      <c r="BW43">
        <v>0</v>
      </c>
      <c r="BX43" t="s">
        <v>1093</v>
      </c>
      <c r="BY43" t="s">
        <v>11636</v>
      </c>
      <c r="CA43" t="s">
        <v>329</v>
      </c>
      <c r="CB43" t="s">
        <v>158</v>
      </c>
      <c r="CC43" s="3">
        <v>75240</v>
      </c>
      <c r="CD43" t="s">
        <v>315</v>
      </c>
      <c r="CE43" t="s">
        <v>1090</v>
      </c>
      <c r="CF43" s="4">
        <v>15.23</v>
      </c>
      <c r="CH43" s="4">
        <v>22.85</v>
      </c>
      <c r="CJ43" t="s">
        <v>123</v>
      </c>
      <c r="CL43" t="s">
        <v>11637</v>
      </c>
      <c r="CO43" t="s">
        <v>124</v>
      </c>
      <c r="CP43" t="s">
        <v>121</v>
      </c>
      <c r="CQ43" t="s">
        <v>121</v>
      </c>
      <c r="CR43" t="s">
        <v>121</v>
      </c>
      <c r="CS43" t="s">
        <v>121</v>
      </c>
      <c r="CT43" t="s">
        <v>121</v>
      </c>
      <c r="CU43" t="s">
        <v>121</v>
      </c>
      <c r="CV43" t="s">
        <v>11638</v>
      </c>
      <c r="CW43" t="str">
        <f>"19726808098"</f>
        <v>19726808098</v>
      </c>
      <c r="CX43" t="s">
        <v>11634</v>
      </c>
      <c r="CY43" t="s">
        <v>124</v>
      </c>
      <c r="CZ43" t="s">
        <v>126</v>
      </c>
      <c r="DA43" t="s">
        <v>113</v>
      </c>
      <c r="DB43" t="s">
        <v>113</v>
      </c>
      <c r="DC43" t="s">
        <v>121</v>
      </c>
      <c r="DD43" t="s">
        <v>113</v>
      </c>
    </row>
    <row r="44" spans="1:113" ht="15" customHeight="1" x14ac:dyDescent="0.25">
      <c r="A44" t="s">
        <v>5385</v>
      </c>
      <c r="B44" t="s">
        <v>852</v>
      </c>
      <c r="C44" s="1">
        <v>44057.361987152777</v>
      </c>
      <c r="D44" s="1">
        <v>44132</v>
      </c>
      <c r="E44" t="s">
        <v>113</v>
      </c>
      <c r="F44" t="s">
        <v>5386</v>
      </c>
      <c r="G44" t="s">
        <v>12793</v>
      </c>
      <c r="H44" t="s">
        <v>436</v>
      </c>
      <c r="I44">
        <v>2</v>
      </c>
      <c r="K44" s="1">
        <v>44136</v>
      </c>
      <c r="L44" s="1">
        <v>45230</v>
      </c>
      <c r="O44" t="s">
        <v>854</v>
      </c>
      <c r="P44" t="s">
        <v>5387</v>
      </c>
      <c r="R44" t="s">
        <v>5388</v>
      </c>
      <c r="S44" t="s">
        <v>5389</v>
      </c>
      <c r="T44" t="s">
        <v>5390</v>
      </c>
      <c r="U44" t="s">
        <v>234</v>
      </c>
      <c r="V44" s="3">
        <v>32224</v>
      </c>
      <c r="W44" t="s">
        <v>117</v>
      </c>
      <c r="Y44">
        <v>19049999342</v>
      </c>
      <c r="AA44">
        <v>484110</v>
      </c>
      <c r="AB44" t="s">
        <v>5391</v>
      </c>
      <c r="AC44" t="s">
        <v>5392</v>
      </c>
      <c r="AE44" t="s">
        <v>161</v>
      </c>
      <c r="AF44" t="s">
        <v>5393</v>
      </c>
      <c r="AG44" t="s">
        <v>5389</v>
      </c>
      <c r="AH44" t="s">
        <v>5390</v>
      </c>
      <c r="AI44" t="s">
        <v>234</v>
      </c>
      <c r="AJ44" s="3">
        <v>32224</v>
      </c>
      <c r="AK44" t="s">
        <v>117</v>
      </c>
      <c r="AM44">
        <v>19049999342</v>
      </c>
      <c r="AO44" t="s">
        <v>5394</v>
      </c>
      <c r="BG44" t="s">
        <v>1933</v>
      </c>
      <c r="BH44" s="1">
        <v>44048.833333333336</v>
      </c>
      <c r="BI44">
        <v>55</v>
      </c>
      <c r="BJ44">
        <v>0</v>
      </c>
      <c r="BK44">
        <v>11</v>
      </c>
      <c r="BL44">
        <v>11</v>
      </c>
      <c r="BM44">
        <v>11</v>
      </c>
      <c r="BN44">
        <v>11</v>
      </c>
      <c r="BO44">
        <v>11</v>
      </c>
      <c r="BP44">
        <v>0</v>
      </c>
      <c r="BQ44" t="str">
        <f>"6:00 AM"</f>
        <v>6:00 AM</v>
      </c>
      <c r="BR44" t="str">
        <f>"5:00 PM"</f>
        <v>5:00 PM</v>
      </c>
      <c r="BS44" t="s">
        <v>526</v>
      </c>
      <c r="BT44">
        <v>0</v>
      </c>
      <c r="BU44">
        <v>12</v>
      </c>
      <c r="BV44" t="s">
        <v>113</v>
      </c>
      <c r="BW44">
        <v>0</v>
      </c>
      <c r="BX44" t="s">
        <v>5395</v>
      </c>
      <c r="BY44" t="s">
        <v>5396</v>
      </c>
      <c r="CA44" t="s">
        <v>5397</v>
      </c>
      <c r="CB44" t="s">
        <v>1933</v>
      </c>
      <c r="CC44" s="3">
        <v>60160</v>
      </c>
      <c r="CD44" t="s">
        <v>1939</v>
      </c>
      <c r="CE44" t="s">
        <v>1940</v>
      </c>
      <c r="CF44" s="4">
        <v>30</v>
      </c>
      <c r="CG44" s="4">
        <v>40</v>
      </c>
      <c r="CH44" s="4">
        <v>45</v>
      </c>
      <c r="CI44" s="4">
        <v>60</v>
      </c>
      <c r="CJ44" t="s">
        <v>123</v>
      </c>
      <c r="CL44" t="s">
        <v>5398</v>
      </c>
      <c r="CO44" t="s">
        <v>124</v>
      </c>
      <c r="CP44" t="s">
        <v>113</v>
      </c>
      <c r="CQ44" t="s">
        <v>121</v>
      </c>
      <c r="CR44" t="s">
        <v>121</v>
      </c>
      <c r="CS44" t="s">
        <v>121</v>
      </c>
      <c r="CT44" t="s">
        <v>121</v>
      </c>
      <c r="CU44" t="s">
        <v>121</v>
      </c>
      <c r="CV44" t="s">
        <v>5399</v>
      </c>
      <c r="CW44" t="str">
        <f>"19049999342"</f>
        <v>19049999342</v>
      </c>
      <c r="CX44" t="s">
        <v>5394</v>
      </c>
      <c r="CY44" t="s">
        <v>124</v>
      </c>
      <c r="CZ44" t="s">
        <v>126</v>
      </c>
      <c r="DA44" t="s">
        <v>113</v>
      </c>
      <c r="DB44" t="s">
        <v>113</v>
      </c>
      <c r="DC44" t="s">
        <v>121</v>
      </c>
      <c r="DD44" t="s">
        <v>113</v>
      </c>
      <c r="DE44" t="s">
        <v>5400</v>
      </c>
      <c r="DF44" t="s">
        <v>5401</v>
      </c>
      <c r="DG44" t="s">
        <v>113</v>
      </c>
      <c r="DH44" t="s">
        <v>5402</v>
      </c>
      <c r="DI44" t="s">
        <v>5403</v>
      </c>
    </row>
    <row r="45" spans="1:113" ht="15" customHeight="1" x14ac:dyDescent="0.25">
      <c r="A45" t="s">
        <v>10968</v>
      </c>
      <c r="B45" t="s">
        <v>129</v>
      </c>
      <c r="C45" s="1">
        <v>44057.669714351854</v>
      </c>
      <c r="D45" s="1">
        <v>44118</v>
      </c>
      <c r="E45" t="s">
        <v>121</v>
      </c>
      <c r="F45" t="s">
        <v>199</v>
      </c>
      <c r="G45" t="s">
        <v>12788</v>
      </c>
      <c r="H45" t="s">
        <v>200</v>
      </c>
      <c r="I45">
        <v>35</v>
      </c>
      <c r="J45">
        <v>35</v>
      </c>
      <c r="K45" s="1">
        <v>44136</v>
      </c>
      <c r="L45" s="1">
        <v>44301</v>
      </c>
      <c r="M45" s="1">
        <v>44136</v>
      </c>
      <c r="N45" s="1">
        <v>44301</v>
      </c>
      <c r="O45" t="s">
        <v>115</v>
      </c>
      <c r="P45" t="s">
        <v>3012</v>
      </c>
      <c r="Q45" t="s">
        <v>3013</v>
      </c>
      <c r="R45" t="s">
        <v>3014</v>
      </c>
      <c r="S45" t="s">
        <v>124</v>
      </c>
      <c r="T45" t="s">
        <v>3015</v>
      </c>
      <c r="U45" t="s">
        <v>654</v>
      </c>
      <c r="V45" s="3">
        <v>5155</v>
      </c>
      <c r="W45" t="s">
        <v>117</v>
      </c>
      <c r="X45" t="s">
        <v>124</v>
      </c>
      <c r="Y45">
        <v>18022974000</v>
      </c>
      <c r="AA45">
        <v>721110</v>
      </c>
      <c r="AB45" t="s">
        <v>3016</v>
      </c>
      <c r="AC45" t="s">
        <v>3017</v>
      </c>
      <c r="AE45" t="s">
        <v>2272</v>
      </c>
      <c r="AF45" t="s">
        <v>3014</v>
      </c>
      <c r="AH45" t="s">
        <v>3015</v>
      </c>
      <c r="AI45" t="s">
        <v>654</v>
      </c>
      <c r="AJ45" s="3">
        <v>5155</v>
      </c>
      <c r="AK45" t="s">
        <v>117</v>
      </c>
      <c r="AM45">
        <v>18022974000</v>
      </c>
      <c r="AO45" t="s">
        <v>3018</v>
      </c>
      <c r="AP45" t="s">
        <v>141</v>
      </c>
      <c r="AQ45" t="s">
        <v>658</v>
      </c>
      <c r="AR45" t="s">
        <v>659</v>
      </c>
      <c r="AS45" t="s">
        <v>660</v>
      </c>
      <c r="AT45" t="s">
        <v>661</v>
      </c>
      <c r="AU45" t="s">
        <v>662</v>
      </c>
      <c r="AV45" t="s">
        <v>663</v>
      </c>
      <c r="AW45" t="s">
        <v>116</v>
      </c>
      <c r="AX45" s="3">
        <v>1701</v>
      </c>
      <c r="AY45" t="s">
        <v>117</v>
      </c>
      <c r="AZ45" t="s">
        <v>124</v>
      </c>
      <c r="BA45">
        <v>16179399444</v>
      </c>
      <c r="BC45" t="s">
        <v>664</v>
      </c>
      <c r="BD45" t="s">
        <v>665</v>
      </c>
      <c r="BE45" t="s">
        <v>116</v>
      </c>
      <c r="BF45" t="s">
        <v>666</v>
      </c>
      <c r="BG45" t="s">
        <v>654</v>
      </c>
      <c r="BH45" s="1">
        <v>44056.833333333336</v>
      </c>
      <c r="BI45">
        <v>35</v>
      </c>
      <c r="BJ45">
        <v>0</v>
      </c>
      <c r="BK45">
        <v>7</v>
      </c>
      <c r="BL45">
        <v>7</v>
      </c>
      <c r="BM45">
        <v>7</v>
      </c>
      <c r="BN45">
        <v>7</v>
      </c>
      <c r="BO45">
        <v>7</v>
      </c>
      <c r="BP45">
        <v>0</v>
      </c>
      <c r="BQ45" t="str">
        <f>"9:00 AM"</f>
        <v>9:00 AM</v>
      </c>
      <c r="BR45" t="str">
        <f>"4:00 PM"</f>
        <v>4:00 PM</v>
      </c>
      <c r="BS45" t="s">
        <v>120</v>
      </c>
      <c r="BT45">
        <v>0</v>
      </c>
      <c r="BU45">
        <v>6</v>
      </c>
      <c r="BV45" t="s">
        <v>113</v>
      </c>
      <c r="BW45">
        <v>0</v>
      </c>
      <c r="BX45" t="s">
        <v>5507</v>
      </c>
      <c r="BY45" t="s">
        <v>3014</v>
      </c>
      <c r="BZ45" t="s">
        <v>124</v>
      </c>
      <c r="CA45" t="s">
        <v>3015</v>
      </c>
      <c r="CB45" t="s">
        <v>654</v>
      </c>
      <c r="CC45" s="3">
        <v>5155</v>
      </c>
      <c r="CD45" t="s">
        <v>3020</v>
      </c>
      <c r="CE45" t="s">
        <v>669</v>
      </c>
      <c r="CF45" s="4">
        <v>15.47</v>
      </c>
      <c r="CG45" s="4">
        <v>17</v>
      </c>
      <c r="CH45" s="4">
        <v>23.21</v>
      </c>
      <c r="CI45" s="4">
        <v>25.5</v>
      </c>
      <c r="CJ45" t="s">
        <v>123</v>
      </c>
      <c r="CK45" t="s">
        <v>10969</v>
      </c>
      <c r="CL45" t="s">
        <v>10970</v>
      </c>
      <c r="CO45" t="s">
        <v>124</v>
      </c>
      <c r="CP45" t="s">
        <v>113</v>
      </c>
      <c r="CQ45" t="s">
        <v>121</v>
      </c>
      <c r="CR45" t="s">
        <v>121</v>
      </c>
      <c r="CS45" t="s">
        <v>121</v>
      </c>
      <c r="CT45" t="s">
        <v>121</v>
      </c>
      <c r="CU45" t="s">
        <v>121</v>
      </c>
      <c r="CV45" t="s">
        <v>3023</v>
      </c>
      <c r="CW45" t="str">
        <f>"18022974000"</f>
        <v>18022974000</v>
      </c>
      <c r="CX45" t="s">
        <v>3018</v>
      </c>
      <c r="CY45" t="s">
        <v>124</v>
      </c>
      <c r="CZ45" t="s">
        <v>126</v>
      </c>
      <c r="DA45" t="s">
        <v>113</v>
      </c>
      <c r="DB45" t="s">
        <v>113</v>
      </c>
      <c r="DC45" t="s">
        <v>121</v>
      </c>
      <c r="DD45" t="s">
        <v>113</v>
      </c>
    </row>
    <row r="46" spans="1:113" ht="15" customHeight="1" x14ac:dyDescent="0.25">
      <c r="A46" t="s">
        <v>6119</v>
      </c>
      <c r="B46" t="s">
        <v>129</v>
      </c>
      <c r="C46" s="1">
        <v>44057.803158912036</v>
      </c>
      <c r="D46" s="1">
        <v>44105</v>
      </c>
      <c r="E46" t="s">
        <v>113</v>
      </c>
      <c r="F46" t="s">
        <v>2159</v>
      </c>
      <c r="G46" t="s">
        <v>12818</v>
      </c>
      <c r="H46" t="s">
        <v>2233</v>
      </c>
      <c r="I46">
        <v>17</v>
      </c>
      <c r="J46">
        <v>17</v>
      </c>
      <c r="K46" s="1">
        <v>44139</v>
      </c>
      <c r="L46" s="1">
        <v>44316</v>
      </c>
      <c r="M46" s="1">
        <v>44139</v>
      </c>
      <c r="N46" s="1">
        <v>44316</v>
      </c>
      <c r="O46" t="s">
        <v>132</v>
      </c>
      <c r="P46" t="s">
        <v>4772</v>
      </c>
      <c r="R46" t="s">
        <v>4773</v>
      </c>
      <c r="T46" t="s">
        <v>4774</v>
      </c>
      <c r="U46" t="s">
        <v>2454</v>
      </c>
      <c r="V46" s="3">
        <v>38834</v>
      </c>
      <c r="W46" t="s">
        <v>117</v>
      </c>
      <c r="Y46">
        <v>16626434216</v>
      </c>
      <c r="AA46">
        <v>11321</v>
      </c>
      <c r="AB46" t="s">
        <v>4775</v>
      </c>
      <c r="AC46" t="s">
        <v>4776</v>
      </c>
      <c r="AE46" t="s">
        <v>1159</v>
      </c>
      <c r="AF46" t="s">
        <v>4773</v>
      </c>
      <c r="AH46" t="s">
        <v>4774</v>
      </c>
      <c r="AI46" t="s">
        <v>2454</v>
      </c>
      <c r="AJ46" s="3">
        <v>38834</v>
      </c>
      <c r="AK46" t="s">
        <v>117</v>
      </c>
      <c r="AM46">
        <v>16626434216</v>
      </c>
      <c r="AO46" t="s">
        <v>4778</v>
      </c>
      <c r="AP46" t="s">
        <v>239</v>
      </c>
      <c r="AQ46" t="s">
        <v>573</v>
      </c>
      <c r="AR46" t="s">
        <v>574</v>
      </c>
      <c r="AS46" t="s">
        <v>575</v>
      </c>
      <c r="AT46" t="s">
        <v>576</v>
      </c>
      <c r="AU46" t="s">
        <v>577</v>
      </c>
      <c r="AV46" t="s">
        <v>578</v>
      </c>
      <c r="AW46" t="s">
        <v>324</v>
      </c>
      <c r="AX46" s="3">
        <v>83814</v>
      </c>
      <c r="AY46" t="s">
        <v>117</v>
      </c>
      <c r="BA46">
        <v>12087772654</v>
      </c>
      <c r="BC46" t="s">
        <v>579</v>
      </c>
      <c r="BD46" t="s">
        <v>478</v>
      </c>
      <c r="BG46" t="s">
        <v>468</v>
      </c>
      <c r="BH46" s="1">
        <v>44056.833333333336</v>
      </c>
      <c r="BI46">
        <v>35</v>
      </c>
      <c r="BJ46">
        <v>0</v>
      </c>
      <c r="BK46">
        <v>7</v>
      </c>
      <c r="BL46">
        <v>7</v>
      </c>
      <c r="BM46">
        <v>7</v>
      </c>
      <c r="BN46">
        <v>7</v>
      </c>
      <c r="BO46">
        <v>7</v>
      </c>
      <c r="BP46">
        <v>0</v>
      </c>
      <c r="BQ46" t="str">
        <f>"8:00 AM"</f>
        <v>8:00 AM</v>
      </c>
      <c r="BR46" t="str">
        <f>"4:00 PM"</f>
        <v>4:00 PM</v>
      </c>
      <c r="BS46" t="s">
        <v>120</v>
      </c>
      <c r="BT46">
        <v>0</v>
      </c>
      <c r="BU46">
        <v>0</v>
      </c>
      <c r="BV46" t="s">
        <v>113</v>
      </c>
      <c r="BW46">
        <v>0</v>
      </c>
      <c r="BX46" t="s">
        <v>4779</v>
      </c>
      <c r="BY46" t="s">
        <v>6120</v>
      </c>
      <c r="CA46" t="s">
        <v>6121</v>
      </c>
      <c r="CB46" t="s">
        <v>468</v>
      </c>
      <c r="CC46" s="3">
        <v>36530</v>
      </c>
      <c r="CD46" t="s">
        <v>3507</v>
      </c>
      <c r="CE46" t="s">
        <v>3508</v>
      </c>
      <c r="CF46" s="4">
        <v>11.14</v>
      </c>
      <c r="CH46" s="4">
        <v>16.71</v>
      </c>
      <c r="CJ46" t="s">
        <v>123</v>
      </c>
      <c r="CK46" t="s">
        <v>4784</v>
      </c>
      <c r="CL46" t="s">
        <v>6122</v>
      </c>
      <c r="CO46" t="s">
        <v>124</v>
      </c>
      <c r="CP46" t="s">
        <v>113</v>
      </c>
      <c r="CQ46" t="s">
        <v>113</v>
      </c>
      <c r="CR46" t="s">
        <v>121</v>
      </c>
      <c r="CS46" t="s">
        <v>121</v>
      </c>
      <c r="CT46" t="s">
        <v>121</v>
      </c>
      <c r="CU46" t="s">
        <v>113</v>
      </c>
      <c r="CV46" t="s">
        <v>6123</v>
      </c>
      <c r="CW46" t="str">
        <f>"16626434216"</f>
        <v>16626434216</v>
      </c>
      <c r="CX46" t="s">
        <v>4787</v>
      </c>
      <c r="CY46" t="s">
        <v>124</v>
      </c>
      <c r="CZ46" t="s">
        <v>126</v>
      </c>
      <c r="DA46" t="s">
        <v>113</v>
      </c>
      <c r="DB46" t="s">
        <v>113</v>
      </c>
      <c r="DC46" t="s">
        <v>121</v>
      </c>
      <c r="DD46" t="s">
        <v>113</v>
      </c>
    </row>
    <row r="47" spans="1:113" ht="15" customHeight="1" x14ac:dyDescent="0.25">
      <c r="A47" t="s">
        <v>174</v>
      </c>
      <c r="B47" t="s">
        <v>129</v>
      </c>
      <c r="C47" s="1">
        <v>44060.059861458336</v>
      </c>
      <c r="D47" s="1">
        <v>44117</v>
      </c>
      <c r="E47" t="s">
        <v>121</v>
      </c>
      <c r="F47" t="s">
        <v>175</v>
      </c>
      <c r="G47" t="s">
        <v>12787</v>
      </c>
      <c r="H47" t="s">
        <v>176</v>
      </c>
      <c r="I47">
        <v>28</v>
      </c>
      <c r="J47">
        <v>28</v>
      </c>
      <c r="K47" s="1">
        <v>44136</v>
      </c>
      <c r="L47" s="1">
        <v>44408</v>
      </c>
      <c r="M47" s="1">
        <v>44136</v>
      </c>
      <c r="N47" s="1">
        <v>44408</v>
      </c>
      <c r="O47" t="s">
        <v>132</v>
      </c>
      <c r="P47" t="s">
        <v>177</v>
      </c>
      <c r="Q47" t="s">
        <v>178</v>
      </c>
      <c r="R47" t="s">
        <v>179</v>
      </c>
      <c r="S47" t="s">
        <v>180</v>
      </c>
      <c r="T47" t="s">
        <v>181</v>
      </c>
      <c r="U47" t="s">
        <v>182</v>
      </c>
      <c r="V47" s="3">
        <v>97389</v>
      </c>
      <c r="W47" t="s">
        <v>117</v>
      </c>
      <c r="Y47">
        <v>15417919549</v>
      </c>
      <c r="AA47">
        <v>115310</v>
      </c>
      <c r="AB47" t="s">
        <v>183</v>
      </c>
      <c r="AC47" t="s">
        <v>184</v>
      </c>
      <c r="AD47" t="s">
        <v>178</v>
      </c>
      <c r="AE47" t="s">
        <v>185</v>
      </c>
      <c r="AF47" t="s">
        <v>179</v>
      </c>
      <c r="AG47" t="s">
        <v>180</v>
      </c>
      <c r="AH47" t="s">
        <v>181</v>
      </c>
      <c r="AI47" t="s">
        <v>182</v>
      </c>
      <c r="AJ47" s="3">
        <v>97389</v>
      </c>
      <c r="AK47" t="s">
        <v>117</v>
      </c>
      <c r="AM47">
        <v>15417919549</v>
      </c>
      <c r="AO47" t="s">
        <v>186</v>
      </c>
      <c r="BG47" t="s">
        <v>182</v>
      </c>
      <c r="BH47" s="1">
        <v>44059.833333333336</v>
      </c>
      <c r="BI47">
        <v>40</v>
      </c>
      <c r="BJ47">
        <v>0</v>
      </c>
      <c r="BK47">
        <v>8</v>
      </c>
      <c r="BL47">
        <v>8</v>
      </c>
      <c r="BM47">
        <v>8</v>
      </c>
      <c r="BN47">
        <v>8</v>
      </c>
      <c r="BO47">
        <v>8</v>
      </c>
      <c r="BP47">
        <v>0</v>
      </c>
      <c r="BQ47" t="str">
        <f>"7:00 AM"</f>
        <v>7:00 AM</v>
      </c>
      <c r="BR47" t="str">
        <f>"3:30 PM"</f>
        <v>3:30 PM</v>
      </c>
      <c r="BS47" t="s">
        <v>120</v>
      </c>
      <c r="BT47">
        <v>0</v>
      </c>
      <c r="BU47">
        <v>3</v>
      </c>
      <c r="BV47" t="s">
        <v>113</v>
      </c>
      <c r="BW47">
        <v>0</v>
      </c>
      <c r="BX47" s="2" t="s">
        <v>187</v>
      </c>
      <c r="BY47" t="s">
        <v>179</v>
      </c>
      <c r="BZ47" t="s">
        <v>178</v>
      </c>
      <c r="CA47" t="s">
        <v>181</v>
      </c>
      <c r="CB47" t="s">
        <v>182</v>
      </c>
      <c r="CC47" s="3">
        <v>97389</v>
      </c>
      <c r="CD47" t="s">
        <v>188</v>
      </c>
      <c r="CE47" t="s">
        <v>189</v>
      </c>
      <c r="CF47" s="4">
        <v>13.5</v>
      </c>
      <c r="CG47" s="4">
        <v>20.85</v>
      </c>
      <c r="CH47" s="4">
        <v>0</v>
      </c>
      <c r="CJ47" t="s">
        <v>123</v>
      </c>
      <c r="CK47" t="s">
        <v>190</v>
      </c>
      <c r="CL47" t="s">
        <v>191</v>
      </c>
      <c r="CO47" t="s">
        <v>124</v>
      </c>
      <c r="CP47" t="s">
        <v>121</v>
      </c>
      <c r="CQ47" t="s">
        <v>121</v>
      </c>
      <c r="CR47" t="s">
        <v>113</v>
      </c>
      <c r="CS47" t="s">
        <v>121</v>
      </c>
      <c r="CT47" t="s">
        <v>121</v>
      </c>
      <c r="CU47" t="s">
        <v>121</v>
      </c>
      <c r="CV47" t="s">
        <v>192</v>
      </c>
      <c r="CW47" t="str">
        <f>"15417919549"</f>
        <v>15417919549</v>
      </c>
      <c r="CX47" t="s">
        <v>186</v>
      </c>
      <c r="CY47" t="s">
        <v>124</v>
      </c>
      <c r="CZ47" t="s">
        <v>126</v>
      </c>
      <c r="DA47" t="s">
        <v>113</v>
      </c>
      <c r="DB47" t="s">
        <v>113</v>
      </c>
      <c r="DC47" t="s">
        <v>113</v>
      </c>
      <c r="DD47" t="s">
        <v>113</v>
      </c>
      <c r="DE47" t="s">
        <v>193</v>
      </c>
      <c r="DF47" t="s">
        <v>194</v>
      </c>
      <c r="DG47" t="s">
        <v>195</v>
      </c>
      <c r="DH47" t="s">
        <v>196</v>
      </c>
      <c r="DI47" t="s">
        <v>197</v>
      </c>
    </row>
    <row r="48" spans="1:113" ht="15" customHeight="1" x14ac:dyDescent="0.25">
      <c r="A48" t="s">
        <v>11649</v>
      </c>
      <c r="B48" t="s">
        <v>129</v>
      </c>
      <c r="C48" s="1">
        <v>44060.065378819447</v>
      </c>
      <c r="D48" s="1">
        <v>44124</v>
      </c>
      <c r="E48" t="s">
        <v>121</v>
      </c>
      <c r="F48" t="s">
        <v>175</v>
      </c>
      <c r="G48" t="s">
        <v>12787</v>
      </c>
      <c r="H48" t="s">
        <v>176</v>
      </c>
      <c r="I48">
        <v>12</v>
      </c>
      <c r="J48">
        <v>12</v>
      </c>
      <c r="K48" s="1">
        <v>44136</v>
      </c>
      <c r="L48" s="1">
        <v>44408</v>
      </c>
      <c r="M48" s="1">
        <v>44136</v>
      </c>
      <c r="N48" s="1">
        <v>44408</v>
      </c>
      <c r="O48" t="s">
        <v>132</v>
      </c>
      <c r="P48" t="s">
        <v>11650</v>
      </c>
      <c r="Q48" t="s">
        <v>178</v>
      </c>
      <c r="R48" t="s">
        <v>11651</v>
      </c>
      <c r="S48" t="s">
        <v>11652</v>
      </c>
      <c r="T48" t="s">
        <v>6570</v>
      </c>
      <c r="U48" t="s">
        <v>1161</v>
      </c>
      <c r="V48" s="3">
        <v>98532</v>
      </c>
      <c r="W48" t="s">
        <v>117</v>
      </c>
      <c r="X48" t="s">
        <v>178</v>
      </c>
      <c r="Y48">
        <v>13607850178</v>
      </c>
      <c r="AA48">
        <v>115310</v>
      </c>
      <c r="AB48" t="s">
        <v>11653</v>
      </c>
      <c r="AC48" t="s">
        <v>11654</v>
      </c>
      <c r="AD48" t="s">
        <v>178</v>
      </c>
      <c r="AE48" t="s">
        <v>185</v>
      </c>
      <c r="AF48" t="s">
        <v>11651</v>
      </c>
      <c r="AG48" t="s">
        <v>11655</v>
      </c>
      <c r="AH48" t="s">
        <v>6570</v>
      </c>
      <c r="AI48" t="s">
        <v>1161</v>
      </c>
      <c r="AJ48" s="3">
        <v>98532</v>
      </c>
      <c r="AK48" t="s">
        <v>117</v>
      </c>
      <c r="AL48" t="s">
        <v>178</v>
      </c>
      <c r="AM48">
        <v>13607850178</v>
      </c>
      <c r="AO48" t="s">
        <v>11656</v>
      </c>
      <c r="BG48" t="s">
        <v>1161</v>
      </c>
      <c r="BH48" s="1">
        <v>44059.833333333336</v>
      </c>
      <c r="BI48">
        <v>40</v>
      </c>
      <c r="BJ48">
        <v>0</v>
      </c>
      <c r="BK48">
        <v>8</v>
      </c>
      <c r="BL48">
        <v>8</v>
      </c>
      <c r="BM48">
        <v>8</v>
      </c>
      <c r="BN48">
        <v>8</v>
      </c>
      <c r="BO48">
        <v>8</v>
      </c>
      <c r="BP48">
        <v>0</v>
      </c>
      <c r="BQ48" t="str">
        <f>"7:00 AM"</f>
        <v>7:00 AM</v>
      </c>
      <c r="BR48" t="str">
        <f>"3:30 PM"</f>
        <v>3:30 PM</v>
      </c>
      <c r="BS48" t="s">
        <v>120</v>
      </c>
      <c r="BT48">
        <v>0</v>
      </c>
      <c r="BU48">
        <v>3</v>
      </c>
      <c r="BV48" t="s">
        <v>113</v>
      </c>
      <c r="BW48">
        <v>0</v>
      </c>
      <c r="BX48" s="2" t="s">
        <v>11657</v>
      </c>
      <c r="BY48" t="s">
        <v>11651</v>
      </c>
      <c r="BZ48" t="s">
        <v>178</v>
      </c>
      <c r="CA48" t="s">
        <v>6570</v>
      </c>
      <c r="CB48" t="s">
        <v>1161</v>
      </c>
      <c r="CC48" s="3">
        <v>98532</v>
      </c>
      <c r="CD48" t="s">
        <v>6577</v>
      </c>
      <c r="CE48" t="s">
        <v>6578</v>
      </c>
      <c r="CF48" s="4">
        <v>13.5</v>
      </c>
      <c r="CG48" s="4">
        <v>15.9</v>
      </c>
      <c r="CH48" s="4">
        <v>0</v>
      </c>
      <c r="CJ48" t="s">
        <v>123</v>
      </c>
      <c r="CK48" t="s">
        <v>11658</v>
      </c>
      <c r="CL48" t="s">
        <v>11659</v>
      </c>
      <c r="CO48" t="s">
        <v>124</v>
      </c>
      <c r="CP48" t="s">
        <v>121</v>
      </c>
      <c r="CQ48" t="s">
        <v>121</v>
      </c>
      <c r="CR48" t="s">
        <v>113</v>
      </c>
      <c r="CS48" t="s">
        <v>121</v>
      </c>
      <c r="CT48" t="s">
        <v>121</v>
      </c>
      <c r="CU48" t="s">
        <v>121</v>
      </c>
      <c r="CV48" t="s">
        <v>11660</v>
      </c>
      <c r="CW48" t="str">
        <f>"13607850178"</f>
        <v>13607850178</v>
      </c>
      <c r="CX48" t="s">
        <v>11656</v>
      </c>
      <c r="CY48" t="s">
        <v>124</v>
      </c>
      <c r="CZ48" t="s">
        <v>126</v>
      </c>
      <c r="DA48" t="s">
        <v>113</v>
      </c>
      <c r="DB48" t="s">
        <v>113</v>
      </c>
      <c r="DC48" t="s">
        <v>121</v>
      </c>
      <c r="DD48" t="s">
        <v>113</v>
      </c>
      <c r="DE48" t="s">
        <v>193</v>
      </c>
      <c r="DF48" t="s">
        <v>194</v>
      </c>
      <c r="DG48" t="s">
        <v>195</v>
      </c>
      <c r="DH48" t="s">
        <v>196</v>
      </c>
      <c r="DI48" t="s">
        <v>197</v>
      </c>
    </row>
    <row r="49" spans="1:113" ht="15" customHeight="1" x14ac:dyDescent="0.25">
      <c r="A49" t="s">
        <v>12235</v>
      </c>
      <c r="B49" t="s">
        <v>129</v>
      </c>
      <c r="C49" s="1">
        <v>44060.519542939815</v>
      </c>
      <c r="D49" s="1">
        <v>44109</v>
      </c>
      <c r="E49" t="s">
        <v>113</v>
      </c>
      <c r="F49" t="s">
        <v>874</v>
      </c>
      <c r="G49" t="s">
        <v>12799</v>
      </c>
      <c r="H49" t="s">
        <v>680</v>
      </c>
      <c r="I49">
        <v>50</v>
      </c>
      <c r="J49">
        <v>50</v>
      </c>
      <c r="K49" s="1">
        <v>44150</v>
      </c>
      <c r="L49" s="1">
        <v>44453</v>
      </c>
      <c r="M49" s="1">
        <v>44150</v>
      </c>
      <c r="N49" s="1">
        <v>44453</v>
      </c>
      <c r="O49" t="s">
        <v>132</v>
      </c>
      <c r="P49" t="s">
        <v>12236</v>
      </c>
      <c r="Q49" t="s">
        <v>12236</v>
      </c>
      <c r="R49" t="s">
        <v>12237</v>
      </c>
      <c r="T49" t="s">
        <v>683</v>
      </c>
      <c r="U49" t="s">
        <v>204</v>
      </c>
      <c r="V49" s="3">
        <v>40214</v>
      </c>
      <c r="W49" t="s">
        <v>117</v>
      </c>
      <c r="X49" t="s">
        <v>124</v>
      </c>
      <c r="Y49">
        <v>15025528313</v>
      </c>
      <c r="AA49">
        <v>711212</v>
      </c>
      <c r="AB49" t="s">
        <v>12238</v>
      </c>
      <c r="AC49" t="s">
        <v>12239</v>
      </c>
      <c r="AE49" t="s">
        <v>12240</v>
      </c>
      <c r="AF49" t="s">
        <v>12237</v>
      </c>
      <c r="AH49" t="s">
        <v>12241</v>
      </c>
      <c r="AI49" t="s">
        <v>204</v>
      </c>
      <c r="AJ49" s="3">
        <v>40214</v>
      </c>
      <c r="AK49" t="s">
        <v>117</v>
      </c>
      <c r="AL49" t="s">
        <v>124</v>
      </c>
      <c r="AM49">
        <v>5025528313</v>
      </c>
      <c r="AO49" t="s">
        <v>12242</v>
      </c>
      <c r="AP49" t="s">
        <v>141</v>
      </c>
      <c r="AQ49" t="s">
        <v>688</v>
      </c>
      <c r="AR49" t="s">
        <v>689</v>
      </c>
      <c r="AS49" t="s">
        <v>690</v>
      </c>
      <c r="AT49" t="s">
        <v>691</v>
      </c>
      <c r="AU49" t="s">
        <v>692</v>
      </c>
      <c r="AV49" t="s">
        <v>693</v>
      </c>
      <c r="AW49" t="s">
        <v>522</v>
      </c>
      <c r="AX49" s="3">
        <v>73069</v>
      </c>
      <c r="AY49" t="s">
        <v>117</v>
      </c>
      <c r="AZ49" t="s">
        <v>124</v>
      </c>
      <c r="BA49">
        <v>14053642525</v>
      </c>
      <c r="BC49" t="s">
        <v>694</v>
      </c>
      <c r="BD49" t="s">
        <v>695</v>
      </c>
      <c r="BE49" t="s">
        <v>522</v>
      </c>
      <c r="BF49" t="s">
        <v>696</v>
      </c>
      <c r="BG49" t="s">
        <v>234</v>
      </c>
      <c r="BH49" s="1">
        <v>44013.833333333336</v>
      </c>
      <c r="BI49">
        <v>56</v>
      </c>
      <c r="BJ49">
        <v>8</v>
      </c>
      <c r="BK49">
        <v>8</v>
      </c>
      <c r="BL49">
        <v>8</v>
      </c>
      <c r="BM49">
        <v>8</v>
      </c>
      <c r="BN49">
        <v>8</v>
      </c>
      <c r="BO49">
        <v>8</v>
      </c>
      <c r="BP49">
        <v>8</v>
      </c>
      <c r="BQ49" t="str">
        <f>"5:00 AM"</f>
        <v>5:00 AM</v>
      </c>
      <c r="BR49" t="str">
        <f>"5:00 PM"</f>
        <v>5:00 PM</v>
      </c>
      <c r="BS49" t="s">
        <v>120</v>
      </c>
      <c r="BT49">
        <v>0</v>
      </c>
      <c r="BU49">
        <v>1</v>
      </c>
      <c r="BV49" t="s">
        <v>113</v>
      </c>
      <c r="BW49">
        <v>0</v>
      </c>
      <c r="BX49" t="s">
        <v>2181</v>
      </c>
      <c r="BY49" t="s">
        <v>12243</v>
      </c>
      <c r="BZ49" t="s">
        <v>885</v>
      </c>
      <c r="CA49" t="s">
        <v>4025</v>
      </c>
      <c r="CB49" t="s">
        <v>234</v>
      </c>
      <c r="CC49" s="3">
        <v>33009</v>
      </c>
      <c r="CD49" t="s">
        <v>887</v>
      </c>
      <c r="CE49" t="s">
        <v>888</v>
      </c>
      <c r="CF49" s="4">
        <v>12.3</v>
      </c>
      <c r="CG49" s="4">
        <v>12.3</v>
      </c>
      <c r="CH49" s="4">
        <v>18.45</v>
      </c>
      <c r="CI49" s="4">
        <v>18.45</v>
      </c>
      <c r="CJ49" t="s">
        <v>123</v>
      </c>
      <c r="CL49" t="s">
        <v>12244</v>
      </c>
      <c r="CO49" t="s">
        <v>124</v>
      </c>
      <c r="CP49" t="s">
        <v>113</v>
      </c>
      <c r="CQ49" t="s">
        <v>113</v>
      </c>
      <c r="CR49" t="s">
        <v>121</v>
      </c>
      <c r="CS49" t="s">
        <v>113</v>
      </c>
      <c r="CT49" t="s">
        <v>121</v>
      </c>
      <c r="CU49" t="s">
        <v>113</v>
      </c>
      <c r="CV49" t="s">
        <v>703</v>
      </c>
      <c r="CW49" t="str">
        <f>"15025528313"</f>
        <v>15025528313</v>
      </c>
      <c r="CX49" t="s">
        <v>12242</v>
      </c>
      <c r="CY49" t="s">
        <v>124</v>
      </c>
      <c r="CZ49" t="s">
        <v>126</v>
      </c>
      <c r="DA49" t="s">
        <v>113</v>
      </c>
      <c r="DB49" t="s">
        <v>113</v>
      </c>
      <c r="DC49" t="s">
        <v>121</v>
      </c>
      <c r="DD49" t="s">
        <v>113</v>
      </c>
      <c r="DE49" t="s">
        <v>688</v>
      </c>
      <c r="DF49" t="s">
        <v>689</v>
      </c>
      <c r="DH49" t="s">
        <v>1800</v>
      </c>
      <c r="DI49" t="s">
        <v>694</v>
      </c>
    </row>
    <row r="50" spans="1:113" ht="15" customHeight="1" x14ac:dyDescent="0.25">
      <c r="A50" t="s">
        <v>7627</v>
      </c>
      <c r="B50" t="s">
        <v>627</v>
      </c>
      <c r="C50" s="1">
        <v>44060.541047222221</v>
      </c>
      <c r="D50" s="1">
        <v>44113</v>
      </c>
      <c r="E50" t="s">
        <v>121</v>
      </c>
      <c r="F50" t="s">
        <v>7628</v>
      </c>
      <c r="G50" t="s">
        <v>12834</v>
      </c>
      <c r="H50" t="s">
        <v>4290</v>
      </c>
      <c r="I50">
        <v>30</v>
      </c>
      <c r="J50">
        <v>26</v>
      </c>
      <c r="K50" s="1">
        <v>44150</v>
      </c>
      <c r="L50" s="1">
        <v>44423</v>
      </c>
      <c r="M50" s="1">
        <v>44150</v>
      </c>
      <c r="N50" s="1">
        <v>44423</v>
      </c>
      <c r="O50" t="s">
        <v>132</v>
      </c>
      <c r="P50" t="s">
        <v>7629</v>
      </c>
      <c r="Q50" t="s">
        <v>7630</v>
      </c>
      <c r="R50" t="s">
        <v>7631</v>
      </c>
      <c r="S50" t="s">
        <v>7632</v>
      </c>
      <c r="T50" t="s">
        <v>7633</v>
      </c>
      <c r="U50" t="s">
        <v>245</v>
      </c>
      <c r="V50" s="3">
        <v>4736</v>
      </c>
      <c r="W50" t="s">
        <v>117</v>
      </c>
      <c r="X50" t="s">
        <v>124</v>
      </c>
      <c r="Y50">
        <v>12074988108</v>
      </c>
      <c r="Z50">
        <v>13</v>
      </c>
      <c r="AA50">
        <v>115114</v>
      </c>
      <c r="AB50" t="s">
        <v>7634</v>
      </c>
      <c r="AC50" t="s">
        <v>6874</v>
      </c>
      <c r="AD50" t="s">
        <v>731</v>
      </c>
      <c r="AE50" t="s">
        <v>7635</v>
      </c>
      <c r="AF50" t="s">
        <v>7631</v>
      </c>
      <c r="AG50" t="s">
        <v>7632</v>
      </c>
      <c r="AH50" t="s">
        <v>7633</v>
      </c>
      <c r="AI50" t="s">
        <v>245</v>
      </c>
      <c r="AJ50" s="3">
        <v>4736</v>
      </c>
      <c r="AK50" t="s">
        <v>117</v>
      </c>
      <c r="AM50">
        <v>12074988108</v>
      </c>
      <c r="AN50">
        <v>13</v>
      </c>
      <c r="AO50" t="s">
        <v>7636</v>
      </c>
      <c r="BG50" t="s">
        <v>245</v>
      </c>
      <c r="BH50" s="1">
        <v>44059.833333333336</v>
      </c>
      <c r="BI50">
        <v>50</v>
      </c>
      <c r="BJ50">
        <v>0</v>
      </c>
      <c r="BK50">
        <v>10</v>
      </c>
      <c r="BL50">
        <v>10</v>
      </c>
      <c r="BM50">
        <v>10</v>
      </c>
      <c r="BN50">
        <v>10</v>
      </c>
      <c r="BO50">
        <v>10</v>
      </c>
      <c r="BP50">
        <v>10</v>
      </c>
      <c r="BQ50" t="str">
        <f>"7:00 AM"</f>
        <v>7:00 AM</v>
      </c>
      <c r="BR50" t="str">
        <f>"5:00 PM"</f>
        <v>5:00 PM</v>
      </c>
      <c r="BS50" t="s">
        <v>120</v>
      </c>
      <c r="BT50">
        <v>0</v>
      </c>
      <c r="BU50">
        <v>3</v>
      </c>
      <c r="BV50" t="s">
        <v>113</v>
      </c>
      <c r="BW50">
        <v>0</v>
      </c>
      <c r="BX50" t="s">
        <v>120</v>
      </c>
      <c r="BY50" t="s">
        <v>7637</v>
      </c>
      <c r="CA50" t="s">
        <v>7638</v>
      </c>
      <c r="CB50" t="s">
        <v>245</v>
      </c>
      <c r="CC50" s="3">
        <v>4736</v>
      </c>
      <c r="CD50" t="s">
        <v>7639</v>
      </c>
      <c r="CE50" t="s">
        <v>2466</v>
      </c>
      <c r="CF50" s="4">
        <v>13.25</v>
      </c>
      <c r="CG50" s="4">
        <v>13.25</v>
      </c>
      <c r="CH50" s="4">
        <v>19.88</v>
      </c>
      <c r="CI50" s="4">
        <v>19.88</v>
      </c>
      <c r="CJ50" t="s">
        <v>123</v>
      </c>
      <c r="CK50" t="s">
        <v>124</v>
      </c>
      <c r="CL50" t="s">
        <v>7640</v>
      </c>
      <c r="CO50" t="s">
        <v>124</v>
      </c>
      <c r="CP50" t="s">
        <v>121</v>
      </c>
      <c r="CQ50" t="s">
        <v>121</v>
      </c>
      <c r="CR50" t="s">
        <v>121</v>
      </c>
      <c r="CS50" t="s">
        <v>113</v>
      </c>
      <c r="CT50" t="s">
        <v>121</v>
      </c>
      <c r="CU50" t="s">
        <v>121</v>
      </c>
      <c r="CV50" t="s">
        <v>7641</v>
      </c>
      <c r="CW50" t="str">
        <f>"12074988108"</f>
        <v>12074988108</v>
      </c>
      <c r="CX50" t="s">
        <v>7636</v>
      </c>
      <c r="CY50" t="s">
        <v>124</v>
      </c>
      <c r="CZ50" t="s">
        <v>126</v>
      </c>
      <c r="DA50" t="s">
        <v>113</v>
      </c>
      <c r="DB50" t="s">
        <v>113</v>
      </c>
      <c r="DC50" t="s">
        <v>121</v>
      </c>
      <c r="DD50" t="s">
        <v>113</v>
      </c>
    </row>
    <row r="51" spans="1:113" ht="15" customHeight="1" x14ac:dyDescent="0.25">
      <c r="A51" t="s">
        <v>9014</v>
      </c>
      <c r="B51" t="s">
        <v>129</v>
      </c>
      <c r="C51" s="1">
        <v>44060.547870254632</v>
      </c>
      <c r="D51" s="1">
        <v>44117</v>
      </c>
      <c r="E51" t="s">
        <v>113</v>
      </c>
      <c r="F51" t="s">
        <v>9015</v>
      </c>
      <c r="G51" t="s">
        <v>12798</v>
      </c>
      <c r="H51" t="s">
        <v>649</v>
      </c>
      <c r="I51">
        <v>80</v>
      </c>
      <c r="J51">
        <v>80</v>
      </c>
      <c r="K51" s="1">
        <v>44136</v>
      </c>
      <c r="L51" s="1">
        <v>44286</v>
      </c>
      <c r="M51" s="1">
        <v>44136</v>
      </c>
      <c r="N51" s="1">
        <v>44286</v>
      </c>
      <c r="O51" t="s">
        <v>132</v>
      </c>
      <c r="P51" t="s">
        <v>9016</v>
      </c>
      <c r="R51" t="s">
        <v>9017</v>
      </c>
      <c r="S51" t="s">
        <v>124</v>
      </c>
      <c r="T51" t="s">
        <v>9018</v>
      </c>
      <c r="U51" t="s">
        <v>234</v>
      </c>
      <c r="V51" s="3">
        <v>34434</v>
      </c>
      <c r="W51" t="s">
        <v>117</v>
      </c>
      <c r="X51" t="s">
        <v>124</v>
      </c>
      <c r="Y51">
        <v>18134776650</v>
      </c>
      <c r="Z51">
        <v>0</v>
      </c>
      <c r="AA51">
        <v>71399</v>
      </c>
      <c r="AB51" t="s">
        <v>9019</v>
      </c>
      <c r="AC51" t="s">
        <v>9020</v>
      </c>
      <c r="AD51" t="s">
        <v>124</v>
      </c>
      <c r="AE51" t="s">
        <v>263</v>
      </c>
      <c r="AF51" t="s">
        <v>9017</v>
      </c>
      <c r="AG51" t="s">
        <v>124</v>
      </c>
      <c r="AH51" t="s">
        <v>9018</v>
      </c>
      <c r="AI51" t="s">
        <v>234</v>
      </c>
      <c r="AJ51" s="3">
        <v>34434</v>
      </c>
      <c r="AK51" t="s">
        <v>117</v>
      </c>
      <c r="AL51" t="s">
        <v>124</v>
      </c>
      <c r="AM51">
        <v>18134776650</v>
      </c>
      <c r="AN51">
        <v>0</v>
      </c>
      <c r="AO51" t="s">
        <v>9021</v>
      </c>
      <c r="AP51" t="s">
        <v>239</v>
      </c>
      <c r="AQ51" t="s">
        <v>991</v>
      </c>
      <c r="AR51" t="s">
        <v>992</v>
      </c>
      <c r="AS51" t="s">
        <v>993</v>
      </c>
      <c r="AT51" t="s">
        <v>994</v>
      </c>
      <c r="AU51" t="s">
        <v>995</v>
      </c>
      <c r="AV51" t="s">
        <v>996</v>
      </c>
      <c r="AW51" t="s">
        <v>158</v>
      </c>
      <c r="AX51" s="3">
        <v>78550</v>
      </c>
      <c r="AY51" t="s">
        <v>117</v>
      </c>
      <c r="AZ51" t="s">
        <v>124</v>
      </c>
      <c r="BA51">
        <v>19564408720</v>
      </c>
      <c r="BB51">
        <v>0</v>
      </c>
      <c r="BC51" t="s">
        <v>997</v>
      </c>
      <c r="BD51" t="s">
        <v>998</v>
      </c>
      <c r="BG51" t="s">
        <v>234</v>
      </c>
      <c r="BH51" s="1">
        <v>44059.833333333336</v>
      </c>
      <c r="BI51">
        <v>40</v>
      </c>
      <c r="BJ51">
        <v>8</v>
      </c>
      <c r="BK51">
        <v>0</v>
      </c>
      <c r="BL51">
        <v>0</v>
      </c>
      <c r="BM51">
        <v>8</v>
      </c>
      <c r="BN51">
        <v>8</v>
      </c>
      <c r="BO51">
        <v>8</v>
      </c>
      <c r="BP51">
        <v>8</v>
      </c>
      <c r="BQ51" t="str">
        <f>"1:00 PM"</f>
        <v>1:00 PM</v>
      </c>
      <c r="BR51" t="str">
        <f>"10:00 PM"</f>
        <v>10:00 PM</v>
      </c>
      <c r="BS51" t="s">
        <v>120</v>
      </c>
      <c r="BT51">
        <v>0</v>
      </c>
      <c r="BU51">
        <v>0</v>
      </c>
      <c r="BV51" t="s">
        <v>113</v>
      </c>
      <c r="BW51">
        <v>0</v>
      </c>
      <c r="BX51" t="s">
        <v>9022</v>
      </c>
      <c r="BY51" t="s">
        <v>9017</v>
      </c>
      <c r="CA51" t="s">
        <v>9018</v>
      </c>
      <c r="CB51" t="s">
        <v>234</v>
      </c>
      <c r="CC51" s="3">
        <v>34434</v>
      </c>
      <c r="CD51" t="s">
        <v>9023</v>
      </c>
      <c r="CE51" t="s">
        <v>9024</v>
      </c>
      <c r="CF51" s="4">
        <v>9.82</v>
      </c>
      <c r="CG51" s="4">
        <v>14.66</v>
      </c>
      <c r="CJ51" t="s">
        <v>123</v>
      </c>
      <c r="CK51" t="s">
        <v>9025</v>
      </c>
      <c r="CL51" t="s">
        <v>9026</v>
      </c>
      <c r="CO51" t="s">
        <v>124</v>
      </c>
      <c r="CP51" t="s">
        <v>121</v>
      </c>
      <c r="CQ51" t="s">
        <v>121</v>
      </c>
      <c r="CR51" t="s">
        <v>113</v>
      </c>
      <c r="CS51" t="s">
        <v>121</v>
      </c>
      <c r="CT51" t="s">
        <v>121</v>
      </c>
      <c r="CU51" t="s">
        <v>121</v>
      </c>
      <c r="CV51" t="s">
        <v>9027</v>
      </c>
      <c r="CW51" t="str">
        <f>"18134776650"</f>
        <v>18134776650</v>
      </c>
      <c r="CX51" t="s">
        <v>9021</v>
      </c>
      <c r="CY51" t="s">
        <v>124</v>
      </c>
      <c r="CZ51" t="s">
        <v>126</v>
      </c>
      <c r="DA51" t="s">
        <v>113</v>
      </c>
      <c r="DB51" t="s">
        <v>121</v>
      </c>
      <c r="DC51" t="s">
        <v>121</v>
      </c>
      <c r="DD51" t="s">
        <v>113</v>
      </c>
    </row>
    <row r="52" spans="1:113" ht="15" customHeight="1" x14ac:dyDescent="0.25">
      <c r="A52" t="s">
        <v>11639</v>
      </c>
      <c r="B52" t="s">
        <v>129</v>
      </c>
      <c r="C52" s="1">
        <v>44060.554493981479</v>
      </c>
      <c r="D52" s="1">
        <v>44109</v>
      </c>
      <c r="E52" t="s">
        <v>121</v>
      </c>
      <c r="F52" t="s">
        <v>2130</v>
      </c>
      <c r="G52" t="s">
        <v>12799</v>
      </c>
      <c r="H52" t="s">
        <v>680</v>
      </c>
      <c r="I52">
        <v>17</v>
      </c>
      <c r="J52">
        <v>17</v>
      </c>
      <c r="K52" s="1">
        <v>44150</v>
      </c>
      <c r="L52" s="1">
        <v>44348</v>
      </c>
      <c r="M52" s="1">
        <v>44150</v>
      </c>
      <c r="N52" s="1">
        <v>44348</v>
      </c>
      <c r="O52" t="s">
        <v>132</v>
      </c>
      <c r="P52" t="s">
        <v>11640</v>
      </c>
      <c r="R52" t="s">
        <v>11641</v>
      </c>
      <c r="S52" t="s">
        <v>11642</v>
      </c>
      <c r="T52" t="s">
        <v>4883</v>
      </c>
      <c r="U52" t="s">
        <v>716</v>
      </c>
      <c r="V52" s="3">
        <v>11001</v>
      </c>
      <c r="W52" t="s">
        <v>117</v>
      </c>
      <c r="Y52">
        <v>19512704234</v>
      </c>
      <c r="AA52">
        <v>711212</v>
      </c>
      <c r="AB52" t="s">
        <v>11643</v>
      </c>
      <c r="AC52" t="s">
        <v>11644</v>
      </c>
      <c r="AE52" t="s">
        <v>11645</v>
      </c>
      <c r="AF52" t="s">
        <v>11646</v>
      </c>
      <c r="AG52" t="s">
        <v>11642</v>
      </c>
      <c r="AH52" t="s">
        <v>4883</v>
      </c>
      <c r="AI52" t="s">
        <v>716</v>
      </c>
      <c r="AJ52" s="3">
        <v>11001</v>
      </c>
      <c r="AK52" t="s">
        <v>117</v>
      </c>
      <c r="AM52">
        <v>19512704234</v>
      </c>
      <c r="AO52" t="s">
        <v>11647</v>
      </c>
      <c r="AP52" t="s">
        <v>141</v>
      </c>
      <c r="AQ52" t="s">
        <v>688</v>
      </c>
      <c r="AR52" t="s">
        <v>689</v>
      </c>
      <c r="AS52" t="s">
        <v>690</v>
      </c>
      <c r="AT52" t="s">
        <v>691</v>
      </c>
      <c r="AU52" t="s">
        <v>692</v>
      </c>
      <c r="AV52" t="s">
        <v>693</v>
      </c>
      <c r="AW52" t="s">
        <v>522</v>
      </c>
      <c r="AX52" s="3">
        <v>73069</v>
      </c>
      <c r="AY52" t="s">
        <v>117</v>
      </c>
      <c r="BA52">
        <v>14053642525</v>
      </c>
      <c r="BC52" t="s">
        <v>694</v>
      </c>
      <c r="BD52" t="s">
        <v>695</v>
      </c>
      <c r="BE52" t="s">
        <v>522</v>
      </c>
      <c r="BF52" t="s">
        <v>696</v>
      </c>
      <c r="BG52" t="s">
        <v>234</v>
      </c>
      <c r="BH52" s="1">
        <v>44059.833333333336</v>
      </c>
      <c r="BI52">
        <v>56</v>
      </c>
      <c r="BJ52">
        <v>8</v>
      </c>
      <c r="BK52">
        <v>8</v>
      </c>
      <c r="BL52">
        <v>8</v>
      </c>
      <c r="BM52">
        <v>8</v>
      </c>
      <c r="BN52">
        <v>8</v>
      </c>
      <c r="BO52">
        <v>8</v>
      </c>
      <c r="BP52">
        <v>8</v>
      </c>
      <c r="BQ52" t="str">
        <f>"5:00 AM"</f>
        <v>5:00 AM</v>
      </c>
      <c r="BR52" t="str">
        <f>"5:00 PM"</f>
        <v>5:00 PM</v>
      </c>
      <c r="BS52" t="s">
        <v>120</v>
      </c>
      <c r="BT52">
        <v>0</v>
      </c>
      <c r="BU52">
        <v>1</v>
      </c>
      <c r="BV52" t="s">
        <v>113</v>
      </c>
      <c r="BW52">
        <v>0</v>
      </c>
      <c r="BX52" t="s">
        <v>697</v>
      </c>
      <c r="BY52" t="s">
        <v>4023</v>
      </c>
      <c r="BZ52" t="s">
        <v>884</v>
      </c>
      <c r="CA52" t="s">
        <v>886</v>
      </c>
      <c r="CB52" t="s">
        <v>234</v>
      </c>
      <c r="CC52" s="3">
        <v>33009</v>
      </c>
      <c r="CD52" t="s">
        <v>887</v>
      </c>
      <c r="CE52" t="s">
        <v>888</v>
      </c>
      <c r="CF52" s="4">
        <v>12.3</v>
      </c>
      <c r="CG52" s="4">
        <v>12.3</v>
      </c>
      <c r="CH52" s="4">
        <v>18.45</v>
      </c>
      <c r="CI52" s="4">
        <v>18.45</v>
      </c>
      <c r="CJ52" t="s">
        <v>123</v>
      </c>
      <c r="CL52" t="s">
        <v>11648</v>
      </c>
      <c r="CO52" t="s">
        <v>124</v>
      </c>
      <c r="CP52" t="s">
        <v>113</v>
      </c>
      <c r="CQ52" t="s">
        <v>113</v>
      </c>
      <c r="CR52" t="s">
        <v>121</v>
      </c>
      <c r="CS52" t="s">
        <v>113</v>
      </c>
      <c r="CT52" t="s">
        <v>121</v>
      </c>
      <c r="CU52" t="s">
        <v>113</v>
      </c>
      <c r="CV52" t="s">
        <v>703</v>
      </c>
      <c r="CW52" t="str">
        <f>"19512704234"</f>
        <v>19512704234</v>
      </c>
      <c r="CX52" t="s">
        <v>11647</v>
      </c>
      <c r="CY52" t="s">
        <v>124</v>
      </c>
      <c r="CZ52" t="s">
        <v>126</v>
      </c>
      <c r="DA52" t="s">
        <v>113</v>
      </c>
      <c r="DB52" t="s">
        <v>113</v>
      </c>
      <c r="DC52" t="s">
        <v>121</v>
      </c>
      <c r="DD52" t="s">
        <v>113</v>
      </c>
      <c r="DE52" t="s">
        <v>688</v>
      </c>
      <c r="DF52" t="s">
        <v>689</v>
      </c>
      <c r="DH52" t="s">
        <v>1800</v>
      </c>
      <c r="DI52" t="s">
        <v>694</v>
      </c>
    </row>
    <row r="53" spans="1:113" ht="15" customHeight="1" x14ac:dyDescent="0.25">
      <c r="A53" t="s">
        <v>9669</v>
      </c>
      <c r="B53" t="s">
        <v>129</v>
      </c>
      <c r="C53" s="1">
        <v>44060.585879513892</v>
      </c>
      <c r="D53" s="1">
        <v>44106</v>
      </c>
      <c r="E53" t="s">
        <v>121</v>
      </c>
      <c r="F53" t="s">
        <v>9670</v>
      </c>
      <c r="G53" t="s">
        <v>12786</v>
      </c>
      <c r="H53" t="s">
        <v>131</v>
      </c>
      <c r="I53">
        <v>10</v>
      </c>
      <c r="J53">
        <v>10</v>
      </c>
      <c r="K53" s="1">
        <v>44136</v>
      </c>
      <c r="L53" s="1">
        <v>44270</v>
      </c>
      <c r="M53" s="1">
        <v>44136</v>
      </c>
      <c r="N53" s="1">
        <v>44270</v>
      </c>
      <c r="O53" t="s">
        <v>132</v>
      </c>
      <c r="P53" t="s">
        <v>9671</v>
      </c>
      <c r="R53" t="s">
        <v>9672</v>
      </c>
      <c r="T53" t="s">
        <v>9673</v>
      </c>
      <c r="U53" t="s">
        <v>878</v>
      </c>
      <c r="V53" s="3">
        <v>19701</v>
      </c>
      <c r="W53" t="s">
        <v>117</v>
      </c>
      <c r="Y53">
        <v>13028341000</v>
      </c>
      <c r="AA53">
        <v>56173</v>
      </c>
      <c r="AB53" t="s">
        <v>5101</v>
      </c>
      <c r="AC53" t="s">
        <v>786</v>
      </c>
      <c r="AD53" t="s">
        <v>2885</v>
      </c>
      <c r="AE53" t="s">
        <v>263</v>
      </c>
      <c r="AF53" t="s">
        <v>9672</v>
      </c>
      <c r="AH53" t="s">
        <v>9673</v>
      </c>
      <c r="AI53" t="s">
        <v>878</v>
      </c>
      <c r="AJ53" s="3">
        <v>19701</v>
      </c>
      <c r="AK53" t="s">
        <v>117</v>
      </c>
      <c r="AM53">
        <v>13028341000</v>
      </c>
      <c r="AO53" t="s">
        <v>5102</v>
      </c>
      <c r="AP53" t="s">
        <v>141</v>
      </c>
      <c r="AQ53" t="s">
        <v>341</v>
      </c>
      <c r="AR53" t="s">
        <v>5103</v>
      </c>
      <c r="AS53" t="s">
        <v>3366</v>
      </c>
      <c r="AT53" t="s">
        <v>9674</v>
      </c>
      <c r="AV53" t="s">
        <v>5105</v>
      </c>
      <c r="AW53" t="s">
        <v>1292</v>
      </c>
      <c r="AX53" s="3">
        <v>19063</v>
      </c>
      <c r="AY53" t="s">
        <v>117</v>
      </c>
      <c r="BA53">
        <v>16103585976</v>
      </c>
      <c r="BC53" t="s">
        <v>5106</v>
      </c>
      <c r="BD53" t="s">
        <v>5107</v>
      </c>
      <c r="BE53" t="s">
        <v>1292</v>
      </c>
      <c r="BF53" t="s">
        <v>5108</v>
      </c>
      <c r="BG53" t="s">
        <v>1292</v>
      </c>
      <c r="BH53" s="1">
        <v>44120.833333333336</v>
      </c>
      <c r="BI53">
        <v>40</v>
      </c>
      <c r="BJ53">
        <v>4</v>
      </c>
      <c r="BK53">
        <v>8</v>
      </c>
      <c r="BL53">
        <v>8</v>
      </c>
      <c r="BM53">
        <v>8</v>
      </c>
      <c r="BN53">
        <v>4</v>
      </c>
      <c r="BO53">
        <v>4</v>
      </c>
      <c r="BP53">
        <v>4</v>
      </c>
      <c r="BQ53" t="str">
        <f>"7:00 AM"</f>
        <v>7:00 AM</v>
      </c>
      <c r="BR53" t="str">
        <f>"3:30 PM"</f>
        <v>3:30 PM</v>
      </c>
      <c r="BS53" t="s">
        <v>120</v>
      </c>
      <c r="BT53">
        <v>0</v>
      </c>
      <c r="BU53">
        <v>0</v>
      </c>
      <c r="BV53" t="s">
        <v>113</v>
      </c>
      <c r="BW53">
        <v>0</v>
      </c>
      <c r="BX53" t="s">
        <v>5109</v>
      </c>
      <c r="BY53" t="s">
        <v>9672</v>
      </c>
      <c r="CA53" t="s">
        <v>9673</v>
      </c>
      <c r="CB53" t="s">
        <v>878</v>
      </c>
      <c r="CC53" s="3">
        <v>19701</v>
      </c>
      <c r="CD53" t="s">
        <v>5110</v>
      </c>
      <c r="CE53" t="s">
        <v>1557</v>
      </c>
      <c r="CF53" s="4">
        <v>16.600000000000001</v>
      </c>
      <c r="CG53" s="4">
        <v>16.600000000000001</v>
      </c>
      <c r="CH53" s="4">
        <v>24.9</v>
      </c>
      <c r="CI53" s="4">
        <v>24.9</v>
      </c>
      <c r="CJ53" t="s">
        <v>123</v>
      </c>
      <c r="CL53" t="s">
        <v>9675</v>
      </c>
      <c r="CO53" t="s">
        <v>124</v>
      </c>
      <c r="CP53" t="s">
        <v>121</v>
      </c>
      <c r="CQ53" t="s">
        <v>121</v>
      </c>
      <c r="CR53" t="s">
        <v>121</v>
      </c>
      <c r="CS53" t="s">
        <v>121</v>
      </c>
      <c r="CT53" t="s">
        <v>121</v>
      </c>
      <c r="CU53" t="s">
        <v>113</v>
      </c>
      <c r="CV53" t="s">
        <v>5112</v>
      </c>
      <c r="CW53" t="str">
        <f>"13028341000"</f>
        <v>13028341000</v>
      </c>
      <c r="CX53" t="s">
        <v>5102</v>
      </c>
      <c r="CY53" t="s">
        <v>124</v>
      </c>
      <c r="CZ53" t="s">
        <v>126</v>
      </c>
      <c r="DA53" t="s">
        <v>113</v>
      </c>
      <c r="DB53" t="s">
        <v>113</v>
      </c>
      <c r="DC53" t="s">
        <v>121</v>
      </c>
      <c r="DD53" t="s">
        <v>113</v>
      </c>
    </row>
    <row r="54" spans="1:113" ht="15" customHeight="1" x14ac:dyDescent="0.25">
      <c r="A54" t="s">
        <v>8213</v>
      </c>
      <c r="B54" t="s">
        <v>129</v>
      </c>
      <c r="C54" s="1">
        <v>44060.598726504628</v>
      </c>
      <c r="D54" s="1">
        <v>44118</v>
      </c>
      <c r="E54" t="s">
        <v>113</v>
      </c>
      <c r="F54" t="s">
        <v>874</v>
      </c>
      <c r="G54" t="s">
        <v>12799</v>
      </c>
      <c r="H54" t="s">
        <v>680</v>
      </c>
      <c r="I54">
        <v>5</v>
      </c>
      <c r="J54">
        <v>5</v>
      </c>
      <c r="K54" s="1">
        <v>44150</v>
      </c>
      <c r="L54" s="1">
        <v>44439</v>
      </c>
      <c r="M54" s="1">
        <v>44150</v>
      </c>
      <c r="N54" s="1">
        <v>44439</v>
      </c>
      <c r="O54" t="s">
        <v>132</v>
      </c>
      <c r="P54" t="s">
        <v>8214</v>
      </c>
      <c r="R54" t="s">
        <v>8215</v>
      </c>
      <c r="T54" t="s">
        <v>8216</v>
      </c>
      <c r="U54" t="s">
        <v>1200</v>
      </c>
      <c r="V54" s="3">
        <v>21029</v>
      </c>
      <c r="W54" t="s">
        <v>117</v>
      </c>
      <c r="X54" t="s">
        <v>124</v>
      </c>
      <c r="Y54">
        <v>14107079206</v>
      </c>
      <c r="AA54">
        <v>711212</v>
      </c>
      <c r="AB54" t="s">
        <v>2779</v>
      </c>
      <c r="AC54" t="s">
        <v>6675</v>
      </c>
      <c r="AE54" t="s">
        <v>686</v>
      </c>
      <c r="AF54" t="s">
        <v>8215</v>
      </c>
      <c r="AH54" t="s">
        <v>8217</v>
      </c>
      <c r="AI54" t="s">
        <v>1200</v>
      </c>
      <c r="AJ54" s="3">
        <v>21029</v>
      </c>
      <c r="AK54" t="s">
        <v>117</v>
      </c>
      <c r="AL54" t="s">
        <v>124</v>
      </c>
      <c r="AM54">
        <v>14107079206</v>
      </c>
      <c r="AO54" t="s">
        <v>8218</v>
      </c>
      <c r="AP54" t="s">
        <v>141</v>
      </c>
      <c r="AQ54" t="s">
        <v>688</v>
      </c>
      <c r="AR54" t="s">
        <v>689</v>
      </c>
      <c r="AS54" t="s">
        <v>690</v>
      </c>
      <c r="AT54" t="s">
        <v>691</v>
      </c>
      <c r="AU54" t="s">
        <v>692</v>
      </c>
      <c r="AV54" t="s">
        <v>693</v>
      </c>
      <c r="AW54" t="s">
        <v>522</v>
      </c>
      <c r="AX54" s="3">
        <v>73069</v>
      </c>
      <c r="AY54" t="s">
        <v>117</v>
      </c>
      <c r="AZ54" t="s">
        <v>124</v>
      </c>
      <c r="BA54">
        <v>14053642525</v>
      </c>
      <c r="BC54" t="s">
        <v>694</v>
      </c>
      <c r="BD54" t="s">
        <v>695</v>
      </c>
      <c r="BE54" t="s">
        <v>522</v>
      </c>
      <c r="BF54" t="s">
        <v>696</v>
      </c>
      <c r="BG54" t="s">
        <v>1200</v>
      </c>
      <c r="BH54" s="1">
        <v>44013.833333333336</v>
      </c>
      <c r="BI54">
        <v>56</v>
      </c>
      <c r="BJ54">
        <v>8</v>
      </c>
      <c r="BK54">
        <v>8</v>
      </c>
      <c r="BL54">
        <v>8</v>
      </c>
      <c r="BM54">
        <v>8</v>
      </c>
      <c r="BN54">
        <v>8</v>
      </c>
      <c r="BO54">
        <v>8</v>
      </c>
      <c r="BP54">
        <v>8</v>
      </c>
      <c r="BQ54" t="str">
        <f>"5:00 AM"</f>
        <v>5:00 AM</v>
      </c>
      <c r="BR54" t="str">
        <f>"5:00 PM"</f>
        <v>5:00 PM</v>
      </c>
      <c r="BS54" t="s">
        <v>120</v>
      </c>
      <c r="BT54">
        <v>0</v>
      </c>
      <c r="BU54">
        <v>1</v>
      </c>
      <c r="BV54" t="s">
        <v>113</v>
      </c>
      <c r="BW54">
        <v>0</v>
      </c>
      <c r="BX54" t="s">
        <v>2181</v>
      </c>
      <c r="BY54" t="s">
        <v>2138</v>
      </c>
      <c r="BZ54" t="s">
        <v>2139</v>
      </c>
      <c r="CA54" t="s">
        <v>2140</v>
      </c>
      <c r="CB54" t="s">
        <v>1200</v>
      </c>
      <c r="CC54" s="3">
        <v>20724</v>
      </c>
      <c r="CD54" t="s">
        <v>2141</v>
      </c>
      <c r="CE54" t="s">
        <v>1652</v>
      </c>
      <c r="CF54" s="4">
        <v>14.68</v>
      </c>
      <c r="CG54" s="4">
        <v>14.68</v>
      </c>
      <c r="CH54" s="4">
        <v>22.02</v>
      </c>
      <c r="CI54" s="4">
        <v>22.02</v>
      </c>
      <c r="CJ54" t="s">
        <v>123</v>
      </c>
      <c r="CL54" t="s">
        <v>8219</v>
      </c>
      <c r="CO54" t="s">
        <v>124</v>
      </c>
      <c r="CP54" t="s">
        <v>113</v>
      </c>
      <c r="CQ54" t="s">
        <v>113</v>
      </c>
      <c r="CR54" t="s">
        <v>121</v>
      </c>
      <c r="CS54" t="s">
        <v>113</v>
      </c>
      <c r="CT54" t="s">
        <v>121</v>
      </c>
      <c r="CU54" t="s">
        <v>113</v>
      </c>
      <c r="CV54" t="s">
        <v>703</v>
      </c>
      <c r="CW54" t="str">
        <f>"14107079206"</f>
        <v>14107079206</v>
      </c>
      <c r="CX54" t="s">
        <v>8220</v>
      </c>
      <c r="CY54" t="s">
        <v>124</v>
      </c>
      <c r="CZ54" t="s">
        <v>126</v>
      </c>
      <c r="DA54" t="s">
        <v>113</v>
      </c>
      <c r="DB54" t="s">
        <v>113</v>
      </c>
      <c r="DC54" t="s">
        <v>121</v>
      </c>
      <c r="DD54" t="s">
        <v>113</v>
      </c>
      <c r="DE54" t="s">
        <v>688</v>
      </c>
      <c r="DF54" t="s">
        <v>689</v>
      </c>
      <c r="DH54" t="s">
        <v>1800</v>
      </c>
      <c r="DI54" t="s">
        <v>694</v>
      </c>
    </row>
    <row r="55" spans="1:113" ht="15" customHeight="1" x14ac:dyDescent="0.25">
      <c r="A55" t="s">
        <v>5376</v>
      </c>
      <c r="B55" t="s">
        <v>129</v>
      </c>
      <c r="C55" s="1">
        <v>44060.635293981482</v>
      </c>
      <c r="D55" s="1">
        <v>44110</v>
      </c>
      <c r="E55" t="s">
        <v>121</v>
      </c>
      <c r="F55" t="s">
        <v>2130</v>
      </c>
      <c r="G55" t="s">
        <v>12799</v>
      </c>
      <c r="H55" t="s">
        <v>680</v>
      </c>
      <c r="I55">
        <v>13</v>
      </c>
      <c r="J55">
        <v>13</v>
      </c>
      <c r="K55" s="1">
        <v>44150</v>
      </c>
      <c r="L55" s="1">
        <v>44453</v>
      </c>
      <c r="M55" s="1">
        <v>44150</v>
      </c>
      <c r="N55" s="1">
        <v>44453</v>
      </c>
      <c r="O55" t="s">
        <v>132</v>
      </c>
      <c r="P55" t="s">
        <v>5377</v>
      </c>
      <c r="R55" t="s">
        <v>5378</v>
      </c>
      <c r="T55" t="s">
        <v>5379</v>
      </c>
      <c r="U55" t="s">
        <v>204</v>
      </c>
      <c r="V55" s="3">
        <v>40517</v>
      </c>
      <c r="W55" t="s">
        <v>117</v>
      </c>
      <c r="Y55">
        <v>18592799915</v>
      </c>
      <c r="AA55">
        <v>711212</v>
      </c>
      <c r="AB55" t="s">
        <v>5380</v>
      </c>
      <c r="AC55" t="s">
        <v>5381</v>
      </c>
      <c r="AE55" t="s">
        <v>686</v>
      </c>
      <c r="AF55" t="s">
        <v>5378</v>
      </c>
      <c r="AH55" t="s">
        <v>215</v>
      </c>
      <c r="AI55" t="s">
        <v>204</v>
      </c>
      <c r="AJ55" s="3">
        <v>40517</v>
      </c>
      <c r="AK55" t="s">
        <v>117</v>
      </c>
      <c r="AM55">
        <v>18592799915</v>
      </c>
      <c r="AO55" t="s">
        <v>5382</v>
      </c>
      <c r="AP55" t="s">
        <v>141</v>
      </c>
      <c r="AQ55" t="s">
        <v>688</v>
      </c>
      <c r="AR55" t="s">
        <v>689</v>
      </c>
      <c r="AS55" t="s">
        <v>690</v>
      </c>
      <c r="AT55" t="s">
        <v>691</v>
      </c>
      <c r="AU55" t="s">
        <v>692</v>
      </c>
      <c r="AV55" t="s">
        <v>693</v>
      </c>
      <c r="AW55" t="s">
        <v>522</v>
      </c>
      <c r="AX55" s="3">
        <v>73069</v>
      </c>
      <c r="AY55" t="s">
        <v>117</v>
      </c>
      <c r="BA55">
        <v>14053642525</v>
      </c>
      <c r="BC55" t="s">
        <v>694</v>
      </c>
      <c r="BD55" t="s">
        <v>695</v>
      </c>
      <c r="BE55" t="s">
        <v>522</v>
      </c>
      <c r="BF55" t="s">
        <v>696</v>
      </c>
      <c r="BG55" t="s">
        <v>234</v>
      </c>
      <c r="BH55" s="1">
        <v>44013.833333333336</v>
      </c>
      <c r="BI55">
        <v>56</v>
      </c>
      <c r="BJ55">
        <v>8</v>
      </c>
      <c r="BK55">
        <v>8</v>
      </c>
      <c r="BL55">
        <v>8</v>
      </c>
      <c r="BM55">
        <v>8</v>
      </c>
      <c r="BN55">
        <v>8</v>
      </c>
      <c r="BO55">
        <v>8</v>
      </c>
      <c r="BP55">
        <v>8</v>
      </c>
      <c r="BQ55" t="str">
        <f>"5:00 AM"</f>
        <v>5:00 AM</v>
      </c>
      <c r="BR55" t="str">
        <f>"5:00 PM"</f>
        <v>5:00 PM</v>
      </c>
      <c r="BS55" t="s">
        <v>120</v>
      </c>
      <c r="BT55">
        <v>0</v>
      </c>
      <c r="BU55">
        <v>1</v>
      </c>
      <c r="BV55" t="s">
        <v>113</v>
      </c>
      <c r="BW55">
        <v>0</v>
      </c>
      <c r="BX55" t="s">
        <v>697</v>
      </c>
      <c r="BY55" t="s">
        <v>4023</v>
      </c>
      <c r="BZ55" t="s">
        <v>884</v>
      </c>
      <c r="CA55" t="s">
        <v>886</v>
      </c>
      <c r="CB55" t="s">
        <v>234</v>
      </c>
      <c r="CC55" s="3">
        <v>33009</v>
      </c>
      <c r="CD55" t="s">
        <v>887</v>
      </c>
      <c r="CE55" t="s">
        <v>888</v>
      </c>
      <c r="CF55" s="4">
        <v>12.3</v>
      </c>
      <c r="CG55" s="4">
        <v>12.3</v>
      </c>
      <c r="CH55" s="4">
        <v>18.45</v>
      </c>
      <c r="CI55" s="4">
        <v>18.45</v>
      </c>
      <c r="CJ55" t="s">
        <v>123</v>
      </c>
      <c r="CL55" t="s">
        <v>5383</v>
      </c>
      <c r="CO55" t="s">
        <v>124</v>
      </c>
      <c r="CP55" t="s">
        <v>113</v>
      </c>
      <c r="CQ55" t="s">
        <v>113</v>
      </c>
      <c r="CR55" t="s">
        <v>121</v>
      </c>
      <c r="CS55" t="s">
        <v>113</v>
      </c>
      <c r="CT55" t="s">
        <v>121</v>
      </c>
      <c r="CU55" t="s">
        <v>113</v>
      </c>
      <c r="CV55" t="s">
        <v>703</v>
      </c>
      <c r="CW55" t="str">
        <f>"18592799915"</f>
        <v>18592799915</v>
      </c>
      <c r="CX55" t="s">
        <v>5384</v>
      </c>
      <c r="CY55" t="s">
        <v>124</v>
      </c>
      <c r="CZ55" t="s">
        <v>126</v>
      </c>
      <c r="DA55" t="s">
        <v>113</v>
      </c>
      <c r="DB55" t="s">
        <v>113</v>
      </c>
      <c r="DC55" t="s">
        <v>121</v>
      </c>
      <c r="DD55" t="s">
        <v>113</v>
      </c>
      <c r="DE55" t="s">
        <v>688</v>
      </c>
      <c r="DF55" t="s">
        <v>689</v>
      </c>
      <c r="DH55" t="s">
        <v>1800</v>
      </c>
      <c r="DI55" t="s">
        <v>694</v>
      </c>
    </row>
    <row r="56" spans="1:113" ht="15" customHeight="1" x14ac:dyDescent="0.25">
      <c r="A56" t="s">
        <v>4017</v>
      </c>
      <c r="B56" t="s">
        <v>129</v>
      </c>
      <c r="C56" s="1">
        <v>44060.652157407407</v>
      </c>
      <c r="D56" s="1">
        <v>44109</v>
      </c>
      <c r="E56" t="s">
        <v>113</v>
      </c>
      <c r="F56" t="s">
        <v>2130</v>
      </c>
      <c r="G56" t="s">
        <v>12799</v>
      </c>
      <c r="H56" t="s">
        <v>680</v>
      </c>
      <c r="I56">
        <v>3</v>
      </c>
      <c r="J56">
        <v>3</v>
      </c>
      <c r="K56" s="1">
        <v>44150</v>
      </c>
      <c r="L56" s="1">
        <v>44453</v>
      </c>
      <c r="M56" s="1">
        <v>44150</v>
      </c>
      <c r="N56" s="1">
        <v>44453</v>
      </c>
      <c r="O56" t="s">
        <v>132</v>
      </c>
      <c r="P56" t="s">
        <v>4018</v>
      </c>
      <c r="R56" t="s">
        <v>4019</v>
      </c>
      <c r="T56" t="s">
        <v>4020</v>
      </c>
      <c r="U56" t="s">
        <v>234</v>
      </c>
      <c r="V56" s="3">
        <v>33019</v>
      </c>
      <c r="W56" t="s">
        <v>117</v>
      </c>
      <c r="X56" t="s">
        <v>124</v>
      </c>
      <c r="Y56">
        <v>17329154405</v>
      </c>
      <c r="AA56">
        <v>711212</v>
      </c>
      <c r="AB56" t="s">
        <v>4021</v>
      </c>
      <c r="AC56" t="s">
        <v>1120</v>
      </c>
      <c r="AE56" t="s">
        <v>686</v>
      </c>
      <c r="AF56" t="s">
        <v>4019</v>
      </c>
      <c r="AH56" t="s">
        <v>4020</v>
      </c>
      <c r="AI56" t="s">
        <v>234</v>
      </c>
      <c r="AJ56" s="3">
        <v>33019</v>
      </c>
      <c r="AK56" t="s">
        <v>117</v>
      </c>
      <c r="AL56" t="s">
        <v>124</v>
      </c>
      <c r="AM56">
        <v>17329154405</v>
      </c>
      <c r="AO56" t="s">
        <v>4022</v>
      </c>
      <c r="AP56" t="s">
        <v>141</v>
      </c>
      <c r="AQ56" t="s">
        <v>688</v>
      </c>
      <c r="AR56" t="s">
        <v>689</v>
      </c>
      <c r="AS56" t="s">
        <v>690</v>
      </c>
      <c r="AT56" t="s">
        <v>691</v>
      </c>
      <c r="AU56" t="s">
        <v>692</v>
      </c>
      <c r="AV56" t="s">
        <v>693</v>
      </c>
      <c r="AW56" t="s">
        <v>522</v>
      </c>
      <c r="AX56" s="3">
        <v>73069</v>
      </c>
      <c r="AY56" t="s">
        <v>117</v>
      </c>
      <c r="BA56">
        <v>14053642525</v>
      </c>
      <c r="BC56" t="s">
        <v>694</v>
      </c>
      <c r="BD56" t="s">
        <v>695</v>
      </c>
      <c r="BE56" t="s">
        <v>522</v>
      </c>
      <c r="BF56" t="s">
        <v>696</v>
      </c>
      <c r="BG56" t="s">
        <v>234</v>
      </c>
      <c r="BH56" s="1">
        <v>44059.833333333336</v>
      </c>
      <c r="BI56">
        <v>56</v>
      </c>
      <c r="BJ56">
        <v>8</v>
      </c>
      <c r="BK56">
        <v>8</v>
      </c>
      <c r="BL56">
        <v>8</v>
      </c>
      <c r="BM56">
        <v>8</v>
      </c>
      <c r="BN56">
        <v>8</v>
      </c>
      <c r="BO56">
        <v>8</v>
      </c>
      <c r="BP56">
        <v>8</v>
      </c>
      <c r="BQ56" t="str">
        <f>"5:00 AM"</f>
        <v>5:00 AM</v>
      </c>
      <c r="BR56" t="str">
        <f>"5:00 PM"</f>
        <v>5:00 PM</v>
      </c>
      <c r="BS56" t="s">
        <v>120</v>
      </c>
      <c r="BT56">
        <v>0</v>
      </c>
      <c r="BU56">
        <v>1</v>
      </c>
      <c r="BV56" t="s">
        <v>113</v>
      </c>
      <c r="BW56">
        <v>0</v>
      </c>
      <c r="BX56" t="s">
        <v>2181</v>
      </c>
      <c r="BY56" t="s">
        <v>4023</v>
      </c>
      <c r="BZ56" t="s">
        <v>4024</v>
      </c>
      <c r="CA56" t="s">
        <v>4025</v>
      </c>
      <c r="CB56" t="s">
        <v>234</v>
      </c>
      <c r="CC56" s="3">
        <v>33009</v>
      </c>
      <c r="CD56" t="s">
        <v>887</v>
      </c>
      <c r="CE56" t="s">
        <v>888</v>
      </c>
      <c r="CF56" s="4">
        <v>12.3</v>
      </c>
      <c r="CG56" s="4">
        <v>12.3</v>
      </c>
      <c r="CH56" s="4">
        <v>18.45</v>
      </c>
      <c r="CI56" s="4">
        <v>18.45</v>
      </c>
      <c r="CJ56" t="s">
        <v>123</v>
      </c>
      <c r="CL56" t="s">
        <v>4026</v>
      </c>
      <c r="CO56" t="s">
        <v>124</v>
      </c>
      <c r="CP56" t="s">
        <v>113</v>
      </c>
      <c r="CQ56" t="s">
        <v>113</v>
      </c>
      <c r="CR56" t="s">
        <v>121</v>
      </c>
      <c r="CS56" t="s">
        <v>113</v>
      </c>
      <c r="CT56" t="s">
        <v>121</v>
      </c>
      <c r="CU56" t="s">
        <v>113</v>
      </c>
      <c r="CV56" t="s">
        <v>703</v>
      </c>
      <c r="CW56" t="str">
        <f>"17329154405"</f>
        <v>17329154405</v>
      </c>
      <c r="CX56" t="s">
        <v>4022</v>
      </c>
      <c r="CY56" t="s">
        <v>124</v>
      </c>
      <c r="CZ56" t="s">
        <v>126</v>
      </c>
      <c r="DA56" t="s">
        <v>113</v>
      </c>
      <c r="DB56" t="s">
        <v>113</v>
      </c>
      <c r="DC56" t="s">
        <v>121</v>
      </c>
      <c r="DD56" t="s">
        <v>113</v>
      </c>
      <c r="DE56" t="s">
        <v>688</v>
      </c>
      <c r="DF56" t="s">
        <v>689</v>
      </c>
      <c r="DH56" t="s">
        <v>1800</v>
      </c>
      <c r="DI56" t="s">
        <v>694</v>
      </c>
    </row>
    <row r="57" spans="1:113" ht="15" customHeight="1" x14ac:dyDescent="0.25">
      <c r="A57" t="s">
        <v>410</v>
      </c>
      <c r="B57" t="s">
        <v>129</v>
      </c>
      <c r="C57" s="1">
        <v>44060.664841898149</v>
      </c>
      <c r="D57" s="1">
        <v>44109</v>
      </c>
      <c r="E57" t="s">
        <v>113</v>
      </c>
      <c r="F57" t="s">
        <v>411</v>
      </c>
      <c r="G57" t="s">
        <v>12792</v>
      </c>
      <c r="H57" t="s">
        <v>412</v>
      </c>
      <c r="I57">
        <v>17</v>
      </c>
      <c r="J57">
        <v>17</v>
      </c>
      <c r="K57" s="1">
        <v>44150</v>
      </c>
      <c r="L57" s="1">
        <v>44302</v>
      </c>
      <c r="M57" s="1">
        <v>44150</v>
      </c>
      <c r="N57" s="1">
        <v>44302</v>
      </c>
      <c r="O57" t="s">
        <v>115</v>
      </c>
      <c r="P57" t="s">
        <v>413</v>
      </c>
      <c r="Q57" t="s">
        <v>414</v>
      </c>
      <c r="R57" t="s">
        <v>415</v>
      </c>
      <c r="T57" t="s">
        <v>287</v>
      </c>
      <c r="U57" t="s">
        <v>288</v>
      </c>
      <c r="V57" s="3">
        <v>81657</v>
      </c>
      <c r="W57" t="s">
        <v>117</v>
      </c>
      <c r="Y57">
        <v>19708276645</v>
      </c>
      <c r="AA57">
        <v>72111</v>
      </c>
      <c r="AB57" t="s">
        <v>416</v>
      </c>
      <c r="AC57" t="s">
        <v>417</v>
      </c>
      <c r="AE57" t="s">
        <v>418</v>
      </c>
      <c r="AF57" t="s">
        <v>419</v>
      </c>
      <c r="AH57" t="s">
        <v>377</v>
      </c>
      <c r="AI57" t="s">
        <v>288</v>
      </c>
      <c r="AJ57" s="3">
        <v>81632</v>
      </c>
      <c r="AK57" t="s">
        <v>117</v>
      </c>
      <c r="AM57">
        <v>19708276645</v>
      </c>
      <c r="AO57" t="s">
        <v>420</v>
      </c>
      <c r="AP57" t="s">
        <v>141</v>
      </c>
      <c r="AQ57" t="s">
        <v>421</v>
      </c>
      <c r="AR57" t="s">
        <v>422</v>
      </c>
      <c r="AT57" t="s">
        <v>423</v>
      </c>
      <c r="AU57" t="s">
        <v>424</v>
      </c>
      <c r="AV57" t="s">
        <v>425</v>
      </c>
      <c r="AW57" t="s">
        <v>426</v>
      </c>
      <c r="AX57" s="3">
        <v>68114</v>
      </c>
      <c r="AY57" t="s">
        <v>117</v>
      </c>
      <c r="BA57">
        <v>14023911991</v>
      </c>
      <c r="BC57" t="s">
        <v>427</v>
      </c>
      <c r="BD57" t="s">
        <v>428</v>
      </c>
      <c r="BE57" t="s">
        <v>426</v>
      </c>
      <c r="BF57" t="s">
        <v>429</v>
      </c>
      <c r="BG57" t="s">
        <v>288</v>
      </c>
      <c r="BH57" s="1">
        <v>44059.833333333336</v>
      </c>
      <c r="BI57">
        <v>40</v>
      </c>
      <c r="BJ57">
        <v>0</v>
      </c>
      <c r="BK57">
        <v>8</v>
      </c>
      <c r="BL57">
        <v>8</v>
      </c>
      <c r="BM57">
        <v>8</v>
      </c>
      <c r="BN57">
        <v>8</v>
      </c>
      <c r="BO57">
        <v>8</v>
      </c>
      <c r="BP57">
        <v>0</v>
      </c>
      <c r="BQ57" t="str">
        <f>"6:00 AM"</f>
        <v>6:00 AM</v>
      </c>
      <c r="BR57" t="str">
        <f>"2:30 PM"</f>
        <v>2:30 PM</v>
      </c>
      <c r="BS57" t="s">
        <v>120</v>
      </c>
      <c r="BT57">
        <v>0</v>
      </c>
      <c r="BU57">
        <v>0</v>
      </c>
      <c r="BV57" t="s">
        <v>113</v>
      </c>
      <c r="BW57">
        <v>0</v>
      </c>
      <c r="BX57" s="2" t="s">
        <v>430</v>
      </c>
      <c r="BY57" t="s">
        <v>415</v>
      </c>
      <c r="CA57" t="s">
        <v>287</v>
      </c>
      <c r="CB57" t="s">
        <v>288</v>
      </c>
      <c r="CC57" s="3">
        <v>81657</v>
      </c>
      <c r="CD57" t="s">
        <v>303</v>
      </c>
      <c r="CE57" t="s">
        <v>304</v>
      </c>
      <c r="CF57" s="4">
        <v>16.5</v>
      </c>
      <c r="CH57" s="4">
        <v>24.75</v>
      </c>
      <c r="CJ57" t="s">
        <v>123</v>
      </c>
      <c r="CK57" t="s">
        <v>431</v>
      </c>
      <c r="CL57" t="s">
        <v>432</v>
      </c>
      <c r="CO57" t="s">
        <v>124</v>
      </c>
      <c r="CP57" t="s">
        <v>121</v>
      </c>
      <c r="CQ57" t="s">
        <v>121</v>
      </c>
      <c r="CR57" t="s">
        <v>121</v>
      </c>
      <c r="CS57" t="s">
        <v>121</v>
      </c>
      <c r="CT57" t="s">
        <v>121</v>
      </c>
      <c r="CU57" t="s">
        <v>121</v>
      </c>
      <c r="CV57" t="s">
        <v>431</v>
      </c>
      <c r="CW57" t="str">
        <f>"N/A"</f>
        <v>N/A</v>
      </c>
      <c r="CX57" t="s">
        <v>420</v>
      </c>
      <c r="CY57" t="s">
        <v>433</v>
      </c>
      <c r="CZ57" t="s">
        <v>126</v>
      </c>
      <c r="DA57" t="s">
        <v>113</v>
      </c>
      <c r="DB57" t="s">
        <v>113</v>
      </c>
      <c r="DC57" t="s">
        <v>121</v>
      </c>
      <c r="DD57" t="s">
        <v>113</v>
      </c>
    </row>
    <row r="58" spans="1:113" ht="15" customHeight="1" x14ac:dyDescent="0.25">
      <c r="A58" t="s">
        <v>5438</v>
      </c>
      <c r="B58" t="s">
        <v>129</v>
      </c>
      <c r="C58" s="1">
        <v>44060.669578356479</v>
      </c>
      <c r="D58" s="1">
        <v>44123</v>
      </c>
      <c r="E58" t="s">
        <v>113</v>
      </c>
      <c r="F58" t="s">
        <v>5439</v>
      </c>
      <c r="G58" t="s">
        <v>12800</v>
      </c>
      <c r="H58" t="s">
        <v>725</v>
      </c>
      <c r="I58">
        <v>37</v>
      </c>
      <c r="J58">
        <v>37</v>
      </c>
      <c r="K58" s="1">
        <v>44150</v>
      </c>
      <c r="L58" s="1">
        <v>44302</v>
      </c>
      <c r="M58" s="1">
        <v>44150</v>
      </c>
      <c r="N58" s="1">
        <v>44302</v>
      </c>
      <c r="O58" t="s">
        <v>115</v>
      </c>
      <c r="P58" t="s">
        <v>413</v>
      </c>
      <c r="Q58" t="s">
        <v>414</v>
      </c>
      <c r="R58" t="s">
        <v>415</v>
      </c>
      <c r="T58" t="s">
        <v>287</v>
      </c>
      <c r="U58" t="s">
        <v>288</v>
      </c>
      <c r="V58" s="3">
        <v>81657</v>
      </c>
      <c r="W58" t="s">
        <v>117</v>
      </c>
      <c r="Y58">
        <v>19708276645</v>
      </c>
      <c r="AA58">
        <v>72111</v>
      </c>
      <c r="AB58" t="s">
        <v>416</v>
      </c>
      <c r="AC58" t="s">
        <v>417</v>
      </c>
      <c r="AE58" t="s">
        <v>418</v>
      </c>
      <c r="AF58" t="s">
        <v>419</v>
      </c>
      <c r="AH58" t="s">
        <v>377</v>
      </c>
      <c r="AI58" t="s">
        <v>288</v>
      </c>
      <c r="AJ58" s="3">
        <v>81632</v>
      </c>
      <c r="AK58" t="s">
        <v>117</v>
      </c>
      <c r="AM58">
        <v>19708276645</v>
      </c>
      <c r="AO58" t="s">
        <v>420</v>
      </c>
      <c r="AP58" t="s">
        <v>141</v>
      </c>
      <c r="AQ58" t="s">
        <v>421</v>
      </c>
      <c r="AR58" t="s">
        <v>422</v>
      </c>
      <c r="AT58" t="s">
        <v>423</v>
      </c>
      <c r="AU58" t="s">
        <v>424</v>
      </c>
      <c r="AV58" t="s">
        <v>425</v>
      </c>
      <c r="AW58" t="s">
        <v>426</v>
      </c>
      <c r="AX58" s="3">
        <v>68114</v>
      </c>
      <c r="AY58" t="s">
        <v>117</v>
      </c>
      <c r="BA58">
        <v>14023911991</v>
      </c>
      <c r="BC58" t="s">
        <v>427</v>
      </c>
      <c r="BD58" t="s">
        <v>5440</v>
      </c>
      <c r="BE58" t="s">
        <v>426</v>
      </c>
      <c r="BF58" t="s">
        <v>429</v>
      </c>
      <c r="BG58" t="s">
        <v>288</v>
      </c>
      <c r="BH58" s="1">
        <v>44059.833333333336</v>
      </c>
      <c r="BI58">
        <v>40</v>
      </c>
      <c r="BJ58">
        <v>0</v>
      </c>
      <c r="BK58">
        <v>8</v>
      </c>
      <c r="BL58">
        <v>8</v>
      </c>
      <c r="BM58">
        <v>8</v>
      </c>
      <c r="BN58">
        <v>8</v>
      </c>
      <c r="BO58">
        <v>8</v>
      </c>
      <c r="BP58">
        <v>0</v>
      </c>
      <c r="BQ58" t="str">
        <f>"6:00 AM"</f>
        <v>6:00 AM</v>
      </c>
      <c r="BR58" t="str">
        <f>"3:30 PM"</f>
        <v>3:30 PM</v>
      </c>
      <c r="BS58" t="s">
        <v>120</v>
      </c>
      <c r="BT58">
        <v>0</v>
      </c>
      <c r="BU58">
        <v>0</v>
      </c>
      <c r="BV58" t="s">
        <v>113</v>
      </c>
      <c r="BW58">
        <v>0</v>
      </c>
      <c r="BX58" s="2" t="s">
        <v>5441</v>
      </c>
      <c r="BY58" t="s">
        <v>415</v>
      </c>
      <c r="CA58" t="s">
        <v>287</v>
      </c>
      <c r="CB58" t="s">
        <v>288</v>
      </c>
      <c r="CC58" s="3">
        <v>81657</v>
      </c>
      <c r="CD58" t="s">
        <v>303</v>
      </c>
      <c r="CE58" t="s">
        <v>304</v>
      </c>
      <c r="CF58" s="4">
        <v>15</v>
      </c>
      <c r="CH58" s="4">
        <v>22.5</v>
      </c>
      <c r="CJ58" t="s">
        <v>123</v>
      </c>
      <c r="CK58" t="s">
        <v>431</v>
      </c>
      <c r="CL58" t="s">
        <v>5442</v>
      </c>
      <c r="CO58" t="s">
        <v>124</v>
      </c>
      <c r="CP58" t="s">
        <v>121</v>
      </c>
      <c r="CQ58" t="s">
        <v>121</v>
      </c>
      <c r="CR58" t="s">
        <v>121</v>
      </c>
      <c r="CS58" t="s">
        <v>121</v>
      </c>
      <c r="CT58" t="s">
        <v>121</v>
      </c>
      <c r="CU58" t="s">
        <v>121</v>
      </c>
      <c r="CV58" t="s">
        <v>431</v>
      </c>
      <c r="CW58" t="str">
        <f>"N/A"</f>
        <v>N/A</v>
      </c>
      <c r="CX58" t="s">
        <v>420</v>
      </c>
      <c r="CY58" t="s">
        <v>433</v>
      </c>
      <c r="CZ58" t="s">
        <v>126</v>
      </c>
      <c r="DA58" t="s">
        <v>113</v>
      </c>
      <c r="DB58" t="s">
        <v>113</v>
      </c>
      <c r="DC58" t="s">
        <v>121</v>
      </c>
      <c r="DD58" t="s">
        <v>113</v>
      </c>
    </row>
    <row r="59" spans="1:113" ht="15" customHeight="1" x14ac:dyDescent="0.25">
      <c r="A59" t="s">
        <v>7581</v>
      </c>
      <c r="B59" t="s">
        <v>129</v>
      </c>
      <c r="C59" s="1">
        <v>44060.674881828701</v>
      </c>
      <c r="D59" s="1">
        <v>44112</v>
      </c>
      <c r="E59" t="s">
        <v>113</v>
      </c>
      <c r="F59" t="s">
        <v>1843</v>
      </c>
      <c r="G59" t="s">
        <v>12791</v>
      </c>
      <c r="H59" t="s">
        <v>283</v>
      </c>
      <c r="I59">
        <v>25</v>
      </c>
      <c r="J59">
        <v>25</v>
      </c>
      <c r="K59" s="1">
        <v>44150</v>
      </c>
      <c r="L59" s="1">
        <v>44423</v>
      </c>
      <c r="M59" s="1">
        <v>44150</v>
      </c>
      <c r="N59" s="1">
        <v>44423</v>
      </c>
      <c r="O59" t="s">
        <v>115</v>
      </c>
      <c r="P59" t="s">
        <v>7582</v>
      </c>
      <c r="R59" t="s">
        <v>7583</v>
      </c>
      <c r="S59" t="s">
        <v>2987</v>
      </c>
      <c r="T59" t="s">
        <v>7584</v>
      </c>
      <c r="U59" t="s">
        <v>234</v>
      </c>
      <c r="V59" s="3">
        <v>32550</v>
      </c>
      <c r="W59" t="s">
        <v>117</v>
      </c>
      <c r="Y59">
        <v>18505980585</v>
      </c>
      <c r="AA59">
        <v>721110</v>
      </c>
      <c r="AB59" t="s">
        <v>7585</v>
      </c>
      <c r="AC59" t="s">
        <v>1272</v>
      </c>
      <c r="AE59" t="s">
        <v>2598</v>
      </c>
      <c r="AF59" t="s">
        <v>7586</v>
      </c>
      <c r="AH59" t="s">
        <v>7584</v>
      </c>
      <c r="AI59" t="s">
        <v>234</v>
      </c>
      <c r="AJ59" s="3">
        <v>32550</v>
      </c>
      <c r="AK59" t="s">
        <v>117</v>
      </c>
      <c r="AM59">
        <v>18505980585</v>
      </c>
      <c r="AO59" t="s">
        <v>7587</v>
      </c>
      <c r="BG59" t="s">
        <v>234</v>
      </c>
      <c r="BH59" s="1">
        <v>44059.833333333336</v>
      </c>
      <c r="BI59">
        <v>56</v>
      </c>
      <c r="BJ59">
        <v>8</v>
      </c>
      <c r="BK59">
        <v>8</v>
      </c>
      <c r="BL59">
        <v>8</v>
      </c>
      <c r="BM59">
        <v>8</v>
      </c>
      <c r="BN59">
        <v>8</v>
      </c>
      <c r="BO59">
        <v>8</v>
      </c>
      <c r="BP59">
        <v>8</v>
      </c>
      <c r="BQ59" t="str">
        <f>"8:00 AM"</f>
        <v>8:00 AM</v>
      </c>
      <c r="BR59" t="str">
        <f>"4:30 PM"</f>
        <v>4:30 PM</v>
      </c>
      <c r="BS59" t="s">
        <v>120</v>
      </c>
      <c r="BT59">
        <v>0</v>
      </c>
      <c r="BU59">
        <v>1</v>
      </c>
      <c r="BV59" t="s">
        <v>113</v>
      </c>
      <c r="BW59">
        <v>0</v>
      </c>
      <c r="BX59" t="s">
        <v>7588</v>
      </c>
      <c r="BY59" t="s">
        <v>7586</v>
      </c>
      <c r="CA59" t="s">
        <v>7584</v>
      </c>
      <c r="CB59" t="s">
        <v>234</v>
      </c>
      <c r="CC59" s="3">
        <v>32550</v>
      </c>
      <c r="CD59" t="s">
        <v>2435</v>
      </c>
      <c r="CE59" t="s">
        <v>2436</v>
      </c>
      <c r="CF59" s="4">
        <v>11.79</v>
      </c>
      <c r="CG59" s="4">
        <v>11.79</v>
      </c>
      <c r="CH59" s="4">
        <v>17.690000000000001</v>
      </c>
      <c r="CI59" s="4">
        <v>17.690000000000001</v>
      </c>
      <c r="CJ59" t="s">
        <v>123</v>
      </c>
      <c r="CL59" t="s">
        <v>7589</v>
      </c>
      <c r="CO59" t="s">
        <v>124</v>
      </c>
      <c r="CP59" t="s">
        <v>113</v>
      </c>
      <c r="CQ59" t="s">
        <v>113</v>
      </c>
      <c r="CR59" t="s">
        <v>121</v>
      </c>
      <c r="CS59" t="s">
        <v>121</v>
      </c>
      <c r="CT59" t="s">
        <v>121</v>
      </c>
      <c r="CU59" t="s">
        <v>121</v>
      </c>
      <c r="CV59" t="s">
        <v>7590</v>
      </c>
      <c r="CW59" t="str">
        <f>"18505980585"</f>
        <v>18505980585</v>
      </c>
      <c r="CX59" t="s">
        <v>7587</v>
      </c>
      <c r="CY59" t="s">
        <v>7591</v>
      </c>
      <c r="CZ59" t="s">
        <v>126</v>
      </c>
      <c r="DA59" t="s">
        <v>113</v>
      </c>
      <c r="DB59" t="s">
        <v>113</v>
      </c>
      <c r="DC59" t="s">
        <v>121</v>
      </c>
      <c r="DD59" t="s">
        <v>113</v>
      </c>
      <c r="DE59" t="s">
        <v>7585</v>
      </c>
      <c r="DF59" t="s">
        <v>1272</v>
      </c>
      <c r="DH59" t="s">
        <v>7592</v>
      </c>
      <c r="DI59" t="s">
        <v>7587</v>
      </c>
    </row>
    <row r="60" spans="1:113" ht="15" customHeight="1" x14ac:dyDescent="0.25">
      <c r="A60" t="s">
        <v>310</v>
      </c>
      <c r="B60" t="s">
        <v>311</v>
      </c>
      <c r="C60" s="1">
        <v>44060.730519444442</v>
      </c>
      <c r="D60" s="1">
        <v>44125</v>
      </c>
      <c r="E60" t="s">
        <v>113</v>
      </c>
      <c r="F60" t="s">
        <v>312</v>
      </c>
      <c r="G60" t="s">
        <v>12787</v>
      </c>
      <c r="H60" t="s">
        <v>176</v>
      </c>
      <c r="I60">
        <v>40</v>
      </c>
      <c r="J60">
        <v>8</v>
      </c>
      <c r="K60" s="1">
        <v>44145</v>
      </c>
      <c r="L60" s="1">
        <v>44387</v>
      </c>
      <c r="M60" s="1">
        <v>44145</v>
      </c>
      <c r="N60" s="1">
        <v>44387</v>
      </c>
      <c r="O60" t="s">
        <v>132</v>
      </c>
      <c r="P60" t="s">
        <v>313</v>
      </c>
      <c r="R60" t="s">
        <v>314</v>
      </c>
      <c r="T60" t="s">
        <v>315</v>
      </c>
      <c r="U60" t="s">
        <v>182</v>
      </c>
      <c r="V60" s="3">
        <v>97338</v>
      </c>
      <c r="W60" t="s">
        <v>117</v>
      </c>
      <c r="Y60">
        <v>15039495755</v>
      </c>
      <c r="AA60">
        <v>11531</v>
      </c>
      <c r="AB60" t="s">
        <v>316</v>
      </c>
      <c r="AC60" t="s">
        <v>317</v>
      </c>
      <c r="AE60" t="s">
        <v>318</v>
      </c>
      <c r="AF60" t="s">
        <v>314</v>
      </c>
      <c r="AH60" t="s">
        <v>315</v>
      </c>
      <c r="AI60" t="s">
        <v>182</v>
      </c>
      <c r="AJ60" s="3">
        <v>97338</v>
      </c>
      <c r="AK60" t="s">
        <v>117</v>
      </c>
      <c r="AM60">
        <v>15039495755</v>
      </c>
      <c r="AO60" t="s">
        <v>319</v>
      </c>
      <c r="AP60" t="s">
        <v>239</v>
      </c>
      <c r="AQ60" t="s">
        <v>320</v>
      </c>
      <c r="AR60" t="s">
        <v>321</v>
      </c>
      <c r="AT60" t="s">
        <v>322</v>
      </c>
      <c r="AV60" t="s">
        <v>323</v>
      </c>
      <c r="AW60" t="s">
        <v>324</v>
      </c>
      <c r="AX60" s="3">
        <v>83815</v>
      </c>
      <c r="AY60" t="s">
        <v>117</v>
      </c>
      <c r="BA60">
        <v>12089303246</v>
      </c>
      <c r="BC60" t="s">
        <v>325</v>
      </c>
      <c r="BD60" t="s">
        <v>326</v>
      </c>
      <c r="BG60" t="s">
        <v>182</v>
      </c>
      <c r="BH60" s="1">
        <v>44059.833333333336</v>
      </c>
      <c r="BI60">
        <v>35</v>
      </c>
      <c r="BJ60">
        <v>0</v>
      </c>
      <c r="BK60">
        <v>7</v>
      </c>
      <c r="BL60">
        <v>7</v>
      </c>
      <c r="BM60">
        <v>7</v>
      </c>
      <c r="BN60">
        <v>7</v>
      </c>
      <c r="BO60">
        <v>7</v>
      </c>
      <c r="BP60">
        <v>0</v>
      </c>
      <c r="BQ60" t="str">
        <f>"7:00 AM"</f>
        <v>7:00 AM</v>
      </c>
      <c r="BR60" t="str">
        <f>"3:30 PM"</f>
        <v>3:30 PM</v>
      </c>
      <c r="BS60" t="s">
        <v>120</v>
      </c>
      <c r="BT60">
        <v>0</v>
      </c>
      <c r="BU60">
        <v>0</v>
      </c>
      <c r="BV60" t="s">
        <v>113</v>
      </c>
      <c r="BW60">
        <v>0</v>
      </c>
      <c r="BX60" t="s">
        <v>327</v>
      </c>
      <c r="BY60" t="s">
        <v>328</v>
      </c>
      <c r="CA60" t="s">
        <v>329</v>
      </c>
      <c r="CB60" t="s">
        <v>182</v>
      </c>
      <c r="CC60" s="3">
        <v>97338</v>
      </c>
      <c r="CD60" t="s">
        <v>330</v>
      </c>
      <c r="CE60" t="s">
        <v>189</v>
      </c>
      <c r="CF60" s="4">
        <v>15.12</v>
      </c>
      <c r="CG60" s="4">
        <v>18.899999999999999</v>
      </c>
      <c r="CH60" s="4">
        <v>22.68</v>
      </c>
      <c r="CI60" s="4">
        <v>28.35</v>
      </c>
      <c r="CJ60" t="s">
        <v>123</v>
      </c>
      <c r="CL60" t="s">
        <v>331</v>
      </c>
      <c r="CO60" t="s">
        <v>124</v>
      </c>
      <c r="CP60" t="s">
        <v>121</v>
      </c>
      <c r="CQ60" t="s">
        <v>121</v>
      </c>
      <c r="CR60" t="s">
        <v>121</v>
      </c>
      <c r="CS60" t="s">
        <v>121</v>
      </c>
      <c r="CT60" t="s">
        <v>121</v>
      </c>
      <c r="CU60" t="s">
        <v>121</v>
      </c>
      <c r="CV60" s="2" t="s">
        <v>332</v>
      </c>
      <c r="CW60" t="str">
        <f>"15039495755"</f>
        <v>15039495755</v>
      </c>
      <c r="CX60" t="s">
        <v>333</v>
      </c>
      <c r="CY60" t="s">
        <v>124</v>
      </c>
      <c r="CZ60" t="s">
        <v>126</v>
      </c>
      <c r="DA60" t="s">
        <v>113</v>
      </c>
      <c r="DB60" t="s">
        <v>113</v>
      </c>
      <c r="DC60" t="s">
        <v>121</v>
      </c>
      <c r="DD60" t="s">
        <v>113</v>
      </c>
    </row>
    <row r="61" spans="1:113" ht="15" customHeight="1" x14ac:dyDescent="0.25">
      <c r="A61" t="s">
        <v>4760</v>
      </c>
      <c r="B61" t="s">
        <v>129</v>
      </c>
      <c r="C61" s="1">
        <v>44060.756885995368</v>
      </c>
      <c r="D61" s="1">
        <v>44109</v>
      </c>
      <c r="E61" t="s">
        <v>121</v>
      </c>
      <c r="F61" t="s">
        <v>2130</v>
      </c>
      <c r="G61" t="s">
        <v>12799</v>
      </c>
      <c r="H61" t="s">
        <v>680</v>
      </c>
      <c r="I61">
        <v>7</v>
      </c>
      <c r="J61">
        <v>7</v>
      </c>
      <c r="K61" s="1">
        <v>44150</v>
      </c>
      <c r="L61" s="1">
        <v>44316</v>
      </c>
      <c r="M61" s="1">
        <v>44150</v>
      </c>
      <c r="N61" s="1">
        <v>44316</v>
      </c>
      <c r="O61" t="s">
        <v>132</v>
      </c>
      <c r="P61" t="s">
        <v>4761</v>
      </c>
      <c r="R61" t="s">
        <v>4762</v>
      </c>
      <c r="T61" t="s">
        <v>4763</v>
      </c>
      <c r="U61" t="s">
        <v>234</v>
      </c>
      <c r="V61" s="3">
        <v>19320</v>
      </c>
      <c r="W61" t="s">
        <v>117</v>
      </c>
      <c r="Y61">
        <v>16103809843</v>
      </c>
      <c r="AA61">
        <v>711212</v>
      </c>
      <c r="AB61" t="s">
        <v>4764</v>
      </c>
      <c r="AC61" t="s">
        <v>4765</v>
      </c>
      <c r="AE61" t="s">
        <v>141</v>
      </c>
      <c r="AF61" t="s">
        <v>4762</v>
      </c>
      <c r="AH61" t="s">
        <v>4766</v>
      </c>
      <c r="AI61" t="s">
        <v>204</v>
      </c>
      <c r="AJ61" s="3">
        <v>19320</v>
      </c>
      <c r="AK61" t="s">
        <v>117</v>
      </c>
      <c r="AM61">
        <v>16103809843</v>
      </c>
      <c r="AO61" t="s">
        <v>4767</v>
      </c>
      <c r="AP61" t="s">
        <v>141</v>
      </c>
      <c r="AQ61" t="s">
        <v>688</v>
      </c>
      <c r="AR61" t="s">
        <v>689</v>
      </c>
      <c r="AS61" t="s">
        <v>690</v>
      </c>
      <c r="AT61" t="s">
        <v>691</v>
      </c>
      <c r="AU61" t="s">
        <v>692</v>
      </c>
      <c r="AV61" t="s">
        <v>693</v>
      </c>
      <c r="AW61" t="s">
        <v>522</v>
      </c>
      <c r="AX61" s="3">
        <v>73069</v>
      </c>
      <c r="AY61" t="s">
        <v>117</v>
      </c>
      <c r="BA61">
        <v>14053642525</v>
      </c>
      <c r="BC61" t="s">
        <v>694</v>
      </c>
      <c r="BD61" t="s">
        <v>695</v>
      </c>
      <c r="BE61" t="s">
        <v>522</v>
      </c>
      <c r="BF61" t="s">
        <v>696</v>
      </c>
      <c r="BG61" t="s">
        <v>234</v>
      </c>
      <c r="BH61" s="1">
        <v>44013.833333333336</v>
      </c>
      <c r="BI61">
        <v>56</v>
      </c>
      <c r="BJ61">
        <v>8</v>
      </c>
      <c r="BK61">
        <v>8</v>
      </c>
      <c r="BL61">
        <v>8</v>
      </c>
      <c r="BM61">
        <v>8</v>
      </c>
      <c r="BN61">
        <v>8</v>
      </c>
      <c r="BO61">
        <v>8</v>
      </c>
      <c r="BP61">
        <v>8</v>
      </c>
      <c r="BQ61" t="str">
        <f>"5:00 AM"</f>
        <v>5:00 AM</v>
      </c>
      <c r="BR61" t="str">
        <f>"5:00 PM"</f>
        <v>5:00 PM</v>
      </c>
      <c r="BS61" t="s">
        <v>120</v>
      </c>
      <c r="BT61">
        <v>0</v>
      </c>
      <c r="BU61">
        <v>1</v>
      </c>
      <c r="BV61" t="s">
        <v>113</v>
      </c>
      <c r="BW61">
        <v>0</v>
      </c>
      <c r="BX61" t="s">
        <v>4142</v>
      </c>
      <c r="BY61" t="s">
        <v>3240</v>
      </c>
      <c r="BZ61" t="s">
        <v>3241</v>
      </c>
      <c r="CA61" t="s">
        <v>4768</v>
      </c>
      <c r="CB61" t="s">
        <v>234</v>
      </c>
      <c r="CC61" s="3">
        <v>33472</v>
      </c>
      <c r="CD61" t="s">
        <v>1991</v>
      </c>
      <c r="CE61" t="s">
        <v>888</v>
      </c>
      <c r="CF61" s="4">
        <v>12.3</v>
      </c>
      <c r="CG61" s="4">
        <v>12.3</v>
      </c>
      <c r="CH61" s="4">
        <v>18.45</v>
      </c>
      <c r="CI61" s="4">
        <v>18.45</v>
      </c>
      <c r="CJ61" t="s">
        <v>123</v>
      </c>
      <c r="CL61" t="s">
        <v>4769</v>
      </c>
      <c r="CO61" t="s">
        <v>124</v>
      </c>
      <c r="CP61" t="s">
        <v>113</v>
      </c>
      <c r="CQ61" t="s">
        <v>113</v>
      </c>
      <c r="CR61" t="s">
        <v>121</v>
      </c>
      <c r="CS61" t="s">
        <v>113</v>
      </c>
      <c r="CT61" t="s">
        <v>121</v>
      </c>
      <c r="CU61" t="s">
        <v>113</v>
      </c>
      <c r="CV61" t="s">
        <v>3130</v>
      </c>
      <c r="CW61" t="str">
        <f>"16103809843"</f>
        <v>16103809843</v>
      </c>
      <c r="CX61" t="s">
        <v>4767</v>
      </c>
      <c r="CY61" t="s">
        <v>124</v>
      </c>
      <c r="CZ61" t="s">
        <v>126</v>
      </c>
      <c r="DA61" t="s">
        <v>113</v>
      </c>
      <c r="DB61" t="s">
        <v>113</v>
      </c>
      <c r="DC61" t="s">
        <v>121</v>
      </c>
      <c r="DD61" t="s">
        <v>113</v>
      </c>
      <c r="DE61" t="s">
        <v>688</v>
      </c>
      <c r="DF61" t="s">
        <v>689</v>
      </c>
      <c r="DH61" t="s">
        <v>1800</v>
      </c>
      <c r="DI61" t="s">
        <v>694</v>
      </c>
    </row>
    <row r="62" spans="1:113" ht="15" customHeight="1" x14ac:dyDescent="0.25">
      <c r="A62" t="s">
        <v>6214</v>
      </c>
      <c r="B62" t="s">
        <v>129</v>
      </c>
      <c r="C62" s="1">
        <v>44060.772651736108</v>
      </c>
      <c r="D62" s="1">
        <v>44119</v>
      </c>
      <c r="E62" t="s">
        <v>121</v>
      </c>
      <c r="F62" t="s">
        <v>2130</v>
      </c>
      <c r="G62" t="s">
        <v>12799</v>
      </c>
      <c r="H62" t="s">
        <v>680</v>
      </c>
      <c r="I62">
        <v>10</v>
      </c>
      <c r="J62">
        <v>10</v>
      </c>
      <c r="K62" s="1">
        <v>44150</v>
      </c>
      <c r="L62" s="1">
        <v>44316</v>
      </c>
      <c r="M62" s="1">
        <v>44150</v>
      </c>
      <c r="N62" s="1">
        <v>44316</v>
      </c>
      <c r="O62" t="s">
        <v>132</v>
      </c>
      <c r="P62" t="s">
        <v>6215</v>
      </c>
      <c r="R62" t="s">
        <v>6216</v>
      </c>
      <c r="T62" t="s">
        <v>215</v>
      </c>
      <c r="U62" t="s">
        <v>204</v>
      </c>
      <c r="V62" s="3">
        <v>40511</v>
      </c>
      <c r="W62" t="s">
        <v>117</v>
      </c>
      <c r="Y62">
        <v>18592549969</v>
      </c>
      <c r="AA62">
        <v>711212</v>
      </c>
      <c r="AB62" t="s">
        <v>6217</v>
      </c>
      <c r="AC62" t="s">
        <v>2857</v>
      </c>
      <c r="AE62" t="s">
        <v>686</v>
      </c>
      <c r="AF62" t="s">
        <v>6216</v>
      </c>
      <c r="AH62" t="s">
        <v>215</v>
      </c>
      <c r="AI62" t="s">
        <v>204</v>
      </c>
      <c r="AJ62" s="3">
        <v>40511</v>
      </c>
      <c r="AK62" t="s">
        <v>117</v>
      </c>
      <c r="AM62">
        <v>18592549969</v>
      </c>
      <c r="AO62" t="s">
        <v>6218</v>
      </c>
      <c r="AP62" t="s">
        <v>141</v>
      </c>
      <c r="AQ62" t="s">
        <v>688</v>
      </c>
      <c r="AR62" t="s">
        <v>689</v>
      </c>
      <c r="AS62" t="s">
        <v>690</v>
      </c>
      <c r="AT62" t="s">
        <v>691</v>
      </c>
      <c r="AU62" t="s">
        <v>692</v>
      </c>
      <c r="AV62" t="s">
        <v>693</v>
      </c>
      <c r="AW62" t="s">
        <v>522</v>
      </c>
      <c r="AX62" s="3">
        <v>73069</v>
      </c>
      <c r="AY62" t="s">
        <v>117</v>
      </c>
      <c r="BA62">
        <v>14053642525</v>
      </c>
      <c r="BC62" t="s">
        <v>694</v>
      </c>
      <c r="BD62" t="s">
        <v>695</v>
      </c>
      <c r="BE62" t="s">
        <v>522</v>
      </c>
      <c r="BF62" t="s">
        <v>696</v>
      </c>
      <c r="BG62" t="s">
        <v>234</v>
      </c>
      <c r="BH62" s="1">
        <v>44013.833333333336</v>
      </c>
      <c r="BI62">
        <v>56</v>
      </c>
      <c r="BJ62">
        <v>8</v>
      </c>
      <c r="BK62">
        <v>8</v>
      </c>
      <c r="BL62">
        <v>8</v>
      </c>
      <c r="BM62">
        <v>8</v>
      </c>
      <c r="BN62">
        <v>8</v>
      </c>
      <c r="BO62">
        <v>8</v>
      </c>
      <c r="BP62">
        <v>8</v>
      </c>
      <c r="BQ62" t="str">
        <f>"5:00 AM"</f>
        <v>5:00 AM</v>
      </c>
      <c r="BR62" t="str">
        <f>"5:00 PM"</f>
        <v>5:00 PM</v>
      </c>
      <c r="BS62" t="s">
        <v>120</v>
      </c>
      <c r="BT62">
        <v>0</v>
      </c>
      <c r="BU62">
        <v>1</v>
      </c>
      <c r="BV62" t="s">
        <v>113</v>
      </c>
      <c r="BW62">
        <v>0</v>
      </c>
      <c r="BX62" t="s">
        <v>697</v>
      </c>
      <c r="BY62" t="s">
        <v>884</v>
      </c>
      <c r="BZ62" t="s">
        <v>884</v>
      </c>
      <c r="CA62" t="s">
        <v>886</v>
      </c>
      <c r="CB62" t="s">
        <v>234</v>
      </c>
      <c r="CC62" s="3">
        <v>33009</v>
      </c>
      <c r="CD62" t="s">
        <v>887</v>
      </c>
      <c r="CE62" t="s">
        <v>888</v>
      </c>
      <c r="CF62" s="4">
        <v>13.7</v>
      </c>
      <c r="CG62" s="4">
        <v>13.7</v>
      </c>
      <c r="CH62" s="4">
        <v>20.55</v>
      </c>
      <c r="CI62" s="4">
        <v>20.55</v>
      </c>
      <c r="CJ62" t="s">
        <v>123</v>
      </c>
      <c r="CL62" t="s">
        <v>6219</v>
      </c>
      <c r="CO62" t="s">
        <v>124</v>
      </c>
      <c r="CP62" t="s">
        <v>113</v>
      </c>
      <c r="CQ62" t="s">
        <v>113</v>
      </c>
      <c r="CR62" t="s">
        <v>121</v>
      </c>
      <c r="CS62" t="s">
        <v>113</v>
      </c>
      <c r="CT62" t="s">
        <v>121</v>
      </c>
      <c r="CU62" t="s">
        <v>113</v>
      </c>
      <c r="CV62" t="s">
        <v>703</v>
      </c>
      <c r="CW62" t="str">
        <f>"18592549969"</f>
        <v>18592549969</v>
      </c>
      <c r="CX62" t="s">
        <v>6218</v>
      </c>
      <c r="CY62" t="s">
        <v>124</v>
      </c>
      <c r="CZ62" t="s">
        <v>126</v>
      </c>
      <c r="DA62" t="s">
        <v>113</v>
      </c>
      <c r="DB62" t="s">
        <v>113</v>
      </c>
      <c r="DC62" t="s">
        <v>121</v>
      </c>
      <c r="DD62" t="s">
        <v>113</v>
      </c>
      <c r="DE62" t="s">
        <v>688</v>
      </c>
      <c r="DF62" t="s">
        <v>689</v>
      </c>
      <c r="DH62" t="s">
        <v>1800</v>
      </c>
      <c r="DI62" t="s">
        <v>694</v>
      </c>
    </row>
    <row r="63" spans="1:113" ht="15" customHeight="1" x14ac:dyDescent="0.25">
      <c r="A63" t="s">
        <v>7565</v>
      </c>
      <c r="B63" t="s">
        <v>627</v>
      </c>
      <c r="C63" s="1">
        <v>44061.623440972224</v>
      </c>
      <c r="D63" s="1">
        <v>44117</v>
      </c>
      <c r="E63" t="s">
        <v>113</v>
      </c>
      <c r="F63" t="s">
        <v>7566</v>
      </c>
      <c r="G63" t="s">
        <v>12852</v>
      </c>
      <c r="H63" t="s">
        <v>7567</v>
      </c>
      <c r="I63">
        <v>340</v>
      </c>
      <c r="J63">
        <v>339</v>
      </c>
      <c r="K63" s="1">
        <v>44136</v>
      </c>
      <c r="L63" s="1">
        <v>44439</v>
      </c>
      <c r="M63" s="1">
        <v>44136</v>
      </c>
      <c r="N63" s="1">
        <v>44439</v>
      </c>
      <c r="O63" t="s">
        <v>132</v>
      </c>
      <c r="P63" t="s">
        <v>7568</v>
      </c>
      <c r="Q63" t="s">
        <v>124</v>
      </c>
      <c r="R63" t="s">
        <v>7569</v>
      </c>
      <c r="S63" t="s">
        <v>7570</v>
      </c>
      <c r="T63" t="s">
        <v>7571</v>
      </c>
      <c r="U63" t="s">
        <v>468</v>
      </c>
      <c r="V63" s="3">
        <v>36732</v>
      </c>
      <c r="W63" t="s">
        <v>117</v>
      </c>
      <c r="X63" t="s">
        <v>124</v>
      </c>
      <c r="Y63" t="s">
        <v>7572</v>
      </c>
      <c r="Z63" t="s">
        <v>124</v>
      </c>
      <c r="AA63">
        <v>561730</v>
      </c>
      <c r="AB63" t="s">
        <v>7573</v>
      </c>
      <c r="AC63" t="s">
        <v>3498</v>
      </c>
      <c r="AD63" t="s">
        <v>7574</v>
      </c>
      <c r="AE63" t="s">
        <v>161</v>
      </c>
      <c r="AF63" t="s">
        <v>7575</v>
      </c>
      <c r="AG63" t="s">
        <v>7570</v>
      </c>
      <c r="AH63" t="s">
        <v>7571</v>
      </c>
      <c r="AI63" t="s">
        <v>468</v>
      </c>
      <c r="AJ63" s="3">
        <v>36732</v>
      </c>
      <c r="AK63" t="s">
        <v>117</v>
      </c>
      <c r="AL63" t="s">
        <v>124</v>
      </c>
      <c r="AM63" t="s">
        <v>7572</v>
      </c>
      <c r="AN63" t="s">
        <v>124</v>
      </c>
      <c r="AO63" t="s">
        <v>7576</v>
      </c>
      <c r="BG63" t="s">
        <v>468</v>
      </c>
      <c r="BH63" s="1">
        <v>44048.833333333336</v>
      </c>
      <c r="BI63">
        <v>60</v>
      </c>
      <c r="BJ63">
        <v>0</v>
      </c>
      <c r="BK63">
        <v>10</v>
      </c>
      <c r="BL63">
        <v>10</v>
      </c>
      <c r="BM63">
        <v>10</v>
      </c>
      <c r="BN63">
        <v>10</v>
      </c>
      <c r="BO63">
        <v>10</v>
      </c>
      <c r="BP63">
        <v>10</v>
      </c>
      <c r="BQ63" t="str">
        <f>"7:00 AM"</f>
        <v>7:00 AM</v>
      </c>
      <c r="BR63" t="str">
        <f>"5:00 PM"</f>
        <v>5:00 PM</v>
      </c>
      <c r="BS63" t="s">
        <v>120</v>
      </c>
      <c r="BT63">
        <v>0</v>
      </c>
      <c r="BU63">
        <v>0</v>
      </c>
      <c r="BV63" t="s">
        <v>113</v>
      </c>
      <c r="BX63" s="2" t="s">
        <v>7577</v>
      </c>
      <c r="BY63" t="s">
        <v>7570</v>
      </c>
      <c r="BZ63" t="s">
        <v>124</v>
      </c>
      <c r="CA63" t="s">
        <v>7571</v>
      </c>
      <c r="CB63" t="s">
        <v>468</v>
      </c>
      <c r="CC63" s="3">
        <v>36732</v>
      </c>
      <c r="CD63" t="s">
        <v>4130</v>
      </c>
      <c r="CE63" t="s">
        <v>7578</v>
      </c>
      <c r="CF63" s="4">
        <v>17.03</v>
      </c>
      <c r="CH63" s="4">
        <v>25.55</v>
      </c>
      <c r="CJ63" t="s">
        <v>123</v>
      </c>
      <c r="CK63" t="s">
        <v>124</v>
      </c>
      <c r="CL63" t="s">
        <v>7579</v>
      </c>
      <c r="CO63" t="s">
        <v>124</v>
      </c>
      <c r="CP63" t="s">
        <v>121</v>
      </c>
      <c r="CQ63" t="s">
        <v>121</v>
      </c>
      <c r="CR63" t="s">
        <v>121</v>
      </c>
      <c r="CS63" t="s">
        <v>121</v>
      </c>
      <c r="CT63" t="s">
        <v>121</v>
      </c>
      <c r="CU63" t="s">
        <v>121</v>
      </c>
      <c r="CV63" s="2" t="s">
        <v>7580</v>
      </c>
      <c r="CW63" t="str">
        <f>"334-289-9412"</f>
        <v>334-289-9412</v>
      </c>
      <c r="CX63" t="s">
        <v>7576</v>
      </c>
      <c r="CY63" t="s">
        <v>124</v>
      </c>
      <c r="CZ63" t="s">
        <v>126</v>
      </c>
      <c r="DA63" t="s">
        <v>113</v>
      </c>
      <c r="DB63" t="s">
        <v>113</v>
      </c>
      <c r="DC63" t="s">
        <v>121</v>
      </c>
      <c r="DD63" t="s">
        <v>113</v>
      </c>
      <c r="DE63" t="s">
        <v>124</v>
      </c>
      <c r="DF63" t="s">
        <v>124</v>
      </c>
      <c r="DG63" t="s">
        <v>124</v>
      </c>
      <c r="DH63" t="s">
        <v>124</v>
      </c>
    </row>
    <row r="64" spans="1:113" ht="15" customHeight="1" x14ac:dyDescent="0.25">
      <c r="A64" t="s">
        <v>10982</v>
      </c>
      <c r="B64" t="s">
        <v>129</v>
      </c>
      <c r="C64" s="1">
        <v>44061.695744675926</v>
      </c>
      <c r="D64" s="1">
        <v>44105</v>
      </c>
      <c r="E64" t="s">
        <v>121</v>
      </c>
      <c r="F64" t="s">
        <v>10983</v>
      </c>
      <c r="G64" t="s">
        <v>12800</v>
      </c>
      <c r="H64" t="s">
        <v>725</v>
      </c>
      <c r="I64">
        <v>4</v>
      </c>
      <c r="J64">
        <v>4</v>
      </c>
      <c r="K64" s="1">
        <v>44136</v>
      </c>
      <c r="L64" s="1">
        <v>44316</v>
      </c>
      <c r="M64" s="1">
        <v>44136</v>
      </c>
      <c r="N64" s="1">
        <v>44316</v>
      </c>
      <c r="O64" t="s">
        <v>115</v>
      </c>
      <c r="P64" t="s">
        <v>2000</v>
      </c>
      <c r="Q64" t="s">
        <v>124</v>
      </c>
      <c r="R64" t="s">
        <v>2001</v>
      </c>
      <c r="S64" t="s">
        <v>124</v>
      </c>
      <c r="T64" t="s">
        <v>2002</v>
      </c>
      <c r="U64" t="s">
        <v>234</v>
      </c>
      <c r="V64" s="3">
        <v>34119</v>
      </c>
      <c r="W64" t="s">
        <v>117</v>
      </c>
      <c r="X64" t="s">
        <v>124</v>
      </c>
      <c r="Y64">
        <v>12392547436</v>
      </c>
      <c r="AA64">
        <v>713910</v>
      </c>
      <c r="AB64" t="s">
        <v>2003</v>
      </c>
      <c r="AC64" t="s">
        <v>2004</v>
      </c>
      <c r="AE64" t="s">
        <v>2005</v>
      </c>
      <c r="AF64" t="s">
        <v>2006</v>
      </c>
      <c r="AG64" t="s">
        <v>124</v>
      </c>
      <c r="AH64" t="s">
        <v>2007</v>
      </c>
      <c r="AI64" t="s">
        <v>234</v>
      </c>
      <c r="AJ64" s="3">
        <v>34119</v>
      </c>
      <c r="AK64" t="s">
        <v>117</v>
      </c>
      <c r="AL64" t="s">
        <v>124</v>
      </c>
      <c r="AM64">
        <v>12392547436</v>
      </c>
      <c r="AO64" t="s">
        <v>2008</v>
      </c>
      <c r="AP64" t="s">
        <v>141</v>
      </c>
      <c r="AQ64" t="s">
        <v>658</v>
      </c>
      <c r="AR64" t="s">
        <v>659</v>
      </c>
      <c r="AS64" t="s">
        <v>660</v>
      </c>
      <c r="AT64" t="s">
        <v>661</v>
      </c>
      <c r="AU64" t="s">
        <v>662</v>
      </c>
      <c r="AV64" t="s">
        <v>663</v>
      </c>
      <c r="AW64" t="s">
        <v>116</v>
      </c>
      <c r="AX64" s="3">
        <v>1701</v>
      </c>
      <c r="AY64" t="s">
        <v>117</v>
      </c>
      <c r="AZ64" t="s">
        <v>124</v>
      </c>
      <c r="BA64">
        <v>16179399444</v>
      </c>
      <c r="BC64" t="s">
        <v>664</v>
      </c>
      <c r="BD64" t="s">
        <v>665</v>
      </c>
      <c r="BE64" t="s">
        <v>116</v>
      </c>
      <c r="BF64" t="s">
        <v>666</v>
      </c>
      <c r="BG64" t="s">
        <v>234</v>
      </c>
      <c r="BH64" s="1">
        <v>44060.833333333336</v>
      </c>
      <c r="BI64">
        <v>35</v>
      </c>
      <c r="BJ64">
        <v>0</v>
      </c>
      <c r="BK64">
        <v>7</v>
      </c>
      <c r="BL64">
        <v>7</v>
      </c>
      <c r="BM64">
        <v>7</v>
      </c>
      <c r="BN64">
        <v>7</v>
      </c>
      <c r="BO64">
        <v>7</v>
      </c>
      <c r="BP64">
        <v>0</v>
      </c>
      <c r="BQ64" t="str">
        <f>"10:00 AM"</f>
        <v>10:00 AM</v>
      </c>
      <c r="BR64" t="str">
        <f>"5:00 PM"</f>
        <v>5:00 PM</v>
      </c>
      <c r="BS64" t="s">
        <v>120</v>
      </c>
      <c r="BT64">
        <v>0</v>
      </c>
      <c r="BU64">
        <v>3</v>
      </c>
      <c r="BV64" t="s">
        <v>113</v>
      </c>
      <c r="BW64">
        <v>0</v>
      </c>
      <c r="BX64" s="2" t="s">
        <v>10984</v>
      </c>
      <c r="BY64" t="s">
        <v>2001</v>
      </c>
      <c r="BZ64" t="s">
        <v>124</v>
      </c>
      <c r="CA64" t="s">
        <v>2002</v>
      </c>
      <c r="CB64" t="s">
        <v>234</v>
      </c>
      <c r="CC64" s="3">
        <v>34119</v>
      </c>
      <c r="CD64" t="s">
        <v>2012</v>
      </c>
      <c r="CE64" t="s">
        <v>2013</v>
      </c>
      <c r="CF64" s="4">
        <v>11.41</v>
      </c>
      <c r="CG64" s="4">
        <v>12.5</v>
      </c>
      <c r="CH64" s="4">
        <v>17.12</v>
      </c>
      <c r="CI64" s="4">
        <v>18.75</v>
      </c>
      <c r="CJ64" t="s">
        <v>123</v>
      </c>
      <c r="CK64" t="s">
        <v>10985</v>
      </c>
      <c r="CL64" t="s">
        <v>10986</v>
      </c>
      <c r="CO64" t="s">
        <v>124</v>
      </c>
      <c r="CP64" t="s">
        <v>113</v>
      </c>
      <c r="CQ64" t="s">
        <v>113</v>
      </c>
      <c r="CR64" t="s">
        <v>121</v>
      </c>
      <c r="CS64" t="s">
        <v>121</v>
      </c>
      <c r="CT64" t="s">
        <v>121</v>
      </c>
      <c r="CU64" t="s">
        <v>121</v>
      </c>
      <c r="CV64" t="s">
        <v>10987</v>
      </c>
      <c r="CW64" t="str">
        <f>"12392547409"</f>
        <v>12392547409</v>
      </c>
      <c r="CX64" t="s">
        <v>2017</v>
      </c>
      <c r="CY64" t="s">
        <v>124</v>
      </c>
      <c r="CZ64" t="s">
        <v>126</v>
      </c>
      <c r="DA64" t="s">
        <v>113</v>
      </c>
      <c r="DB64" t="s">
        <v>113</v>
      </c>
      <c r="DC64" t="s">
        <v>121</v>
      </c>
      <c r="DD64" t="s">
        <v>113</v>
      </c>
    </row>
    <row r="65" spans="1:108" ht="15" customHeight="1" x14ac:dyDescent="0.25">
      <c r="A65" t="s">
        <v>1997</v>
      </c>
      <c r="B65" t="s">
        <v>129</v>
      </c>
      <c r="C65" s="1">
        <v>44061.694889467595</v>
      </c>
      <c r="D65" s="1">
        <v>44105</v>
      </c>
      <c r="E65" t="s">
        <v>121</v>
      </c>
      <c r="F65" t="s">
        <v>1998</v>
      </c>
      <c r="G65" t="s">
        <v>12816</v>
      </c>
      <c r="H65" t="s">
        <v>1999</v>
      </c>
      <c r="I65">
        <v>6</v>
      </c>
      <c r="J65">
        <v>6</v>
      </c>
      <c r="K65" s="1">
        <v>44136</v>
      </c>
      <c r="L65" s="1">
        <v>44316</v>
      </c>
      <c r="M65" s="1">
        <v>44136</v>
      </c>
      <c r="N65" s="1">
        <v>44316</v>
      </c>
      <c r="O65" t="s">
        <v>115</v>
      </c>
      <c r="P65" t="s">
        <v>2000</v>
      </c>
      <c r="Q65" t="s">
        <v>124</v>
      </c>
      <c r="R65" t="s">
        <v>2001</v>
      </c>
      <c r="S65" t="s">
        <v>124</v>
      </c>
      <c r="T65" t="s">
        <v>2002</v>
      </c>
      <c r="U65" t="s">
        <v>234</v>
      </c>
      <c r="V65" s="3">
        <v>34119</v>
      </c>
      <c r="W65" t="s">
        <v>117</v>
      </c>
      <c r="X65" t="s">
        <v>124</v>
      </c>
      <c r="Y65">
        <v>12392547436</v>
      </c>
      <c r="AA65">
        <v>713910</v>
      </c>
      <c r="AB65" t="s">
        <v>2003</v>
      </c>
      <c r="AC65" t="s">
        <v>2004</v>
      </c>
      <c r="AE65" t="s">
        <v>2005</v>
      </c>
      <c r="AF65" t="s">
        <v>2006</v>
      </c>
      <c r="AG65" t="s">
        <v>124</v>
      </c>
      <c r="AH65" t="s">
        <v>2007</v>
      </c>
      <c r="AI65" t="s">
        <v>234</v>
      </c>
      <c r="AJ65" s="3">
        <v>34119</v>
      </c>
      <c r="AK65" t="s">
        <v>117</v>
      </c>
      <c r="AL65" t="s">
        <v>124</v>
      </c>
      <c r="AM65">
        <v>12392547436</v>
      </c>
      <c r="AO65" t="s">
        <v>2008</v>
      </c>
      <c r="AP65" t="s">
        <v>141</v>
      </c>
      <c r="AQ65" t="s">
        <v>658</v>
      </c>
      <c r="AR65" t="s">
        <v>659</v>
      </c>
      <c r="AS65" t="s">
        <v>660</v>
      </c>
      <c r="AT65" t="s">
        <v>661</v>
      </c>
      <c r="AU65" t="s">
        <v>662</v>
      </c>
      <c r="AV65" t="s">
        <v>663</v>
      </c>
      <c r="AW65" t="s">
        <v>116</v>
      </c>
      <c r="AX65" s="3">
        <v>1701</v>
      </c>
      <c r="AY65" t="s">
        <v>117</v>
      </c>
      <c r="AZ65" t="s">
        <v>124</v>
      </c>
      <c r="BA65">
        <v>16179399444</v>
      </c>
      <c r="BC65" t="s">
        <v>664</v>
      </c>
      <c r="BD65" t="s">
        <v>2009</v>
      </c>
      <c r="BE65" t="s">
        <v>116</v>
      </c>
      <c r="BF65" t="s">
        <v>2010</v>
      </c>
      <c r="BG65" t="s">
        <v>234</v>
      </c>
      <c r="BH65" s="1">
        <v>44056.833333333336</v>
      </c>
      <c r="BI65">
        <v>35</v>
      </c>
      <c r="BJ65">
        <v>0</v>
      </c>
      <c r="BK65">
        <v>7</v>
      </c>
      <c r="BL65">
        <v>7</v>
      </c>
      <c r="BM65">
        <v>7</v>
      </c>
      <c r="BN65">
        <v>7</v>
      </c>
      <c r="BO65">
        <v>7</v>
      </c>
      <c r="BP65">
        <v>0</v>
      </c>
      <c r="BQ65" t="str">
        <f>"8:00 AM"</f>
        <v>8:00 AM</v>
      </c>
      <c r="BR65" t="str">
        <f>"3:00 PM"</f>
        <v>3:00 PM</v>
      </c>
      <c r="BS65" t="s">
        <v>120</v>
      </c>
      <c r="BT65">
        <v>0</v>
      </c>
      <c r="BU65">
        <v>6</v>
      </c>
      <c r="BV65" t="s">
        <v>113</v>
      </c>
      <c r="BW65">
        <v>0</v>
      </c>
      <c r="BX65" s="2" t="s">
        <v>2011</v>
      </c>
      <c r="BY65" t="s">
        <v>2001</v>
      </c>
      <c r="BZ65" t="s">
        <v>124</v>
      </c>
      <c r="CA65" t="s">
        <v>2002</v>
      </c>
      <c r="CB65" t="s">
        <v>234</v>
      </c>
      <c r="CC65" s="3">
        <v>34119</v>
      </c>
      <c r="CD65" t="s">
        <v>2012</v>
      </c>
      <c r="CE65" t="s">
        <v>2013</v>
      </c>
      <c r="CF65" s="4">
        <v>15.48</v>
      </c>
      <c r="CH65" s="4">
        <v>23.22</v>
      </c>
      <c r="CJ65" t="s">
        <v>123</v>
      </c>
      <c r="CK65" t="s">
        <v>2014</v>
      </c>
      <c r="CL65" t="s">
        <v>2015</v>
      </c>
      <c r="CO65" t="s">
        <v>124</v>
      </c>
      <c r="CP65" t="s">
        <v>113</v>
      </c>
      <c r="CQ65" t="s">
        <v>113</v>
      </c>
      <c r="CR65" t="s">
        <v>121</v>
      </c>
      <c r="CS65" t="s">
        <v>121</v>
      </c>
      <c r="CT65" t="s">
        <v>121</v>
      </c>
      <c r="CU65" t="s">
        <v>121</v>
      </c>
      <c r="CV65" t="s">
        <v>2016</v>
      </c>
      <c r="CW65" t="str">
        <f>"12392547409"</f>
        <v>12392547409</v>
      </c>
      <c r="CX65" t="s">
        <v>2017</v>
      </c>
      <c r="CY65" t="s">
        <v>124</v>
      </c>
      <c r="CZ65" t="s">
        <v>126</v>
      </c>
      <c r="DA65" t="s">
        <v>113</v>
      </c>
      <c r="DB65" t="s">
        <v>113</v>
      </c>
      <c r="DC65" t="s">
        <v>121</v>
      </c>
      <c r="DD65" t="s">
        <v>113</v>
      </c>
    </row>
    <row r="66" spans="1:108" ht="15" customHeight="1" x14ac:dyDescent="0.25">
      <c r="A66" t="s">
        <v>12265</v>
      </c>
      <c r="B66" t="s">
        <v>129</v>
      </c>
      <c r="C66" s="1">
        <v>44061.798366319446</v>
      </c>
      <c r="D66" s="1">
        <v>44117</v>
      </c>
      <c r="E66" t="s">
        <v>113</v>
      </c>
      <c r="F66" t="s">
        <v>5913</v>
      </c>
      <c r="G66" t="s">
        <v>12786</v>
      </c>
      <c r="H66" t="s">
        <v>131</v>
      </c>
      <c r="I66">
        <v>32</v>
      </c>
      <c r="J66">
        <v>32</v>
      </c>
      <c r="K66" s="1">
        <v>44136</v>
      </c>
      <c r="L66" s="1">
        <v>44377</v>
      </c>
      <c r="M66" s="1">
        <v>44136</v>
      </c>
      <c r="N66" s="1">
        <v>44377</v>
      </c>
      <c r="O66" t="s">
        <v>132</v>
      </c>
      <c r="P66" t="s">
        <v>5914</v>
      </c>
      <c r="R66" t="s">
        <v>12266</v>
      </c>
      <c r="S66" t="s">
        <v>12267</v>
      </c>
      <c r="T66" t="s">
        <v>4409</v>
      </c>
      <c r="U66" t="s">
        <v>348</v>
      </c>
      <c r="V66" s="3">
        <v>30339</v>
      </c>
      <c r="W66" t="s">
        <v>117</v>
      </c>
      <c r="Y66">
        <v>17703734593</v>
      </c>
      <c r="AA66">
        <v>56173</v>
      </c>
      <c r="AB66" t="s">
        <v>5916</v>
      </c>
      <c r="AC66" t="s">
        <v>2481</v>
      </c>
      <c r="AD66" t="s">
        <v>4010</v>
      </c>
      <c r="AE66" t="s">
        <v>4239</v>
      </c>
      <c r="AF66" t="s">
        <v>12266</v>
      </c>
      <c r="AG66" t="s">
        <v>12267</v>
      </c>
      <c r="AH66" t="s">
        <v>4409</v>
      </c>
      <c r="AI66" t="s">
        <v>348</v>
      </c>
      <c r="AJ66" s="3">
        <v>30339</v>
      </c>
      <c r="AK66" t="s">
        <v>117</v>
      </c>
      <c r="AM66">
        <v>17703734593</v>
      </c>
      <c r="AO66" t="s">
        <v>5922</v>
      </c>
      <c r="AP66" t="s">
        <v>239</v>
      </c>
      <c r="AQ66" t="s">
        <v>595</v>
      </c>
      <c r="AR66" t="s">
        <v>596</v>
      </c>
      <c r="AS66" t="s">
        <v>124</v>
      </c>
      <c r="AT66" t="s">
        <v>597</v>
      </c>
      <c r="AU66" t="s">
        <v>475</v>
      </c>
      <c r="AV66" t="s">
        <v>476</v>
      </c>
      <c r="AW66" t="s">
        <v>324</v>
      </c>
      <c r="AX66" s="3">
        <v>83814</v>
      </c>
      <c r="AY66" t="s">
        <v>117</v>
      </c>
      <c r="BA66">
        <v>12087772654</v>
      </c>
      <c r="BC66" t="s">
        <v>598</v>
      </c>
      <c r="BD66" t="s">
        <v>478</v>
      </c>
      <c r="BG66" t="s">
        <v>348</v>
      </c>
      <c r="BH66" s="1">
        <v>44060.833333333336</v>
      </c>
      <c r="BI66">
        <v>40</v>
      </c>
      <c r="BJ66">
        <v>0</v>
      </c>
      <c r="BK66">
        <v>8</v>
      </c>
      <c r="BL66">
        <v>8</v>
      </c>
      <c r="BM66">
        <v>8</v>
      </c>
      <c r="BN66">
        <v>8</v>
      </c>
      <c r="BO66">
        <v>8</v>
      </c>
      <c r="BP66">
        <v>0</v>
      </c>
      <c r="BQ66" t="str">
        <f>"8:00 AM"</f>
        <v>8:00 AM</v>
      </c>
      <c r="BR66" t="str">
        <f>"5:00 PM"</f>
        <v>5:00 PM</v>
      </c>
      <c r="BS66" t="s">
        <v>120</v>
      </c>
      <c r="BT66">
        <v>0</v>
      </c>
      <c r="BU66">
        <v>0</v>
      </c>
      <c r="BV66" t="s">
        <v>113</v>
      </c>
      <c r="BW66">
        <v>0</v>
      </c>
      <c r="BX66" t="s">
        <v>12268</v>
      </c>
      <c r="BY66" t="s">
        <v>12269</v>
      </c>
      <c r="BZ66" t="s">
        <v>12267</v>
      </c>
      <c r="CA66" t="s">
        <v>4409</v>
      </c>
      <c r="CB66" t="s">
        <v>348</v>
      </c>
      <c r="CC66" s="3">
        <v>30339</v>
      </c>
      <c r="CD66" t="s">
        <v>4410</v>
      </c>
      <c r="CE66" t="s">
        <v>1250</v>
      </c>
      <c r="CF66" s="4">
        <v>15.13</v>
      </c>
      <c r="CH66" s="4">
        <v>22.7</v>
      </c>
      <c r="CJ66" t="s">
        <v>123</v>
      </c>
      <c r="CK66" t="s">
        <v>124</v>
      </c>
      <c r="CL66" t="s">
        <v>12270</v>
      </c>
      <c r="CO66" t="s">
        <v>124</v>
      </c>
      <c r="CP66" t="s">
        <v>121</v>
      </c>
      <c r="CQ66" t="s">
        <v>121</v>
      </c>
      <c r="CR66" t="s">
        <v>121</v>
      </c>
      <c r="CS66" t="s">
        <v>121</v>
      </c>
      <c r="CT66" t="s">
        <v>121</v>
      </c>
      <c r="CU66" t="s">
        <v>113</v>
      </c>
      <c r="CV66" t="s">
        <v>485</v>
      </c>
      <c r="CW66" t="str">
        <f>"17706170379"</f>
        <v>17706170379</v>
      </c>
      <c r="CX66" t="s">
        <v>5922</v>
      </c>
      <c r="CY66" t="s">
        <v>124</v>
      </c>
      <c r="CZ66" t="s">
        <v>126</v>
      </c>
      <c r="DA66" t="s">
        <v>113</v>
      </c>
      <c r="DB66" t="s">
        <v>121</v>
      </c>
      <c r="DC66" t="s">
        <v>121</v>
      </c>
      <c r="DD66" t="s">
        <v>113</v>
      </c>
    </row>
    <row r="67" spans="1:108" ht="15" customHeight="1" x14ac:dyDescent="0.25">
      <c r="A67" t="s">
        <v>7543</v>
      </c>
      <c r="B67" t="s">
        <v>129</v>
      </c>
      <c r="C67" s="1">
        <v>44062.675662731483</v>
      </c>
      <c r="D67" s="1">
        <v>44119</v>
      </c>
      <c r="E67" t="s">
        <v>113</v>
      </c>
      <c r="F67" t="s">
        <v>7544</v>
      </c>
      <c r="G67" t="s">
        <v>12851</v>
      </c>
      <c r="H67" t="s">
        <v>7545</v>
      </c>
      <c r="I67">
        <v>10</v>
      </c>
      <c r="J67">
        <v>10</v>
      </c>
      <c r="K67" s="1">
        <v>44137</v>
      </c>
      <c r="L67" s="1">
        <v>44185</v>
      </c>
      <c r="M67" s="1">
        <v>44137</v>
      </c>
      <c r="N67" s="1">
        <v>44185</v>
      </c>
      <c r="O67" t="s">
        <v>115</v>
      </c>
      <c r="P67" t="s">
        <v>257</v>
      </c>
      <c r="Q67" t="s">
        <v>258</v>
      </c>
      <c r="R67" t="s">
        <v>259</v>
      </c>
      <c r="S67" t="s">
        <v>124</v>
      </c>
      <c r="T67" t="s">
        <v>260</v>
      </c>
      <c r="U67" t="s">
        <v>261</v>
      </c>
      <c r="V67" s="3">
        <v>57430</v>
      </c>
      <c r="W67" t="s">
        <v>117</v>
      </c>
      <c r="Y67">
        <v>18006585594</v>
      </c>
      <c r="AA67">
        <v>321214</v>
      </c>
      <c r="AB67" t="s">
        <v>262</v>
      </c>
      <c r="AC67" t="s">
        <v>212</v>
      </c>
      <c r="AD67" t="s">
        <v>124</v>
      </c>
      <c r="AE67" t="s">
        <v>263</v>
      </c>
      <c r="AF67" t="s">
        <v>264</v>
      </c>
      <c r="AG67" t="s">
        <v>124</v>
      </c>
      <c r="AH67" t="s">
        <v>260</v>
      </c>
      <c r="AI67" t="s">
        <v>261</v>
      </c>
      <c r="AJ67" s="3">
        <v>57430</v>
      </c>
      <c r="AK67" t="s">
        <v>117</v>
      </c>
      <c r="AM67">
        <v>18006585594</v>
      </c>
      <c r="AO67" t="s">
        <v>265</v>
      </c>
      <c r="AP67" t="s">
        <v>141</v>
      </c>
      <c r="AQ67" t="s">
        <v>266</v>
      </c>
      <c r="AR67" t="s">
        <v>267</v>
      </c>
      <c r="AS67" t="s">
        <v>268</v>
      </c>
      <c r="AT67" t="s">
        <v>269</v>
      </c>
      <c r="AU67" t="s">
        <v>124</v>
      </c>
      <c r="AV67" t="s">
        <v>270</v>
      </c>
      <c r="AW67" t="s">
        <v>271</v>
      </c>
      <c r="AX67" s="3">
        <v>50010</v>
      </c>
      <c r="AY67" t="s">
        <v>117</v>
      </c>
      <c r="AZ67" t="s">
        <v>124</v>
      </c>
      <c r="BA67">
        <v>15152324444</v>
      </c>
      <c r="BB67">
        <v>0</v>
      </c>
      <c r="BC67" t="s">
        <v>272</v>
      </c>
      <c r="BD67" t="s">
        <v>273</v>
      </c>
      <c r="BE67" t="s">
        <v>271</v>
      </c>
      <c r="BF67" t="s">
        <v>274</v>
      </c>
      <c r="BG67" t="s">
        <v>261</v>
      </c>
      <c r="BH67" s="1">
        <v>44061.833333333336</v>
      </c>
      <c r="BI67">
        <v>40</v>
      </c>
      <c r="BJ67">
        <v>0</v>
      </c>
      <c r="BK67">
        <v>9</v>
      </c>
      <c r="BL67">
        <v>9</v>
      </c>
      <c r="BM67">
        <v>9</v>
      </c>
      <c r="BN67">
        <v>9</v>
      </c>
      <c r="BO67">
        <v>4</v>
      </c>
      <c r="BP67">
        <v>0</v>
      </c>
      <c r="BQ67" t="str">
        <f>"7:00 AM"</f>
        <v>7:00 AM</v>
      </c>
      <c r="BR67" t="str">
        <f>"4:30 PM"</f>
        <v>4:30 PM</v>
      </c>
      <c r="BS67" t="s">
        <v>120</v>
      </c>
      <c r="BT67">
        <v>0</v>
      </c>
      <c r="BU67">
        <v>0</v>
      </c>
      <c r="BV67" t="s">
        <v>113</v>
      </c>
      <c r="BW67">
        <v>0</v>
      </c>
      <c r="BX67" t="s">
        <v>7546</v>
      </c>
      <c r="BY67" t="s">
        <v>264</v>
      </c>
      <c r="BZ67" t="s">
        <v>124</v>
      </c>
      <c r="CA67" t="s">
        <v>260</v>
      </c>
      <c r="CB67" t="s">
        <v>261</v>
      </c>
      <c r="CC67" s="3">
        <v>57460</v>
      </c>
      <c r="CD67" t="s">
        <v>276</v>
      </c>
      <c r="CE67" t="s">
        <v>277</v>
      </c>
      <c r="CF67" s="4">
        <v>14.96</v>
      </c>
      <c r="CH67" s="4">
        <v>22.44</v>
      </c>
      <c r="CJ67" t="s">
        <v>123</v>
      </c>
      <c r="CK67" t="s">
        <v>278</v>
      </c>
      <c r="CL67" t="s">
        <v>7547</v>
      </c>
      <c r="CO67" t="s">
        <v>121</v>
      </c>
      <c r="CP67" t="s">
        <v>113</v>
      </c>
      <c r="CQ67" t="s">
        <v>121</v>
      </c>
      <c r="CR67" t="s">
        <v>121</v>
      </c>
      <c r="CS67" t="s">
        <v>121</v>
      </c>
      <c r="CT67" t="s">
        <v>121</v>
      </c>
      <c r="CU67" t="s">
        <v>121</v>
      </c>
      <c r="CV67" t="s">
        <v>7548</v>
      </c>
      <c r="CW67" t="str">
        <f>"18006585594"</f>
        <v>18006585594</v>
      </c>
      <c r="CX67" t="s">
        <v>265</v>
      </c>
      <c r="CY67" t="s">
        <v>124</v>
      </c>
      <c r="CZ67" t="s">
        <v>126</v>
      </c>
      <c r="DA67" t="s">
        <v>113</v>
      </c>
      <c r="DB67" t="s">
        <v>121</v>
      </c>
      <c r="DC67" t="s">
        <v>121</v>
      </c>
      <c r="DD67" t="s">
        <v>113</v>
      </c>
    </row>
    <row r="68" spans="1:108" ht="15" customHeight="1" x14ac:dyDescent="0.25">
      <c r="A68" t="s">
        <v>254</v>
      </c>
      <c r="B68" t="s">
        <v>129</v>
      </c>
      <c r="C68" s="1">
        <v>44062.689810416668</v>
      </c>
      <c r="D68" s="1">
        <v>44119</v>
      </c>
      <c r="E68" t="s">
        <v>113</v>
      </c>
      <c r="F68" t="s">
        <v>255</v>
      </c>
      <c r="G68" t="s">
        <v>12790</v>
      </c>
      <c r="H68" t="s">
        <v>256</v>
      </c>
      <c r="I68">
        <v>10</v>
      </c>
      <c r="J68">
        <v>10</v>
      </c>
      <c r="K68" s="1">
        <v>44137</v>
      </c>
      <c r="L68" s="1">
        <v>44185</v>
      </c>
      <c r="M68" s="1">
        <v>44137</v>
      </c>
      <c r="N68" s="1">
        <v>44185</v>
      </c>
      <c r="O68" t="s">
        <v>115</v>
      </c>
      <c r="P68" t="s">
        <v>257</v>
      </c>
      <c r="Q68" t="s">
        <v>258</v>
      </c>
      <c r="R68" t="s">
        <v>259</v>
      </c>
      <c r="S68" t="s">
        <v>124</v>
      </c>
      <c r="T68" t="s">
        <v>260</v>
      </c>
      <c r="U68" t="s">
        <v>261</v>
      </c>
      <c r="V68" s="3">
        <v>57430</v>
      </c>
      <c r="W68" t="s">
        <v>117</v>
      </c>
      <c r="Y68">
        <v>18006585594</v>
      </c>
      <c r="AA68">
        <v>321214</v>
      </c>
      <c r="AB68" t="s">
        <v>262</v>
      </c>
      <c r="AC68" t="s">
        <v>212</v>
      </c>
      <c r="AD68" t="s">
        <v>124</v>
      </c>
      <c r="AE68" t="s">
        <v>263</v>
      </c>
      <c r="AF68" t="s">
        <v>264</v>
      </c>
      <c r="AG68" t="s">
        <v>124</v>
      </c>
      <c r="AH68" t="s">
        <v>260</v>
      </c>
      <c r="AI68" t="s">
        <v>261</v>
      </c>
      <c r="AJ68" s="3">
        <v>57430</v>
      </c>
      <c r="AK68" t="s">
        <v>117</v>
      </c>
      <c r="AM68">
        <v>18006585594</v>
      </c>
      <c r="AO68" t="s">
        <v>265</v>
      </c>
      <c r="AP68" t="s">
        <v>141</v>
      </c>
      <c r="AQ68" t="s">
        <v>266</v>
      </c>
      <c r="AR68" t="s">
        <v>267</v>
      </c>
      <c r="AS68" t="s">
        <v>268</v>
      </c>
      <c r="AT68" t="s">
        <v>269</v>
      </c>
      <c r="AU68" t="s">
        <v>124</v>
      </c>
      <c r="AV68" t="s">
        <v>270</v>
      </c>
      <c r="AW68" t="s">
        <v>271</v>
      </c>
      <c r="AX68" s="3">
        <v>50010</v>
      </c>
      <c r="AY68" t="s">
        <v>117</v>
      </c>
      <c r="AZ68" t="s">
        <v>124</v>
      </c>
      <c r="BA68">
        <v>15152324444</v>
      </c>
      <c r="BB68">
        <v>0</v>
      </c>
      <c r="BC68" t="s">
        <v>272</v>
      </c>
      <c r="BD68" t="s">
        <v>273</v>
      </c>
      <c r="BE68" t="s">
        <v>271</v>
      </c>
      <c r="BF68" t="s">
        <v>274</v>
      </c>
      <c r="BG68" t="s">
        <v>261</v>
      </c>
      <c r="BH68" s="1">
        <v>44061.833333333336</v>
      </c>
      <c r="BI68">
        <v>40</v>
      </c>
      <c r="BJ68">
        <v>0</v>
      </c>
      <c r="BK68">
        <v>9</v>
      </c>
      <c r="BL68">
        <v>9</v>
      </c>
      <c r="BM68">
        <v>9</v>
      </c>
      <c r="BN68">
        <v>9</v>
      </c>
      <c r="BO68">
        <v>4</v>
      </c>
      <c r="BP68">
        <v>0</v>
      </c>
      <c r="BQ68" t="str">
        <f>"7:00 AM"</f>
        <v>7:00 AM</v>
      </c>
      <c r="BR68" t="str">
        <f>"4:30 PM"</f>
        <v>4:30 PM</v>
      </c>
      <c r="BS68" t="s">
        <v>120</v>
      </c>
      <c r="BT68">
        <v>0</v>
      </c>
      <c r="BU68">
        <v>0</v>
      </c>
      <c r="BV68" t="s">
        <v>113</v>
      </c>
      <c r="BW68">
        <v>0</v>
      </c>
      <c r="BX68" t="s">
        <v>275</v>
      </c>
      <c r="BY68" t="s">
        <v>259</v>
      </c>
      <c r="BZ68" t="s">
        <v>124</v>
      </c>
      <c r="CA68" t="s">
        <v>260</v>
      </c>
      <c r="CB68" t="s">
        <v>261</v>
      </c>
      <c r="CC68" s="3">
        <v>57030</v>
      </c>
      <c r="CD68" t="s">
        <v>276</v>
      </c>
      <c r="CE68" t="s">
        <v>277</v>
      </c>
      <c r="CF68" s="4">
        <v>11.36</v>
      </c>
      <c r="CH68" s="4">
        <v>17.04</v>
      </c>
      <c r="CJ68" t="s">
        <v>123</v>
      </c>
      <c r="CK68" t="s">
        <v>278</v>
      </c>
      <c r="CL68" t="s">
        <v>279</v>
      </c>
      <c r="CO68" t="s">
        <v>121</v>
      </c>
      <c r="CP68" t="s">
        <v>113</v>
      </c>
      <c r="CQ68" t="s">
        <v>121</v>
      </c>
      <c r="CR68" t="s">
        <v>121</v>
      </c>
      <c r="CS68" t="s">
        <v>121</v>
      </c>
      <c r="CT68" t="s">
        <v>121</v>
      </c>
      <c r="CU68" t="s">
        <v>121</v>
      </c>
      <c r="CV68" t="s">
        <v>280</v>
      </c>
      <c r="CW68" t="str">
        <f>"18006585594"</f>
        <v>18006585594</v>
      </c>
      <c r="CX68" t="s">
        <v>265</v>
      </c>
      <c r="CY68" t="s">
        <v>124</v>
      </c>
      <c r="CZ68" t="s">
        <v>126</v>
      </c>
      <c r="DA68" t="s">
        <v>113</v>
      </c>
      <c r="DB68" t="s">
        <v>121</v>
      </c>
      <c r="DC68" t="s">
        <v>121</v>
      </c>
      <c r="DD68" t="s">
        <v>113</v>
      </c>
    </row>
    <row r="69" spans="1:108" ht="15" customHeight="1" x14ac:dyDescent="0.25">
      <c r="A69" t="s">
        <v>6165</v>
      </c>
      <c r="B69" t="s">
        <v>129</v>
      </c>
      <c r="C69" s="1">
        <v>44062.747064930554</v>
      </c>
      <c r="D69" s="1">
        <v>44118</v>
      </c>
      <c r="E69" t="s">
        <v>113</v>
      </c>
      <c r="F69" t="s">
        <v>561</v>
      </c>
      <c r="G69" t="s">
        <v>12787</v>
      </c>
      <c r="H69" t="s">
        <v>176</v>
      </c>
      <c r="I69">
        <v>15</v>
      </c>
      <c r="J69">
        <v>15</v>
      </c>
      <c r="K69" s="1">
        <v>44137</v>
      </c>
      <c r="L69" s="1">
        <v>44378</v>
      </c>
      <c r="M69" s="1">
        <v>44137</v>
      </c>
      <c r="N69" s="1">
        <v>44378</v>
      </c>
      <c r="O69" t="s">
        <v>115</v>
      </c>
      <c r="P69" t="s">
        <v>6166</v>
      </c>
      <c r="R69" t="s">
        <v>6167</v>
      </c>
      <c r="T69" t="s">
        <v>6168</v>
      </c>
      <c r="U69" t="s">
        <v>1700</v>
      </c>
      <c r="V69" s="3">
        <v>72958</v>
      </c>
      <c r="W69" t="s">
        <v>117</v>
      </c>
      <c r="Y69">
        <v>15012822821</v>
      </c>
      <c r="AA69">
        <v>1153</v>
      </c>
      <c r="AB69" t="s">
        <v>6169</v>
      </c>
      <c r="AC69" t="s">
        <v>6170</v>
      </c>
      <c r="AD69" t="s">
        <v>124</v>
      </c>
      <c r="AE69" t="s">
        <v>161</v>
      </c>
      <c r="AF69" t="s">
        <v>6167</v>
      </c>
      <c r="AH69" t="s">
        <v>6168</v>
      </c>
      <c r="AI69" t="s">
        <v>1700</v>
      </c>
      <c r="AJ69" s="3">
        <v>72958</v>
      </c>
      <c r="AK69" t="s">
        <v>117</v>
      </c>
      <c r="AM69">
        <v>15012822821</v>
      </c>
      <c r="AO69" t="s">
        <v>6171</v>
      </c>
      <c r="AP69" t="s">
        <v>239</v>
      </c>
      <c r="AQ69" t="s">
        <v>614</v>
      </c>
      <c r="AR69" t="s">
        <v>615</v>
      </c>
      <c r="AS69" t="s">
        <v>616</v>
      </c>
      <c r="AT69" t="s">
        <v>597</v>
      </c>
      <c r="AU69" t="s">
        <v>475</v>
      </c>
      <c r="AV69" t="s">
        <v>476</v>
      </c>
      <c r="AW69" t="s">
        <v>324</v>
      </c>
      <c r="AX69" s="3">
        <v>83814</v>
      </c>
      <c r="AY69" t="s">
        <v>117</v>
      </c>
      <c r="BA69">
        <v>12087772654</v>
      </c>
      <c r="BC69" t="s">
        <v>617</v>
      </c>
      <c r="BD69" t="s">
        <v>478</v>
      </c>
      <c r="BG69" t="s">
        <v>1700</v>
      </c>
      <c r="BH69" s="1">
        <v>44061.833333333336</v>
      </c>
      <c r="BI69">
        <v>40</v>
      </c>
      <c r="BJ69">
        <v>0</v>
      </c>
      <c r="BK69">
        <v>8</v>
      </c>
      <c r="BL69">
        <v>8</v>
      </c>
      <c r="BM69">
        <v>8</v>
      </c>
      <c r="BN69">
        <v>8</v>
      </c>
      <c r="BO69">
        <v>8</v>
      </c>
      <c r="BP69">
        <v>0</v>
      </c>
      <c r="BQ69" t="str">
        <f>"7:00 AM"</f>
        <v>7:00 AM</v>
      </c>
      <c r="BR69" t="str">
        <f>"3:00 PM"</f>
        <v>3:00 PM</v>
      </c>
      <c r="BS69" t="s">
        <v>120</v>
      </c>
      <c r="BT69">
        <v>0</v>
      </c>
      <c r="BU69">
        <v>3</v>
      </c>
      <c r="BV69" t="s">
        <v>113</v>
      </c>
      <c r="BW69">
        <v>0</v>
      </c>
      <c r="BX69" t="s">
        <v>2621</v>
      </c>
      <c r="BY69" t="s">
        <v>6172</v>
      </c>
      <c r="CA69" t="s">
        <v>6168</v>
      </c>
      <c r="CB69" t="s">
        <v>1700</v>
      </c>
      <c r="CC69" s="3">
        <v>72958</v>
      </c>
      <c r="CD69" t="s">
        <v>6173</v>
      </c>
      <c r="CE69" t="s">
        <v>4752</v>
      </c>
      <c r="CF69" s="4">
        <v>18.73</v>
      </c>
      <c r="CG69" s="4">
        <v>20.34</v>
      </c>
      <c r="CH69" s="4">
        <v>28.1</v>
      </c>
      <c r="CI69" s="4">
        <v>30.51</v>
      </c>
      <c r="CJ69" t="s">
        <v>123</v>
      </c>
      <c r="CK69" t="s">
        <v>6174</v>
      </c>
      <c r="CL69" t="s">
        <v>6175</v>
      </c>
      <c r="CO69" t="s">
        <v>124</v>
      </c>
      <c r="CP69" t="s">
        <v>121</v>
      </c>
      <c r="CQ69" t="s">
        <v>121</v>
      </c>
      <c r="CR69" t="s">
        <v>121</v>
      </c>
      <c r="CS69" t="s">
        <v>113</v>
      </c>
      <c r="CT69" t="s">
        <v>121</v>
      </c>
      <c r="CU69" t="s">
        <v>121</v>
      </c>
      <c r="CV69" t="s">
        <v>485</v>
      </c>
      <c r="CW69" t="str">
        <f>"15012822821"</f>
        <v>15012822821</v>
      </c>
      <c r="CX69" t="s">
        <v>6171</v>
      </c>
      <c r="CY69" t="s">
        <v>124</v>
      </c>
      <c r="CZ69" t="s">
        <v>126</v>
      </c>
      <c r="DA69" t="s">
        <v>113</v>
      </c>
      <c r="DB69" t="s">
        <v>113</v>
      </c>
      <c r="DC69" t="s">
        <v>121</v>
      </c>
      <c r="DD69" t="s">
        <v>113</v>
      </c>
    </row>
    <row r="70" spans="1:108" ht="15" customHeight="1" x14ac:dyDescent="0.25">
      <c r="A70" t="s">
        <v>12285</v>
      </c>
      <c r="B70" t="s">
        <v>129</v>
      </c>
      <c r="C70" s="1">
        <v>44062.779581134258</v>
      </c>
      <c r="D70" s="1">
        <v>44112</v>
      </c>
      <c r="E70" t="s">
        <v>113</v>
      </c>
      <c r="F70" t="s">
        <v>12286</v>
      </c>
      <c r="G70" t="s">
        <v>12786</v>
      </c>
      <c r="H70" t="s">
        <v>131</v>
      </c>
      <c r="I70">
        <v>30</v>
      </c>
      <c r="J70">
        <v>30</v>
      </c>
      <c r="K70" s="1">
        <v>44137</v>
      </c>
      <c r="L70" s="1">
        <v>44185</v>
      </c>
      <c r="M70" s="1">
        <v>44137</v>
      </c>
      <c r="N70" s="1">
        <v>44185</v>
      </c>
      <c r="O70" t="s">
        <v>132</v>
      </c>
      <c r="P70" t="s">
        <v>12287</v>
      </c>
      <c r="R70" t="s">
        <v>12288</v>
      </c>
      <c r="T70" t="s">
        <v>9692</v>
      </c>
      <c r="U70" t="s">
        <v>1047</v>
      </c>
      <c r="V70" s="3">
        <v>63341</v>
      </c>
      <c r="W70" t="s">
        <v>117</v>
      </c>
      <c r="Y70">
        <v>16367982800</v>
      </c>
      <c r="AA70">
        <v>56173</v>
      </c>
      <c r="AB70" t="s">
        <v>9693</v>
      </c>
      <c r="AC70" t="s">
        <v>943</v>
      </c>
      <c r="AE70" t="s">
        <v>263</v>
      </c>
      <c r="AF70" t="s">
        <v>12289</v>
      </c>
      <c r="AH70" t="s">
        <v>9692</v>
      </c>
      <c r="AI70" t="s">
        <v>1047</v>
      </c>
      <c r="AJ70" s="3">
        <v>63341</v>
      </c>
      <c r="AK70" t="s">
        <v>117</v>
      </c>
      <c r="AM70">
        <v>16367982800</v>
      </c>
      <c r="AO70" t="s">
        <v>12290</v>
      </c>
      <c r="AP70" t="s">
        <v>141</v>
      </c>
      <c r="AQ70" t="s">
        <v>4502</v>
      </c>
      <c r="AR70" t="s">
        <v>1576</v>
      </c>
      <c r="AS70" t="s">
        <v>4503</v>
      </c>
      <c r="AT70" t="s">
        <v>4504</v>
      </c>
      <c r="AV70" t="s">
        <v>4505</v>
      </c>
      <c r="AW70" t="s">
        <v>1933</v>
      </c>
      <c r="AX70" s="3">
        <v>62208</v>
      </c>
      <c r="AY70" t="s">
        <v>117</v>
      </c>
      <c r="BA70">
        <v>16186880590</v>
      </c>
      <c r="BC70" t="s">
        <v>4506</v>
      </c>
      <c r="BD70" t="s">
        <v>4507</v>
      </c>
      <c r="BE70" t="s">
        <v>1933</v>
      </c>
      <c r="BF70" t="s">
        <v>4508</v>
      </c>
      <c r="BG70" t="s">
        <v>1047</v>
      </c>
      <c r="BH70" s="1">
        <v>44061.833333333336</v>
      </c>
      <c r="BI70">
        <v>40</v>
      </c>
      <c r="BJ70">
        <v>0</v>
      </c>
      <c r="BK70">
        <v>8</v>
      </c>
      <c r="BL70">
        <v>8</v>
      </c>
      <c r="BM70">
        <v>8</v>
      </c>
      <c r="BN70">
        <v>8</v>
      </c>
      <c r="BO70">
        <v>8</v>
      </c>
      <c r="BP70">
        <v>0</v>
      </c>
      <c r="BQ70" t="str">
        <f>"8:00 AM"</f>
        <v>8:00 AM</v>
      </c>
      <c r="BR70" t="str">
        <f>"4:00 PM"</f>
        <v>4:00 PM</v>
      </c>
      <c r="BS70" t="s">
        <v>120</v>
      </c>
      <c r="BT70">
        <v>0</v>
      </c>
      <c r="BU70">
        <v>0</v>
      </c>
      <c r="BV70" t="s">
        <v>113</v>
      </c>
      <c r="BW70">
        <v>0</v>
      </c>
      <c r="BX70" t="s">
        <v>12291</v>
      </c>
      <c r="BY70" t="s">
        <v>12289</v>
      </c>
      <c r="CA70" t="s">
        <v>9692</v>
      </c>
      <c r="CB70" t="s">
        <v>1047</v>
      </c>
      <c r="CC70" s="3">
        <v>63341</v>
      </c>
      <c r="CD70" t="s">
        <v>2828</v>
      </c>
      <c r="CE70" t="s">
        <v>1056</v>
      </c>
      <c r="CF70" s="4">
        <v>15.3</v>
      </c>
      <c r="CH70" s="4">
        <v>22.95</v>
      </c>
      <c r="CJ70" t="s">
        <v>123</v>
      </c>
      <c r="CK70" t="s">
        <v>125</v>
      </c>
      <c r="CL70" t="s">
        <v>12292</v>
      </c>
      <c r="CO70" t="s">
        <v>121</v>
      </c>
      <c r="CP70" t="s">
        <v>121</v>
      </c>
      <c r="CQ70" t="s">
        <v>121</v>
      </c>
      <c r="CR70" t="s">
        <v>121</v>
      </c>
      <c r="CS70" t="s">
        <v>113</v>
      </c>
      <c r="CT70" t="s">
        <v>121</v>
      </c>
      <c r="CU70" t="s">
        <v>113</v>
      </c>
      <c r="CV70" t="s">
        <v>125</v>
      </c>
      <c r="CW70" t="str">
        <f>"16367982800"</f>
        <v>16367982800</v>
      </c>
      <c r="CX70" t="s">
        <v>12293</v>
      </c>
      <c r="CY70" t="s">
        <v>124</v>
      </c>
      <c r="CZ70" t="s">
        <v>126</v>
      </c>
      <c r="DA70" t="s">
        <v>113</v>
      </c>
      <c r="DB70" t="s">
        <v>113</v>
      </c>
      <c r="DC70" t="s">
        <v>113</v>
      </c>
      <c r="DD70" t="s">
        <v>113</v>
      </c>
    </row>
    <row r="71" spans="1:108" ht="15" customHeight="1" x14ac:dyDescent="0.25">
      <c r="A71" t="s">
        <v>10392</v>
      </c>
      <c r="B71" t="s">
        <v>129</v>
      </c>
      <c r="C71" s="1">
        <v>44063.550560300922</v>
      </c>
      <c r="D71" s="1">
        <v>44113</v>
      </c>
      <c r="E71" t="s">
        <v>113</v>
      </c>
      <c r="F71" t="s">
        <v>8233</v>
      </c>
      <c r="G71" t="s">
        <v>12856</v>
      </c>
      <c r="H71" t="s">
        <v>8234</v>
      </c>
      <c r="I71">
        <v>25</v>
      </c>
      <c r="J71">
        <v>25</v>
      </c>
      <c r="K71" s="1">
        <v>44138</v>
      </c>
      <c r="L71" s="1">
        <v>44378</v>
      </c>
      <c r="M71" s="1">
        <v>44138</v>
      </c>
      <c r="N71" s="1">
        <v>44378</v>
      </c>
      <c r="O71" t="s">
        <v>115</v>
      </c>
      <c r="P71" t="s">
        <v>8235</v>
      </c>
      <c r="Q71" t="s">
        <v>124</v>
      </c>
      <c r="R71" t="s">
        <v>8236</v>
      </c>
      <c r="S71" t="s">
        <v>124</v>
      </c>
      <c r="T71" t="s">
        <v>8237</v>
      </c>
      <c r="U71" t="s">
        <v>158</v>
      </c>
      <c r="V71" s="3">
        <v>77539</v>
      </c>
      <c r="W71" t="s">
        <v>117</v>
      </c>
      <c r="X71" t="s">
        <v>124</v>
      </c>
      <c r="Y71">
        <v>18325124351</v>
      </c>
      <c r="AA71">
        <v>11411</v>
      </c>
      <c r="AB71" t="s">
        <v>8238</v>
      </c>
      <c r="AC71" t="s">
        <v>8239</v>
      </c>
      <c r="AE71" t="s">
        <v>8240</v>
      </c>
      <c r="AF71" t="s">
        <v>8236</v>
      </c>
      <c r="AH71" t="s">
        <v>8237</v>
      </c>
      <c r="AI71" t="s">
        <v>158</v>
      </c>
      <c r="AJ71" s="3">
        <v>77539</v>
      </c>
      <c r="AK71" t="s">
        <v>117</v>
      </c>
      <c r="AM71">
        <v>12813391435</v>
      </c>
      <c r="AO71" t="s">
        <v>124</v>
      </c>
      <c r="AP71" t="s">
        <v>239</v>
      </c>
      <c r="AQ71" t="s">
        <v>7752</v>
      </c>
      <c r="AR71" t="s">
        <v>7753</v>
      </c>
      <c r="AT71" t="s">
        <v>7754</v>
      </c>
      <c r="AV71" t="s">
        <v>988</v>
      </c>
      <c r="AW71" t="s">
        <v>348</v>
      </c>
      <c r="AX71" s="3">
        <v>31606</v>
      </c>
      <c r="AY71" t="s">
        <v>117</v>
      </c>
      <c r="BA71">
        <v>12295590241</v>
      </c>
      <c r="BC71" t="s">
        <v>7755</v>
      </c>
      <c r="BD71" t="s">
        <v>7756</v>
      </c>
      <c r="BG71" t="s">
        <v>158</v>
      </c>
      <c r="BH71" s="1">
        <v>44062.833333333336</v>
      </c>
      <c r="BI71">
        <v>35</v>
      </c>
      <c r="BJ71">
        <v>0</v>
      </c>
      <c r="BK71">
        <v>7</v>
      </c>
      <c r="BL71">
        <v>7</v>
      </c>
      <c r="BM71">
        <v>7</v>
      </c>
      <c r="BN71">
        <v>7</v>
      </c>
      <c r="BO71">
        <v>7</v>
      </c>
      <c r="BP71">
        <v>0</v>
      </c>
      <c r="BQ71" t="str">
        <f>"5:30 AM"</f>
        <v>5:30 AM</v>
      </c>
      <c r="BR71" t="str">
        <f>"12:30 PM"</f>
        <v>12:30 PM</v>
      </c>
      <c r="BS71" t="s">
        <v>120</v>
      </c>
      <c r="BT71">
        <v>0</v>
      </c>
      <c r="BU71">
        <v>0</v>
      </c>
      <c r="BV71" t="s">
        <v>113</v>
      </c>
      <c r="BW71">
        <v>0</v>
      </c>
      <c r="BX71" t="s">
        <v>8241</v>
      </c>
      <c r="BY71" t="s">
        <v>8236</v>
      </c>
      <c r="CA71" t="s">
        <v>8237</v>
      </c>
      <c r="CB71" t="s">
        <v>158</v>
      </c>
      <c r="CC71" s="3">
        <v>77539</v>
      </c>
      <c r="CD71" t="s">
        <v>4258</v>
      </c>
      <c r="CE71" t="s">
        <v>1326</v>
      </c>
      <c r="CF71" s="4">
        <v>16.649999999999999</v>
      </c>
      <c r="CJ71" t="s">
        <v>123</v>
      </c>
      <c r="CK71" t="s">
        <v>10393</v>
      </c>
      <c r="CL71" t="s">
        <v>8243</v>
      </c>
      <c r="CO71" t="s">
        <v>121</v>
      </c>
      <c r="CP71" t="s">
        <v>121</v>
      </c>
      <c r="CQ71" t="s">
        <v>113</v>
      </c>
      <c r="CR71" t="s">
        <v>113</v>
      </c>
      <c r="CS71" t="s">
        <v>113</v>
      </c>
      <c r="CT71" t="s">
        <v>121</v>
      </c>
      <c r="CU71" t="s">
        <v>113</v>
      </c>
      <c r="CV71" t="s">
        <v>8244</v>
      </c>
      <c r="CW71" t="str">
        <f>"12295590241"</f>
        <v>12295590241</v>
      </c>
      <c r="CX71" t="s">
        <v>7755</v>
      </c>
      <c r="CY71" t="s">
        <v>517</v>
      </c>
      <c r="CZ71" t="s">
        <v>126</v>
      </c>
      <c r="DA71" t="s">
        <v>113</v>
      </c>
      <c r="DB71" t="s">
        <v>113</v>
      </c>
      <c r="DC71" t="s">
        <v>121</v>
      </c>
      <c r="DD71" t="s">
        <v>113</v>
      </c>
    </row>
    <row r="72" spans="1:108" ht="15" customHeight="1" x14ac:dyDescent="0.25">
      <c r="A72" t="s">
        <v>8232</v>
      </c>
      <c r="B72" t="s">
        <v>129</v>
      </c>
      <c r="C72" s="1">
        <v>44063.550214583331</v>
      </c>
      <c r="D72" s="1">
        <v>44113</v>
      </c>
      <c r="E72" t="s">
        <v>113</v>
      </c>
      <c r="F72" t="s">
        <v>8233</v>
      </c>
      <c r="G72" t="s">
        <v>12856</v>
      </c>
      <c r="H72" t="s">
        <v>8234</v>
      </c>
      <c r="I72">
        <v>90</v>
      </c>
      <c r="J72">
        <v>90</v>
      </c>
      <c r="K72" s="1">
        <v>44138</v>
      </c>
      <c r="L72" s="1">
        <v>44321</v>
      </c>
      <c r="M72" s="1">
        <v>44138</v>
      </c>
      <c r="N72" s="1">
        <v>44321</v>
      </c>
      <c r="O72" t="s">
        <v>115</v>
      </c>
      <c r="P72" t="s">
        <v>8235</v>
      </c>
      <c r="Q72" t="s">
        <v>124</v>
      </c>
      <c r="R72" t="s">
        <v>8236</v>
      </c>
      <c r="S72" t="s">
        <v>124</v>
      </c>
      <c r="T72" t="s">
        <v>8237</v>
      </c>
      <c r="U72" t="s">
        <v>158</v>
      </c>
      <c r="V72" s="3">
        <v>77539</v>
      </c>
      <c r="W72" t="s">
        <v>117</v>
      </c>
      <c r="X72" t="s">
        <v>124</v>
      </c>
      <c r="Y72">
        <v>18325124351</v>
      </c>
      <c r="AA72">
        <v>11411</v>
      </c>
      <c r="AB72" t="s">
        <v>8238</v>
      </c>
      <c r="AC72" t="s">
        <v>8239</v>
      </c>
      <c r="AE72" t="s">
        <v>8240</v>
      </c>
      <c r="AF72" t="s">
        <v>8236</v>
      </c>
      <c r="AH72" t="s">
        <v>8237</v>
      </c>
      <c r="AI72" t="s">
        <v>158</v>
      </c>
      <c r="AJ72" s="3">
        <v>77539</v>
      </c>
      <c r="AK72" t="s">
        <v>117</v>
      </c>
      <c r="AM72">
        <v>12813391435</v>
      </c>
      <c r="AO72" t="s">
        <v>124</v>
      </c>
      <c r="AP72" t="s">
        <v>239</v>
      </c>
      <c r="AQ72" t="s">
        <v>7752</v>
      </c>
      <c r="AR72" t="s">
        <v>7753</v>
      </c>
      <c r="AT72" t="s">
        <v>7754</v>
      </c>
      <c r="AV72" t="s">
        <v>988</v>
      </c>
      <c r="AW72" t="s">
        <v>348</v>
      </c>
      <c r="AX72" s="3">
        <v>31606</v>
      </c>
      <c r="AY72" t="s">
        <v>117</v>
      </c>
      <c r="BA72">
        <v>12295590241</v>
      </c>
      <c r="BC72" t="s">
        <v>7755</v>
      </c>
      <c r="BD72" t="s">
        <v>7756</v>
      </c>
      <c r="BG72" t="s">
        <v>158</v>
      </c>
      <c r="BH72" s="1">
        <v>44062.833333333336</v>
      </c>
      <c r="BI72">
        <v>35</v>
      </c>
      <c r="BJ72">
        <v>0</v>
      </c>
      <c r="BK72">
        <v>7</v>
      </c>
      <c r="BL72">
        <v>7</v>
      </c>
      <c r="BM72">
        <v>7</v>
      </c>
      <c r="BN72">
        <v>7</v>
      </c>
      <c r="BO72">
        <v>7</v>
      </c>
      <c r="BP72">
        <v>0</v>
      </c>
      <c r="BQ72" t="str">
        <f>"5:30 AM"</f>
        <v>5:30 AM</v>
      </c>
      <c r="BR72" t="str">
        <f>"12:30 PM"</f>
        <v>12:30 PM</v>
      </c>
      <c r="BS72" t="s">
        <v>120</v>
      </c>
      <c r="BT72">
        <v>0</v>
      </c>
      <c r="BU72">
        <v>0</v>
      </c>
      <c r="BV72" t="s">
        <v>113</v>
      </c>
      <c r="BW72">
        <v>0</v>
      </c>
      <c r="BX72" t="s">
        <v>8241</v>
      </c>
      <c r="BY72" t="s">
        <v>8236</v>
      </c>
      <c r="CA72" t="s">
        <v>8237</v>
      </c>
      <c r="CB72" t="s">
        <v>158</v>
      </c>
      <c r="CC72" s="3">
        <v>77539</v>
      </c>
      <c r="CD72" t="s">
        <v>4258</v>
      </c>
      <c r="CE72" t="s">
        <v>1326</v>
      </c>
      <c r="CF72" s="4">
        <v>16.649999999999999</v>
      </c>
      <c r="CJ72" t="s">
        <v>123</v>
      </c>
      <c r="CK72" t="s">
        <v>8242</v>
      </c>
      <c r="CL72" t="s">
        <v>8243</v>
      </c>
      <c r="CO72" t="s">
        <v>121</v>
      </c>
      <c r="CP72" t="s">
        <v>121</v>
      </c>
      <c r="CQ72" t="s">
        <v>113</v>
      </c>
      <c r="CR72" t="s">
        <v>113</v>
      </c>
      <c r="CS72" t="s">
        <v>113</v>
      </c>
      <c r="CT72" t="s">
        <v>121</v>
      </c>
      <c r="CU72" t="s">
        <v>113</v>
      </c>
      <c r="CV72" t="s">
        <v>8244</v>
      </c>
      <c r="CW72" t="str">
        <f>"12295590241"</f>
        <v>12295590241</v>
      </c>
      <c r="CX72" t="s">
        <v>7755</v>
      </c>
      <c r="CY72" t="s">
        <v>124</v>
      </c>
      <c r="CZ72" t="s">
        <v>126</v>
      </c>
      <c r="DA72" t="s">
        <v>113</v>
      </c>
      <c r="DB72" t="s">
        <v>113</v>
      </c>
      <c r="DC72" t="s">
        <v>121</v>
      </c>
      <c r="DD72" t="s">
        <v>113</v>
      </c>
    </row>
    <row r="73" spans="1:108" ht="15" customHeight="1" x14ac:dyDescent="0.25">
      <c r="A73" t="s">
        <v>2975</v>
      </c>
      <c r="B73" t="s">
        <v>129</v>
      </c>
      <c r="C73" s="1">
        <v>44063.628819097219</v>
      </c>
      <c r="D73" s="1">
        <v>44112</v>
      </c>
      <c r="E73" t="s">
        <v>121</v>
      </c>
      <c r="F73" t="s">
        <v>2976</v>
      </c>
      <c r="G73" t="s">
        <v>12814</v>
      </c>
      <c r="H73" t="s">
        <v>1818</v>
      </c>
      <c r="I73">
        <v>22</v>
      </c>
      <c r="J73">
        <v>22</v>
      </c>
      <c r="K73" s="1">
        <v>44147</v>
      </c>
      <c r="L73" s="1">
        <v>44242</v>
      </c>
      <c r="M73" s="1">
        <v>44147</v>
      </c>
      <c r="N73" s="1">
        <v>44242</v>
      </c>
      <c r="O73" t="s">
        <v>132</v>
      </c>
      <c r="P73" t="s">
        <v>2977</v>
      </c>
      <c r="R73" t="s">
        <v>2978</v>
      </c>
      <c r="T73" t="s">
        <v>2979</v>
      </c>
      <c r="U73" t="s">
        <v>234</v>
      </c>
      <c r="V73" s="3">
        <v>32179</v>
      </c>
      <c r="W73" t="s">
        <v>117</v>
      </c>
      <c r="X73" t="s">
        <v>2980</v>
      </c>
      <c r="Y73">
        <v>14074924369</v>
      </c>
      <c r="AA73">
        <v>71399</v>
      </c>
      <c r="AB73" t="s">
        <v>2981</v>
      </c>
      <c r="AC73" t="s">
        <v>2982</v>
      </c>
      <c r="AE73" t="s">
        <v>161</v>
      </c>
      <c r="AF73" t="s">
        <v>2978</v>
      </c>
      <c r="AH73" t="s">
        <v>2979</v>
      </c>
      <c r="AI73" t="s">
        <v>234</v>
      </c>
      <c r="AJ73" s="3">
        <v>32179</v>
      </c>
      <c r="AK73" t="s">
        <v>117</v>
      </c>
      <c r="AM73">
        <v>14074924369</v>
      </c>
      <c r="AO73" t="s">
        <v>2983</v>
      </c>
      <c r="AP73" t="s">
        <v>141</v>
      </c>
      <c r="AQ73" t="s">
        <v>2984</v>
      </c>
      <c r="AR73" t="s">
        <v>164</v>
      </c>
      <c r="AS73" t="s">
        <v>2985</v>
      </c>
      <c r="AT73" t="s">
        <v>2986</v>
      </c>
      <c r="AU73" t="s">
        <v>2987</v>
      </c>
      <c r="AV73" t="s">
        <v>2988</v>
      </c>
      <c r="AW73" t="s">
        <v>1200</v>
      </c>
      <c r="AX73" s="3">
        <v>21401</v>
      </c>
      <c r="AY73" t="s">
        <v>117</v>
      </c>
      <c r="BA73">
        <v>14105739955</v>
      </c>
      <c r="BC73" t="s">
        <v>2989</v>
      </c>
      <c r="BD73" t="s">
        <v>2990</v>
      </c>
      <c r="BE73" t="s">
        <v>1200</v>
      </c>
      <c r="BF73" t="s">
        <v>2991</v>
      </c>
      <c r="BG73" t="s">
        <v>234</v>
      </c>
      <c r="BH73" s="1">
        <v>44062.833333333336</v>
      </c>
      <c r="BI73">
        <v>35</v>
      </c>
      <c r="BJ73">
        <v>0</v>
      </c>
      <c r="BK73">
        <v>7</v>
      </c>
      <c r="BL73">
        <v>7</v>
      </c>
      <c r="BM73">
        <v>7</v>
      </c>
      <c r="BN73">
        <v>7</v>
      </c>
      <c r="BO73">
        <v>7</v>
      </c>
      <c r="BP73">
        <v>0</v>
      </c>
      <c r="BQ73" t="str">
        <f>"8:00 AM"</f>
        <v>8:00 AM</v>
      </c>
      <c r="BR73" t="str">
        <f>"5:00 PM"</f>
        <v>5:00 PM</v>
      </c>
      <c r="BS73" t="s">
        <v>120</v>
      </c>
      <c r="BT73">
        <v>0</v>
      </c>
      <c r="BU73">
        <v>0</v>
      </c>
      <c r="BV73" t="s">
        <v>113</v>
      </c>
      <c r="BW73">
        <v>0</v>
      </c>
      <c r="BX73" t="s">
        <v>2992</v>
      </c>
      <c r="BY73" t="s">
        <v>2993</v>
      </c>
      <c r="CA73" t="s">
        <v>2994</v>
      </c>
      <c r="CB73" t="s">
        <v>234</v>
      </c>
      <c r="CC73" s="3">
        <v>32113</v>
      </c>
      <c r="CD73" t="s">
        <v>188</v>
      </c>
      <c r="CE73" t="s">
        <v>2995</v>
      </c>
      <c r="CF73" s="4">
        <v>16.239999999999998</v>
      </c>
      <c r="CJ73" t="s">
        <v>123</v>
      </c>
      <c r="CL73" t="s">
        <v>2996</v>
      </c>
      <c r="CO73" t="s">
        <v>124</v>
      </c>
      <c r="CP73" t="s">
        <v>113</v>
      </c>
      <c r="CQ73" t="s">
        <v>113</v>
      </c>
      <c r="CR73" t="s">
        <v>113</v>
      </c>
      <c r="CS73" t="s">
        <v>113</v>
      </c>
      <c r="CT73" t="s">
        <v>121</v>
      </c>
      <c r="CU73" t="s">
        <v>121</v>
      </c>
      <c r="CV73" t="s">
        <v>2997</v>
      </c>
      <c r="CW73" t="str">
        <f>"14074924369"</f>
        <v>14074924369</v>
      </c>
      <c r="CX73" t="s">
        <v>2983</v>
      </c>
      <c r="CY73" t="s">
        <v>124</v>
      </c>
      <c r="CZ73" t="s">
        <v>126</v>
      </c>
      <c r="DA73" t="s">
        <v>113</v>
      </c>
      <c r="DB73" t="s">
        <v>121</v>
      </c>
      <c r="DC73" t="s">
        <v>121</v>
      </c>
      <c r="DD73" t="s">
        <v>113</v>
      </c>
    </row>
    <row r="74" spans="1:108" ht="15" customHeight="1" x14ac:dyDescent="0.25">
      <c r="A74" t="s">
        <v>9688</v>
      </c>
      <c r="B74" t="s">
        <v>129</v>
      </c>
      <c r="C74" s="1">
        <v>44063.637925810188</v>
      </c>
      <c r="D74" s="1">
        <v>44110</v>
      </c>
      <c r="E74" t="s">
        <v>113</v>
      </c>
      <c r="F74" t="s">
        <v>9689</v>
      </c>
      <c r="G74" t="s">
        <v>12786</v>
      </c>
      <c r="H74" t="s">
        <v>131</v>
      </c>
      <c r="I74">
        <v>15</v>
      </c>
      <c r="J74">
        <v>15</v>
      </c>
      <c r="K74" s="1">
        <v>44138</v>
      </c>
      <c r="L74" s="1">
        <v>44185</v>
      </c>
      <c r="M74" s="1">
        <v>44138</v>
      </c>
      <c r="N74" s="1">
        <v>44185</v>
      </c>
      <c r="O74" t="s">
        <v>132</v>
      </c>
      <c r="P74" t="s">
        <v>9690</v>
      </c>
      <c r="R74" t="s">
        <v>9691</v>
      </c>
      <c r="T74" t="s">
        <v>9692</v>
      </c>
      <c r="U74" t="s">
        <v>1047</v>
      </c>
      <c r="V74" s="3">
        <v>63341</v>
      </c>
      <c r="W74" t="s">
        <v>117</v>
      </c>
      <c r="Y74">
        <v>13143240911</v>
      </c>
      <c r="AA74">
        <v>56173</v>
      </c>
      <c r="AB74" t="s">
        <v>9693</v>
      </c>
      <c r="AC74" t="s">
        <v>4060</v>
      </c>
      <c r="AE74" t="s">
        <v>263</v>
      </c>
      <c r="AF74" t="s">
        <v>9694</v>
      </c>
      <c r="AH74" t="s">
        <v>9692</v>
      </c>
      <c r="AI74" t="s">
        <v>1047</v>
      </c>
      <c r="AJ74" s="3">
        <v>63341</v>
      </c>
      <c r="AK74" t="s">
        <v>117</v>
      </c>
      <c r="AM74">
        <v>13143240911</v>
      </c>
      <c r="AO74" t="s">
        <v>9695</v>
      </c>
      <c r="AP74" t="s">
        <v>141</v>
      </c>
      <c r="AQ74" t="s">
        <v>4502</v>
      </c>
      <c r="AR74" t="s">
        <v>1576</v>
      </c>
      <c r="AS74" t="s">
        <v>4503</v>
      </c>
      <c r="AT74" t="s">
        <v>4504</v>
      </c>
      <c r="AV74" t="s">
        <v>4505</v>
      </c>
      <c r="AW74" t="s">
        <v>1933</v>
      </c>
      <c r="AX74" s="3">
        <v>62208</v>
      </c>
      <c r="AY74" t="s">
        <v>117</v>
      </c>
      <c r="BA74">
        <v>16186880590</v>
      </c>
      <c r="BC74" t="s">
        <v>4506</v>
      </c>
      <c r="BD74" t="s">
        <v>4507</v>
      </c>
      <c r="BE74" t="s">
        <v>1933</v>
      </c>
      <c r="BF74" t="s">
        <v>4508</v>
      </c>
      <c r="BG74" t="s">
        <v>1047</v>
      </c>
      <c r="BH74" s="1">
        <v>44062.833333333336</v>
      </c>
      <c r="BI74">
        <v>40</v>
      </c>
      <c r="BJ74">
        <v>0</v>
      </c>
      <c r="BK74">
        <v>8</v>
      </c>
      <c r="BL74">
        <v>8</v>
      </c>
      <c r="BM74">
        <v>8</v>
      </c>
      <c r="BN74">
        <v>8</v>
      </c>
      <c r="BO74">
        <v>8</v>
      </c>
      <c r="BP74">
        <v>0</v>
      </c>
      <c r="BQ74" t="str">
        <f>"8:00 AM"</f>
        <v>8:00 AM</v>
      </c>
      <c r="BR74" t="str">
        <f>"4:00 PM"</f>
        <v>4:00 PM</v>
      </c>
      <c r="BS74" t="s">
        <v>120</v>
      </c>
      <c r="BT74">
        <v>0</v>
      </c>
      <c r="BU74">
        <v>0</v>
      </c>
      <c r="BV74" t="s">
        <v>113</v>
      </c>
      <c r="BW74">
        <v>0</v>
      </c>
      <c r="BX74" t="s">
        <v>9696</v>
      </c>
      <c r="BY74" t="s">
        <v>9691</v>
      </c>
      <c r="CA74" t="s">
        <v>9692</v>
      </c>
      <c r="CB74" t="s">
        <v>1047</v>
      </c>
      <c r="CC74" s="3">
        <v>63341</v>
      </c>
      <c r="CD74" t="s">
        <v>2828</v>
      </c>
      <c r="CE74" t="s">
        <v>1056</v>
      </c>
      <c r="CF74" s="4">
        <v>15.3</v>
      </c>
      <c r="CH74" s="4">
        <v>22.95</v>
      </c>
      <c r="CJ74" t="s">
        <v>123</v>
      </c>
      <c r="CL74" t="s">
        <v>9697</v>
      </c>
      <c r="CO74" t="s">
        <v>121</v>
      </c>
      <c r="CP74" t="s">
        <v>121</v>
      </c>
      <c r="CQ74" t="s">
        <v>121</v>
      </c>
      <c r="CR74" t="s">
        <v>121</v>
      </c>
      <c r="CS74" t="s">
        <v>113</v>
      </c>
      <c r="CT74" t="s">
        <v>121</v>
      </c>
      <c r="CU74" t="s">
        <v>113</v>
      </c>
      <c r="CV74" t="s">
        <v>125</v>
      </c>
      <c r="CW74" t="str">
        <f>"16367985008"</f>
        <v>16367985008</v>
      </c>
      <c r="CX74" t="s">
        <v>9695</v>
      </c>
      <c r="CY74" t="s">
        <v>124</v>
      </c>
      <c r="CZ74" t="s">
        <v>126</v>
      </c>
      <c r="DA74" t="s">
        <v>113</v>
      </c>
      <c r="DB74" t="s">
        <v>113</v>
      </c>
      <c r="DC74" t="s">
        <v>121</v>
      </c>
      <c r="DD74" t="s">
        <v>113</v>
      </c>
    </row>
    <row r="75" spans="1:108" ht="15" customHeight="1" x14ac:dyDescent="0.25">
      <c r="A75" t="s">
        <v>10394</v>
      </c>
      <c r="B75" t="s">
        <v>129</v>
      </c>
      <c r="C75" s="1">
        <v>44063.773931481483</v>
      </c>
      <c r="D75" s="1">
        <v>44119</v>
      </c>
      <c r="E75" t="s">
        <v>113</v>
      </c>
      <c r="F75" t="s">
        <v>10395</v>
      </c>
      <c r="G75" t="s">
        <v>12790</v>
      </c>
      <c r="H75" t="s">
        <v>256</v>
      </c>
      <c r="I75">
        <v>14</v>
      </c>
      <c r="J75">
        <v>14</v>
      </c>
      <c r="K75" s="1">
        <v>44138</v>
      </c>
      <c r="L75" s="1">
        <v>44187</v>
      </c>
      <c r="M75" s="1">
        <v>44138</v>
      </c>
      <c r="N75" s="1">
        <v>44187</v>
      </c>
      <c r="O75" t="s">
        <v>115</v>
      </c>
      <c r="P75" t="s">
        <v>10396</v>
      </c>
      <c r="Q75" t="s">
        <v>10397</v>
      </c>
      <c r="R75" t="s">
        <v>10398</v>
      </c>
      <c r="S75" t="s">
        <v>124</v>
      </c>
      <c r="T75" t="s">
        <v>10399</v>
      </c>
      <c r="U75" t="s">
        <v>271</v>
      </c>
      <c r="V75" s="3">
        <v>52040</v>
      </c>
      <c r="W75" t="s">
        <v>117</v>
      </c>
      <c r="X75" t="s">
        <v>10400</v>
      </c>
      <c r="Y75">
        <v>15638752858</v>
      </c>
      <c r="AA75">
        <v>321214</v>
      </c>
      <c r="AB75" t="s">
        <v>10401</v>
      </c>
      <c r="AC75" t="s">
        <v>4677</v>
      </c>
      <c r="AD75" t="s">
        <v>124</v>
      </c>
      <c r="AE75" t="s">
        <v>161</v>
      </c>
      <c r="AF75" t="s">
        <v>10402</v>
      </c>
      <c r="AG75" t="s">
        <v>124</v>
      </c>
      <c r="AH75" t="s">
        <v>10399</v>
      </c>
      <c r="AI75" t="s">
        <v>271</v>
      </c>
      <c r="AJ75" s="3">
        <v>52040</v>
      </c>
      <c r="AK75" t="s">
        <v>117</v>
      </c>
      <c r="AM75">
        <v>15638752858</v>
      </c>
      <c r="AO75" t="s">
        <v>10403</v>
      </c>
      <c r="AP75" t="s">
        <v>141</v>
      </c>
      <c r="AQ75" t="s">
        <v>266</v>
      </c>
      <c r="AR75" t="s">
        <v>267</v>
      </c>
      <c r="AS75" t="s">
        <v>268</v>
      </c>
      <c r="AT75" t="s">
        <v>269</v>
      </c>
      <c r="AU75" t="s">
        <v>124</v>
      </c>
      <c r="AV75" t="s">
        <v>270</v>
      </c>
      <c r="AW75" t="s">
        <v>271</v>
      </c>
      <c r="AX75" s="3">
        <v>50010</v>
      </c>
      <c r="AY75" t="s">
        <v>117</v>
      </c>
      <c r="AZ75" t="s">
        <v>124</v>
      </c>
      <c r="BA75">
        <v>15152324444</v>
      </c>
      <c r="BB75">
        <v>0</v>
      </c>
      <c r="BC75" t="s">
        <v>272</v>
      </c>
      <c r="BD75" t="s">
        <v>273</v>
      </c>
      <c r="BE75" t="s">
        <v>271</v>
      </c>
      <c r="BF75" t="s">
        <v>274</v>
      </c>
      <c r="BG75" t="s">
        <v>271</v>
      </c>
      <c r="BH75" s="1">
        <v>44062.833333333336</v>
      </c>
      <c r="BI75">
        <v>40</v>
      </c>
      <c r="BJ75">
        <v>0</v>
      </c>
      <c r="BK75">
        <v>8</v>
      </c>
      <c r="BL75">
        <v>8</v>
      </c>
      <c r="BM75">
        <v>8</v>
      </c>
      <c r="BN75">
        <v>8</v>
      </c>
      <c r="BO75">
        <v>8</v>
      </c>
      <c r="BP75">
        <v>0</v>
      </c>
      <c r="BQ75" t="str">
        <f>"7:30 PM"</f>
        <v>7:30 PM</v>
      </c>
      <c r="BR75" t="str">
        <f>"4:00 AM"</f>
        <v>4:00 AM</v>
      </c>
      <c r="BS75" t="s">
        <v>120</v>
      </c>
      <c r="BT75">
        <v>0</v>
      </c>
      <c r="BU75">
        <v>0</v>
      </c>
      <c r="BV75" t="s">
        <v>113</v>
      </c>
      <c r="BW75">
        <v>0</v>
      </c>
      <c r="BX75" t="s">
        <v>10404</v>
      </c>
      <c r="BY75" t="s">
        <v>10402</v>
      </c>
      <c r="BZ75" t="s">
        <v>124</v>
      </c>
      <c r="CA75" t="s">
        <v>10399</v>
      </c>
      <c r="CB75" t="s">
        <v>271</v>
      </c>
      <c r="CC75" s="3">
        <v>52040</v>
      </c>
      <c r="CD75" t="s">
        <v>10405</v>
      </c>
      <c r="CE75" t="s">
        <v>10406</v>
      </c>
      <c r="CF75" s="4">
        <v>15.05</v>
      </c>
      <c r="CH75" s="4">
        <v>22.58</v>
      </c>
      <c r="CJ75" t="s">
        <v>123</v>
      </c>
      <c r="CK75" t="s">
        <v>10407</v>
      </c>
      <c r="CL75" t="s">
        <v>10408</v>
      </c>
      <c r="CO75" t="s">
        <v>121</v>
      </c>
      <c r="CP75" t="s">
        <v>113</v>
      </c>
      <c r="CQ75" t="s">
        <v>121</v>
      </c>
      <c r="CR75" t="s">
        <v>121</v>
      </c>
      <c r="CS75" t="s">
        <v>121</v>
      </c>
      <c r="CT75" t="s">
        <v>121</v>
      </c>
      <c r="CU75" t="s">
        <v>121</v>
      </c>
      <c r="CV75" t="s">
        <v>10409</v>
      </c>
      <c r="CW75" t="str">
        <f>"15638752858"</f>
        <v>15638752858</v>
      </c>
      <c r="CX75" t="s">
        <v>10410</v>
      </c>
      <c r="CY75" t="s">
        <v>124</v>
      </c>
      <c r="CZ75" t="s">
        <v>126</v>
      </c>
      <c r="DA75" t="s">
        <v>113</v>
      </c>
      <c r="DB75" t="s">
        <v>121</v>
      </c>
      <c r="DC75" t="s">
        <v>121</v>
      </c>
      <c r="DD75" t="s">
        <v>113</v>
      </c>
    </row>
    <row r="76" spans="1:108" ht="15" customHeight="1" x14ac:dyDescent="0.25">
      <c r="A76" t="s">
        <v>11678</v>
      </c>
      <c r="B76" t="s">
        <v>129</v>
      </c>
      <c r="C76" s="1">
        <v>44063.938838888891</v>
      </c>
      <c r="D76" s="1">
        <v>44140</v>
      </c>
      <c r="E76" t="s">
        <v>113</v>
      </c>
      <c r="F76" t="s">
        <v>3063</v>
      </c>
      <c r="G76" t="s">
        <v>12806</v>
      </c>
      <c r="H76" t="s">
        <v>1390</v>
      </c>
      <c r="I76">
        <v>10</v>
      </c>
      <c r="J76">
        <v>10</v>
      </c>
      <c r="K76" s="1">
        <v>44138</v>
      </c>
      <c r="L76" s="1">
        <v>44183</v>
      </c>
      <c r="M76" s="1">
        <v>44138</v>
      </c>
      <c r="N76" s="1">
        <v>44183</v>
      </c>
      <c r="O76" t="s">
        <v>115</v>
      </c>
      <c r="P76" t="s">
        <v>257</v>
      </c>
      <c r="Q76" t="s">
        <v>3064</v>
      </c>
      <c r="R76" t="s">
        <v>3065</v>
      </c>
      <c r="T76" t="s">
        <v>260</v>
      </c>
      <c r="U76" t="s">
        <v>261</v>
      </c>
      <c r="V76" s="3">
        <v>57430</v>
      </c>
      <c r="W76" t="s">
        <v>117</v>
      </c>
      <c r="Y76">
        <v>18006585594</v>
      </c>
      <c r="AA76">
        <v>321214</v>
      </c>
      <c r="AB76" t="s">
        <v>262</v>
      </c>
      <c r="AC76" t="s">
        <v>212</v>
      </c>
      <c r="AD76" t="s">
        <v>124</v>
      </c>
      <c r="AE76" t="s">
        <v>263</v>
      </c>
      <c r="AF76" t="s">
        <v>264</v>
      </c>
      <c r="AG76" t="s">
        <v>124</v>
      </c>
      <c r="AH76" t="s">
        <v>260</v>
      </c>
      <c r="AI76" t="s">
        <v>261</v>
      </c>
      <c r="AJ76" s="3">
        <v>57430</v>
      </c>
      <c r="AK76" t="s">
        <v>117</v>
      </c>
      <c r="AM76">
        <v>18006585594</v>
      </c>
      <c r="AO76" t="s">
        <v>265</v>
      </c>
      <c r="AP76" t="s">
        <v>141</v>
      </c>
      <c r="AQ76" t="s">
        <v>266</v>
      </c>
      <c r="AR76" t="s">
        <v>267</v>
      </c>
      <c r="AS76" t="s">
        <v>268</v>
      </c>
      <c r="AT76" t="s">
        <v>269</v>
      </c>
      <c r="AU76" t="s">
        <v>124</v>
      </c>
      <c r="AV76" t="s">
        <v>270</v>
      </c>
      <c r="AW76" t="s">
        <v>271</v>
      </c>
      <c r="AX76" s="3">
        <v>50010</v>
      </c>
      <c r="AY76" t="s">
        <v>117</v>
      </c>
      <c r="AZ76" t="s">
        <v>124</v>
      </c>
      <c r="BA76">
        <v>15152324444</v>
      </c>
      <c r="BB76">
        <v>0</v>
      </c>
      <c r="BC76" t="s">
        <v>272</v>
      </c>
      <c r="BD76" t="s">
        <v>273</v>
      </c>
      <c r="BE76" t="s">
        <v>271</v>
      </c>
      <c r="BF76" t="s">
        <v>274</v>
      </c>
      <c r="BG76" t="s">
        <v>493</v>
      </c>
      <c r="BH76" s="1">
        <v>44062.833333333336</v>
      </c>
      <c r="BI76">
        <v>40</v>
      </c>
      <c r="BJ76">
        <v>0</v>
      </c>
      <c r="BK76">
        <v>9</v>
      </c>
      <c r="BL76">
        <v>9</v>
      </c>
      <c r="BM76">
        <v>9</v>
      </c>
      <c r="BN76">
        <v>9</v>
      </c>
      <c r="BO76">
        <v>4</v>
      </c>
      <c r="BP76">
        <v>0</v>
      </c>
      <c r="BQ76" t="str">
        <f>"7:00 AM"</f>
        <v>7:00 AM</v>
      </c>
      <c r="BR76" t="str">
        <f>"4:30 PM"</f>
        <v>4:30 PM</v>
      </c>
      <c r="BS76" t="s">
        <v>120</v>
      </c>
      <c r="BT76">
        <v>0</v>
      </c>
      <c r="BU76">
        <v>0</v>
      </c>
      <c r="BV76" t="s">
        <v>113</v>
      </c>
      <c r="BW76">
        <v>0</v>
      </c>
      <c r="BX76" t="s">
        <v>11679</v>
      </c>
      <c r="BY76" t="s">
        <v>3067</v>
      </c>
      <c r="BZ76" t="s">
        <v>124</v>
      </c>
      <c r="CA76" t="s">
        <v>3068</v>
      </c>
      <c r="CB76" t="s">
        <v>493</v>
      </c>
      <c r="CC76" s="3">
        <v>56164</v>
      </c>
      <c r="CD76" t="s">
        <v>3069</v>
      </c>
      <c r="CE76" t="s">
        <v>3070</v>
      </c>
      <c r="CF76" s="4">
        <v>14.92</v>
      </c>
      <c r="CH76" s="4">
        <v>22.38</v>
      </c>
      <c r="CJ76" t="s">
        <v>123</v>
      </c>
      <c r="CK76" t="s">
        <v>278</v>
      </c>
      <c r="CL76" t="s">
        <v>3071</v>
      </c>
      <c r="CO76" t="s">
        <v>121</v>
      </c>
      <c r="CP76" t="s">
        <v>113</v>
      </c>
      <c r="CQ76" t="s">
        <v>121</v>
      </c>
      <c r="CR76" t="s">
        <v>121</v>
      </c>
      <c r="CS76" t="s">
        <v>121</v>
      </c>
      <c r="CT76" t="s">
        <v>121</v>
      </c>
      <c r="CU76" t="s">
        <v>121</v>
      </c>
      <c r="CV76" t="s">
        <v>11680</v>
      </c>
      <c r="CW76" t="str">
        <f>"18006585594"</f>
        <v>18006585594</v>
      </c>
      <c r="CX76" t="s">
        <v>265</v>
      </c>
      <c r="CY76" t="s">
        <v>124</v>
      </c>
      <c r="CZ76" t="s">
        <v>126</v>
      </c>
      <c r="DA76" t="s">
        <v>113</v>
      </c>
      <c r="DB76" t="s">
        <v>121</v>
      </c>
      <c r="DC76" t="s">
        <v>121</v>
      </c>
      <c r="DD76" t="s">
        <v>113</v>
      </c>
    </row>
    <row r="77" spans="1:108" ht="15" customHeight="1" x14ac:dyDescent="0.25">
      <c r="A77" t="s">
        <v>357</v>
      </c>
      <c r="B77" t="s">
        <v>129</v>
      </c>
      <c r="C77" s="1">
        <v>44064.447547569442</v>
      </c>
      <c r="D77" s="1">
        <v>44105</v>
      </c>
      <c r="E77" t="s">
        <v>113</v>
      </c>
      <c r="F77" t="s">
        <v>358</v>
      </c>
      <c r="G77" t="s">
        <v>12791</v>
      </c>
      <c r="H77" t="s">
        <v>283</v>
      </c>
      <c r="I77">
        <v>39</v>
      </c>
      <c r="J77">
        <v>39</v>
      </c>
      <c r="K77" s="1">
        <v>44150</v>
      </c>
      <c r="L77" s="1">
        <v>44423</v>
      </c>
      <c r="M77" s="1">
        <v>44150</v>
      </c>
      <c r="N77" s="1">
        <v>44423</v>
      </c>
      <c r="O77" t="s">
        <v>115</v>
      </c>
      <c r="P77" t="s">
        <v>359</v>
      </c>
      <c r="R77" t="s">
        <v>360</v>
      </c>
      <c r="T77" t="s">
        <v>361</v>
      </c>
      <c r="U77" t="s">
        <v>234</v>
      </c>
      <c r="V77" s="3">
        <v>33767</v>
      </c>
      <c r="W77" t="s">
        <v>117</v>
      </c>
      <c r="Y77">
        <v>17274500380</v>
      </c>
      <c r="AA77">
        <v>72111</v>
      </c>
      <c r="AB77" t="s">
        <v>362</v>
      </c>
      <c r="AC77" t="s">
        <v>363</v>
      </c>
      <c r="AE77" t="s">
        <v>364</v>
      </c>
      <c r="AF77" t="s">
        <v>360</v>
      </c>
      <c r="AH77" t="s">
        <v>361</v>
      </c>
      <c r="AI77" t="s">
        <v>234</v>
      </c>
      <c r="AJ77" s="3">
        <v>33767</v>
      </c>
      <c r="AK77" t="s">
        <v>117</v>
      </c>
      <c r="AM77">
        <v>16035592100</v>
      </c>
      <c r="AO77" t="s">
        <v>365</v>
      </c>
      <c r="BG77" t="s">
        <v>234</v>
      </c>
      <c r="BH77" s="1">
        <v>44063.833333333336</v>
      </c>
      <c r="BI77">
        <v>35</v>
      </c>
      <c r="BJ77">
        <v>7</v>
      </c>
      <c r="BK77">
        <v>7</v>
      </c>
      <c r="BL77">
        <v>0</v>
      </c>
      <c r="BM77">
        <v>0</v>
      </c>
      <c r="BN77">
        <v>7</v>
      </c>
      <c r="BO77">
        <v>7</v>
      </c>
      <c r="BP77">
        <v>7</v>
      </c>
      <c r="BQ77" t="str">
        <f>"8:00 AM"</f>
        <v>8:00 AM</v>
      </c>
      <c r="BR77" t="str">
        <f>"3:00 PM"</f>
        <v>3:00 PM</v>
      </c>
      <c r="BS77" t="s">
        <v>120</v>
      </c>
      <c r="BT77">
        <v>0</v>
      </c>
      <c r="BU77">
        <v>1</v>
      </c>
      <c r="BV77" t="s">
        <v>113</v>
      </c>
      <c r="BW77">
        <v>0</v>
      </c>
      <c r="BX77" t="s">
        <v>366</v>
      </c>
      <c r="BY77" t="s">
        <v>360</v>
      </c>
      <c r="CA77" t="s">
        <v>361</v>
      </c>
      <c r="CB77" t="s">
        <v>234</v>
      </c>
      <c r="CC77" s="3">
        <v>33767</v>
      </c>
      <c r="CD77" t="s">
        <v>367</v>
      </c>
      <c r="CE77" t="s">
        <v>368</v>
      </c>
      <c r="CF77" s="4">
        <v>11.3</v>
      </c>
      <c r="CH77" s="4">
        <v>16.95</v>
      </c>
      <c r="CJ77" t="s">
        <v>123</v>
      </c>
      <c r="CL77" t="s">
        <v>369</v>
      </c>
      <c r="CO77" t="s">
        <v>124</v>
      </c>
      <c r="CP77" t="s">
        <v>121</v>
      </c>
      <c r="CQ77" t="s">
        <v>113</v>
      </c>
      <c r="CR77" t="s">
        <v>121</v>
      </c>
      <c r="CS77" t="s">
        <v>113</v>
      </c>
      <c r="CT77" t="s">
        <v>121</v>
      </c>
      <c r="CU77" t="s">
        <v>121</v>
      </c>
      <c r="CV77" t="s">
        <v>370</v>
      </c>
      <c r="CW77" t="str">
        <f>"18007873636"</f>
        <v>18007873636</v>
      </c>
      <c r="CX77" t="s">
        <v>371</v>
      </c>
      <c r="CY77" t="s">
        <v>125</v>
      </c>
      <c r="CZ77" t="s">
        <v>126</v>
      </c>
      <c r="DA77" t="s">
        <v>113</v>
      </c>
      <c r="DB77" t="s">
        <v>113</v>
      </c>
      <c r="DC77" t="s">
        <v>121</v>
      </c>
      <c r="DD77" t="s">
        <v>113</v>
      </c>
    </row>
    <row r="78" spans="1:108" ht="15" customHeight="1" x14ac:dyDescent="0.25">
      <c r="A78" t="s">
        <v>7710</v>
      </c>
      <c r="B78" t="s">
        <v>129</v>
      </c>
      <c r="C78" s="1">
        <v>44064.448630787039</v>
      </c>
      <c r="D78" s="1">
        <v>44105</v>
      </c>
      <c r="E78" t="s">
        <v>113</v>
      </c>
      <c r="F78" t="s">
        <v>7711</v>
      </c>
      <c r="G78" t="s">
        <v>12798</v>
      </c>
      <c r="H78" t="s">
        <v>649</v>
      </c>
      <c r="I78">
        <v>20</v>
      </c>
      <c r="J78">
        <v>20</v>
      </c>
      <c r="K78" s="1">
        <v>44139</v>
      </c>
      <c r="L78" s="1">
        <v>44443</v>
      </c>
      <c r="M78" s="1">
        <v>44139</v>
      </c>
      <c r="N78" s="1">
        <v>44443</v>
      </c>
      <c r="O78" t="s">
        <v>132</v>
      </c>
      <c r="P78" t="s">
        <v>7712</v>
      </c>
      <c r="R78" t="s">
        <v>7713</v>
      </c>
      <c r="S78" t="s">
        <v>124</v>
      </c>
      <c r="T78" t="s">
        <v>4409</v>
      </c>
      <c r="U78" t="s">
        <v>348</v>
      </c>
      <c r="V78" s="3">
        <v>30318</v>
      </c>
      <c r="W78" t="s">
        <v>117</v>
      </c>
      <c r="Y78">
        <v>15072910760</v>
      </c>
      <c r="Z78">
        <v>0</v>
      </c>
      <c r="AA78">
        <v>71399</v>
      </c>
      <c r="AB78" t="s">
        <v>614</v>
      </c>
      <c r="AC78" t="s">
        <v>689</v>
      </c>
      <c r="AE78" t="s">
        <v>161</v>
      </c>
      <c r="AF78" t="s">
        <v>4408</v>
      </c>
      <c r="AG78" t="s">
        <v>124</v>
      </c>
      <c r="AH78" t="s">
        <v>4409</v>
      </c>
      <c r="AI78" t="s">
        <v>348</v>
      </c>
      <c r="AJ78" s="3">
        <v>30318</v>
      </c>
      <c r="AK78" t="s">
        <v>117</v>
      </c>
      <c r="AM78">
        <v>15072910760</v>
      </c>
      <c r="AN78">
        <v>0</v>
      </c>
      <c r="AO78" t="s">
        <v>7714</v>
      </c>
      <c r="AP78" t="s">
        <v>239</v>
      </c>
      <c r="AQ78" t="s">
        <v>991</v>
      </c>
      <c r="AR78" t="s">
        <v>992</v>
      </c>
      <c r="AS78" t="s">
        <v>993</v>
      </c>
      <c r="AT78" t="s">
        <v>994</v>
      </c>
      <c r="AU78" t="s">
        <v>995</v>
      </c>
      <c r="AV78" t="s">
        <v>996</v>
      </c>
      <c r="AW78" t="s">
        <v>158</v>
      </c>
      <c r="AX78" s="3">
        <v>78550</v>
      </c>
      <c r="AY78" t="s">
        <v>117</v>
      </c>
      <c r="AZ78" t="s">
        <v>124</v>
      </c>
      <c r="BA78">
        <v>19564408720</v>
      </c>
      <c r="BB78">
        <v>0</v>
      </c>
      <c r="BC78" t="s">
        <v>997</v>
      </c>
      <c r="BD78" t="s">
        <v>998</v>
      </c>
      <c r="BG78" t="s">
        <v>348</v>
      </c>
      <c r="BH78" s="1">
        <v>44063.833333333336</v>
      </c>
      <c r="BI78">
        <v>40</v>
      </c>
      <c r="BJ78">
        <v>8</v>
      </c>
      <c r="BK78">
        <v>0</v>
      </c>
      <c r="BL78">
        <v>0</v>
      </c>
      <c r="BM78">
        <v>8</v>
      </c>
      <c r="BN78">
        <v>8</v>
      </c>
      <c r="BO78">
        <v>8</v>
      </c>
      <c r="BP78">
        <v>8</v>
      </c>
      <c r="BQ78" t="str">
        <f>"1:00 PM"</f>
        <v>1:00 PM</v>
      </c>
      <c r="BR78" t="str">
        <f>"10:00 PM"</f>
        <v>10:00 PM</v>
      </c>
      <c r="BS78" t="s">
        <v>120</v>
      </c>
      <c r="BT78">
        <v>0</v>
      </c>
      <c r="BU78">
        <v>0</v>
      </c>
      <c r="BV78" t="s">
        <v>113</v>
      </c>
      <c r="BW78">
        <v>0</v>
      </c>
      <c r="BX78" t="s">
        <v>999</v>
      </c>
      <c r="BY78" t="s">
        <v>4408</v>
      </c>
      <c r="CA78" t="s">
        <v>4409</v>
      </c>
      <c r="CB78" t="s">
        <v>348</v>
      </c>
      <c r="CC78" s="3">
        <v>30318</v>
      </c>
      <c r="CD78" t="s">
        <v>4410</v>
      </c>
      <c r="CE78" t="s">
        <v>1250</v>
      </c>
      <c r="CF78" s="4">
        <v>9.4600000000000009</v>
      </c>
      <c r="CG78" s="4">
        <v>10.26</v>
      </c>
      <c r="CH78" s="4">
        <v>0</v>
      </c>
      <c r="CI78" s="4">
        <v>0</v>
      </c>
      <c r="CJ78" t="s">
        <v>123</v>
      </c>
      <c r="CK78" t="s">
        <v>1004</v>
      </c>
      <c r="CL78" t="s">
        <v>7715</v>
      </c>
      <c r="CO78" t="s">
        <v>124</v>
      </c>
      <c r="CP78" t="s">
        <v>121</v>
      </c>
      <c r="CQ78" t="s">
        <v>121</v>
      </c>
      <c r="CR78" t="s">
        <v>113</v>
      </c>
      <c r="CS78" t="s">
        <v>121</v>
      </c>
      <c r="CT78" t="s">
        <v>121</v>
      </c>
      <c r="CU78" t="s">
        <v>121</v>
      </c>
      <c r="CV78" t="s">
        <v>7716</v>
      </c>
      <c r="CW78" t="str">
        <f>"15072910760"</f>
        <v>15072910760</v>
      </c>
      <c r="CX78" t="s">
        <v>7714</v>
      </c>
      <c r="CY78" t="s">
        <v>124</v>
      </c>
      <c r="CZ78" t="s">
        <v>126</v>
      </c>
      <c r="DA78" t="s">
        <v>113</v>
      </c>
      <c r="DB78" t="s">
        <v>121</v>
      </c>
      <c r="DC78" t="s">
        <v>121</v>
      </c>
      <c r="DD78" t="s">
        <v>113</v>
      </c>
    </row>
    <row r="79" spans="1:108" ht="15" customHeight="1" x14ac:dyDescent="0.25">
      <c r="A79" t="s">
        <v>1893</v>
      </c>
      <c r="B79" t="s">
        <v>129</v>
      </c>
      <c r="C79" s="1">
        <v>44064.558793171294</v>
      </c>
      <c r="D79" s="1">
        <v>44119</v>
      </c>
      <c r="E79" t="s">
        <v>113</v>
      </c>
      <c r="F79" t="s">
        <v>1894</v>
      </c>
      <c r="G79" t="s">
        <v>12814</v>
      </c>
      <c r="H79" t="s">
        <v>1818</v>
      </c>
      <c r="I79">
        <v>17</v>
      </c>
      <c r="J79">
        <v>17</v>
      </c>
      <c r="K79" s="1">
        <v>44139</v>
      </c>
      <c r="L79" s="1">
        <v>44256</v>
      </c>
      <c r="M79" s="1">
        <v>44139</v>
      </c>
      <c r="N79" s="1">
        <v>44256</v>
      </c>
      <c r="O79" t="s">
        <v>132</v>
      </c>
      <c r="P79" t="s">
        <v>1895</v>
      </c>
      <c r="R79" t="s">
        <v>1896</v>
      </c>
      <c r="S79" t="s">
        <v>1897</v>
      </c>
      <c r="T79" t="s">
        <v>1898</v>
      </c>
      <c r="U79" t="s">
        <v>522</v>
      </c>
      <c r="V79" s="3">
        <v>73082</v>
      </c>
      <c r="W79" t="s">
        <v>117</v>
      </c>
      <c r="Y79">
        <v>15804762662</v>
      </c>
      <c r="Z79">
        <v>0</v>
      </c>
      <c r="AA79">
        <v>711190</v>
      </c>
      <c r="AB79" t="s">
        <v>1899</v>
      </c>
      <c r="AC79" t="s">
        <v>516</v>
      </c>
      <c r="AE79" t="s">
        <v>1900</v>
      </c>
      <c r="AF79" t="s">
        <v>1896</v>
      </c>
      <c r="AG79" t="s">
        <v>1897</v>
      </c>
      <c r="AH79" t="s">
        <v>1898</v>
      </c>
      <c r="AI79" t="s">
        <v>522</v>
      </c>
      <c r="AJ79" s="3">
        <v>73082</v>
      </c>
      <c r="AK79" t="s">
        <v>117</v>
      </c>
      <c r="AM79">
        <v>14052294945</v>
      </c>
      <c r="AN79">
        <v>0</v>
      </c>
      <c r="AO79" t="s">
        <v>1901</v>
      </c>
      <c r="AP79" t="s">
        <v>239</v>
      </c>
      <c r="AQ79" t="s">
        <v>1902</v>
      </c>
      <c r="AR79" t="s">
        <v>1903</v>
      </c>
      <c r="AS79" t="s">
        <v>1904</v>
      </c>
      <c r="AT79" t="s">
        <v>994</v>
      </c>
      <c r="AU79" t="s">
        <v>995</v>
      </c>
      <c r="AV79" t="s">
        <v>996</v>
      </c>
      <c r="AW79" t="s">
        <v>158</v>
      </c>
      <c r="AX79" s="3">
        <v>78550</v>
      </c>
      <c r="AY79" t="s">
        <v>117</v>
      </c>
      <c r="BA79">
        <v>19564408720</v>
      </c>
      <c r="BB79">
        <v>0</v>
      </c>
      <c r="BC79" t="s">
        <v>1905</v>
      </c>
      <c r="BD79" t="s">
        <v>998</v>
      </c>
      <c r="BG79" t="s">
        <v>522</v>
      </c>
      <c r="BH79" s="1">
        <v>44067.833333333336</v>
      </c>
      <c r="BI79">
        <v>40</v>
      </c>
      <c r="BJ79">
        <v>0</v>
      </c>
      <c r="BK79">
        <v>8</v>
      </c>
      <c r="BL79">
        <v>8</v>
      </c>
      <c r="BM79">
        <v>8</v>
      </c>
      <c r="BN79">
        <v>8</v>
      </c>
      <c r="BO79">
        <v>8</v>
      </c>
      <c r="BP79">
        <v>0</v>
      </c>
      <c r="BQ79" t="str">
        <f>"8:00 AM"</f>
        <v>8:00 AM</v>
      </c>
      <c r="BR79" t="str">
        <f>"5:00 PM"</f>
        <v>5:00 PM</v>
      </c>
      <c r="BS79" t="s">
        <v>120</v>
      </c>
      <c r="BT79">
        <v>0</v>
      </c>
      <c r="BU79">
        <v>0</v>
      </c>
      <c r="BV79" t="s">
        <v>113</v>
      </c>
      <c r="BW79">
        <v>0</v>
      </c>
      <c r="BX79" t="s">
        <v>1906</v>
      </c>
      <c r="BY79" t="s">
        <v>1907</v>
      </c>
      <c r="CA79" t="s">
        <v>1908</v>
      </c>
      <c r="CB79" t="s">
        <v>522</v>
      </c>
      <c r="CC79" s="3">
        <v>73082</v>
      </c>
      <c r="CD79" t="s">
        <v>1909</v>
      </c>
      <c r="CE79" t="s">
        <v>1769</v>
      </c>
      <c r="CF79" s="4">
        <v>14.29</v>
      </c>
      <c r="CG79" s="4">
        <v>14.29</v>
      </c>
      <c r="CH79" s="4">
        <v>0</v>
      </c>
      <c r="CI79" s="4">
        <v>0</v>
      </c>
      <c r="CJ79" t="s">
        <v>123</v>
      </c>
      <c r="CK79" t="s">
        <v>1004</v>
      </c>
      <c r="CL79" t="s">
        <v>1910</v>
      </c>
      <c r="CO79" t="s">
        <v>124</v>
      </c>
      <c r="CP79" t="s">
        <v>113</v>
      </c>
      <c r="CQ79" t="s">
        <v>121</v>
      </c>
      <c r="CR79" t="s">
        <v>113</v>
      </c>
      <c r="CS79" t="s">
        <v>121</v>
      </c>
      <c r="CT79" t="s">
        <v>121</v>
      </c>
      <c r="CU79" t="s">
        <v>121</v>
      </c>
      <c r="CV79" t="s">
        <v>1911</v>
      </c>
      <c r="CW79" t="str">
        <f>"15804762662"</f>
        <v>15804762662</v>
      </c>
      <c r="CX79" t="s">
        <v>1912</v>
      </c>
      <c r="CY79" t="s">
        <v>124</v>
      </c>
      <c r="CZ79" t="s">
        <v>126</v>
      </c>
      <c r="DA79" t="s">
        <v>113</v>
      </c>
      <c r="DB79" t="s">
        <v>121</v>
      </c>
      <c r="DC79" t="s">
        <v>121</v>
      </c>
      <c r="DD79" t="s">
        <v>113</v>
      </c>
    </row>
    <row r="80" spans="1:108" ht="15" customHeight="1" x14ac:dyDescent="0.25">
      <c r="A80" t="s">
        <v>10411</v>
      </c>
      <c r="B80" t="s">
        <v>129</v>
      </c>
      <c r="C80" s="1">
        <v>44064.563851157407</v>
      </c>
      <c r="D80" s="1">
        <v>44110</v>
      </c>
      <c r="E80" t="s">
        <v>113</v>
      </c>
      <c r="F80" t="s">
        <v>4789</v>
      </c>
      <c r="G80" t="s">
        <v>12787</v>
      </c>
      <c r="H80" t="s">
        <v>176</v>
      </c>
      <c r="I80">
        <v>40</v>
      </c>
      <c r="J80">
        <v>40</v>
      </c>
      <c r="K80" s="1">
        <v>44140</v>
      </c>
      <c r="L80" s="1">
        <v>44286</v>
      </c>
      <c r="M80" s="1">
        <v>44140</v>
      </c>
      <c r="N80" s="1">
        <v>44286</v>
      </c>
      <c r="O80" t="s">
        <v>132</v>
      </c>
      <c r="P80" t="s">
        <v>10412</v>
      </c>
      <c r="R80" t="s">
        <v>10413</v>
      </c>
      <c r="T80" t="s">
        <v>10414</v>
      </c>
      <c r="U80" t="s">
        <v>591</v>
      </c>
      <c r="V80" s="3">
        <v>29138</v>
      </c>
      <c r="W80" t="s">
        <v>117</v>
      </c>
      <c r="Y80">
        <v>18649933397</v>
      </c>
      <c r="AA80">
        <v>11531</v>
      </c>
      <c r="AB80" t="s">
        <v>946</v>
      </c>
      <c r="AC80" t="s">
        <v>2951</v>
      </c>
      <c r="AE80" t="s">
        <v>161</v>
      </c>
      <c r="AF80" t="s">
        <v>10413</v>
      </c>
      <c r="AH80" t="s">
        <v>10414</v>
      </c>
      <c r="AI80" t="s">
        <v>591</v>
      </c>
      <c r="AJ80" s="3">
        <v>29138</v>
      </c>
      <c r="AK80" t="s">
        <v>117</v>
      </c>
      <c r="AM80">
        <v>18649933397</v>
      </c>
      <c r="AO80" t="s">
        <v>10415</v>
      </c>
      <c r="AP80" t="s">
        <v>239</v>
      </c>
      <c r="AQ80" t="s">
        <v>595</v>
      </c>
      <c r="AR80" t="s">
        <v>596</v>
      </c>
      <c r="AS80" t="s">
        <v>124</v>
      </c>
      <c r="AT80" t="s">
        <v>597</v>
      </c>
      <c r="AU80" t="s">
        <v>475</v>
      </c>
      <c r="AV80" t="s">
        <v>476</v>
      </c>
      <c r="AW80" t="s">
        <v>324</v>
      </c>
      <c r="AX80" s="3">
        <v>83814</v>
      </c>
      <c r="AY80" t="s">
        <v>117</v>
      </c>
      <c r="BA80">
        <v>12087772654</v>
      </c>
      <c r="BC80" t="s">
        <v>598</v>
      </c>
      <c r="BD80" t="s">
        <v>478</v>
      </c>
      <c r="BG80" t="s">
        <v>591</v>
      </c>
      <c r="BH80" s="1">
        <v>44049.833333333336</v>
      </c>
      <c r="BI80">
        <v>40</v>
      </c>
      <c r="BJ80">
        <v>0</v>
      </c>
      <c r="BK80">
        <v>8</v>
      </c>
      <c r="BL80">
        <v>8</v>
      </c>
      <c r="BM80">
        <v>8</v>
      </c>
      <c r="BN80">
        <v>8</v>
      </c>
      <c r="BO80">
        <v>8</v>
      </c>
      <c r="BP80">
        <v>0</v>
      </c>
      <c r="BQ80" t="str">
        <f>"8:00 AM"</f>
        <v>8:00 AM</v>
      </c>
      <c r="BR80" t="str">
        <f>"5:00 PM"</f>
        <v>5:00 PM</v>
      </c>
      <c r="BS80" t="s">
        <v>120</v>
      </c>
      <c r="BT80">
        <v>0</v>
      </c>
      <c r="BU80">
        <v>3</v>
      </c>
      <c r="BV80" t="s">
        <v>113</v>
      </c>
      <c r="BW80">
        <v>0</v>
      </c>
      <c r="BX80" t="s">
        <v>10416</v>
      </c>
      <c r="BY80" t="s">
        <v>10417</v>
      </c>
      <c r="CA80" t="s">
        <v>10414</v>
      </c>
      <c r="CB80" t="s">
        <v>591</v>
      </c>
      <c r="CC80" s="3">
        <v>29138</v>
      </c>
      <c r="CD80" t="s">
        <v>10418</v>
      </c>
      <c r="CE80" t="s">
        <v>1808</v>
      </c>
      <c r="CF80" s="4">
        <v>10.78</v>
      </c>
      <c r="CG80" s="4">
        <v>15.08</v>
      </c>
      <c r="CH80" s="4">
        <v>16.170000000000002</v>
      </c>
      <c r="CI80" s="4">
        <v>22.62</v>
      </c>
      <c r="CJ80" t="s">
        <v>123</v>
      </c>
      <c r="CK80" t="s">
        <v>603</v>
      </c>
      <c r="CL80" t="s">
        <v>10419</v>
      </c>
      <c r="CO80" t="s">
        <v>124</v>
      </c>
      <c r="CP80" t="s">
        <v>121</v>
      </c>
      <c r="CQ80" t="s">
        <v>121</v>
      </c>
      <c r="CR80" t="s">
        <v>121</v>
      </c>
      <c r="CS80" t="s">
        <v>113</v>
      </c>
      <c r="CT80" t="s">
        <v>121</v>
      </c>
      <c r="CU80" t="s">
        <v>121</v>
      </c>
      <c r="CV80" t="s">
        <v>485</v>
      </c>
      <c r="CW80" t="str">
        <f>"18649924361"</f>
        <v>18649924361</v>
      </c>
      <c r="CX80" t="s">
        <v>10415</v>
      </c>
      <c r="CY80" t="s">
        <v>124</v>
      </c>
      <c r="CZ80" t="s">
        <v>126</v>
      </c>
      <c r="DA80" t="s">
        <v>113</v>
      </c>
      <c r="DB80" t="s">
        <v>113</v>
      </c>
      <c r="DC80" t="s">
        <v>121</v>
      </c>
      <c r="DD80" t="s">
        <v>113</v>
      </c>
    </row>
    <row r="81" spans="1:113" ht="15" customHeight="1" x14ac:dyDescent="0.25">
      <c r="A81" t="s">
        <v>12245</v>
      </c>
      <c r="B81" t="s">
        <v>1009</v>
      </c>
      <c r="C81" s="1">
        <v>44064.735252199076</v>
      </c>
      <c r="D81" s="1">
        <v>44110</v>
      </c>
      <c r="E81" t="s">
        <v>113</v>
      </c>
      <c r="F81" t="s">
        <v>12246</v>
      </c>
      <c r="G81" t="s">
        <v>12790</v>
      </c>
      <c r="H81" t="s">
        <v>256</v>
      </c>
      <c r="I81">
        <v>6</v>
      </c>
      <c r="J81">
        <v>6</v>
      </c>
      <c r="K81" s="1">
        <v>44139</v>
      </c>
      <c r="L81" s="1">
        <v>44211</v>
      </c>
      <c r="M81" s="1">
        <v>44139</v>
      </c>
      <c r="N81" s="1">
        <v>44211</v>
      </c>
      <c r="O81" t="s">
        <v>115</v>
      </c>
      <c r="P81" t="s">
        <v>4053</v>
      </c>
      <c r="R81" t="s">
        <v>4054</v>
      </c>
      <c r="S81" t="s">
        <v>4055</v>
      </c>
      <c r="T81" t="s">
        <v>157</v>
      </c>
      <c r="U81" t="s">
        <v>158</v>
      </c>
      <c r="V81" s="3">
        <v>78737</v>
      </c>
      <c r="W81" t="s">
        <v>117</v>
      </c>
      <c r="Y81">
        <v>15129947918</v>
      </c>
      <c r="AA81">
        <v>238130</v>
      </c>
      <c r="AB81" t="s">
        <v>4056</v>
      </c>
      <c r="AC81" t="s">
        <v>1239</v>
      </c>
      <c r="AE81" t="s">
        <v>4057</v>
      </c>
      <c r="AF81" t="s">
        <v>4058</v>
      </c>
      <c r="AH81" t="s">
        <v>157</v>
      </c>
      <c r="AI81" t="s">
        <v>158</v>
      </c>
      <c r="AJ81" s="3">
        <v>78737</v>
      </c>
      <c r="AK81" t="s">
        <v>117</v>
      </c>
      <c r="AM81">
        <v>15129947918</v>
      </c>
      <c r="AO81" t="s">
        <v>4059</v>
      </c>
      <c r="AP81" t="s">
        <v>141</v>
      </c>
      <c r="AQ81" t="s">
        <v>4056</v>
      </c>
      <c r="AR81" t="s">
        <v>4060</v>
      </c>
      <c r="AT81" t="s">
        <v>4061</v>
      </c>
      <c r="AV81" t="s">
        <v>157</v>
      </c>
      <c r="AW81" t="s">
        <v>158</v>
      </c>
      <c r="AX81" s="3">
        <v>78737</v>
      </c>
      <c r="AY81" t="s">
        <v>117</v>
      </c>
      <c r="BA81">
        <v>15128942128</v>
      </c>
      <c r="BC81" t="s">
        <v>4062</v>
      </c>
      <c r="BD81" t="s">
        <v>4063</v>
      </c>
      <c r="BE81" t="s">
        <v>158</v>
      </c>
      <c r="BF81" t="s">
        <v>2307</v>
      </c>
      <c r="BG81" t="s">
        <v>271</v>
      </c>
      <c r="BH81" s="1">
        <v>44063.833333333336</v>
      </c>
      <c r="BI81">
        <v>45</v>
      </c>
      <c r="BJ81">
        <v>0</v>
      </c>
      <c r="BK81">
        <v>8</v>
      </c>
      <c r="BL81">
        <v>8</v>
      </c>
      <c r="BM81">
        <v>8</v>
      </c>
      <c r="BN81">
        <v>8</v>
      </c>
      <c r="BO81">
        <v>8</v>
      </c>
      <c r="BP81">
        <v>5</v>
      </c>
      <c r="BQ81" t="str">
        <f>"7:00 AM"</f>
        <v>7:00 AM</v>
      </c>
      <c r="BR81" t="str">
        <f>"4:00 PM"</f>
        <v>4:00 PM</v>
      </c>
      <c r="BS81" t="s">
        <v>120</v>
      </c>
      <c r="BT81">
        <v>0</v>
      </c>
      <c r="BU81">
        <v>6</v>
      </c>
      <c r="BV81" t="s">
        <v>113</v>
      </c>
      <c r="BW81">
        <v>0</v>
      </c>
      <c r="BX81" t="s">
        <v>12247</v>
      </c>
      <c r="BY81" t="s">
        <v>4065</v>
      </c>
      <c r="CA81" t="s">
        <v>4066</v>
      </c>
      <c r="CB81" t="s">
        <v>271</v>
      </c>
      <c r="CC81" s="3">
        <v>50201</v>
      </c>
      <c r="CD81" t="s">
        <v>4067</v>
      </c>
      <c r="CE81" t="s">
        <v>4068</v>
      </c>
      <c r="CF81" s="4">
        <v>15.14</v>
      </c>
      <c r="CH81" s="4">
        <v>22.71</v>
      </c>
      <c r="CJ81" t="s">
        <v>123</v>
      </c>
      <c r="CK81" t="s">
        <v>4069</v>
      </c>
      <c r="CL81" t="s">
        <v>12248</v>
      </c>
      <c r="CO81" t="s">
        <v>124</v>
      </c>
      <c r="CP81" t="s">
        <v>121</v>
      </c>
      <c r="CQ81" t="s">
        <v>121</v>
      </c>
      <c r="CR81" t="s">
        <v>121</v>
      </c>
      <c r="CS81" t="s">
        <v>113</v>
      </c>
      <c r="CT81" t="s">
        <v>121</v>
      </c>
      <c r="CU81" t="s">
        <v>121</v>
      </c>
      <c r="CV81" t="s">
        <v>12249</v>
      </c>
      <c r="CW81" t="str">
        <f>"15129947918"</f>
        <v>15129947918</v>
      </c>
      <c r="CX81" t="s">
        <v>4059</v>
      </c>
      <c r="CY81" t="s">
        <v>124</v>
      </c>
      <c r="CZ81" t="s">
        <v>126</v>
      </c>
      <c r="DA81" t="s">
        <v>113</v>
      </c>
      <c r="DB81" t="s">
        <v>113</v>
      </c>
      <c r="DC81" t="s">
        <v>121</v>
      </c>
      <c r="DD81" t="s">
        <v>113</v>
      </c>
    </row>
    <row r="82" spans="1:113" ht="15" customHeight="1" x14ac:dyDescent="0.25">
      <c r="A82" t="s">
        <v>4051</v>
      </c>
      <c r="B82" t="s">
        <v>1009</v>
      </c>
      <c r="C82" s="1">
        <v>44064.751353356478</v>
      </c>
      <c r="D82" s="1">
        <v>44105</v>
      </c>
      <c r="E82" t="s">
        <v>113</v>
      </c>
      <c r="F82" t="s">
        <v>4052</v>
      </c>
      <c r="G82" t="s">
        <v>12829</v>
      </c>
      <c r="H82" t="s">
        <v>3829</v>
      </c>
      <c r="I82">
        <v>6</v>
      </c>
      <c r="J82">
        <v>6</v>
      </c>
      <c r="K82" s="1">
        <v>44139</v>
      </c>
      <c r="L82" s="1">
        <v>44211</v>
      </c>
      <c r="M82" s="1">
        <v>44139</v>
      </c>
      <c r="N82" s="1">
        <v>44211</v>
      </c>
      <c r="O82" t="s">
        <v>115</v>
      </c>
      <c r="P82" t="s">
        <v>4053</v>
      </c>
      <c r="R82" t="s">
        <v>4054</v>
      </c>
      <c r="S82" t="s">
        <v>4055</v>
      </c>
      <c r="T82" t="s">
        <v>157</v>
      </c>
      <c r="U82" t="s">
        <v>158</v>
      </c>
      <c r="V82" s="3">
        <v>78737</v>
      </c>
      <c r="W82" t="s">
        <v>117</v>
      </c>
      <c r="Y82">
        <v>15129947918</v>
      </c>
      <c r="AA82">
        <v>238130</v>
      </c>
      <c r="AB82" t="s">
        <v>4056</v>
      </c>
      <c r="AC82" t="s">
        <v>1239</v>
      </c>
      <c r="AE82" t="s">
        <v>4057</v>
      </c>
      <c r="AF82" t="s">
        <v>4058</v>
      </c>
      <c r="AH82" t="s">
        <v>157</v>
      </c>
      <c r="AI82" t="s">
        <v>158</v>
      </c>
      <c r="AJ82" s="3">
        <v>78737</v>
      </c>
      <c r="AK82" t="s">
        <v>117</v>
      </c>
      <c r="AM82">
        <v>15129947918</v>
      </c>
      <c r="AO82" t="s">
        <v>4059</v>
      </c>
      <c r="AP82" t="s">
        <v>141</v>
      </c>
      <c r="AQ82" t="s">
        <v>4056</v>
      </c>
      <c r="AR82" t="s">
        <v>4060</v>
      </c>
      <c r="AT82" t="s">
        <v>4061</v>
      </c>
      <c r="AV82" t="s">
        <v>157</v>
      </c>
      <c r="AW82" t="s">
        <v>158</v>
      </c>
      <c r="AX82" s="3">
        <v>78737</v>
      </c>
      <c r="AY82" t="s">
        <v>117</v>
      </c>
      <c r="BA82">
        <v>15128942128</v>
      </c>
      <c r="BC82" t="s">
        <v>4062</v>
      </c>
      <c r="BD82" t="s">
        <v>4063</v>
      </c>
      <c r="BE82" t="s">
        <v>158</v>
      </c>
      <c r="BF82" t="s">
        <v>2307</v>
      </c>
      <c r="BG82" t="s">
        <v>271</v>
      </c>
      <c r="BH82" s="1">
        <v>44063.833333333336</v>
      </c>
      <c r="BI82">
        <v>45</v>
      </c>
      <c r="BJ82">
        <v>0</v>
      </c>
      <c r="BK82">
        <v>8</v>
      </c>
      <c r="BL82">
        <v>8</v>
      </c>
      <c r="BM82">
        <v>8</v>
      </c>
      <c r="BN82">
        <v>8</v>
      </c>
      <c r="BO82">
        <v>8</v>
      </c>
      <c r="BP82">
        <v>5</v>
      </c>
      <c r="BQ82" t="str">
        <f>"7:00 AM"</f>
        <v>7:00 AM</v>
      </c>
      <c r="BR82" t="str">
        <f>"4:00 PM"</f>
        <v>4:00 PM</v>
      </c>
      <c r="BS82" t="s">
        <v>120</v>
      </c>
      <c r="BT82">
        <v>0</v>
      </c>
      <c r="BU82">
        <v>6</v>
      </c>
      <c r="BV82" t="s">
        <v>113</v>
      </c>
      <c r="BW82">
        <v>0</v>
      </c>
      <c r="BX82" t="s">
        <v>4064</v>
      </c>
      <c r="BY82" t="s">
        <v>4065</v>
      </c>
      <c r="CA82" t="s">
        <v>4066</v>
      </c>
      <c r="CB82" t="s">
        <v>271</v>
      </c>
      <c r="CC82" s="3">
        <v>50201</v>
      </c>
      <c r="CD82" t="s">
        <v>4067</v>
      </c>
      <c r="CE82" t="s">
        <v>4068</v>
      </c>
      <c r="CF82" s="4">
        <v>20.69</v>
      </c>
      <c r="CH82" s="4">
        <v>20.69</v>
      </c>
      <c r="CJ82" t="s">
        <v>123</v>
      </c>
      <c r="CK82" t="s">
        <v>4069</v>
      </c>
      <c r="CL82" t="s">
        <v>4070</v>
      </c>
      <c r="CO82" t="s">
        <v>124</v>
      </c>
      <c r="CP82" t="s">
        <v>121</v>
      </c>
      <c r="CQ82" t="s">
        <v>121</v>
      </c>
      <c r="CR82" t="s">
        <v>121</v>
      </c>
      <c r="CS82" t="s">
        <v>113</v>
      </c>
      <c r="CT82" t="s">
        <v>121</v>
      </c>
      <c r="CU82" t="s">
        <v>121</v>
      </c>
      <c r="CV82" t="s">
        <v>4071</v>
      </c>
      <c r="CW82" t="str">
        <f>"15129947918"</f>
        <v>15129947918</v>
      </c>
      <c r="CX82" t="s">
        <v>4059</v>
      </c>
      <c r="CY82" t="s">
        <v>124</v>
      </c>
      <c r="CZ82" t="s">
        <v>126</v>
      </c>
      <c r="DA82" t="s">
        <v>113</v>
      </c>
      <c r="DB82" t="s">
        <v>113</v>
      </c>
      <c r="DC82" t="s">
        <v>121</v>
      </c>
      <c r="DD82" t="s">
        <v>113</v>
      </c>
    </row>
    <row r="83" spans="1:113" ht="15" customHeight="1" x14ac:dyDescent="0.25">
      <c r="A83" t="s">
        <v>7593</v>
      </c>
      <c r="B83" t="s">
        <v>129</v>
      </c>
      <c r="C83" s="1">
        <v>44064.754771874999</v>
      </c>
      <c r="D83" s="1">
        <v>44120</v>
      </c>
      <c r="E83" t="s">
        <v>113</v>
      </c>
      <c r="F83" t="s">
        <v>7594</v>
      </c>
      <c r="G83" t="s">
        <v>12834</v>
      </c>
      <c r="H83" t="s">
        <v>4290</v>
      </c>
      <c r="I83">
        <v>20</v>
      </c>
      <c r="J83">
        <v>20</v>
      </c>
      <c r="K83" s="1">
        <v>44140</v>
      </c>
      <c r="L83" s="1">
        <v>44377</v>
      </c>
      <c r="M83" s="1">
        <v>44140</v>
      </c>
      <c r="N83" s="1">
        <v>44377</v>
      </c>
      <c r="O83" t="s">
        <v>132</v>
      </c>
      <c r="P83" t="s">
        <v>7595</v>
      </c>
      <c r="R83" t="s">
        <v>7596</v>
      </c>
      <c r="T83" t="s">
        <v>7597</v>
      </c>
      <c r="U83" t="s">
        <v>440</v>
      </c>
      <c r="V83" s="3">
        <v>85621</v>
      </c>
      <c r="W83" t="s">
        <v>117</v>
      </c>
      <c r="Y83">
        <v>15206198306</v>
      </c>
      <c r="AA83">
        <v>115114</v>
      </c>
      <c r="AB83" t="s">
        <v>7598</v>
      </c>
      <c r="AC83" t="s">
        <v>7599</v>
      </c>
      <c r="AE83" t="s">
        <v>263</v>
      </c>
      <c r="AF83" t="s">
        <v>7596</v>
      </c>
      <c r="AH83" t="s">
        <v>7597</v>
      </c>
      <c r="AI83" t="s">
        <v>440</v>
      </c>
      <c r="AJ83" s="3">
        <v>85621</v>
      </c>
      <c r="AK83" t="s">
        <v>117</v>
      </c>
      <c r="AM83">
        <v>15206198306</v>
      </c>
      <c r="AO83" t="s">
        <v>7600</v>
      </c>
      <c r="AP83" t="s">
        <v>141</v>
      </c>
      <c r="AQ83" t="s">
        <v>7601</v>
      </c>
      <c r="AR83" t="s">
        <v>3498</v>
      </c>
      <c r="AS83" t="s">
        <v>1970</v>
      </c>
      <c r="AT83" t="s">
        <v>7602</v>
      </c>
      <c r="AU83" t="s">
        <v>7603</v>
      </c>
      <c r="AV83" t="s">
        <v>1381</v>
      </c>
      <c r="AW83" t="s">
        <v>440</v>
      </c>
      <c r="AX83" s="3">
        <v>85712</v>
      </c>
      <c r="AY83" t="s">
        <v>117</v>
      </c>
      <c r="BA83">
        <v>15208829633</v>
      </c>
      <c r="BC83" t="s">
        <v>7604</v>
      </c>
      <c r="BD83" t="s">
        <v>7605</v>
      </c>
      <c r="BE83" t="s">
        <v>440</v>
      </c>
      <c r="BF83" t="s">
        <v>440</v>
      </c>
      <c r="BG83" t="s">
        <v>440</v>
      </c>
      <c r="BH83" s="1">
        <v>44063.833333333336</v>
      </c>
      <c r="BI83">
        <v>40</v>
      </c>
      <c r="BJ83">
        <v>0</v>
      </c>
      <c r="BK83">
        <v>8</v>
      </c>
      <c r="BL83">
        <v>8</v>
      </c>
      <c r="BM83">
        <v>8</v>
      </c>
      <c r="BN83">
        <v>8</v>
      </c>
      <c r="BO83">
        <v>8</v>
      </c>
      <c r="BP83">
        <v>0</v>
      </c>
      <c r="BQ83" t="str">
        <f>"8:00 AM"</f>
        <v>8:00 AM</v>
      </c>
      <c r="BR83" t="str">
        <f>"5:00 PM"</f>
        <v>5:00 PM</v>
      </c>
      <c r="BS83" t="s">
        <v>120</v>
      </c>
      <c r="BT83">
        <v>0</v>
      </c>
      <c r="BU83">
        <v>0</v>
      </c>
      <c r="BV83" t="s">
        <v>113</v>
      </c>
      <c r="BW83">
        <v>0</v>
      </c>
      <c r="BX83" t="s">
        <v>120</v>
      </c>
      <c r="BY83" t="s">
        <v>7606</v>
      </c>
      <c r="BZ83" t="s">
        <v>7607</v>
      </c>
      <c r="CA83" t="s">
        <v>7597</v>
      </c>
      <c r="CB83" t="s">
        <v>440</v>
      </c>
      <c r="CC83" s="3">
        <v>85621</v>
      </c>
      <c r="CD83" t="s">
        <v>7608</v>
      </c>
      <c r="CE83" t="s">
        <v>7609</v>
      </c>
      <c r="CF83" s="4">
        <v>12</v>
      </c>
      <c r="CG83" s="4">
        <v>12</v>
      </c>
      <c r="CH83" s="4">
        <v>18</v>
      </c>
      <c r="CI83" s="4">
        <v>18</v>
      </c>
      <c r="CJ83" t="s">
        <v>123</v>
      </c>
      <c r="CK83" t="s">
        <v>120</v>
      </c>
      <c r="CL83" t="s">
        <v>7610</v>
      </c>
      <c r="CO83" t="s">
        <v>124</v>
      </c>
      <c r="CP83" t="s">
        <v>113</v>
      </c>
      <c r="CQ83" t="s">
        <v>121</v>
      </c>
      <c r="CR83" t="s">
        <v>121</v>
      </c>
      <c r="CS83" t="s">
        <v>121</v>
      </c>
      <c r="CT83" t="s">
        <v>121</v>
      </c>
      <c r="CU83" t="s">
        <v>113</v>
      </c>
      <c r="CV83" t="s">
        <v>120</v>
      </c>
      <c r="CW83" t="str">
        <f>"15206198306"</f>
        <v>15206198306</v>
      </c>
      <c r="CX83" t="s">
        <v>7611</v>
      </c>
      <c r="CY83" t="s">
        <v>124</v>
      </c>
      <c r="CZ83" t="s">
        <v>126</v>
      </c>
      <c r="DA83" t="s">
        <v>113</v>
      </c>
      <c r="DB83" t="s">
        <v>113</v>
      </c>
      <c r="DC83" t="s">
        <v>121</v>
      </c>
      <c r="DD83" t="s">
        <v>113</v>
      </c>
      <c r="DE83" t="s">
        <v>7601</v>
      </c>
      <c r="DF83" t="s">
        <v>3498</v>
      </c>
      <c r="DG83" t="s">
        <v>2885</v>
      </c>
      <c r="DH83" t="s">
        <v>7605</v>
      </c>
      <c r="DI83" t="s">
        <v>7604</v>
      </c>
    </row>
    <row r="84" spans="1:113" ht="15" customHeight="1" x14ac:dyDescent="0.25">
      <c r="A84" t="s">
        <v>12271</v>
      </c>
      <c r="B84" t="s">
        <v>129</v>
      </c>
      <c r="C84" s="1">
        <v>44064.778314699077</v>
      </c>
      <c r="D84" s="1">
        <v>44110</v>
      </c>
      <c r="E84" t="s">
        <v>113</v>
      </c>
      <c r="F84" t="s">
        <v>6395</v>
      </c>
      <c r="G84" t="s">
        <v>12787</v>
      </c>
      <c r="H84" t="s">
        <v>176</v>
      </c>
      <c r="I84">
        <v>78</v>
      </c>
      <c r="J84">
        <v>78</v>
      </c>
      <c r="K84" s="1">
        <v>44139</v>
      </c>
      <c r="L84" s="1">
        <v>44181</v>
      </c>
      <c r="M84" s="1">
        <v>44139</v>
      </c>
      <c r="N84" s="1">
        <v>44181</v>
      </c>
      <c r="O84" t="s">
        <v>132</v>
      </c>
      <c r="P84" t="s">
        <v>6396</v>
      </c>
      <c r="Q84" t="s">
        <v>12272</v>
      </c>
      <c r="R84" t="s">
        <v>6398</v>
      </c>
      <c r="S84" t="s">
        <v>178</v>
      </c>
      <c r="T84" t="s">
        <v>6399</v>
      </c>
      <c r="U84" t="s">
        <v>147</v>
      </c>
      <c r="V84" s="3">
        <v>37343</v>
      </c>
      <c r="W84" t="s">
        <v>117</v>
      </c>
      <c r="X84" t="s">
        <v>178</v>
      </c>
      <c r="Y84">
        <v>14232403514</v>
      </c>
      <c r="Z84">
        <v>0</v>
      </c>
      <c r="AA84">
        <v>115310</v>
      </c>
      <c r="AB84" t="s">
        <v>6400</v>
      </c>
      <c r="AC84" t="s">
        <v>1013</v>
      </c>
      <c r="AD84" t="s">
        <v>6401</v>
      </c>
      <c r="AE84" t="s">
        <v>161</v>
      </c>
      <c r="AF84" t="s">
        <v>12273</v>
      </c>
      <c r="AG84" t="s">
        <v>178</v>
      </c>
      <c r="AH84" t="s">
        <v>6399</v>
      </c>
      <c r="AI84" t="s">
        <v>147</v>
      </c>
      <c r="AJ84" s="3">
        <v>37343</v>
      </c>
      <c r="AK84" t="s">
        <v>117</v>
      </c>
      <c r="AL84" t="s">
        <v>178</v>
      </c>
      <c r="AM84">
        <v>14232403514</v>
      </c>
      <c r="AN84">
        <v>0</v>
      </c>
      <c r="AO84" t="s">
        <v>6402</v>
      </c>
      <c r="AP84" t="s">
        <v>239</v>
      </c>
      <c r="AQ84" t="s">
        <v>344</v>
      </c>
      <c r="AR84" t="s">
        <v>345</v>
      </c>
      <c r="AS84" t="s">
        <v>195</v>
      </c>
      <c r="AT84" t="s">
        <v>12274</v>
      </c>
      <c r="AV84" t="s">
        <v>12275</v>
      </c>
      <c r="AW84" t="s">
        <v>348</v>
      </c>
      <c r="AX84" s="3">
        <v>31636</v>
      </c>
      <c r="AY84" t="s">
        <v>117</v>
      </c>
      <c r="BA84">
        <v>12295596879</v>
      </c>
      <c r="BC84" t="s">
        <v>12276</v>
      </c>
      <c r="BD84" t="s">
        <v>12277</v>
      </c>
      <c r="BG84" t="s">
        <v>245</v>
      </c>
      <c r="BH84" s="1">
        <v>44063.833333333336</v>
      </c>
      <c r="BI84">
        <v>46</v>
      </c>
      <c r="BJ84">
        <v>0</v>
      </c>
      <c r="BK84">
        <v>8</v>
      </c>
      <c r="BL84">
        <v>8</v>
      </c>
      <c r="BM84">
        <v>8</v>
      </c>
      <c r="BN84">
        <v>8</v>
      </c>
      <c r="BO84">
        <v>8</v>
      </c>
      <c r="BP84">
        <v>6</v>
      </c>
      <c r="BQ84" t="str">
        <f>"8:00 AM"</f>
        <v>8:00 AM</v>
      </c>
      <c r="BR84" t="str">
        <f>"4:30 PM"</f>
        <v>4:30 PM</v>
      </c>
      <c r="BS84" t="s">
        <v>120</v>
      </c>
      <c r="BT84">
        <v>0</v>
      </c>
      <c r="BU84">
        <v>0</v>
      </c>
      <c r="BV84" t="s">
        <v>113</v>
      </c>
      <c r="BW84">
        <v>0</v>
      </c>
      <c r="BX84" t="s">
        <v>12278</v>
      </c>
      <c r="BY84" t="s">
        <v>12279</v>
      </c>
      <c r="BZ84" t="s">
        <v>178</v>
      </c>
      <c r="CA84" t="s">
        <v>12280</v>
      </c>
      <c r="CB84" t="s">
        <v>245</v>
      </c>
      <c r="CC84" s="3">
        <v>4623</v>
      </c>
      <c r="CD84" t="s">
        <v>12281</v>
      </c>
      <c r="CE84" t="s">
        <v>2466</v>
      </c>
      <c r="CF84" s="4">
        <v>15.76</v>
      </c>
      <c r="CH84" s="4">
        <v>23.64</v>
      </c>
      <c r="CJ84" t="s">
        <v>123</v>
      </c>
      <c r="CK84" t="s">
        <v>12282</v>
      </c>
      <c r="CL84" t="s">
        <v>12283</v>
      </c>
      <c r="CO84" t="s">
        <v>124</v>
      </c>
      <c r="CP84" t="s">
        <v>113</v>
      </c>
      <c r="CQ84" t="s">
        <v>121</v>
      </c>
      <c r="CR84" t="s">
        <v>121</v>
      </c>
      <c r="CS84" t="s">
        <v>121</v>
      </c>
      <c r="CT84" t="s">
        <v>121</v>
      </c>
      <c r="CU84" t="s">
        <v>121</v>
      </c>
      <c r="CV84" t="s">
        <v>12284</v>
      </c>
      <c r="CW84" t="str">
        <f>"14238420683"</f>
        <v>14238420683</v>
      </c>
      <c r="CX84" t="s">
        <v>6402</v>
      </c>
      <c r="CY84" t="s">
        <v>124</v>
      </c>
      <c r="CZ84" t="s">
        <v>126</v>
      </c>
      <c r="DA84" t="s">
        <v>113</v>
      </c>
      <c r="DB84" t="s">
        <v>121</v>
      </c>
      <c r="DC84" t="s">
        <v>121</v>
      </c>
      <c r="DD84" t="s">
        <v>113</v>
      </c>
    </row>
    <row r="85" spans="1:113" ht="15" customHeight="1" x14ac:dyDescent="0.25">
      <c r="A85" t="s">
        <v>281</v>
      </c>
      <c r="B85" t="s">
        <v>129</v>
      </c>
      <c r="C85" s="1">
        <v>44064.918403935182</v>
      </c>
      <c r="D85" s="1">
        <v>44105</v>
      </c>
      <c r="E85" t="s">
        <v>121</v>
      </c>
      <c r="F85" t="s">
        <v>282</v>
      </c>
      <c r="G85" t="s">
        <v>12791</v>
      </c>
      <c r="H85" t="s">
        <v>283</v>
      </c>
      <c r="I85">
        <v>14</v>
      </c>
      <c r="J85">
        <v>14</v>
      </c>
      <c r="K85" s="1">
        <v>44141</v>
      </c>
      <c r="L85" s="1">
        <v>44305</v>
      </c>
      <c r="M85" s="1">
        <v>44141</v>
      </c>
      <c r="N85" s="1">
        <v>44305</v>
      </c>
      <c r="O85" t="s">
        <v>115</v>
      </c>
      <c r="P85" t="s">
        <v>284</v>
      </c>
      <c r="Q85" t="s">
        <v>285</v>
      </c>
      <c r="R85" t="s">
        <v>286</v>
      </c>
      <c r="S85" t="s">
        <v>124</v>
      </c>
      <c r="T85" t="s">
        <v>287</v>
      </c>
      <c r="U85" t="s">
        <v>288</v>
      </c>
      <c r="V85" s="3">
        <v>81657</v>
      </c>
      <c r="W85" t="s">
        <v>117</v>
      </c>
      <c r="X85" t="s">
        <v>124</v>
      </c>
      <c r="Y85">
        <v>19704778845</v>
      </c>
      <c r="AA85">
        <v>721110</v>
      </c>
      <c r="AB85" t="s">
        <v>289</v>
      </c>
      <c r="AC85" t="s">
        <v>290</v>
      </c>
      <c r="AD85" t="s">
        <v>124</v>
      </c>
      <c r="AE85" t="s">
        <v>291</v>
      </c>
      <c r="AF85" t="s">
        <v>286</v>
      </c>
      <c r="AG85" t="s">
        <v>124</v>
      </c>
      <c r="AH85" t="s">
        <v>287</v>
      </c>
      <c r="AI85" t="s">
        <v>288</v>
      </c>
      <c r="AJ85" s="3">
        <v>81657</v>
      </c>
      <c r="AK85" t="s">
        <v>117</v>
      </c>
      <c r="AL85" t="s">
        <v>124</v>
      </c>
      <c r="AM85">
        <v>19704778845</v>
      </c>
      <c r="AO85" t="s">
        <v>292</v>
      </c>
      <c r="AP85" t="s">
        <v>141</v>
      </c>
      <c r="AQ85" t="s">
        <v>293</v>
      </c>
      <c r="AR85" t="s">
        <v>294</v>
      </c>
      <c r="AS85" t="s">
        <v>295</v>
      </c>
      <c r="AT85" t="s">
        <v>296</v>
      </c>
      <c r="AU85" t="s">
        <v>297</v>
      </c>
      <c r="AV85" t="s">
        <v>298</v>
      </c>
      <c r="AW85" t="s">
        <v>299</v>
      </c>
      <c r="AX85" s="3">
        <v>90071</v>
      </c>
      <c r="AY85" t="s">
        <v>117</v>
      </c>
      <c r="AZ85" t="s">
        <v>124</v>
      </c>
      <c r="BA85">
        <v>13108203322</v>
      </c>
      <c r="BC85" t="s">
        <v>300</v>
      </c>
      <c r="BD85" t="s">
        <v>301</v>
      </c>
      <c r="BE85" t="s">
        <v>288</v>
      </c>
      <c r="BF85" t="s">
        <v>274</v>
      </c>
      <c r="BG85" t="s">
        <v>288</v>
      </c>
      <c r="BH85" s="1">
        <v>44063.833333333336</v>
      </c>
      <c r="BI85">
        <v>35</v>
      </c>
      <c r="BJ85">
        <v>5</v>
      </c>
      <c r="BK85">
        <v>5</v>
      </c>
      <c r="BL85">
        <v>5</v>
      </c>
      <c r="BM85">
        <v>5</v>
      </c>
      <c r="BN85">
        <v>5</v>
      </c>
      <c r="BO85">
        <v>5</v>
      </c>
      <c r="BP85">
        <v>5</v>
      </c>
      <c r="BQ85" t="str">
        <f>"8:30 AM"</f>
        <v>8:30 AM</v>
      </c>
      <c r="BR85" t="str">
        <f>"4:30 PM"</f>
        <v>4:30 PM</v>
      </c>
      <c r="BS85" t="s">
        <v>120</v>
      </c>
      <c r="BT85">
        <v>0</v>
      </c>
      <c r="BU85">
        <v>12</v>
      </c>
      <c r="BV85" t="s">
        <v>113</v>
      </c>
      <c r="BW85">
        <v>0</v>
      </c>
      <c r="BX85" t="s">
        <v>302</v>
      </c>
      <c r="BY85" t="s">
        <v>286</v>
      </c>
      <c r="BZ85" t="s">
        <v>124</v>
      </c>
      <c r="CA85" t="s">
        <v>287</v>
      </c>
      <c r="CB85" t="s">
        <v>288</v>
      </c>
      <c r="CC85" s="3">
        <v>81657</v>
      </c>
      <c r="CD85" t="s">
        <v>303</v>
      </c>
      <c r="CE85" t="s">
        <v>304</v>
      </c>
      <c r="CF85" s="4">
        <v>16.48</v>
      </c>
      <c r="CH85" s="4">
        <v>24.72</v>
      </c>
      <c r="CJ85" t="s">
        <v>123</v>
      </c>
      <c r="CK85" t="s">
        <v>124</v>
      </c>
      <c r="CL85" t="s">
        <v>305</v>
      </c>
      <c r="CO85" t="s">
        <v>124</v>
      </c>
      <c r="CP85" t="s">
        <v>113</v>
      </c>
      <c r="CQ85" t="s">
        <v>113</v>
      </c>
      <c r="CR85" t="s">
        <v>121</v>
      </c>
      <c r="CS85" t="s">
        <v>113</v>
      </c>
      <c r="CT85" t="s">
        <v>121</v>
      </c>
      <c r="CU85" t="s">
        <v>113</v>
      </c>
      <c r="CV85" t="s">
        <v>124</v>
      </c>
      <c r="CW85" t="str">
        <f>"19704778845"</f>
        <v>19704778845</v>
      </c>
      <c r="CX85" t="s">
        <v>292</v>
      </c>
      <c r="CY85" t="s">
        <v>124</v>
      </c>
      <c r="CZ85" t="s">
        <v>126</v>
      </c>
      <c r="DA85" t="s">
        <v>113</v>
      </c>
      <c r="DB85" t="s">
        <v>113</v>
      </c>
      <c r="DC85" t="s">
        <v>121</v>
      </c>
      <c r="DD85" t="s">
        <v>113</v>
      </c>
      <c r="DE85" t="s">
        <v>306</v>
      </c>
      <c r="DF85" t="s">
        <v>307</v>
      </c>
      <c r="DG85" t="s">
        <v>308</v>
      </c>
      <c r="DH85" t="s">
        <v>301</v>
      </c>
      <c r="DI85" t="s">
        <v>309</v>
      </c>
    </row>
    <row r="86" spans="1:113" ht="15" customHeight="1" x14ac:dyDescent="0.25">
      <c r="A86" t="s">
        <v>1913</v>
      </c>
      <c r="B86" t="s">
        <v>129</v>
      </c>
      <c r="C86" s="1">
        <v>44066.340096412037</v>
      </c>
      <c r="D86" s="1">
        <v>44106</v>
      </c>
      <c r="E86" t="s">
        <v>113</v>
      </c>
      <c r="F86" t="s">
        <v>1914</v>
      </c>
      <c r="G86" t="s">
        <v>12786</v>
      </c>
      <c r="H86" t="s">
        <v>131</v>
      </c>
      <c r="I86">
        <v>9</v>
      </c>
      <c r="J86">
        <v>9</v>
      </c>
      <c r="K86" s="1">
        <v>44156</v>
      </c>
      <c r="L86" s="1">
        <v>44288</v>
      </c>
      <c r="M86" s="1">
        <v>44156</v>
      </c>
      <c r="N86" s="1">
        <v>44288</v>
      </c>
      <c r="O86" t="s">
        <v>132</v>
      </c>
      <c r="P86" t="s">
        <v>1915</v>
      </c>
      <c r="R86" t="s">
        <v>1916</v>
      </c>
      <c r="T86" t="s">
        <v>1917</v>
      </c>
      <c r="U86" t="s">
        <v>1825</v>
      </c>
      <c r="V86" s="3">
        <v>48044</v>
      </c>
      <c r="W86" t="s">
        <v>117</v>
      </c>
      <c r="Y86">
        <v>15866150222</v>
      </c>
      <c r="AA86">
        <v>56173</v>
      </c>
      <c r="AB86" t="s">
        <v>1918</v>
      </c>
      <c r="AC86" t="s">
        <v>1919</v>
      </c>
      <c r="AE86" t="s">
        <v>1363</v>
      </c>
      <c r="AF86" t="s">
        <v>1916</v>
      </c>
      <c r="AH86" t="s">
        <v>1920</v>
      </c>
      <c r="AI86" t="s">
        <v>1825</v>
      </c>
      <c r="AJ86" s="3">
        <v>48044</v>
      </c>
      <c r="AK86" t="s">
        <v>117</v>
      </c>
      <c r="AM86">
        <v>15866150222</v>
      </c>
      <c r="AO86" t="s">
        <v>124</v>
      </c>
      <c r="AP86" t="s">
        <v>239</v>
      </c>
      <c r="AQ86" t="s">
        <v>756</v>
      </c>
      <c r="AR86" t="s">
        <v>757</v>
      </c>
      <c r="AS86" t="s">
        <v>758</v>
      </c>
      <c r="AT86" t="s">
        <v>1921</v>
      </c>
      <c r="AV86" t="s">
        <v>976</v>
      </c>
      <c r="AW86" t="s">
        <v>610</v>
      </c>
      <c r="AX86" s="3">
        <v>22903</v>
      </c>
      <c r="AY86" t="s">
        <v>117</v>
      </c>
      <c r="BA86">
        <v>14342634300</v>
      </c>
      <c r="BC86" t="s">
        <v>761</v>
      </c>
      <c r="BD86" t="s">
        <v>762</v>
      </c>
      <c r="BG86" t="s">
        <v>1825</v>
      </c>
      <c r="BH86" s="1">
        <v>44065.833333333336</v>
      </c>
      <c r="BI86">
        <v>40</v>
      </c>
      <c r="BJ86">
        <v>0</v>
      </c>
      <c r="BK86">
        <v>8</v>
      </c>
      <c r="BL86">
        <v>8</v>
      </c>
      <c r="BM86">
        <v>8</v>
      </c>
      <c r="BN86">
        <v>8</v>
      </c>
      <c r="BO86">
        <v>8</v>
      </c>
      <c r="BP86">
        <v>0</v>
      </c>
      <c r="BQ86" t="str">
        <f>"8:00 AM"</f>
        <v>8:00 AM</v>
      </c>
      <c r="BR86" t="str">
        <f>"4:30 PM"</f>
        <v>4:30 PM</v>
      </c>
      <c r="BS86" t="s">
        <v>120</v>
      </c>
      <c r="BT86">
        <v>0</v>
      </c>
      <c r="BU86">
        <v>0</v>
      </c>
      <c r="BV86" t="s">
        <v>113</v>
      </c>
      <c r="BW86">
        <v>0</v>
      </c>
      <c r="BX86" t="s">
        <v>1922</v>
      </c>
      <c r="BY86" t="s">
        <v>1923</v>
      </c>
      <c r="CA86" t="s">
        <v>1920</v>
      </c>
      <c r="CB86" t="s">
        <v>1825</v>
      </c>
      <c r="CC86" s="3">
        <v>48044</v>
      </c>
      <c r="CD86" t="s">
        <v>1924</v>
      </c>
      <c r="CE86" t="s">
        <v>1839</v>
      </c>
      <c r="CF86" s="4">
        <v>14.95</v>
      </c>
      <c r="CH86" s="4">
        <v>22.43</v>
      </c>
      <c r="CJ86" t="s">
        <v>123</v>
      </c>
      <c r="CK86" t="s">
        <v>767</v>
      </c>
      <c r="CL86" t="s">
        <v>1925</v>
      </c>
      <c r="CO86" t="s">
        <v>124</v>
      </c>
      <c r="CP86" t="s">
        <v>121</v>
      </c>
      <c r="CQ86" t="s">
        <v>121</v>
      </c>
      <c r="CR86" t="s">
        <v>121</v>
      </c>
      <c r="CS86" t="s">
        <v>121</v>
      </c>
      <c r="CT86" t="s">
        <v>121</v>
      </c>
      <c r="CU86" t="s">
        <v>113</v>
      </c>
      <c r="CV86" t="s">
        <v>1926</v>
      </c>
      <c r="CW86" t="str">
        <f>"N/A"</f>
        <v>N/A</v>
      </c>
      <c r="CX86" t="s">
        <v>1927</v>
      </c>
      <c r="CY86" t="s">
        <v>1928</v>
      </c>
      <c r="CZ86" t="s">
        <v>126</v>
      </c>
      <c r="DA86" t="s">
        <v>113</v>
      </c>
      <c r="DB86" t="s">
        <v>121</v>
      </c>
      <c r="DC86" t="s">
        <v>121</v>
      </c>
      <c r="DD86" t="s">
        <v>113</v>
      </c>
      <c r="DE86" t="s">
        <v>772</v>
      </c>
      <c r="DF86" t="s">
        <v>773</v>
      </c>
      <c r="DH86" t="s">
        <v>762</v>
      </c>
      <c r="DI86" t="s">
        <v>761</v>
      </c>
    </row>
    <row r="87" spans="1:113" ht="15" customHeight="1" x14ac:dyDescent="0.25">
      <c r="A87" t="s">
        <v>673</v>
      </c>
      <c r="B87" t="s">
        <v>129</v>
      </c>
      <c r="C87" s="1">
        <v>44067.265748379628</v>
      </c>
      <c r="D87" s="1">
        <v>44106</v>
      </c>
      <c r="E87" t="s">
        <v>113</v>
      </c>
      <c r="F87" t="s">
        <v>358</v>
      </c>
      <c r="G87" t="s">
        <v>12791</v>
      </c>
      <c r="H87" t="s">
        <v>283</v>
      </c>
      <c r="I87">
        <v>20</v>
      </c>
      <c r="J87">
        <v>20</v>
      </c>
      <c r="K87" s="1">
        <v>44157</v>
      </c>
      <c r="L87" s="1">
        <v>44430</v>
      </c>
      <c r="M87" s="1">
        <v>44157</v>
      </c>
      <c r="N87" s="1">
        <v>44430</v>
      </c>
      <c r="O87" t="s">
        <v>115</v>
      </c>
      <c r="P87" t="s">
        <v>230</v>
      </c>
      <c r="Q87" t="s">
        <v>231</v>
      </c>
      <c r="R87" t="s">
        <v>232</v>
      </c>
      <c r="T87" t="s">
        <v>233</v>
      </c>
      <c r="U87" t="s">
        <v>234</v>
      </c>
      <c r="V87" s="3">
        <v>33050</v>
      </c>
      <c r="W87" t="s">
        <v>117</v>
      </c>
      <c r="Y87">
        <v>13052895158</v>
      </c>
      <c r="AA87">
        <v>72111</v>
      </c>
      <c r="AB87" t="s">
        <v>235</v>
      </c>
      <c r="AC87" t="s">
        <v>236</v>
      </c>
      <c r="AE87" t="s">
        <v>237</v>
      </c>
      <c r="AF87" t="s">
        <v>232</v>
      </c>
      <c r="AH87" t="s">
        <v>233</v>
      </c>
      <c r="AI87" t="s">
        <v>234</v>
      </c>
      <c r="AJ87" s="3">
        <v>33050</v>
      </c>
      <c r="AK87" t="s">
        <v>117</v>
      </c>
      <c r="AM87">
        <v>13052895158</v>
      </c>
      <c r="AO87" t="s">
        <v>674</v>
      </c>
      <c r="AP87" t="s">
        <v>239</v>
      </c>
      <c r="AQ87" t="s">
        <v>675</v>
      </c>
      <c r="AR87" t="s">
        <v>241</v>
      </c>
      <c r="AT87" t="s">
        <v>242</v>
      </c>
      <c r="AU87" t="s">
        <v>243</v>
      </c>
      <c r="AV87" t="s">
        <v>244</v>
      </c>
      <c r="AW87" t="s">
        <v>245</v>
      </c>
      <c r="AX87" s="3">
        <v>3909</v>
      </c>
      <c r="AY87" t="s">
        <v>117</v>
      </c>
      <c r="BA87">
        <v>12075718500</v>
      </c>
      <c r="BC87" t="s">
        <v>246</v>
      </c>
      <c r="BD87" t="s">
        <v>247</v>
      </c>
      <c r="BG87" t="s">
        <v>234</v>
      </c>
      <c r="BH87" s="1">
        <v>44066.833333333336</v>
      </c>
      <c r="BI87">
        <v>35</v>
      </c>
      <c r="BJ87">
        <v>7</v>
      </c>
      <c r="BK87">
        <v>7</v>
      </c>
      <c r="BL87">
        <v>0</v>
      </c>
      <c r="BM87">
        <v>0</v>
      </c>
      <c r="BN87">
        <v>7</v>
      </c>
      <c r="BO87">
        <v>7</v>
      </c>
      <c r="BP87">
        <v>7</v>
      </c>
      <c r="BQ87" t="str">
        <f>"7:00 AM"</f>
        <v>7:00 AM</v>
      </c>
      <c r="BR87" t="str">
        <f>"2:00 PM"</f>
        <v>2:00 PM</v>
      </c>
      <c r="BS87" t="s">
        <v>120</v>
      </c>
      <c r="BT87">
        <v>0</v>
      </c>
      <c r="BU87">
        <v>1</v>
      </c>
      <c r="BV87" t="s">
        <v>113</v>
      </c>
      <c r="BW87">
        <v>0</v>
      </c>
      <c r="BX87" t="s">
        <v>248</v>
      </c>
      <c r="BY87" t="s">
        <v>232</v>
      </c>
      <c r="CA87" t="s">
        <v>233</v>
      </c>
      <c r="CB87" t="s">
        <v>234</v>
      </c>
      <c r="CC87" s="3">
        <v>33050</v>
      </c>
      <c r="CD87" t="s">
        <v>249</v>
      </c>
      <c r="CE87" t="s">
        <v>250</v>
      </c>
      <c r="CF87" s="4">
        <v>11.14</v>
      </c>
      <c r="CG87" s="4">
        <v>15</v>
      </c>
      <c r="CH87" s="4">
        <v>16.71</v>
      </c>
      <c r="CI87" s="4">
        <v>22.5</v>
      </c>
      <c r="CJ87" t="s">
        <v>123</v>
      </c>
      <c r="CL87" t="s">
        <v>676</v>
      </c>
      <c r="CO87" t="s">
        <v>124</v>
      </c>
      <c r="CP87" t="s">
        <v>113</v>
      </c>
      <c r="CQ87" t="s">
        <v>113</v>
      </c>
      <c r="CR87" t="s">
        <v>121</v>
      </c>
      <c r="CS87" t="s">
        <v>113</v>
      </c>
      <c r="CT87" t="s">
        <v>121</v>
      </c>
      <c r="CU87" t="s">
        <v>121</v>
      </c>
      <c r="CV87" t="s">
        <v>677</v>
      </c>
      <c r="CW87" t="str">
        <f>"13052892978"</f>
        <v>13052892978</v>
      </c>
      <c r="CX87" t="s">
        <v>124</v>
      </c>
      <c r="CY87" t="s">
        <v>253</v>
      </c>
      <c r="CZ87" t="s">
        <v>126</v>
      </c>
      <c r="DA87" t="s">
        <v>113</v>
      </c>
      <c r="DB87" t="s">
        <v>121</v>
      </c>
      <c r="DC87" t="s">
        <v>121</v>
      </c>
      <c r="DD87" t="s">
        <v>113</v>
      </c>
    </row>
    <row r="88" spans="1:113" ht="15" customHeight="1" x14ac:dyDescent="0.25">
      <c r="A88" t="s">
        <v>227</v>
      </c>
      <c r="B88" t="s">
        <v>129</v>
      </c>
      <c r="C88" s="1">
        <v>44067.266314814813</v>
      </c>
      <c r="D88" s="1">
        <v>44106</v>
      </c>
      <c r="E88" t="s">
        <v>113</v>
      </c>
      <c r="F88" t="s">
        <v>228</v>
      </c>
      <c r="G88" t="s">
        <v>12789</v>
      </c>
      <c r="H88" t="s">
        <v>229</v>
      </c>
      <c r="I88">
        <v>6</v>
      </c>
      <c r="J88">
        <v>6</v>
      </c>
      <c r="K88" s="1">
        <v>44157</v>
      </c>
      <c r="L88" s="1">
        <v>44430</v>
      </c>
      <c r="M88" s="1">
        <v>44157</v>
      </c>
      <c r="N88" s="1">
        <v>44430</v>
      </c>
      <c r="O88" t="s">
        <v>115</v>
      </c>
      <c r="P88" t="s">
        <v>230</v>
      </c>
      <c r="Q88" t="s">
        <v>231</v>
      </c>
      <c r="R88" t="s">
        <v>232</v>
      </c>
      <c r="T88" t="s">
        <v>233</v>
      </c>
      <c r="U88" t="s">
        <v>234</v>
      </c>
      <c r="V88" s="3">
        <v>33050</v>
      </c>
      <c r="W88" t="s">
        <v>117</v>
      </c>
      <c r="Y88">
        <v>13052895158</v>
      </c>
      <c r="AA88">
        <v>72111</v>
      </c>
      <c r="AB88" t="s">
        <v>235</v>
      </c>
      <c r="AC88" t="s">
        <v>236</v>
      </c>
      <c r="AE88" t="s">
        <v>237</v>
      </c>
      <c r="AF88" t="s">
        <v>232</v>
      </c>
      <c r="AH88" t="s">
        <v>233</v>
      </c>
      <c r="AI88" t="s">
        <v>234</v>
      </c>
      <c r="AJ88" s="3">
        <v>33050</v>
      </c>
      <c r="AK88" t="s">
        <v>117</v>
      </c>
      <c r="AM88">
        <v>13052895158</v>
      </c>
      <c r="AO88" t="s">
        <v>238</v>
      </c>
      <c r="AP88" t="s">
        <v>239</v>
      </c>
      <c r="AQ88" t="s">
        <v>240</v>
      </c>
      <c r="AR88" t="s">
        <v>241</v>
      </c>
      <c r="AT88" t="s">
        <v>242</v>
      </c>
      <c r="AU88" t="s">
        <v>243</v>
      </c>
      <c r="AV88" t="s">
        <v>244</v>
      </c>
      <c r="AW88" t="s">
        <v>245</v>
      </c>
      <c r="AX88" s="3">
        <v>3909</v>
      </c>
      <c r="AY88" t="s">
        <v>117</v>
      </c>
      <c r="BA88">
        <v>12075718500</v>
      </c>
      <c r="BC88" t="s">
        <v>246</v>
      </c>
      <c r="BD88" t="s">
        <v>247</v>
      </c>
      <c r="BG88" t="s">
        <v>234</v>
      </c>
      <c r="BH88" s="1">
        <v>44066.833333333336</v>
      </c>
      <c r="BI88">
        <v>35</v>
      </c>
      <c r="BJ88">
        <v>7</v>
      </c>
      <c r="BK88">
        <v>7</v>
      </c>
      <c r="BL88">
        <v>0</v>
      </c>
      <c r="BM88">
        <v>0</v>
      </c>
      <c r="BN88">
        <v>7</v>
      </c>
      <c r="BO88">
        <v>7</v>
      </c>
      <c r="BP88">
        <v>7</v>
      </c>
      <c r="BQ88" t="str">
        <f>"7:00 AM"</f>
        <v>7:00 AM</v>
      </c>
      <c r="BR88" t="str">
        <f>"2:00 PM"</f>
        <v>2:00 PM</v>
      </c>
      <c r="BS88" t="s">
        <v>120</v>
      </c>
      <c r="BT88">
        <v>0</v>
      </c>
      <c r="BU88">
        <v>1</v>
      </c>
      <c r="BV88" t="s">
        <v>113</v>
      </c>
      <c r="BW88">
        <v>0</v>
      </c>
      <c r="BX88" t="s">
        <v>248</v>
      </c>
      <c r="BY88" t="s">
        <v>232</v>
      </c>
      <c r="CA88" t="s">
        <v>233</v>
      </c>
      <c r="CB88" t="s">
        <v>234</v>
      </c>
      <c r="CC88" s="3">
        <v>33050</v>
      </c>
      <c r="CD88" t="s">
        <v>249</v>
      </c>
      <c r="CE88" t="s">
        <v>250</v>
      </c>
      <c r="CF88" s="4">
        <v>11.36</v>
      </c>
      <c r="CG88" s="4">
        <v>15</v>
      </c>
      <c r="CH88" s="4">
        <v>17.04</v>
      </c>
      <c r="CI88" s="4">
        <v>22.5</v>
      </c>
      <c r="CJ88" t="s">
        <v>123</v>
      </c>
      <c r="CL88" t="s">
        <v>251</v>
      </c>
      <c r="CO88" t="s">
        <v>124</v>
      </c>
      <c r="CP88" t="s">
        <v>113</v>
      </c>
      <c r="CQ88" t="s">
        <v>113</v>
      </c>
      <c r="CR88" t="s">
        <v>121</v>
      </c>
      <c r="CS88" t="s">
        <v>113</v>
      </c>
      <c r="CT88" t="s">
        <v>121</v>
      </c>
      <c r="CU88" t="s">
        <v>121</v>
      </c>
      <c r="CV88" t="s">
        <v>252</v>
      </c>
      <c r="CW88" t="str">
        <f>"13052892978"</f>
        <v>13052892978</v>
      </c>
      <c r="CX88" t="s">
        <v>124</v>
      </c>
      <c r="CY88" t="s">
        <v>253</v>
      </c>
      <c r="CZ88" t="s">
        <v>126</v>
      </c>
      <c r="DA88" t="s">
        <v>113</v>
      </c>
      <c r="DB88" t="s">
        <v>121</v>
      </c>
      <c r="DC88" t="s">
        <v>121</v>
      </c>
      <c r="DD88" t="s">
        <v>113</v>
      </c>
    </row>
    <row r="89" spans="1:113" ht="15" customHeight="1" x14ac:dyDescent="0.25">
      <c r="A89" t="s">
        <v>3116</v>
      </c>
      <c r="B89" t="s">
        <v>129</v>
      </c>
      <c r="C89" s="1">
        <v>44067.267484722222</v>
      </c>
      <c r="D89" s="1">
        <v>44106</v>
      </c>
      <c r="E89" t="s">
        <v>113</v>
      </c>
      <c r="F89" t="s">
        <v>1939</v>
      </c>
      <c r="G89" t="s">
        <v>12788</v>
      </c>
      <c r="H89" t="s">
        <v>200</v>
      </c>
      <c r="I89">
        <v>8</v>
      </c>
      <c r="J89">
        <v>8</v>
      </c>
      <c r="K89" s="1">
        <v>44157</v>
      </c>
      <c r="L89" s="1">
        <v>44430</v>
      </c>
      <c r="M89" s="1">
        <v>44157</v>
      </c>
      <c r="N89" s="1">
        <v>44430</v>
      </c>
      <c r="O89" t="s">
        <v>115</v>
      </c>
      <c r="P89" t="s">
        <v>230</v>
      </c>
      <c r="Q89" t="s">
        <v>231</v>
      </c>
      <c r="R89" t="s">
        <v>232</v>
      </c>
      <c r="T89" t="s">
        <v>233</v>
      </c>
      <c r="U89" t="s">
        <v>234</v>
      </c>
      <c r="V89" s="3">
        <v>33050</v>
      </c>
      <c r="W89" t="s">
        <v>117</v>
      </c>
      <c r="Y89">
        <v>13052895158</v>
      </c>
      <c r="AA89">
        <v>72111</v>
      </c>
      <c r="AB89" t="s">
        <v>235</v>
      </c>
      <c r="AC89" t="s">
        <v>236</v>
      </c>
      <c r="AE89" t="s">
        <v>237</v>
      </c>
      <c r="AF89" t="s">
        <v>232</v>
      </c>
      <c r="AH89" t="s">
        <v>233</v>
      </c>
      <c r="AI89" t="s">
        <v>234</v>
      </c>
      <c r="AJ89" s="3">
        <v>33050</v>
      </c>
      <c r="AK89" t="s">
        <v>117</v>
      </c>
      <c r="AM89">
        <v>13052895158</v>
      </c>
      <c r="AO89" t="s">
        <v>238</v>
      </c>
      <c r="AP89" t="s">
        <v>239</v>
      </c>
      <c r="AQ89" t="s">
        <v>675</v>
      </c>
      <c r="AR89" t="s">
        <v>241</v>
      </c>
      <c r="AT89" t="s">
        <v>242</v>
      </c>
      <c r="AU89" t="s">
        <v>243</v>
      </c>
      <c r="AV89" t="s">
        <v>244</v>
      </c>
      <c r="AW89" t="s">
        <v>245</v>
      </c>
      <c r="AX89" s="3">
        <v>3909</v>
      </c>
      <c r="AY89" t="s">
        <v>117</v>
      </c>
      <c r="BA89">
        <v>12075718500</v>
      </c>
      <c r="BC89" t="s">
        <v>365</v>
      </c>
      <c r="BD89" t="s">
        <v>247</v>
      </c>
      <c r="BG89" t="s">
        <v>234</v>
      </c>
      <c r="BH89" s="1">
        <v>44066.833333333336</v>
      </c>
      <c r="BI89">
        <v>35</v>
      </c>
      <c r="BJ89">
        <v>7</v>
      </c>
      <c r="BK89">
        <v>7</v>
      </c>
      <c r="BL89">
        <v>7</v>
      </c>
      <c r="BM89">
        <v>0</v>
      </c>
      <c r="BN89">
        <v>0</v>
      </c>
      <c r="BO89">
        <v>7</v>
      </c>
      <c r="BP89">
        <v>7</v>
      </c>
      <c r="BQ89" t="str">
        <f>"8:00 AM"</f>
        <v>8:00 AM</v>
      </c>
      <c r="BR89" t="str">
        <f>"8:00 PM"</f>
        <v>8:00 PM</v>
      </c>
      <c r="BS89" t="s">
        <v>120</v>
      </c>
      <c r="BT89">
        <v>0</v>
      </c>
      <c r="BU89">
        <v>1</v>
      </c>
      <c r="BV89" t="s">
        <v>113</v>
      </c>
      <c r="BW89">
        <v>0</v>
      </c>
      <c r="BX89" t="s">
        <v>3117</v>
      </c>
      <c r="BY89" t="s">
        <v>232</v>
      </c>
      <c r="CA89" t="s">
        <v>233</v>
      </c>
      <c r="CB89" t="s">
        <v>234</v>
      </c>
      <c r="CC89" s="3">
        <v>33050</v>
      </c>
      <c r="CD89" t="s">
        <v>249</v>
      </c>
      <c r="CE89" t="s">
        <v>250</v>
      </c>
      <c r="CF89" s="4">
        <v>15.23</v>
      </c>
      <c r="CG89" s="4">
        <v>18</v>
      </c>
      <c r="CH89" s="4">
        <v>22.85</v>
      </c>
      <c r="CI89" s="4">
        <v>27</v>
      </c>
      <c r="CJ89" t="s">
        <v>123</v>
      </c>
      <c r="CL89" t="s">
        <v>3118</v>
      </c>
      <c r="CO89" t="s">
        <v>124</v>
      </c>
      <c r="CP89" t="s">
        <v>113</v>
      </c>
      <c r="CQ89" t="s">
        <v>113</v>
      </c>
      <c r="CR89" t="s">
        <v>121</v>
      </c>
      <c r="CS89" t="s">
        <v>113</v>
      </c>
      <c r="CT89" t="s">
        <v>121</v>
      </c>
      <c r="CU89" t="s">
        <v>121</v>
      </c>
      <c r="CV89" t="s">
        <v>252</v>
      </c>
      <c r="CW89" t="str">
        <f>"13052892978"</f>
        <v>13052892978</v>
      </c>
      <c r="CX89" t="s">
        <v>120</v>
      </c>
      <c r="CY89" t="s">
        <v>253</v>
      </c>
      <c r="CZ89" t="s">
        <v>126</v>
      </c>
      <c r="DA89" t="s">
        <v>113</v>
      </c>
      <c r="DB89" t="s">
        <v>121</v>
      </c>
      <c r="DC89" t="s">
        <v>121</v>
      </c>
      <c r="DD89" t="s">
        <v>113</v>
      </c>
    </row>
    <row r="90" spans="1:113" ht="15" customHeight="1" x14ac:dyDescent="0.25">
      <c r="A90" t="s">
        <v>8259</v>
      </c>
      <c r="B90" t="s">
        <v>129</v>
      </c>
      <c r="C90" s="1">
        <v>44067.266899421295</v>
      </c>
      <c r="D90" s="1">
        <v>44106</v>
      </c>
      <c r="E90" t="s">
        <v>113</v>
      </c>
      <c r="F90" t="s">
        <v>8260</v>
      </c>
      <c r="G90" t="s">
        <v>12816</v>
      </c>
      <c r="H90" t="s">
        <v>1999</v>
      </c>
      <c r="I90">
        <v>12</v>
      </c>
      <c r="J90">
        <v>12</v>
      </c>
      <c r="K90" s="1">
        <v>44157</v>
      </c>
      <c r="L90" s="1">
        <v>44430</v>
      </c>
      <c r="M90" s="1">
        <v>44157</v>
      </c>
      <c r="N90" s="1">
        <v>44430</v>
      </c>
      <c r="O90" t="s">
        <v>115</v>
      </c>
      <c r="P90" t="s">
        <v>230</v>
      </c>
      <c r="Q90" t="s">
        <v>231</v>
      </c>
      <c r="R90" t="s">
        <v>232</v>
      </c>
      <c r="T90" t="s">
        <v>233</v>
      </c>
      <c r="U90" t="s">
        <v>234</v>
      </c>
      <c r="V90" s="3">
        <v>33050</v>
      </c>
      <c r="W90" t="s">
        <v>117</v>
      </c>
      <c r="Y90">
        <v>13052895158</v>
      </c>
      <c r="AA90">
        <v>72111</v>
      </c>
      <c r="AB90" t="s">
        <v>235</v>
      </c>
      <c r="AC90" t="s">
        <v>236</v>
      </c>
      <c r="AE90" t="s">
        <v>237</v>
      </c>
      <c r="AF90" t="s">
        <v>232</v>
      </c>
      <c r="AH90" t="s">
        <v>233</v>
      </c>
      <c r="AI90" t="s">
        <v>234</v>
      </c>
      <c r="AJ90" s="3">
        <v>33050</v>
      </c>
      <c r="AK90" t="s">
        <v>117</v>
      </c>
      <c r="AM90">
        <v>13052895158</v>
      </c>
      <c r="AO90" t="s">
        <v>238</v>
      </c>
      <c r="AP90" t="s">
        <v>239</v>
      </c>
      <c r="AQ90" t="s">
        <v>675</v>
      </c>
      <c r="AR90" t="s">
        <v>241</v>
      </c>
      <c r="AT90" t="s">
        <v>242</v>
      </c>
      <c r="AU90" t="s">
        <v>243</v>
      </c>
      <c r="AV90" t="s">
        <v>244</v>
      </c>
      <c r="AW90" t="s">
        <v>245</v>
      </c>
      <c r="AX90" s="3">
        <v>3909</v>
      </c>
      <c r="AY90" t="s">
        <v>117</v>
      </c>
      <c r="BA90">
        <v>12075718500</v>
      </c>
      <c r="BC90" t="s">
        <v>246</v>
      </c>
      <c r="BD90" t="s">
        <v>247</v>
      </c>
      <c r="BG90" t="s">
        <v>234</v>
      </c>
      <c r="BH90" s="1">
        <v>44066.833333333336</v>
      </c>
      <c r="BI90">
        <v>35</v>
      </c>
      <c r="BJ90">
        <v>7</v>
      </c>
      <c r="BK90">
        <v>7</v>
      </c>
      <c r="BL90">
        <v>0</v>
      </c>
      <c r="BM90">
        <v>0</v>
      </c>
      <c r="BN90">
        <v>7</v>
      </c>
      <c r="BO90">
        <v>7</v>
      </c>
      <c r="BP90">
        <v>7</v>
      </c>
      <c r="BQ90" t="str">
        <f>"7:00 AM"</f>
        <v>7:00 AM</v>
      </c>
      <c r="BR90" t="str">
        <f>"2:00 PM"</f>
        <v>2:00 PM</v>
      </c>
      <c r="BS90" t="s">
        <v>120</v>
      </c>
      <c r="BT90">
        <v>0</v>
      </c>
      <c r="BU90">
        <v>1</v>
      </c>
      <c r="BV90" t="s">
        <v>113</v>
      </c>
      <c r="BW90">
        <v>0</v>
      </c>
      <c r="BX90" t="s">
        <v>248</v>
      </c>
      <c r="BY90" t="s">
        <v>232</v>
      </c>
      <c r="CA90" t="s">
        <v>233</v>
      </c>
      <c r="CB90" t="s">
        <v>234</v>
      </c>
      <c r="CC90" s="3">
        <v>33050</v>
      </c>
      <c r="CD90" t="s">
        <v>249</v>
      </c>
      <c r="CE90" t="s">
        <v>250</v>
      </c>
      <c r="CF90" s="4">
        <v>13.15</v>
      </c>
      <c r="CH90" s="4">
        <v>19.73</v>
      </c>
      <c r="CJ90" t="s">
        <v>123</v>
      </c>
      <c r="CL90" t="s">
        <v>8261</v>
      </c>
      <c r="CO90" t="s">
        <v>124</v>
      </c>
      <c r="CP90" t="s">
        <v>113</v>
      </c>
      <c r="CQ90" t="s">
        <v>113</v>
      </c>
      <c r="CR90" t="s">
        <v>121</v>
      </c>
      <c r="CS90" t="s">
        <v>113</v>
      </c>
      <c r="CT90" t="s">
        <v>121</v>
      </c>
      <c r="CU90" t="s">
        <v>121</v>
      </c>
      <c r="CV90" t="s">
        <v>677</v>
      </c>
      <c r="CW90" t="str">
        <f>"13052892978"</f>
        <v>13052892978</v>
      </c>
      <c r="CX90" t="s">
        <v>170</v>
      </c>
      <c r="CY90" t="s">
        <v>253</v>
      </c>
      <c r="CZ90" t="s">
        <v>126</v>
      </c>
      <c r="DA90" t="s">
        <v>113</v>
      </c>
      <c r="DB90" t="s">
        <v>121</v>
      </c>
      <c r="DC90" t="s">
        <v>121</v>
      </c>
      <c r="DD90" t="s">
        <v>113</v>
      </c>
    </row>
    <row r="91" spans="1:113" ht="15" customHeight="1" x14ac:dyDescent="0.25">
      <c r="A91" t="s">
        <v>10463</v>
      </c>
      <c r="B91" t="s">
        <v>129</v>
      </c>
      <c r="C91" s="1">
        <v>44067.444787615743</v>
      </c>
      <c r="D91" s="1">
        <v>44124</v>
      </c>
      <c r="E91" t="s">
        <v>113</v>
      </c>
      <c r="F91" t="s">
        <v>6982</v>
      </c>
      <c r="G91" t="s">
        <v>12797</v>
      </c>
      <c r="H91" t="s">
        <v>537</v>
      </c>
      <c r="I91">
        <v>12</v>
      </c>
      <c r="J91">
        <v>12</v>
      </c>
      <c r="K91" s="1">
        <v>44150</v>
      </c>
      <c r="L91" s="1">
        <v>44409</v>
      </c>
      <c r="M91" s="1">
        <v>44150</v>
      </c>
      <c r="N91" s="1">
        <v>44409</v>
      </c>
      <c r="O91" t="s">
        <v>132</v>
      </c>
      <c r="P91" t="s">
        <v>10464</v>
      </c>
      <c r="R91" t="s">
        <v>10465</v>
      </c>
      <c r="T91" t="s">
        <v>1174</v>
      </c>
      <c r="U91" t="s">
        <v>541</v>
      </c>
      <c r="V91" s="3">
        <v>70526</v>
      </c>
      <c r="W91" t="s">
        <v>117</v>
      </c>
      <c r="Y91">
        <v>13377836220</v>
      </c>
      <c r="AA91">
        <v>424460</v>
      </c>
      <c r="AB91" t="s">
        <v>10466</v>
      </c>
      <c r="AC91" t="s">
        <v>616</v>
      </c>
      <c r="AD91" t="s">
        <v>268</v>
      </c>
      <c r="AE91" t="s">
        <v>161</v>
      </c>
      <c r="AF91" t="s">
        <v>10465</v>
      </c>
      <c r="AH91" t="s">
        <v>1174</v>
      </c>
      <c r="AI91" t="s">
        <v>541</v>
      </c>
      <c r="AJ91" s="3">
        <v>70526</v>
      </c>
      <c r="AK91" t="s">
        <v>117</v>
      </c>
      <c r="AM91">
        <v>13377836220</v>
      </c>
      <c r="AO91" t="s">
        <v>10467</v>
      </c>
      <c r="AP91" t="s">
        <v>141</v>
      </c>
      <c r="AQ91" t="s">
        <v>546</v>
      </c>
      <c r="AR91" t="s">
        <v>547</v>
      </c>
      <c r="AS91" t="s">
        <v>548</v>
      </c>
      <c r="AT91" t="s">
        <v>2225</v>
      </c>
      <c r="AU91" t="s">
        <v>2226</v>
      </c>
      <c r="AV91" t="s">
        <v>550</v>
      </c>
      <c r="AW91" t="s">
        <v>541</v>
      </c>
      <c r="AX91" s="3">
        <v>70535</v>
      </c>
      <c r="AY91" t="s">
        <v>117</v>
      </c>
      <c r="BA91">
        <v>13374663722</v>
      </c>
      <c r="BC91" t="s">
        <v>551</v>
      </c>
      <c r="BD91" t="s">
        <v>2227</v>
      </c>
      <c r="BE91" t="s">
        <v>541</v>
      </c>
      <c r="BF91" t="s">
        <v>553</v>
      </c>
      <c r="BG91" t="s">
        <v>541</v>
      </c>
      <c r="BH91" s="1">
        <v>44063.833333333336</v>
      </c>
      <c r="BI91">
        <v>40</v>
      </c>
      <c r="BJ91">
        <v>0</v>
      </c>
      <c r="BK91">
        <v>8</v>
      </c>
      <c r="BL91">
        <v>8</v>
      </c>
      <c r="BM91">
        <v>8</v>
      </c>
      <c r="BN91">
        <v>8</v>
      </c>
      <c r="BO91">
        <v>8</v>
      </c>
      <c r="BP91">
        <v>0</v>
      </c>
      <c r="BQ91" t="str">
        <f>"6:00 AM"</f>
        <v>6:00 AM</v>
      </c>
      <c r="BR91" t="str">
        <f>"3:00 PM"</f>
        <v>3:00 PM</v>
      </c>
      <c r="BS91" t="s">
        <v>120</v>
      </c>
      <c r="BT91">
        <v>0</v>
      </c>
      <c r="BU91">
        <v>0</v>
      </c>
      <c r="BV91" t="s">
        <v>113</v>
      </c>
      <c r="BW91">
        <v>0</v>
      </c>
      <c r="BX91" t="s">
        <v>10468</v>
      </c>
      <c r="BY91" t="s">
        <v>10465</v>
      </c>
      <c r="CA91" t="s">
        <v>1174</v>
      </c>
      <c r="CB91" t="s">
        <v>541</v>
      </c>
      <c r="CC91" s="3">
        <v>70526</v>
      </c>
      <c r="CD91" t="s">
        <v>1184</v>
      </c>
      <c r="CE91" t="s">
        <v>1185</v>
      </c>
      <c r="CF91" s="4">
        <v>9.2799999999999994</v>
      </c>
      <c r="CG91" s="4">
        <v>9.2799999999999994</v>
      </c>
      <c r="CH91" s="4">
        <v>13.92</v>
      </c>
      <c r="CI91" s="4">
        <v>13.92</v>
      </c>
      <c r="CJ91" t="s">
        <v>123</v>
      </c>
      <c r="CK91" t="s">
        <v>10469</v>
      </c>
      <c r="CL91" t="s">
        <v>10470</v>
      </c>
      <c r="CO91" t="s">
        <v>124</v>
      </c>
      <c r="CP91" t="s">
        <v>113</v>
      </c>
      <c r="CQ91" t="s">
        <v>121</v>
      </c>
      <c r="CR91" t="s">
        <v>121</v>
      </c>
      <c r="CS91" t="s">
        <v>121</v>
      </c>
      <c r="CT91" t="s">
        <v>121</v>
      </c>
      <c r="CU91" t="s">
        <v>121</v>
      </c>
      <c r="CV91" t="s">
        <v>10471</v>
      </c>
      <c r="CW91" t="str">
        <f>"13377836220"</f>
        <v>13377836220</v>
      </c>
      <c r="CX91" t="s">
        <v>10467</v>
      </c>
      <c r="CY91" t="s">
        <v>124</v>
      </c>
      <c r="CZ91" t="s">
        <v>126</v>
      </c>
      <c r="DA91" t="s">
        <v>113</v>
      </c>
      <c r="DB91" t="s">
        <v>113</v>
      </c>
      <c r="DC91" t="s">
        <v>121</v>
      </c>
      <c r="DD91" t="s">
        <v>113</v>
      </c>
    </row>
    <row r="92" spans="1:113" ht="15" customHeight="1" x14ac:dyDescent="0.25">
      <c r="A92" t="s">
        <v>4121</v>
      </c>
      <c r="B92" t="s">
        <v>129</v>
      </c>
      <c r="C92" s="1">
        <v>44067.528171874997</v>
      </c>
      <c r="D92" s="1">
        <v>44119</v>
      </c>
      <c r="E92" t="s">
        <v>113</v>
      </c>
      <c r="F92" t="s">
        <v>4122</v>
      </c>
      <c r="G92" t="s">
        <v>12787</v>
      </c>
      <c r="H92" t="s">
        <v>176</v>
      </c>
      <c r="I92">
        <v>130</v>
      </c>
      <c r="J92">
        <v>130</v>
      </c>
      <c r="K92" s="1">
        <v>44150</v>
      </c>
      <c r="L92" s="1">
        <v>44287</v>
      </c>
      <c r="M92" s="1">
        <v>44150</v>
      </c>
      <c r="N92" s="1">
        <v>44287</v>
      </c>
      <c r="O92" t="s">
        <v>132</v>
      </c>
      <c r="P92" t="s">
        <v>4123</v>
      </c>
      <c r="R92" t="s">
        <v>4124</v>
      </c>
      <c r="T92" t="s">
        <v>4125</v>
      </c>
      <c r="U92" t="s">
        <v>468</v>
      </c>
      <c r="V92" s="3">
        <v>36782</v>
      </c>
      <c r="W92" t="s">
        <v>117</v>
      </c>
      <c r="Y92">
        <v>13347364402</v>
      </c>
      <c r="AA92">
        <v>115310</v>
      </c>
      <c r="AB92" t="s">
        <v>785</v>
      </c>
      <c r="AC92" t="s">
        <v>4126</v>
      </c>
      <c r="AD92" t="s">
        <v>2985</v>
      </c>
      <c r="AE92" t="s">
        <v>1363</v>
      </c>
      <c r="AF92" t="s">
        <v>4124</v>
      </c>
      <c r="AH92" t="s">
        <v>4125</v>
      </c>
      <c r="AI92" t="s">
        <v>468</v>
      </c>
      <c r="AJ92" s="3">
        <v>36782</v>
      </c>
      <c r="AK92" t="s">
        <v>117</v>
      </c>
      <c r="AM92">
        <v>13347364402</v>
      </c>
      <c r="AO92" t="s">
        <v>4127</v>
      </c>
      <c r="AP92" t="s">
        <v>239</v>
      </c>
      <c r="AQ92" t="s">
        <v>344</v>
      </c>
      <c r="AR92" t="s">
        <v>345</v>
      </c>
      <c r="AS92" t="s">
        <v>195</v>
      </c>
      <c r="AT92" t="s">
        <v>2165</v>
      </c>
      <c r="AV92" t="s">
        <v>347</v>
      </c>
      <c r="AW92" t="s">
        <v>348</v>
      </c>
      <c r="AX92" s="3">
        <v>31636</v>
      </c>
      <c r="AY92" t="s">
        <v>117</v>
      </c>
      <c r="BA92">
        <v>12295596879</v>
      </c>
      <c r="BC92" t="s">
        <v>349</v>
      </c>
      <c r="BD92" t="s">
        <v>350</v>
      </c>
      <c r="BG92" t="s">
        <v>468</v>
      </c>
      <c r="BH92" s="1">
        <v>44066.833333333336</v>
      </c>
      <c r="BI92">
        <v>40</v>
      </c>
      <c r="BJ92">
        <v>0</v>
      </c>
      <c r="BK92">
        <v>8</v>
      </c>
      <c r="BL92">
        <v>8</v>
      </c>
      <c r="BM92">
        <v>8</v>
      </c>
      <c r="BN92">
        <v>8</v>
      </c>
      <c r="BO92">
        <v>8</v>
      </c>
      <c r="BP92">
        <v>0</v>
      </c>
      <c r="BQ92" t="str">
        <f>"8:00 AM"</f>
        <v>8:00 AM</v>
      </c>
      <c r="BR92" t="str">
        <f>"5:00 PM"</f>
        <v>5:00 PM</v>
      </c>
      <c r="BS92" t="s">
        <v>120</v>
      </c>
      <c r="BT92">
        <v>0</v>
      </c>
      <c r="BU92">
        <v>0</v>
      </c>
      <c r="BV92" t="s">
        <v>113</v>
      </c>
      <c r="BW92">
        <v>0</v>
      </c>
      <c r="BX92" t="s">
        <v>4128</v>
      </c>
      <c r="BY92" t="s">
        <v>4129</v>
      </c>
      <c r="CA92" t="s">
        <v>4125</v>
      </c>
      <c r="CB92" t="s">
        <v>468</v>
      </c>
      <c r="CC92" s="3">
        <v>36782</v>
      </c>
      <c r="CD92" t="s">
        <v>4130</v>
      </c>
      <c r="CE92" t="s">
        <v>2170</v>
      </c>
      <c r="CF92" s="4">
        <v>13.66</v>
      </c>
      <c r="CG92" s="4">
        <v>17.940000000000001</v>
      </c>
      <c r="CH92" s="4">
        <v>20.49</v>
      </c>
      <c r="CI92" s="4">
        <v>26.91</v>
      </c>
      <c r="CJ92" t="s">
        <v>123</v>
      </c>
      <c r="CK92" t="s">
        <v>4131</v>
      </c>
      <c r="CL92" t="s">
        <v>4132</v>
      </c>
      <c r="CO92" t="s">
        <v>124</v>
      </c>
      <c r="CP92" t="s">
        <v>121</v>
      </c>
      <c r="CQ92" t="s">
        <v>121</v>
      </c>
      <c r="CR92" t="s">
        <v>121</v>
      </c>
      <c r="CS92" t="s">
        <v>121</v>
      </c>
      <c r="CT92" t="s">
        <v>121</v>
      </c>
      <c r="CU92" t="s">
        <v>121</v>
      </c>
      <c r="CV92" t="s">
        <v>4133</v>
      </c>
      <c r="CW92" t="str">
        <f>"13347364402"</f>
        <v>13347364402</v>
      </c>
      <c r="CX92" t="s">
        <v>4134</v>
      </c>
      <c r="CY92" t="s">
        <v>124</v>
      </c>
      <c r="CZ92" t="s">
        <v>126</v>
      </c>
      <c r="DA92" t="s">
        <v>113</v>
      </c>
      <c r="DB92" t="s">
        <v>121</v>
      </c>
      <c r="DC92" t="s">
        <v>121</v>
      </c>
      <c r="DD92" t="s">
        <v>113</v>
      </c>
    </row>
    <row r="93" spans="1:113" ht="15" customHeight="1" x14ac:dyDescent="0.25">
      <c r="A93" t="s">
        <v>9043</v>
      </c>
      <c r="B93" t="s">
        <v>627</v>
      </c>
      <c r="C93" s="1">
        <v>44067.535100347224</v>
      </c>
      <c r="D93" s="1">
        <v>44119</v>
      </c>
      <c r="E93" t="s">
        <v>113</v>
      </c>
      <c r="F93" t="s">
        <v>9044</v>
      </c>
      <c r="G93" t="s">
        <v>12787</v>
      </c>
      <c r="H93" t="s">
        <v>176</v>
      </c>
      <c r="I93">
        <v>45</v>
      </c>
      <c r="J93">
        <v>44</v>
      </c>
      <c r="K93" s="1">
        <v>44142</v>
      </c>
      <c r="L93" s="1">
        <v>44377</v>
      </c>
      <c r="M93" s="1">
        <v>44142</v>
      </c>
      <c r="N93" s="1">
        <v>44377</v>
      </c>
      <c r="O93" t="s">
        <v>132</v>
      </c>
      <c r="P93" t="s">
        <v>9045</v>
      </c>
      <c r="R93" t="s">
        <v>9046</v>
      </c>
      <c r="T93" t="s">
        <v>1810</v>
      </c>
      <c r="U93" t="s">
        <v>1700</v>
      </c>
      <c r="V93" s="3">
        <v>71671</v>
      </c>
      <c r="W93" t="s">
        <v>117</v>
      </c>
      <c r="Y93">
        <v>18708201312</v>
      </c>
      <c r="AA93">
        <v>115310</v>
      </c>
      <c r="AB93" t="s">
        <v>9047</v>
      </c>
      <c r="AC93" t="s">
        <v>9048</v>
      </c>
      <c r="AE93" t="s">
        <v>207</v>
      </c>
      <c r="AF93" t="s">
        <v>9046</v>
      </c>
      <c r="AH93" t="s">
        <v>1810</v>
      </c>
      <c r="AI93" t="s">
        <v>1700</v>
      </c>
      <c r="AJ93" s="3">
        <v>71671</v>
      </c>
      <c r="AK93" t="s">
        <v>117</v>
      </c>
      <c r="AM93">
        <v>18708201312</v>
      </c>
      <c r="AO93" t="s">
        <v>9049</v>
      </c>
      <c r="AP93" t="s">
        <v>239</v>
      </c>
      <c r="AQ93" t="s">
        <v>344</v>
      </c>
      <c r="AR93" t="s">
        <v>345</v>
      </c>
      <c r="AS93" t="s">
        <v>195</v>
      </c>
      <c r="AT93" t="s">
        <v>2165</v>
      </c>
      <c r="AV93" t="s">
        <v>347</v>
      </c>
      <c r="AW93" t="s">
        <v>348</v>
      </c>
      <c r="AX93" s="3">
        <v>31636</v>
      </c>
      <c r="AY93" t="s">
        <v>117</v>
      </c>
      <c r="BA93">
        <v>12295596879</v>
      </c>
      <c r="BC93" t="s">
        <v>349</v>
      </c>
      <c r="BD93" t="s">
        <v>350</v>
      </c>
      <c r="BG93" t="s">
        <v>1700</v>
      </c>
      <c r="BH93" s="1">
        <v>44066.833333333336</v>
      </c>
      <c r="BI93">
        <v>40</v>
      </c>
      <c r="BJ93">
        <v>0</v>
      </c>
      <c r="BK93">
        <v>8</v>
      </c>
      <c r="BL93">
        <v>8</v>
      </c>
      <c r="BM93">
        <v>8</v>
      </c>
      <c r="BN93">
        <v>8</v>
      </c>
      <c r="BO93">
        <v>8</v>
      </c>
      <c r="BP93">
        <v>0</v>
      </c>
      <c r="BQ93" t="str">
        <f>"8:00 AM"</f>
        <v>8:00 AM</v>
      </c>
      <c r="BR93" t="str">
        <f>"5:00 PM"</f>
        <v>5:00 PM</v>
      </c>
      <c r="BS93" t="s">
        <v>120</v>
      </c>
      <c r="BT93">
        <v>0</v>
      </c>
      <c r="BU93">
        <v>0</v>
      </c>
      <c r="BV93" t="s">
        <v>113</v>
      </c>
      <c r="BW93">
        <v>0</v>
      </c>
      <c r="BX93" t="s">
        <v>9050</v>
      </c>
      <c r="BY93" t="s">
        <v>9046</v>
      </c>
      <c r="CA93" t="s">
        <v>1810</v>
      </c>
      <c r="CB93" t="s">
        <v>1700</v>
      </c>
      <c r="CC93" s="3">
        <v>71671</v>
      </c>
      <c r="CD93" t="s">
        <v>5521</v>
      </c>
      <c r="CE93" t="s">
        <v>3360</v>
      </c>
      <c r="CF93" s="4">
        <v>15.06</v>
      </c>
      <c r="CG93" s="4">
        <v>20.34</v>
      </c>
      <c r="CH93" s="4">
        <v>22.59</v>
      </c>
      <c r="CI93" s="4">
        <v>30.51</v>
      </c>
      <c r="CJ93" t="s">
        <v>123</v>
      </c>
      <c r="CK93" t="s">
        <v>9051</v>
      </c>
      <c r="CL93" t="s">
        <v>9052</v>
      </c>
      <c r="CO93" t="s">
        <v>124</v>
      </c>
      <c r="CP93" t="s">
        <v>121</v>
      </c>
      <c r="CQ93" t="s">
        <v>121</v>
      </c>
      <c r="CR93" t="s">
        <v>121</v>
      </c>
      <c r="CS93" t="s">
        <v>121</v>
      </c>
      <c r="CT93" t="s">
        <v>121</v>
      </c>
      <c r="CU93" t="s">
        <v>121</v>
      </c>
      <c r="CV93" t="s">
        <v>356</v>
      </c>
      <c r="CW93" t="str">
        <f>"18708201312"</f>
        <v>18708201312</v>
      </c>
      <c r="CX93" t="s">
        <v>9049</v>
      </c>
      <c r="CY93" t="s">
        <v>124</v>
      </c>
      <c r="CZ93" t="s">
        <v>126</v>
      </c>
      <c r="DA93" t="s">
        <v>113</v>
      </c>
      <c r="DB93" t="s">
        <v>121</v>
      </c>
      <c r="DC93" t="s">
        <v>121</v>
      </c>
      <c r="DD93" t="s">
        <v>113</v>
      </c>
    </row>
    <row r="94" spans="1:113" ht="15" customHeight="1" x14ac:dyDescent="0.25">
      <c r="A94" t="s">
        <v>10485</v>
      </c>
      <c r="B94" t="s">
        <v>129</v>
      </c>
      <c r="C94" s="1">
        <v>44067.585190046295</v>
      </c>
      <c r="D94" s="1">
        <v>44106</v>
      </c>
      <c r="E94" t="s">
        <v>113</v>
      </c>
      <c r="F94" t="s">
        <v>8831</v>
      </c>
      <c r="G94" t="s">
        <v>12786</v>
      </c>
      <c r="H94" t="s">
        <v>131</v>
      </c>
      <c r="I94">
        <v>15</v>
      </c>
      <c r="J94">
        <v>15</v>
      </c>
      <c r="K94" s="1">
        <v>44152</v>
      </c>
      <c r="L94" s="1">
        <v>44293</v>
      </c>
      <c r="M94" s="1">
        <v>44152</v>
      </c>
      <c r="N94" s="1">
        <v>44293</v>
      </c>
      <c r="O94" t="s">
        <v>115</v>
      </c>
      <c r="P94" t="s">
        <v>10486</v>
      </c>
      <c r="R94" t="s">
        <v>10487</v>
      </c>
      <c r="T94" t="s">
        <v>10488</v>
      </c>
      <c r="U94" t="s">
        <v>1292</v>
      </c>
      <c r="V94" s="3">
        <v>19017</v>
      </c>
      <c r="W94" t="s">
        <v>117</v>
      </c>
      <c r="Y94">
        <v>14847233600</v>
      </c>
      <c r="AA94">
        <v>56173</v>
      </c>
      <c r="AB94" t="s">
        <v>10489</v>
      </c>
      <c r="AC94" t="s">
        <v>5683</v>
      </c>
      <c r="AD94" t="s">
        <v>124</v>
      </c>
      <c r="AE94" t="s">
        <v>263</v>
      </c>
      <c r="AF94" t="s">
        <v>10487</v>
      </c>
      <c r="AH94" t="s">
        <v>10488</v>
      </c>
      <c r="AI94" t="s">
        <v>1292</v>
      </c>
      <c r="AJ94" s="3">
        <v>19017</v>
      </c>
      <c r="AK94" t="s">
        <v>117</v>
      </c>
      <c r="AM94">
        <v>14847233600</v>
      </c>
      <c r="AO94" t="s">
        <v>10490</v>
      </c>
      <c r="AP94" t="s">
        <v>239</v>
      </c>
      <c r="AQ94" t="s">
        <v>595</v>
      </c>
      <c r="AR94" t="s">
        <v>596</v>
      </c>
      <c r="AS94" t="s">
        <v>124</v>
      </c>
      <c r="AT94" t="s">
        <v>597</v>
      </c>
      <c r="AU94" t="s">
        <v>475</v>
      </c>
      <c r="AV94" t="s">
        <v>476</v>
      </c>
      <c r="AW94" t="s">
        <v>324</v>
      </c>
      <c r="AX94" s="3">
        <v>83814</v>
      </c>
      <c r="AY94" t="s">
        <v>117</v>
      </c>
      <c r="BA94">
        <v>12087772654</v>
      </c>
      <c r="BC94" t="s">
        <v>598</v>
      </c>
      <c r="BD94" t="s">
        <v>478</v>
      </c>
      <c r="BG94" t="s">
        <v>1292</v>
      </c>
      <c r="BH94" s="1">
        <v>44066.833333333336</v>
      </c>
      <c r="BI94">
        <v>35</v>
      </c>
      <c r="BJ94">
        <v>0</v>
      </c>
      <c r="BK94">
        <v>7</v>
      </c>
      <c r="BL94">
        <v>7</v>
      </c>
      <c r="BM94">
        <v>7</v>
      </c>
      <c r="BN94">
        <v>7</v>
      </c>
      <c r="BO94">
        <v>7</v>
      </c>
      <c r="BP94">
        <v>0</v>
      </c>
      <c r="BQ94" t="str">
        <f>"7:30 AM"</f>
        <v>7:30 AM</v>
      </c>
      <c r="BR94" t="str">
        <f>"3:00 PM"</f>
        <v>3:00 PM</v>
      </c>
      <c r="BS94" t="s">
        <v>120</v>
      </c>
      <c r="BT94">
        <v>0</v>
      </c>
      <c r="BU94">
        <v>0</v>
      </c>
      <c r="BV94" t="s">
        <v>113</v>
      </c>
      <c r="BW94">
        <v>0</v>
      </c>
      <c r="BX94" t="s">
        <v>3356</v>
      </c>
      <c r="BY94" t="s">
        <v>10491</v>
      </c>
      <c r="CA94" t="s">
        <v>10488</v>
      </c>
      <c r="CB94" t="s">
        <v>1292</v>
      </c>
      <c r="CC94" s="3">
        <v>19017</v>
      </c>
      <c r="CD94" t="s">
        <v>6689</v>
      </c>
      <c r="CE94" t="s">
        <v>1557</v>
      </c>
      <c r="CF94" s="4">
        <v>16.600000000000001</v>
      </c>
      <c r="CG94" s="4">
        <v>17</v>
      </c>
      <c r="CH94" s="4">
        <v>24.9</v>
      </c>
      <c r="CI94" s="4">
        <v>25.5</v>
      </c>
      <c r="CJ94" t="s">
        <v>123</v>
      </c>
      <c r="CK94" t="s">
        <v>483</v>
      </c>
      <c r="CL94" t="s">
        <v>10492</v>
      </c>
      <c r="CO94" t="s">
        <v>124</v>
      </c>
      <c r="CP94" t="s">
        <v>121</v>
      </c>
      <c r="CQ94" t="s">
        <v>121</v>
      </c>
      <c r="CR94" t="s">
        <v>121</v>
      </c>
      <c r="CS94" t="s">
        <v>121</v>
      </c>
      <c r="CT94" t="s">
        <v>121</v>
      </c>
      <c r="CU94" t="s">
        <v>113</v>
      </c>
      <c r="CV94" t="s">
        <v>485</v>
      </c>
      <c r="CW94" t="str">
        <f>"14847233600"</f>
        <v>14847233600</v>
      </c>
      <c r="CX94" t="s">
        <v>10493</v>
      </c>
      <c r="CY94" t="s">
        <v>124</v>
      </c>
      <c r="CZ94" t="s">
        <v>126</v>
      </c>
      <c r="DA94" t="s">
        <v>113</v>
      </c>
      <c r="DB94" t="s">
        <v>121</v>
      </c>
      <c r="DC94" t="s">
        <v>121</v>
      </c>
      <c r="DD94" t="s">
        <v>113</v>
      </c>
    </row>
    <row r="95" spans="1:113" ht="15" customHeight="1" x14ac:dyDescent="0.25">
      <c r="A95" t="s">
        <v>7650</v>
      </c>
      <c r="B95" t="s">
        <v>129</v>
      </c>
      <c r="C95" s="1">
        <v>44067.637050231482</v>
      </c>
      <c r="D95" s="1">
        <v>44134</v>
      </c>
      <c r="E95" t="s">
        <v>113</v>
      </c>
      <c r="F95" t="s">
        <v>1854</v>
      </c>
      <c r="G95" t="s">
        <v>12812</v>
      </c>
      <c r="H95" t="s">
        <v>1775</v>
      </c>
      <c r="I95">
        <v>26</v>
      </c>
      <c r="J95">
        <v>26</v>
      </c>
      <c r="K95" s="1">
        <v>44155</v>
      </c>
      <c r="L95" s="1">
        <v>44169</v>
      </c>
      <c r="M95" s="1">
        <v>44155</v>
      </c>
      <c r="N95" s="1">
        <v>44169</v>
      </c>
      <c r="O95" t="s">
        <v>854</v>
      </c>
      <c r="P95" t="s">
        <v>6885</v>
      </c>
      <c r="R95" t="s">
        <v>7651</v>
      </c>
      <c r="T95" t="s">
        <v>2779</v>
      </c>
      <c r="U95" t="s">
        <v>158</v>
      </c>
      <c r="V95" s="3">
        <v>75002</v>
      </c>
      <c r="W95" t="s">
        <v>117</v>
      </c>
      <c r="Y95">
        <v>19725160001</v>
      </c>
      <c r="AA95">
        <v>561730</v>
      </c>
      <c r="AB95" t="s">
        <v>6095</v>
      </c>
      <c r="AC95" t="s">
        <v>2683</v>
      </c>
      <c r="AE95" t="s">
        <v>6814</v>
      </c>
      <c r="AF95" t="s">
        <v>7651</v>
      </c>
      <c r="AH95" t="s">
        <v>2779</v>
      </c>
      <c r="AI95" t="s">
        <v>158</v>
      </c>
      <c r="AJ95" s="3">
        <v>75002</v>
      </c>
      <c r="AK95" t="s">
        <v>117</v>
      </c>
      <c r="AM95">
        <v>19725160001</v>
      </c>
      <c r="AO95" t="s">
        <v>6886</v>
      </c>
      <c r="AP95" t="s">
        <v>239</v>
      </c>
      <c r="AQ95" t="s">
        <v>1082</v>
      </c>
      <c r="AR95" t="s">
        <v>1083</v>
      </c>
      <c r="AT95" t="s">
        <v>1084</v>
      </c>
      <c r="AV95" t="s">
        <v>1085</v>
      </c>
      <c r="AW95" t="s">
        <v>158</v>
      </c>
      <c r="AX95" s="3">
        <v>75098</v>
      </c>
      <c r="AY95" t="s">
        <v>117</v>
      </c>
      <c r="BA95">
        <v>19724424244</v>
      </c>
      <c r="BC95" t="s">
        <v>1086</v>
      </c>
      <c r="BD95" t="s">
        <v>1087</v>
      </c>
      <c r="BG95" t="s">
        <v>158</v>
      </c>
      <c r="BH95" s="1">
        <v>44066.833333333336</v>
      </c>
      <c r="BI95">
        <v>40</v>
      </c>
      <c r="BJ95">
        <v>0</v>
      </c>
      <c r="BK95">
        <v>8</v>
      </c>
      <c r="BL95">
        <v>8</v>
      </c>
      <c r="BM95">
        <v>8</v>
      </c>
      <c r="BN95">
        <v>8</v>
      </c>
      <c r="BO95">
        <v>8</v>
      </c>
      <c r="BP95">
        <v>0</v>
      </c>
      <c r="BQ95" t="str">
        <f>"7:00 AM"</f>
        <v>7:00 AM</v>
      </c>
      <c r="BR95" t="str">
        <f>"7:00 PM"</f>
        <v>7:00 PM</v>
      </c>
      <c r="BS95" t="s">
        <v>120</v>
      </c>
      <c r="BT95">
        <v>0</v>
      </c>
      <c r="BU95">
        <v>0</v>
      </c>
      <c r="BV95" t="s">
        <v>113</v>
      </c>
      <c r="BW95">
        <v>0</v>
      </c>
      <c r="BX95" t="s">
        <v>7652</v>
      </c>
      <c r="BY95" t="s">
        <v>7651</v>
      </c>
      <c r="CA95" t="s">
        <v>2779</v>
      </c>
      <c r="CB95" t="s">
        <v>158</v>
      </c>
      <c r="CC95" s="3">
        <v>75002</v>
      </c>
      <c r="CD95" t="s">
        <v>2919</v>
      </c>
      <c r="CE95" t="s">
        <v>1090</v>
      </c>
      <c r="CF95" s="4">
        <v>16.53</v>
      </c>
      <c r="CG95" s="4">
        <v>18</v>
      </c>
      <c r="CH95" s="4">
        <v>24.8</v>
      </c>
      <c r="CI95" s="4">
        <v>27</v>
      </c>
      <c r="CJ95" t="s">
        <v>123</v>
      </c>
      <c r="CK95" t="s">
        <v>1091</v>
      </c>
      <c r="CL95" t="s">
        <v>7653</v>
      </c>
      <c r="CO95" t="s">
        <v>124</v>
      </c>
      <c r="CP95" t="s">
        <v>113</v>
      </c>
      <c r="CQ95" t="s">
        <v>121</v>
      </c>
      <c r="CR95" t="s">
        <v>121</v>
      </c>
      <c r="CS95" t="s">
        <v>121</v>
      </c>
      <c r="CT95" t="s">
        <v>121</v>
      </c>
      <c r="CU95" t="s">
        <v>113</v>
      </c>
      <c r="CV95" t="s">
        <v>170</v>
      </c>
      <c r="CW95" t="str">
        <f>"19725160001"</f>
        <v>19725160001</v>
      </c>
      <c r="CX95" t="s">
        <v>124</v>
      </c>
      <c r="CY95" t="s">
        <v>1094</v>
      </c>
      <c r="CZ95" t="s">
        <v>126</v>
      </c>
      <c r="DA95" t="s">
        <v>113</v>
      </c>
      <c r="DB95" t="s">
        <v>113</v>
      </c>
      <c r="DC95" t="s">
        <v>121</v>
      </c>
      <c r="DD95" t="s">
        <v>113</v>
      </c>
    </row>
    <row r="96" spans="1:113" ht="15" customHeight="1" x14ac:dyDescent="0.25">
      <c r="A96" t="s">
        <v>1964</v>
      </c>
      <c r="B96" t="s">
        <v>852</v>
      </c>
      <c r="C96" s="1">
        <v>44067.711751504627</v>
      </c>
      <c r="D96" s="1">
        <v>44120</v>
      </c>
      <c r="E96" t="s">
        <v>113</v>
      </c>
      <c r="F96" t="s">
        <v>199</v>
      </c>
      <c r="G96" t="s">
        <v>12788</v>
      </c>
      <c r="H96" t="s">
        <v>200</v>
      </c>
      <c r="I96">
        <v>5</v>
      </c>
      <c r="K96" s="1">
        <v>44142</v>
      </c>
      <c r="L96" s="1">
        <v>44377</v>
      </c>
      <c r="O96" t="s">
        <v>115</v>
      </c>
      <c r="P96" t="s">
        <v>1965</v>
      </c>
      <c r="R96" t="s">
        <v>1966</v>
      </c>
      <c r="S96" t="s">
        <v>1967</v>
      </c>
      <c r="T96" t="s">
        <v>1968</v>
      </c>
      <c r="U96" t="s">
        <v>1621</v>
      </c>
      <c r="V96" s="3">
        <v>58701</v>
      </c>
      <c r="W96" t="s">
        <v>117</v>
      </c>
      <c r="Y96">
        <v>17013140008</v>
      </c>
      <c r="AA96">
        <v>722511</v>
      </c>
      <c r="AB96" t="s">
        <v>1969</v>
      </c>
      <c r="AC96" t="s">
        <v>1970</v>
      </c>
      <c r="AE96" t="s">
        <v>207</v>
      </c>
      <c r="AF96" t="s">
        <v>1966</v>
      </c>
      <c r="AG96" t="s">
        <v>1967</v>
      </c>
      <c r="AH96" t="s">
        <v>1968</v>
      </c>
      <c r="AI96" t="s">
        <v>1621</v>
      </c>
      <c r="AJ96" s="3">
        <v>58701</v>
      </c>
      <c r="AK96" t="s">
        <v>117</v>
      </c>
      <c r="AM96">
        <v>17013140008</v>
      </c>
      <c r="AO96" t="s">
        <v>1971</v>
      </c>
      <c r="AP96" t="s">
        <v>141</v>
      </c>
      <c r="AQ96" t="s">
        <v>210</v>
      </c>
      <c r="AR96" t="s">
        <v>211</v>
      </c>
      <c r="AS96" t="s">
        <v>212</v>
      </c>
      <c r="AT96" t="s">
        <v>213</v>
      </c>
      <c r="AU96" t="s">
        <v>214</v>
      </c>
      <c r="AV96" t="s">
        <v>215</v>
      </c>
      <c r="AW96" t="s">
        <v>204</v>
      </c>
      <c r="AX96" s="3">
        <v>40507</v>
      </c>
      <c r="AY96" t="s">
        <v>117</v>
      </c>
      <c r="BA96">
        <v>18592887409</v>
      </c>
      <c r="BC96" t="s">
        <v>216</v>
      </c>
      <c r="BD96" t="s">
        <v>217</v>
      </c>
      <c r="BE96" t="s">
        <v>204</v>
      </c>
      <c r="BF96" t="s">
        <v>218</v>
      </c>
      <c r="BG96" t="s">
        <v>1621</v>
      </c>
      <c r="BH96" s="1">
        <v>44066.833333333336</v>
      </c>
      <c r="BI96">
        <v>40</v>
      </c>
      <c r="BJ96">
        <v>4</v>
      </c>
      <c r="BK96">
        <v>4</v>
      </c>
      <c r="BL96">
        <v>4</v>
      </c>
      <c r="BM96">
        <v>7</v>
      </c>
      <c r="BN96">
        <v>7</v>
      </c>
      <c r="BO96">
        <v>7</v>
      </c>
      <c r="BP96">
        <v>7</v>
      </c>
      <c r="BQ96" t="str">
        <f>"10:00 AM"</f>
        <v>10:00 AM</v>
      </c>
      <c r="BR96" t="str">
        <f>"08:00 PM"</f>
        <v>08:00 PM</v>
      </c>
      <c r="BS96" t="s">
        <v>120</v>
      </c>
      <c r="BT96">
        <v>0</v>
      </c>
      <c r="BU96">
        <v>0</v>
      </c>
      <c r="BV96" t="s">
        <v>113</v>
      </c>
      <c r="BW96">
        <v>0</v>
      </c>
      <c r="BX96" t="s">
        <v>1972</v>
      </c>
      <c r="BY96" t="s">
        <v>1966</v>
      </c>
      <c r="BZ96" t="s">
        <v>1967</v>
      </c>
      <c r="CA96" t="s">
        <v>1968</v>
      </c>
      <c r="CB96" t="s">
        <v>1621</v>
      </c>
      <c r="CC96" s="3">
        <v>58701</v>
      </c>
      <c r="CD96" t="s">
        <v>1973</v>
      </c>
      <c r="CE96" t="s">
        <v>1638</v>
      </c>
      <c r="CF96" s="4">
        <v>13.37</v>
      </c>
      <c r="CH96" s="4">
        <v>20.059999999999999</v>
      </c>
      <c r="CJ96" t="s">
        <v>123</v>
      </c>
      <c r="CL96" t="s">
        <v>1974</v>
      </c>
      <c r="CO96" t="s">
        <v>124</v>
      </c>
      <c r="CP96" t="s">
        <v>113</v>
      </c>
      <c r="CQ96" t="s">
        <v>113</v>
      </c>
      <c r="CR96" t="s">
        <v>121</v>
      </c>
      <c r="CS96" t="s">
        <v>113</v>
      </c>
      <c r="CT96" t="s">
        <v>121</v>
      </c>
      <c r="CU96" t="s">
        <v>113</v>
      </c>
      <c r="CV96" t="s">
        <v>225</v>
      </c>
      <c r="CW96" t="str">
        <f>"17013140008"</f>
        <v>17013140008</v>
      </c>
      <c r="CX96" t="s">
        <v>1971</v>
      </c>
      <c r="CY96" t="s">
        <v>124</v>
      </c>
      <c r="CZ96" t="s">
        <v>126</v>
      </c>
      <c r="DA96" t="s">
        <v>113</v>
      </c>
      <c r="DB96" t="s">
        <v>113</v>
      </c>
      <c r="DC96" t="s">
        <v>121</v>
      </c>
      <c r="DD96" t="s">
        <v>113</v>
      </c>
    </row>
    <row r="97" spans="1:113" ht="15" customHeight="1" x14ac:dyDescent="0.25">
      <c r="A97" t="s">
        <v>6953</v>
      </c>
      <c r="B97" t="s">
        <v>129</v>
      </c>
      <c r="C97" s="1">
        <v>44067.729611689814</v>
      </c>
      <c r="D97" s="1">
        <v>44117</v>
      </c>
      <c r="E97" t="s">
        <v>113</v>
      </c>
      <c r="F97" t="s">
        <v>6954</v>
      </c>
      <c r="G97" t="s">
        <v>12848</v>
      </c>
      <c r="H97" t="s">
        <v>6955</v>
      </c>
      <c r="I97">
        <v>5</v>
      </c>
      <c r="J97">
        <v>5</v>
      </c>
      <c r="K97" s="1">
        <v>44142</v>
      </c>
      <c r="L97" s="1">
        <v>44378</v>
      </c>
      <c r="M97" s="1">
        <v>44142</v>
      </c>
      <c r="N97" s="1">
        <v>44378</v>
      </c>
      <c r="O97" t="s">
        <v>115</v>
      </c>
      <c r="P97" t="s">
        <v>6956</v>
      </c>
      <c r="Q97" t="s">
        <v>6957</v>
      </c>
      <c r="R97" t="s">
        <v>6958</v>
      </c>
      <c r="T97" t="s">
        <v>5606</v>
      </c>
      <c r="U97" t="s">
        <v>541</v>
      </c>
      <c r="V97" s="3">
        <v>70605</v>
      </c>
      <c r="W97" t="s">
        <v>117</v>
      </c>
      <c r="Y97">
        <v>13374783354</v>
      </c>
      <c r="AA97">
        <v>722511</v>
      </c>
      <c r="AB97" t="s">
        <v>6959</v>
      </c>
      <c r="AC97" t="s">
        <v>6960</v>
      </c>
      <c r="AD97" t="s">
        <v>4776</v>
      </c>
      <c r="AE97" t="s">
        <v>161</v>
      </c>
      <c r="AF97" t="s">
        <v>6958</v>
      </c>
      <c r="AH97" t="s">
        <v>1180</v>
      </c>
      <c r="AI97" t="s">
        <v>541</v>
      </c>
      <c r="AJ97" s="3">
        <v>70605</v>
      </c>
      <c r="AK97" t="s">
        <v>117</v>
      </c>
      <c r="AM97">
        <v>13374783354</v>
      </c>
      <c r="AO97" t="s">
        <v>6961</v>
      </c>
      <c r="AP97" t="s">
        <v>141</v>
      </c>
      <c r="AQ97" t="s">
        <v>5145</v>
      </c>
      <c r="AR97" t="s">
        <v>5146</v>
      </c>
      <c r="AS97" t="s">
        <v>5147</v>
      </c>
      <c r="AT97" t="s">
        <v>5605</v>
      </c>
      <c r="AV97" t="s">
        <v>5606</v>
      </c>
      <c r="AW97" t="s">
        <v>541</v>
      </c>
      <c r="AX97" s="3">
        <v>70601</v>
      </c>
      <c r="AY97" t="s">
        <v>117</v>
      </c>
      <c r="BA97">
        <v>13372140354</v>
      </c>
      <c r="BC97" t="s">
        <v>5148</v>
      </c>
      <c r="BD97" t="s">
        <v>1182</v>
      </c>
      <c r="BE97" t="s">
        <v>541</v>
      </c>
      <c r="BF97" t="s">
        <v>553</v>
      </c>
      <c r="BG97" t="s">
        <v>541</v>
      </c>
      <c r="BH97" s="1">
        <v>44066.833333333336</v>
      </c>
      <c r="BI97">
        <v>35</v>
      </c>
      <c r="BJ97">
        <v>5</v>
      </c>
      <c r="BK97">
        <v>5</v>
      </c>
      <c r="BL97">
        <v>5</v>
      </c>
      <c r="BM97">
        <v>5</v>
      </c>
      <c r="BN97">
        <v>5</v>
      </c>
      <c r="BO97">
        <v>5</v>
      </c>
      <c r="BP97">
        <v>5</v>
      </c>
      <c r="BQ97" t="str">
        <f>"10:00 AM"</f>
        <v>10:00 AM</v>
      </c>
      <c r="BR97" t="str">
        <f>"3:30 PM"</f>
        <v>3:30 PM</v>
      </c>
      <c r="BS97" t="s">
        <v>120</v>
      </c>
      <c r="BT97">
        <v>0</v>
      </c>
      <c r="BU97">
        <v>3</v>
      </c>
      <c r="BV97" t="s">
        <v>113</v>
      </c>
      <c r="BW97">
        <v>0</v>
      </c>
      <c r="BX97" t="s">
        <v>6962</v>
      </c>
      <c r="BY97" t="s">
        <v>6958</v>
      </c>
      <c r="CA97" t="s">
        <v>5606</v>
      </c>
      <c r="CB97" t="s">
        <v>541</v>
      </c>
      <c r="CC97" s="3">
        <v>70605</v>
      </c>
      <c r="CD97" t="s">
        <v>3181</v>
      </c>
      <c r="CE97" t="s">
        <v>3182</v>
      </c>
      <c r="CF97" s="4">
        <v>9.31</v>
      </c>
      <c r="CG97" s="4">
        <v>9.31</v>
      </c>
      <c r="CH97" s="4">
        <v>13.97</v>
      </c>
      <c r="CI97" s="4">
        <v>13.97</v>
      </c>
      <c r="CJ97" t="s">
        <v>123</v>
      </c>
      <c r="CL97" t="s">
        <v>6963</v>
      </c>
      <c r="CO97" t="s">
        <v>124</v>
      </c>
      <c r="CP97" t="s">
        <v>121</v>
      </c>
      <c r="CQ97" t="s">
        <v>113</v>
      </c>
      <c r="CR97" t="s">
        <v>121</v>
      </c>
      <c r="CS97" t="s">
        <v>113</v>
      </c>
      <c r="CT97" t="s">
        <v>121</v>
      </c>
      <c r="CU97" t="s">
        <v>113</v>
      </c>
      <c r="CV97" t="s">
        <v>6964</v>
      </c>
      <c r="CW97" t="str">
        <f>"13374783354"</f>
        <v>13374783354</v>
      </c>
      <c r="CX97" t="s">
        <v>6961</v>
      </c>
      <c r="CY97" t="s">
        <v>124</v>
      </c>
      <c r="CZ97" t="s">
        <v>126</v>
      </c>
      <c r="DA97" t="s">
        <v>113</v>
      </c>
      <c r="DB97" t="s">
        <v>121</v>
      </c>
      <c r="DC97" t="s">
        <v>121</v>
      </c>
      <c r="DD97" t="s">
        <v>113</v>
      </c>
      <c r="DE97" t="s">
        <v>5145</v>
      </c>
      <c r="DF97" t="s">
        <v>5146</v>
      </c>
      <c r="DG97" t="s">
        <v>6965</v>
      </c>
      <c r="DH97" t="s">
        <v>1182</v>
      </c>
      <c r="DI97" t="s">
        <v>5148</v>
      </c>
    </row>
    <row r="98" spans="1:113" ht="15" customHeight="1" x14ac:dyDescent="0.25">
      <c r="A98" t="s">
        <v>2965</v>
      </c>
      <c r="B98" t="s">
        <v>852</v>
      </c>
      <c r="C98" s="1">
        <v>44067.771614699072</v>
      </c>
      <c r="D98" s="1">
        <v>44110</v>
      </c>
      <c r="E98" t="s">
        <v>113</v>
      </c>
      <c r="F98" t="s">
        <v>2603</v>
      </c>
      <c r="G98" t="s">
        <v>12806</v>
      </c>
      <c r="H98" t="s">
        <v>1390</v>
      </c>
      <c r="I98">
        <v>100</v>
      </c>
      <c r="K98" s="1">
        <v>44105</v>
      </c>
      <c r="L98" s="1">
        <v>44834</v>
      </c>
      <c r="O98" t="s">
        <v>854</v>
      </c>
      <c r="P98" t="s">
        <v>2966</v>
      </c>
      <c r="R98" t="s">
        <v>2967</v>
      </c>
      <c r="S98" t="s">
        <v>2968</v>
      </c>
      <c r="T98" t="s">
        <v>2969</v>
      </c>
      <c r="U98" t="s">
        <v>204</v>
      </c>
      <c r="V98" s="3">
        <v>40741</v>
      </c>
      <c r="W98" t="s">
        <v>117</v>
      </c>
      <c r="Y98">
        <v>16068783401</v>
      </c>
      <c r="AA98">
        <v>336370</v>
      </c>
      <c r="AB98" t="s">
        <v>2970</v>
      </c>
      <c r="AC98" t="s">
        <v>2096</v>
      </c>
      <c r="AD98" t="s">
        <v>124</v>
      </c>
      <c r="AE98" t="s">
        <v>802</v>
      </c>
      <c r="AF98" t="s">
        <v>2971</v>
      </c>
      <c r="AH98" t="s">
        <v>2969</v>
      </c>
      <c r="AI98" t="s">
        <v>204</v>
      </c>
      <c r="AJ98" s="3">
        <v>40741</v>
      </c>
      <c r="AK98" t="s">
        <v>117</v>
      </c>
      <c r="AM98">
        <v>16068783401</v>
      </c>
      <c r="AO98" t="s">
        <v>2972</v>
      </c>
      <c r="AP98" t="s">
        <v>141</v>
      </c>
      <c r="AQ98" t="s">
        <v>1243</v>
      </c>
      <c r="AR98" t="s">
        <v>1244</v>
      </c>
      <c r="AS98" t="s">
        <v>1245</v>
      </c>
      <c r="AT98" t="s">
        <v>1246</v>
      </c>
      <c r="AV98" t="s">
        <v>215</v>
      </c>
      <c r="AW98" t="s">
        <v>204</v>
      </c>
      <c r="AX98" s="3">
        <v>40508</v>
      </c>
      <c r="AY98" t="s">
        <v>117</v>
      </c>
      <c r="BA98">
        <v>18592687705</v>
      </c>
      <c r="BC98" t="s">
        <v>1247</v>
      </c>
      <c r="BD98" t="s">
        <v>1248</v>
      </c>
      <c r="BE98" t="s">
        <v>204</v>
      </c>
      <c r="BF98" t="s">
        <v>218</v>
      </c>
      <c r="BG98" t="s">
        <v>204</v>
      </c>
      <c r="BH98" s="1">
        <v>44067.833333333336</v>
      </c>
      <c r="BI98">
        <v>40</v>
      </c>
      <c r="BJ98">
        <v>0</v>
      </c>
      <c r="BK98">
        <v>8</v>
      </c>
      <c r="BL98">
        <v>8</v>
      </c>
      <c r="BM98">
        <v>8</v>
      </c>
      <c r="BN98">
        <v>8</v>
      </c>
      <c r="BO98">
        <v>8</v>
      </c>
      <c r="BP98">
        <v>0</v>
      </c>
      <c r="BQ98" t="str">
        <f>"5:00 AM"</f>
        <v>5:00 AM</v>
      </c>
      <c r="BR98" t="str">
        <f>"1:00 PM"</f>
        <v>1:00 PM</v>
      </c>
      <c r="BS98" t="s">
        <v>120</v>
      </c>
      <c r="BT98">
        <v>0</v>
      </c>
      <c r="BU98">
        <v>0</v>
      </c>
      <c r="BV98" t="s">
        <v>113</v>
      </c>
      <c r="BW98">
        <v>0</v>
      </c>
      <c r="BX98" t="s">
        <v>120</v>
      </c>
      <c r="BY98" t="s">
        <v>2971</v>
      </c>
      <c r="BZ98" t="s">
        <v>2968</v>
      </c>
      <c r="CA98" t="s">
        <v>2969</v>
      </c>
      <c r="CB98" t="s">
        <v>204</v>
      </c>
      <c r="CC98" s="3">
        <v>40741</v>
      </c>
      <c r="CD98" t="s">
        <v>2973</v>
      </c>
      <c r="CE98" t="s">
        <v>223</v>
      </c>
      <c r="CF98" s="4">
        <v>0</v>
      </c>
      <c r="CG98" s="4">
        <v>0</v>
      </c>
      <c r="CH98" s="4">
        <v>0</v>
      </c>
      <c r="CI98" s="4">
        <v>0</v>
      </c>
      <c r="CJ98" t="s">
        <v>123</v>
      </c>
      <c r="CK98" t="s">
        <v>120</v>
      </c>
      <c r="CL98" t="s">
        <v>2974</v>
      </c>
      <c r="CO98" t="s">
        <v>121</v>
      </c>
      <c r="CP98" t="s">
        <v>113</v>
      </c>
      <c r="CQ98" t="s">
        <v>121</v>
      </c>
      <c r="CR98" t="s">
        <v>121</v>
      </c>
      <c r="CS98" t="s">
        <v>121</v>
      </c>
      <c r="CT98" t="s">
        <v>121</v>
      </c>
      <c r="CU98" t="s">
        <v>113</v>
      </c>
      <c r="CV98" t="s">
        <v>120</v>
      </c>
      <c r="CW98" t="str">
        <f>"16068783401"</f>
        <v>16068783401</v>
      </c>
      <c r="CX98" t="s">
        <v>2972</v>
      </c>
      <c r="CY98" t="s">
        <v>124</v>
      </c>
      <c r="CZ98" t="s">
        <v>126</v>
      </c>
      <c r="DA98" t="s">
        <v>113</v>
      </c>
      <c r="DB98" t="s">
        <v>113</v>
      </c>
      <c r="DC98" t="s">
        <v>121</v>
      </c>
      <c r="DD98" t="s">
        <v>113</v>
      </c>
    </row>
    <row r="99" spans="1:113" ht="15" customHeight="1" x14ac:dyDescent="0.25">
      <c r="A99" t="s">
        <v>11037</v>
      </c>
      <c r="B99" t="s">
        <v>129</v>
      </c>
      <c r="C99" s="1">
        <v>44068.673341087961</v>
      </c>
      <c r="D99" s="1">
        <v>44106</v>
      </c>
      <c r="E99" t="s">
        <v>121</v>
      </c>
      <c r="F99" t="s">
        <v>11038</v>
      </c>
      <c r="G99" t="s">
        <v>12788</v>
      </c>
      <c r="H99" t="s">
        <v>200</v>
      </c>
      <c r="I99">
        <v>18</v>
      </c>
      <c r="J99">
        <v>18</v>
      </c>
      <c r="K99" s="1">
        <v>44151</v>
      </c>
      <c r="L99" s="1">
        <v>44313</v>
      </c>
      <c r="M99" s="1">
        <v>44151</v>
      </c>
      <c r="N99" s="1">
        <v>44313</v>
      </c>
      <c r="O99" t="s">
        <v>115</v>
      </c>
      <c r="P99" t="s">
        <v>11039</v>
      </c>
      <c r="Q99" t="s">
        <v>11040</v>
      </c>
      <c r="R99" t="s">
        <v>11041</v>
      </c>
      <c r="S99" t="s">
        <v>124</v>
      </c>
      <c r="T99" t="s">
        <v>11042</v>
      </c>
      <c r="U99" t="s">
        <v>288</v>
      </c>
      <c r="V99" s="3">
        <v>80443</v>
      </c>
      <c r="W99" t="s">
        <v>117</v>
      </c>
      <c r="X99" t="s">
        <v>124</v>
      </c>
      <c r="Y99">
        <v>19709683008</v>
      </c>
      <c r="AA99">
        <v>721110</v>
      </c>
      <c r="AB99" t="s">
        <v>6081</v>
      </c>
      <c r="AC99" t="s">
        <v>1014</v>
      </c>
      <c r="AE99" t="s">
        <v>11043</v>
      </c>
      <c r="AF99" t="s">
        <v>11041</v>
      </c>
      <c r="AG99" t="s">
        <v>124</v>
      </c>
      <c r="AH99" t="s">
        <v>11042</v>
      </c>
      <c r="AI99" t="s">
        <v>288</v>
      </c>
      <c r="AJ99" s="3">
        <v>80443</v>
      </c>
      <c r="AK99" t="s">
        <v>117</v>
      </c>
      <c r="AL99" t="s">
        <v>124</v>
      </c>
      <c r="AM99">
        <v>19709683008</v>
      </c>
      <c r="AO99" t="s">
        <v>11044</v>
      </c>
      <c r="AP99" t="s">
        <v>141</v>
      </c>
      <c r="AQ99" t="s">
        <v>658</v>
      </c>
      <c r="AR99" t="s">
        <v>659</v>
      </c>
      <c r="AS99" t="s">
        <v>660</v>
      </c>
      <c r="AT99" t="s">
        <v>661</v>
      </c>
      <c r="AU99" t="s">
        <v>662</v>
      </c>
      <c r="AV99" t="s">
        <v>663</v>
      </c>
      <c r="AW99" t="s">
        <v>116</v>
      </c>
      <c r="AX99" s="3">
        <v>1701</v>
      </c>
      <c r="AY99" t="s">
        <v>117</v>
      </c>
      <c r="AZ99" t="s">
        <v>124</v>
      </c>
      <c r="BA99">
        <v>16179399444</v>
      </c>
      <c r="BC99" t="s">
        <v>664</v>
      </c>
      <c r="BD99" t="s">
        <v>665</v>
      </c>
      <c r="BE99" t="s">
        <v>116</v>
      </c>
      <c r="BF99" t="s">
        <v>666</v>
      </c>
      <c r="BG99" t="s">
        <v>288</v>
      </c>
      <c r="BH99" s="1">
        <v>44067.833333333336</v>
      </c>
      <c r="BI99">
        <v>35</v>
      </c>
      <c r="BJ99">
        <v>0</v>
      </c>
      <c r="BK99">
        <v>7</v>
      </c>
      <c r="BL99">
        <v>7</v>
      </c>
      <c r="BM99">
        <v>7</v>
      </c>
      <c r="BN99">
        <v>7</v>
      </c>
      <c r="BO99">
        <v>7</v>
      </c>
      <c r="BP99">
        <v>0</v>
      </c>
      <c r="BQ99" t="str">
        <f>"9:00 AM"</f>
        <v>9:00 AM</v>
      </c>
      <c r="BR99" t="str">
        <f>"4:00 PM"</f>
        <v>4:00 PM</v>
      </c>
      <c r="BS99" t="s">
        <v>120</v>
      </c>
      <c r="BT99">
        <v>0</v>
      </c>
      <c r="BU99">
        <v>12</v>
      </c>
      <c r="BV99" t="s">
        <v>113</v>
      </c>
      <c r="BW99">
        <v>0</v>
      </c>
      <c r="BX99" t="s">
        <v>7864</v>
      </c>
      <c r="BY99" t="s">
        <v>11041</v>
      </c>
      <c r="BZ99" t="s">
        <v>124</v>
      </c>
      <c r="CA99" t="s">
        <v>11042</v>
      </c>
      <c r="CB99" t="s">
        <v>288</v>
      </c>
      <c r="CC99" s="3">
        <v>80443</v>
      </c>
      <c r="CD99" t="s">
        <v>765</v>
      </c>
      <c r="CE99" t="s">
        <v>304</v>
      </c>
      <c r="CF99" s="4">
        <v>16.7</v>
      </c>
      <c r="CG99" s="4">
        <v>20</v>
      </c>
      <c r="CH99" s="4">
        <v>25.05</v>
      </c>
      <c r="CI99" s="4">
        <v>30</v>
      </c>
      <c r="CJ99" t="s">
        <v>123</v>
      </c>
      <c r="CK99" t="s">
        <v>11045</v>
      </c>
      <c r="CL99" t="s">
        <v>11046</v>
      </c>
      <c r="CO99" t="s">
        <v>124</v>
      </c>
      <c r="CP99" t="s">
        <v>113</v>
      </c>
      <c r="CQ99" t="s">
        <v>113</v>
      </c>
      <c r="CR99" t="s">
        <v>121</v>
      </c>
      <c r="CS99" t="s">
        <v>121</v>
      </c>
      <c r="CT99" t="s">
        <v>121</v>
      </c>
      <c r="CU99" t="s">
        <v>121</v>
      </c>
      <c r="CV99" t="s">
        <v>11047</v>
      </c>
      <c r="CW99" t="str">
        <f>"19709683008"</f>
        <v>19709683008</v>
      </c>
      <c r="CX99" t="s">
        <v>11048</v>
      </c>
      <c r="CY99" t="s">
        <v>124</v>
      </c>
      <c r="CZ99" t="s">
        <v>126</v>
      </c>
      <c r="DA99" t="s">
        <v>113</v>
      </c>
      <c r="DB99" t="s">
        <v>121</v>
      </c>
      <c r="DC99" t="s">
        <v>121</v>
      </c>
      <c r="DD99" t="s">
        <v>113</v>
      </c>
    </row>
    <row r="100" spans="1:113" ht="15" customHeight="1" x14ac:dyDescent="0.25">
      <c r="A100" t="s">
        <v>7560</v>
      </c>
      <c r="B100" t="s">
        <v>129</v>
      </c>
      <c r="C100" s="1">
        <v>44068.722790740743</v>
      </c>
      <c r="D100" s="1">
        <v>44117</v>
      </c>
      <c r="E100" t="s">
        <v>121</v>
      </c>
      <c r="F100" t="s">
        <v>1998</v>
      </c>
      <c r="G100" t="s">
        <v>12816</v>
      </c>
      <c r="H100" t="s">
        <v>1999</v>
      </c>
      <c r="I100">
        <v>6</v>
      </c>
      <c r="J100">
        <v>6</v>
      </c>
      <c r="K100" s="1">
        <v>44143</v>
      </c>
      <c r="L100" s="1">
        <v>44347</v>
      </c>
      <c r="M100" s="1">
        <v>44143</v>
      </c>
      <c r="N100" s="1">
        <v>44347</v>
      </c>
      <c r="O100" t="s">
        <v>115</v>
      </c>
      <c r="P100" t="s">
        <v>1977</v>
      </c>
      <c r="R100" t="s">
        <v>1978</v>
      </c>
      <c r="T100" t="s">
        <v>1979</v>
      </c>
      <c r="U100" t="s">
        <v>234</v>
      </c>
      <c r="V100" s="3">
        <v>33462</v>
      </c>
      <c r="W100" t="s">
        <v>117</v>
      </c>
      <c r="Y100">
        <v>15615863333</v>
      </c>
      <c r="AA100">
        <v>71391</v>
      </c>
      <c r="AB100" t="s">
        <v>1980</v>
      </c>
      <c r="AC100" t="s">
        <v>1848</v>
      </c>
      <c r="AE100" t="s">
        <v>1981</v>
      </c>
      <c r="AF100" t="s">
        <v>1978</v>
      </c>
      <c r="AH100" t="s">
        <v>1979</v>
      </c>
      <c r="AI100" t="s">
        <v>234</v>
      </c>
      <c r="AJ100" s="3">
        <v>33462</v>
      </c>
      <c r="AK100" t="s">
        <v>117</v>
      </c>
      <c r="AM100">
        <v>15615863333</v>
      </c>
      <c r="AO100" t="s">
        <v>1982</v>
      </c>
      <c r="AP100" t="s">
        <v>141</v>
      </c>
      <c r="AQ100" t="s">
        <v>1983</v>
      </c>
      <c r="AR100" t="s">
        <v>212</v>
      </c>
      <c r="AS100" t="s">
        <v>1984</v>
      </c>
      <c r="AT100" t="s">
        <v>1985</v>
      </c>
      <c r="AU100" t="s">
        <v>1986</v>
      </c>
      <c r="AV100" t="s">
        <v>1450</v>
      </c>
      <c r="AW100" t="s">
        <v>716</v>
      </c>
      <c r="AX100" s="3">
        <v>10036</v>
      </c>
      <c r="AY100" t="s">
        <v>117</v>
      </c>
      <c r="BA100">
        <v>12127159408</v>
      </c>
      <c r="BC100" t="s">
        <v>1987</v>
      </c>
      <c r="BD100" t="s">
        <v>1988</v>
      </c>
      <c r="BE100" t="s">
        <v>716</v>
      </c>
      <c r="BF100" t="s">
        <v>1989</v>
      </c>
      <c r="BG100" t="s">
        <v>234</v>
      </c>
      <c r="BH100" s="1">
        <v>44067.833333333336</v>
      </c>
      <c r="BI100">
        <v>40</v>
      </c>
      <c r="BJ100">
        <v>8</v>
      </c>
      <c r="BK100">
        <v>0</v>
      </c>
      <c r="BL100">
        <v>8</v>
      </c>
      <c r="BM100">
        <v>8</v>
      </c>
      <c r="BN100">
        <v>0</v>
      </c>
      <c r="BO100">
        <v>8</v>
      </c>
      <c r="BP100">
        <v>8</v>
      </c>
      <c r="BQ100" t="str">
        <f>"9:00 AM"</f>
        <v>9:00 AM</v>
      </c>
      <c r="BR100" t="str">
        <f>"6:00 PM"</f>
        <v>6:00 PM</v>
      </c>
      <c r="BS100" t="s">
        <v>120</v>
      </c>
      <c r="BT100">
        <v>0</v>
      </c>
      <c r="BU100">
        <v>3</v>
      </c>
      <c r="BV100" t="s">
        <v>113</v>
      </c>
      <c r="BW100">
        <v>0</v>
      </c>
      <c r="BX100" s="2" t="s">
        <v>7561</v>
      </c>
      <c r="BY100" t="s">
        <v>1978</v>
      </c>
      <c r="CA100" t="s">
        <v>1979</v>
      </c>
      <c r="CB100" t="s">
        <v>234</v>
      </c>
      <c r="CC100" s="3">
        <v>33462</v>
      </c>
      <c r="CD100" t="s">
        <v>1991</v>
      </c>
      <c r="CE100" t="s">
        <v>888</v>
      </c>
      <c r="CF100" s="4">
        <v>13.28</v>
      </c>
      <c r="CH100" s="4">
        <v>19.920000000000002</v>
      </c>
      <c r="CJ100" t="s">
        <v>123</v>
      </c>
      <c r="CK100" t="s">
        <v>7562</v>
      </c>
      <c r="CL100" t="s">
        <v>7563</v>
      </c>
      <c r="CO100" t="s">
        <v>124</v>
      </c>
      <c r="CP100" t="s">
        <v>113</v>
      </c>
      <c r="CQ100" t="s">
        <v>121</v>
      </c>
      <c r="CR100" t="s">
        <v>121</v>
      </c>
      <c r="CS100" t="s">
        <v>121</v>
      </c>
      <c r="CT100" t="s">
        <v>121</v>
      </c>
      <c r="CU100" t="s">
        <v>121</v>
      </c>
      <c r="CV100" t="s">
        <v>7564</v>
      </c>
      <c r="CW100" t="str">
        <f>"15615863333"</f>
        <v>15615863333</v>
      </c>
      <c r="CX100" t="s">
        <v>1995</v>
      </c>
      <c r="CY100" t="s">
        <v>124</v>
      </c>
      <c r="CZ100" t="s">
        <v>126</v>
      </c>
      <c r="DA100" t="s">
        <v>113</v>
      </c>
      <c r="DB100" t="s">
        <v>113</v>
      </c>
      <c r="DC100" t="s">
        <v>121</v>
      </c>
      <c r="DD100" t="s">
        <v>113</v>
      </c>
    </row>
    <row r="101" spans="1:113" ht="15" customHeight="1" x14ac:dyDescent="0.25">
      <c r="A101" t="s">
        <v>3024</v>
      </c>
      <c r="B101" t="s">
        <v>129</v>
      </c>
      <c r="C101" s="1">
        <v>44068.723574421296</v>
      </c>
      <c r="D101" s="1">
        <v>44123</v>
      </c>
      <c r="E101" t="s">
        <v>113</v>
      </c>
      <c r="F101" t="s">
        <v>3025</v>
      </c>
      <c r="G101" t="s">
        <v>12786</v>
      </c>
      <c r="H101" t="s">
        <v>131</v>
      </c>
      <c r="I101">
        <v>4</v>
      </c>
      <c r="J101">
        <v>4</v>
      </c>
      <c r="K101" s="1">
        <v>44143</v>
      </c>
      <c r="L101" s="1">
        <v>44196</v>
      </c>
      <c r="M101" s="1">
        <v>44143</v>
      </c>
      <c r="N101" s="1">
        <v>44196</v>
      </c>
      <c r="O101" t="s">
        <v>132</v>
      </c>
      <c r="P101" t="s">
        <v>3026</v>
      </c>
      <c r="R101" t="s">
        <v>3027</v>
      </c>
      <c r="T101" t="s">
        <v>3028</v>
      </c>
      <c r="U101" t="s">
        <v>426</v>
      </c>
      <c r="V101" s="3">
        <v>68701</v>
      </c>
      <c r="W101" t="s">
        <v>117</v>
      </c>
      <c r="Y101">
        <v>14023164272</v>
      </c>
      <c r="AA101">
        <v>56173</v>
      </c>
      <c r="AB101" t="s">
        <v>3029</v>
      </c>
      <c r="AC101" t="s">
        <v>3030</v>
      </c>
      <c r="AE101" t="s">
        <v>139</v>
      </c>
      <c r="AF101" t="s">
        <v>3027</v>
      </c>
      <c r="AH101" t="s">
        <v>3028</v>
      </c>
      <c r="AI101" t="s">
        <v>426</v>
      </c>
      <c r="AJ101" s="3">
        <v>68701</v>
      </c>
      <c r="AK101" t="s">
        <v>117</v>
      </c>
      <c r="AM101">
        <v>14023164272</v>
      </c>
      <c r="AO101" t="s">
        <v>3031</v>
      </c>
      <c r="AP101" t="s">
        <v>141</v>
      </c>
      <c r="AQ101" t="s">
        <v>142</v>
      </c>
      <c r="AR101" t="s">
        <v>143</v>
      </c>
      <c r="AS101" t="s">
        <v>144</v>
      </c>
      <c r="AT101" t="s">
        <v>145</v>
      </c>
      <c r="AV101" t="s">
        <v>146</v>
      </c>
      <c r="AW101" t="s">
        <v>147</v>
      </c>
      <c r="AX101" s="3">
        <v>37110</v>
      </c>
      <c r="AY101" t="s">
        <v>117</v>
      </c>
      <c r="BA101">
        <v>19312747811</v>
      </c>
      <c r="BC101" t="s">
        <v>148</v>
      </c>
      <c r="BD101" t="s">
        <v>149</v>
      </c>
      <c r="BE101" t="s">
        <v>147</v>
      </c>
      <c r="BF101" t="s">
        <v>150</v>
      </c>
      <c r="BG101" t="s">
        <v>426</v>
      </c>
      <c r="BH101" s="1">
        <v>44067.833333333336</v>
      </c>
      <c r="BI101">
        <v>40</v>
      </c>
      <c r="BJ101">
        <v>0</v>
      </c>
      <c r="BK101">
        <v>8</v>
      </c>
      <c r="BL101">
        <v>8</v>
      </c>
      <c r="BM101">
        <v>8</v>
      </c>
      <c r="BN101">
        <v>8</v>
      </c>
      <c r="BO101">
        <v>8</v>
      </c>
      <c r="BP101">
        <v>0</v>
      </c>
      <c r="BQ101" t="str">
        <f>"7:00 AM"</f>
        <v>7:00 AM</v>
      </c>
      <c r="BR101" t="str">
        <f>"3:00 PM"</f>
        <v>3:00 PM</v>
      </c>
      <c r="BS101" t="s">
        <v>120</v>
      </c>
      <c r="BT101">
        <v>0</v>
      </c>
      <c r="BU101">
        <v>3</v>
      </c>
      <c r="BV101" t="s">
        <v>113</v>
      </c>
      <c r="BW101">
        <v>0</v>
      </c>
      <c r="BX101" t="s">
        <v>3032</v>
      </c>
      <c r="BY101" t="s">
        <v>3033</v>
      </c>
      <c r="CA101" t="s">
        <v>3028</v>
      </c>
      <c r="CB101" t="s">
        <v>426</v>
      </c>
      <c r="CC101" s="3">
        <v>68701</v>
      </c>
      <c r="CD101" t="s">
        <v>807</v>
      </c>
      <c r="CE101" t="s">
        <v>3034</v>
      </c>
      <c r="CF101" s="4">
        <v>13.59</v>
      </c>
      <c r="CH101" s="4">
        <v>20.39</v>
      </c>
      <c r="CJ101" t="s">
        <v>123</v>
      </c>
      <c r="CL101" t="s">
        <v>3035</v>
      </c>
      <c r="CO101" t="s">
        <v>124</v>
      </c>
      <c r="CP101" t="s">
        <v>121</v>
      </c>
      <c r="CQ101" t="s">
        <v>121</v>
      </c>
      <c r="CR101" t="s">
        <v>121</v>
      </c>
      <c r="CS101" t="s">
        <v>113</v>
      </c>
      <c r="CT101" t="s">
        <v>121</v>
      </c>
      <c r="CU101" t="s">
        <v>113</v>
      </c>
      <c r="CV101" t="s">
        <v>170</v>
      </c>
      <c r="CW101" t="str">
        <f>"14023164272"</f>
        <v>14023164272</v>
      </c>
      <c r="CX101" t="s">
        <v>3031</v>
      </c>
      <c r="CY101" t="s">
        <v>124</v>
      </c>
      <c r="CZ101" t="s">
        <v>126</v>
      </c>
      <c r="DA101" t="s">
        <v>113</v>
      </c>
      <c r="DB101" t="s">
        <v>113</v>
      </c>
      <c r="DC101" t="s">
        <v>121</v>
      </c>
      <c r="DD101" t="s">
        <v>113</v>
      </c>
    </row>
    <row r="102" spans="1:113" ht="15" customHeight="1" x14ac:dyDescent="0.25">
      <c r="A102" t="s">
        <v>1975</v>
      </c>
      <c r="B102" t="s">
        <v>835</v>
      </c>
      <c r="C102" s="1">
        <v>44068.732955439817</v>
      </c>
      <c r="D102" s="1">
        <v>44124</v>
      </c>
      <c r="E102" t="s">
        <v>121</v>
      </c>
      <c r="F102" t="s">
        <v>1976</v>
      </c>
      <c r="G102" t="s">
        <v>12788</v>
      </c>
      <c r="H102" t="s">
        <v>200</v>
      </c>
      <c r="I102">
        <v>1</v>
      </c>
      <c r="K102" s="1">
        <v>44143</v>
      </c>
      <c r="L102" s="1">
        <v>44347</v>
      </c>
      <c r="O102" t="s">
        <v>115</v>
      </c>
      <c r="P102" t="s">
        <v>1977</v>
      </c>
      <c r="R102" t="s">
        <v>1978</v>
      </c>
      <c r="T102" t="s">
        <v>1979</v>
      </c>
      <c r="U102" t="s">
        <v>234</v>
      </c>
      <c r="V102" s="3">
        <v>33462</v>
      </c>
      <c r="W102" t="s">
        <v>117</v>
      </c>
      <c r="Y102">
        <v>15615863333</v>
      </c>
      <c r="AA102">
        <v>71391</v>
      </c>
      <c r="AB102" t="s">
        <v>1980</v>
      </c>
      <c r="AC102" t="s">
        <v>1848</v>
      </c>
      <c r="AE102" t="s">
        <v>1981</v>
      </c>
      <c r="AF102" t="s">
        <v>1978</v>
      </c>
      <c r="AH102" t="s">
        <v>1979</v>
      </c>
      <c r="AI102" t="s">
        <v>234</v>
      </c>
      <c r="AJ102" s="3">
        <v>33462</v>
      </c>
      <c r="AK102" t="s">
        <v>117</v>
      </c>
      <c r="AM102">
        <v>15615863333</v>
      </c>
      <c r="AO102" t="s">
        <v>1982</v>
      </c>
      <c r="AP102" t="s">
        <v>141</v>
      </c>
      <c r="AQ102" t="s">
        <v>1983</v>
      </c>
      <c r="AR102" t="s">
        <v>212</v>
      </c>
      <c r="AS102" t="s">
        <v>1984</v>
      </c>
      <c r="AT102" t="s">
        <v>1985</v>
      </c>
      <c r="AU102" t="s">
        <v>1986</v>
      </c>
      <c r="AV102" t="s">
        <v>1450</v>
      </c>
      <c r="AW102" t="s">
        <v>716</v>
      </c>
      <c r="AX102" s="3">
        <v>10036</v>
      </c>
      <c r="AY102" t="s">
        <v>117</v>
      </c>
      <c r="BA102">
        <v>12127159408</v>
      </c>
      <c r="BC102" t="s">
        <v>1987</v>
      </c>
      <c r="BD102" t="s">
        <v>1988</v>
      </c>
      <c r="BE102" t="s">
        <v>716</v>
      </c>
      <c r="BF102" t="s">
        <v>1989</v>
      </c>
      <c r="BG102" t="s">
        <v>234</v>
      </c>
      <c r="BH102" s="1">
        <v>44067.833333333336</v>
      </c>
      <c r="BI102">
        <v>40</v>
      </c>
      <c r="BJ102">
        <v>8</v>
      </c>
      <c r="BK102">
        <v>0</v>
      </c>
      <c r="BL102">
        <v>8</v>
      </c>
      <c r="BM102">
        <v>8</v>
      </c>
      <c r="BN102">
        <v>0</v>
      </c>
      <c r="BO102">
        <v>8</v>
      </c>
      <c r="BP102">
        <v>8</v>
      </c>
      <c r="BQ102" t="str">
        <f>"9:00 AM"</f>
        <v>9:00 AM</v>
      </c>
      <c r="BR102" t="str">
        <f>"6:00 PM"</f>
        <v>6:00 PM</v>
      </c>
      <c r="BS102" t="s">
        <v>120</v>
      </c>
      <c r="BT102">
        <v>0</v>
      </c>
      <c r="BU102">
        <v>3</v>
      </c>
      <c r="BV102" t="s">
        <v>113</v>
      </c>
      <c r="BW102">
        <v>0</v>
      </c>
      <c r="BX102" s="2" t="s">
        <v>1990</v>
      </c>
      <c r="BY102" t="s">
        <v>1978</v>
      </c>
      <c r="CA102" t="s">
        <v>1979</v>
      </c>
      <c r="CB102" t="s">
        <v>234</v>
      </c>
      <c r="CC102" s="3">
        <v>33462</v>
      </c>
      <c r="CD102" t="s">
        <v>1991</v>
      </c>
      <c r="CE102" t="s">
        <v>888</v>
      </c>
      <c r="CF102" s="4">
        <v>15</v>
      </c>
      <c r="CH102" s="4">
        <v>22.5</v>
      </c>
      <c r="CJ102" t="s">
        <v>123</v>
      </c>
      <c r="CK102" t="s">
        <v>1992</v>
      </c>
      <c r="CL102" t="s">
        <v>1993</v>
      </c>
      <c r="CO102" t="s">
        <v>124</v>
      </c>
      <c r="CP102" t="s">
        <v>113</v>
      </c>
      <c r="CQ102" t="s">
        <v>121</v>
      </c>
      <c r="CR102" t="s">
        <v>121</v>
      </c>
      <c r="CS102" t="s">
        <v>121</v>
      </c>
      <c r="CT102" t="s">
        <v>121</v>
      </c>
      <c r="CU102" t="s">
        <v>121</v>
      </c>
      <c r="CV102" t="s">
        <v>1994</v>
      </c>
      <c r="CW102" t="str">
        <f>"15615863333"</f>
        <v>15615863333</v>
      </c>
      <c r="CX102" t="s">
        <v>1995</v>
      </c>
      <c r="CY102" t="s">
        <v>124</v>
      </c>
      <c r="CZ102" t="s">
        <v>126</v>
      </c>
      <c r="DA102" t="s">
        <v>113</v>
      </c>
      <c r="DB102" t="s">
        <v>113</v>
      </c>
      <c r="DC102" t="s">
        <v>121</v>
      </c>
      <c r="DD102" t="s">
        <v>113</v>
      </c>
    </row>
    <row r="103" spans="1:113" ht="15" customHeight="1" x14ac:dyDescent="0.25">
      <c r="A103" t="s">
        <v>462</v>
      </c>
      <c r="B103" t="s">
        <v>129</v>
      </c>
      <c r="C103" s="1">
        <v>44068.741213541667</v>
      </c>
      <c r="D103" s="1">
        <v>44112</v>
      </c>
      <c r="E103" t="s">
        <v>113</v>
      </c>
      <c r="F103" t="s">
        <v>463</v>
      </c>
      <c r="G103" t="s">
        <v>12794</v>
      </c>
      <c r="H103" t="s">
        <v>464</v>
      </c>
      <c r="I103">
        <v>10</v>
      </c>
      <c r="J103">
        <v>10</v>
      </c>
      <c r="K103" s="1">
        <v>44143</v>
      </c>
      <c r="L103" s="1">
        <v>44378</v>
      </c>
      <c r="M103" s="1">
        <v>44143</v>
      </c>
      <c r="N103" s="1">
        <v>44378</v>
      </c>
      <c r="O103" t="s">
        <v>115</v>
      </c>
      <c r="P103" t="s">
        <v>465</v>
      </c>
      <c r="R103" t="s">
        <v>466</v>
      </c>
      <c r="T103" t="s">
        <v>467</v>
      </c>
      <c r="U103" t="s">
        <v>468</v>
      </c>
      <c r="V103" s="3">
        <v>36509</v>
      </c>
      <c r="W103" t="s">
        <v>117</v>
      </c>
      <c r="Y103">
        <v>12518247765</v>
      </c>
      <c r="AA103">
        <v>42446</v>
      </c>
      <c r="AB103" t="s">
        <v>469</v>
      </c>
      <c r="AC103" t="s">
        <v>470</v>
      </c>
      <c r="AE103" t="s">
        <v>161</v>
      </c>
      <c r="AF103" t="s">
        <v>466</v>
      </c>
      <c r="AH103" t="s">
        <v>467</v>
      </c>
      <c r="AI103" t="s">
        <v>468</v>
      </c>
      <c r="AJ103" s="3">
        <v>36509</v>
      </c>
      <c r="AK103" t="s">
        <v>117</v>
      </c>
      <c r="AM103">
        <v>12518247765</v>
      </c>
      <c r="AO103" t="s">
        <v>471</v>
      </c>
      <c r="AP103" t="s">
        <v>239</v>
      </c>
      <c r="AQ103" t="s">
        <v>472</v>
      </c>
      <c r="AR103" t="s">
        <v>473</v>
      </c>
      <c r="AS103" t="s">
        <v>124</v>
      </c>
      <c r="AT103" t="s">
        <v>474</v>
      </c>
      <c r="AU103" t="s">
        <v>475</v>
      </c>
      <c r="AV103" t="s">
        <v>476</v>
      </c>
      <c r="AW103" t="s">
        <v>324</v>
      </c>
      <c r="AX103" s="3">
        <v>83814</v>
      </c>
      <c r="AY103" t="s">
        <v>117</v>
      </c>
      <c r="BA103">
        <v>12087772654</v>
      </c>
      <c r="BC103" t="s">
        <v>477</v>
      </c>
      <c r="BD103" t="s">
        <v>478</v>
      </c>
      <c r="BG103" t="s">
        <v>468</v>
      </c>
      <c r="BH103" s="1">
        <v>44067.833333333336</v>
      </c>
      <c r="BI103">
        <v>35</v>
      </c>
      <c r="BJ103">
        <v>0</v>
      </c>
      <c r="BK103">
        <v>7</v>
      </c>
      <c r="BL103">
        <v>7</v>
      </c>
      <c r="BM103">
        <v>7</v>
      </c>
      <c r="BN103">
        <v>7</v>
      </c>
      <c r="BO103">
        <v>7</v>
      </c>
      <c r="BP103">
        <v>0</v>
      </c>
      <c r="BQ103" t="str">
        <f>"6:00 AM"</f>
        <v>6:00 AM</v>
      </c>
      <c r="BR103" t="str">
        <f>"1:30 PM"</f>
        <v>1:30 PM</v>
      </c>
      <c r="BS103" t="s">
        <v>120</v>
      </c>
      <c r="BT103">
        <v>0</v>
      </c>
      <c r="BU103">
        <v>3</v>
      </c>
      <c r="BV103" t="s">
        <v>113</v>
      </c>
      <c r="BW103">
        <v>0</v>
      </c>
      <c r="BX103" t="s">
        <v>479</v>
      </c>
      <c r="BY103" t="s">
        <v>480</v>
      </c>
      <c r="CA103" t="s">
        <v>467</v>
      </c>
      <c r="CB103" t="s">
        <v>468</v>
      </c>
      <c r="CC103" s="3">
        <v>36509</v>
      </c>
      <c r="CD103" t="s">
        <v>481</v>
      </c>
      <c r="CE103" t="s">
        <v>482</v>
      </c>
      <c r="CF103" s="4">
        <v>10.76</v>
      </c>
      <c r="CG103" s="4">
        <v>20</v>
      </c>
      <c r="CH103" s="4">
        <v>16.14</v>
      </c>
      <c r="CI103" s="4">
        <v>30</v>
      </c>
      <c r="CJ103" t="s">
        <v>123</v>
      </c>
      <c r="CK103" t="s">
        <v>483</v>
      </c>
      <c r="CL103" t="s">
        <v>484</v>
      </c>
      <c r="CO103" t="s">
        <v>124</v>
      </c>
      <c r="CP103" t="s">
        <v>121</v>
      </c>
      <c r="CQ103" t="s">
        <v>121</v>
      </c>
      <c r="CR103" t="s">
        <v>121</v>
      </c>
      <c r="CS103" t="s">
        <v>113</v>
      </c>
      <c r="CT103" t="s">
        <v>121</v>
      </c>
      <c r="CU103" t="s">
        <v>113</v>
      </c>
      <c r="CV103" t="s">
        <v>485</v>
      </c>
      <c r="CW103" t="str">
        <f>"12516894236"</f>
        <v>12516894236</v>
      </c>
      <c r="CX103" t="s">
        <v>471</v>
      </c>
      <c r="CY103" t="s">
        <v>124</v>
      </c>
      <c r="CZ103" t="s">
        <v>126</v>
      </c>
      <c r="DA103" t="s">
        <v>113</v>
      </c>
      <c r="DB103" t="s">
        <v>121</v>
      </c>
      <c r="DC103" t="s">
        <v>121</v>
      </c>
      <c r="DD103" t="s">
        <v>113</v>
      </c>
    </row>
    <row r="104" spans="1:113" ht="15" customHeight="1" x14ac:dyDescent="0.25">
      <c r="A104" t="s">
        <v>7642</v>
      </c>
      <c r="B104" t="s">
        <v>129</v>
      </c>
      <c r="C104" s="1">
        <v>44068.743957523147</v>
      </c>
      <c r="D104" s="1">
        <v>44112</v>
      </c>
      <c r="E104" t="s">
        <v>113</v>
      </c>
      <c r="F104" t="s">
        <v>1854</v>
      </c>
      <c r="G104" t="s">
        <v>12812</v>
      </c>
      <c r="H104" t="s">
        <v>1775</v>
      </c>
      <c r="I104">
        <v>6</v>
      </c>
      <c r="J104">
        <v>6</v>
      </c>
      <c r="K104" s="1">
        <v>44143</v>
      </c>
      <c r="L104" s="1">
        <v>44188</v>
      </c>
      <c r="M104" s="1">
        <v>44143</v>
      </c>
      <c r="N104" s="1">
        <v>44188</v>
      </c>
      <c r="O104" t="s">
        <v>132</v>
      </c>
      <c r="P104" t="s">
        <v>7643</v>
      </c>
      <c r="Q104" t="s">
        <v>7643</v>
      </c>
      <c r="R104" t="s">
        <v>7644</v>
      </c>
      <c r="T104" t="s">
        <v>7645</v>
      </c>
      <c r="U104" t="s">
        <v>1621</v>
      </c>
      <c r="V104" s="3">
        <v>58102</v>
      </c>
      <c r="W104" t="s">
        <v>117</v>
      </c>
      <c r="Y104">
        <v>17017933055</v>
      </c>
      <c r="AA104">
        <v>238130</v>
      </c>
      <c r="AB104" t="s">
        <v>7646</v>
      </c>
      <c r="AC104" t="s">
        <v>1158</v>
      </c>
      <c r="AD104" t="s">
        <v>4010</v>
      </c>
      <c r="AE104" t="s">
        <v>161</v>
      </c>
      <c r="AF104" t="s">
        <v>7644</v>
      </c>
      <c r="AH104" t="s">
        <v>7645</v>
      </c>
      <c r="AI104" t="s">
        <v>1621</v>
      </c>
      <c r="AJ104" s="3">
        <v>58102</v>
      </c>
      <c r="AK104" t="s">
        <v>117</v>
      </c>
      <c r="AM104">
        <v>17017933055</v>
      </c>
      <c r="AO104" t="s">
        <v>7647</v>
      </c>
      <c r="AP104" t="s">
        <v>239</v>
      </c>
      <c r="AQ104" t="s">
        <v>595</v>
      </c>
      <c r="AR104" t="s">
        <v>596</v>
      </c>
      <c r="AS104" t="s">
        <v>124</v>
      </c>
      <c r="AT104" t="s">
        <v>597</v>
      </c>
      <c r="AU104" t="s">
        <v>475</v>
      </c>
      <c r="AV104" t="s">
        <v>476</v>
      </c>
      <c r="AW104" t="s">
        <v>324</v>
      </c>
      <c r="AX104" s="3">
        <v>83814</v>
      </c>
      <c r="AY104" t="s">
        <v>117</v>
      </c>
      <c r="BA104">
        <v>12087772654</v>
      </c>
      <c r="BC104" t="s">
        <v>598</v>
      </c>
      <c r="BD104" t="s">
        <v>478</v>
      </c>
      <c r="BG104" t="s">
        <v>1621</v>
      </c>
      <c r="BH104" s="1">
        <v>44066.833333333336</v>
      </c>
      <c r="BI104">
        <v>40</v>
      </c>
      <c r="BJ104">
        <v>0</v>
      </c>
      <c r="BK104">
        <v>8</v>
      </c>
      <c r="BL104">
        <v>8</v>
      </c>
      <c r="BM104">
        <v>8</v>
      </c>
      <c r="BN104">
        <v>8</v>
      </c>
      <c r="BO104">
        <v>8</v>
      </c>
      <c r="BP104">
        <v>0</v>
      </c>
      <c r="BQ104" t="str">
        <f>"7:00 AM"</f>
        <v>7:00 AM</v>
      </c>
      <c r="BR104" t="str">
        <f>"5:00 PM"</f>
        <v>5:00 PM</v>
      </c>
      <c r="BS104" t="s">
        <v>120</v>
      </c>
      <c r="BT104">
        <v>0</v>
      </c>
      <c r="BU104">
        <v>3</v>
      </c>
      <c r="BV104" t="s">
        <v>113</v>
      </c>
      <c r="BW104">
        <v>0</v>
      </c>
      <c r="BX104" t="s">
        <v>1017</v>
      </c>
      <c r="BY104" t="s">
        <v>7648</v>
      </c>
      <c r="CA104" t="s">
        <v>7645</v>
      </c>
      <c r="CB104" t="s">
        <v>1621</v>
      </c>
      <c r="CC104" s="3">
        <v>58102</v>
      </c>
      <c r="CD104" t="s">
        <v>3696</v>
      </c>
      <c r="CE104" t="s">
        <v>3881</v>
      </c>
      <c r="CF104" s="4">
        <v>20.89</v>
      </c>
      <c r="CH104" s="4">
        <v>31.34</v>
      </c>
      <c r="CJ104" t="s">
        <v>123</v>
      </c>
      <c r="CK104" t="s">
        <v>124</v>
      </c>
      <c r="CL104" t="s">
        <v>7649</v>
      </c>
      <c r="CO104" t="s">
        <v>124</v>
      </c>
      <c r="CP104" t="s">
        <v>121</v>
      </c>
      <c r="CQ104" t="s">
        <v>121</v>
      </c>
      <c r="CR104" t="s">
        <v>121</v>
      </c>
      <c r="CS104" t="s">
        <v>113</v>
      </c>
      <c r="CT104" t="s">
        <v>121</v>
      </c>
      <c r="CU104" t="s">
        <v>113</v>
      </c>
      <c r="CV104" t="s">
        <v>485</v>
      </c>
      <c r="CW104" t="str">
        <f>"17017933055"</f>
        <v>17017933055</v>
      </c>
      <c r="CX104" t="s">
        <v>7647</v>
      </c>
      <c r="CY104" t="s">
        <v>124</v>
      </c>
      <c r="CZ104" t="s">
        <v>126</v>
      </c>
      <c r="DA104" t="s">
        <v>113</v>
      </c>
      <c r="DB104" t="s">
        <v>121</v>
      </c>
      <c r="DC104" t="s">
        <v>121</v>
      </c>
      <c r="DD104" t="s">
        <v>113</v>
      </c>
    </row>
    <row r="105" spans="1:113" ht="15" customHeight="1" x14ac:dyDescent="0.25">
      <c r="A105" t="s">
        <v>10971</v>
      </c>
      <c r="B105" t="s">
        <v>129</v>
      </c>
      <c r="C105" s="1">
        <v>44068.754277083332</v>
      </c>
      <c r="D105" s="1">
        <v>44106</v>
      </c>
      <c r="E105" t="s">
        <v>113</v>
      </c>
      <c r="F105" t="s">
        <v>4122</v>
      </c>
      <c r="G105" t="s">
        <v>12787</v>
      </c>
      <c r="H105" t="s">
        <v>176</v>
      </c>
      <c r="I105">
        <v>40</v>
      </c>
      <c r="J105">
        <v>40</v>
      </c>
      <c r="K105" s="1">
        <v>44150</v>
      </c>
      <c r="L105" s="1">
        <v>44286</v>
      </c>
      <c r="M105" s="1">
        <v>44150</v>
      </c>
      <c r="N105" s="1">
        <v>44286</v>
      </c>
      <c r="O105" t="s">
        <v>132</v>
      </c>
      <c r="P105" t="s">
        <v>10972</v>
      </c>
      <c r="R105" t="s">
        <v>10973</v>
      </c>
      <c r="T105" t="s">
        <v>3080</v>
      </c>
      <c r="U105" t="s">
        <v>468</v>
      </c>
      <c r="V105" s="3">
        <v>35555</v>
      </c>
      <c r="W105" t="s">
        <v>117</v>
      </c>
      <c r="Y105">
        <v>12052700946</v>
      </c>
      <c r="AA105">
        <v>115310</v>
      </c>
      <c r="AB105" t="s">
        <v>10974</v>
      </c>
      <c r="AC105" t="s">
        <v>10975</v>
      </c>
      <c r="AE105" t="s">
        <v>263</v>
      </c>
      <c r="AF105" t="s">
        <v>10973</v>
      </c>
      <c r="AH105" t="s">
        <v>3080</v>
      </c>
      <c r="AI105" t="s">
        <v>468</v>
      </c>
      <c r="AJ105" s="3">
        <v>35555</v>
      </c>
      <c r="AK105" t="s">
        <v>117</v>
      </c>
      <c r="AM105">
        <v>12052700946</v>
      </c>
      <c r="AO105" t="s">
        <v>10976</v>
      </c>
      <c r="AP105" t="s">
        <v>239</v>
      </c>
      <c r="AQ105" t="s">
        <v>344</v>
      </c>
      <c r="AR105" t="s">
        <v>345</v>
      </c>
      <c r="AS105" t="s">
        <v>195</v>
      </c>
      <c r="AT105" t="s">
        <v>10977</v>
      </c>
      <c r="AV105" t="s">
        <v>347</v>
      </c>
      <c r="AW105" t="s">
        <v>348</v>
      </c>
      <c r="AX105" s="3">
        <v>31636</v>
      </c>
      <c r="AY105" t="s">
        <v>117</v>
      </c>
      <c r="BA105">
        <v>12295596879</v>
      </c>
      <c r="BC105" t="s">
        <v>349</v>
      </c>
      <c r="BD105" t="s">
        <v>350</v>
      </c>
      <c r="BG105" t="s">
        <v>468</v>
      </c>
      <c r="BH105" s="1">
        <v>44067.833333333336</v>
      </c>
      <c r="BI105">
        <v>35</v>
      </c>
      <c r="BJ105">
        <v>0</v>
      </c>
      <c r="BK105">
        <v>7</v>
      </c>
      <c r="BL105">
        <v>7</v>
      </c>
      <c r="BM105">
        <v>7</v>
      </c>
      <c r="BN105">
        <v>7</v>
      </c>
      <c r="BO105">
        <v>7</v>
      </c>
      <c r="BP105">
        <v>0</v>
      </c>
      <c r="BQ105" t="str">
        <f>"8:00 AM"</f>
        <v>8:00 AM</v>
      </c>
      <c r="BR105" t="str">
        <f>"3:30 PM"</f>
        <v>3:30 PM</v>
      </c>
      <c r="BS105" t="s">
        <v>120</v>
      </c>
      <c r="BT105">
        <v>0</v>
      </c>
      <c r="BU105">
        <v>0</v>
      </c>
      <c r="BV105" t="s">
        <v>113</v>
      </c>
      <c r="BW105">
        <v>0</v>
      </c>
      <c r="BX105" t="s">
        <v>10978</v>
      </c>
      <c r="BY105" t="s">
        <v>10973</v>
      </c>
      <c r="CA105" t="s">
        <v>10979</v>
      </c>
      <c r="CB105" t="s">
        <v>468</v>
      </c>
      <c r="CC105" s="3">
        <v>35555</v>
      </c>
      <c r="CD105" t="s">
        <v>3081</v>
      </c>
      <c r="CE105" t="s">
        <v>3082</v>
      </c>
      <c r="CF105" s="4">
        <v>17.739999999999998</v>
      </c>
      <c r="CH105" s="4">
        <v>0</v>
      </c>
      <c r="CJ105" t="s">
        <v>123</v>
      </c>
      <c r="CK105" t="s">
        <v>2056</v>
      </c>
      <c r="CL105" t="s">
        <v>10980</v>
      </c>
      <c r="CO105" t="s">
        <v>124</v>
      </c>
      <c r="CP105" t="s">
        <v>121</v>
      </c>
      <c r="CQ105" t="s">
        <v>121</v>
      </c>
      <c r="CR105" t="s">
        <v>113</v>
      </c>
      <c r="CS105" t="s">
        <v>121</v>
      </c>
      <c r="CT105" t="s">
        <v>121</v>
      </c>
      <c r="CU105" t="s">
        <v>121</v>
      </c>
      <c r="CV105" t="s">
        <v>10981</v>
      </c>
      <c r="CW105" t="str">
        <f>"12052700946"</f>
        <v>12052700946</v>
      </c>
      <c r="CX105" t="s">
        <v>10976</v>
      </c>
      <c r="CY105" t="s">
        <v>124</v>
      </c>
      <c r="CZ105" t="s">
        <v>126</v>
      </c>
      <c r="DA105" t="s">
        <v>113</v>
      </c>
      <c r="DB105" t="s">
        <v>121</v>
      </c>
      <c r="DC105" t="s">
        <v>121</v>
      </c>
      <c r="DD105" t="s">
        <v>113</v>
      </c>
    </row>
    <row r="106" spans="1:113" ht="15" customHeight="1" x14ac:dyDescent="0.25">
      <c r="A106" t="s">
        <v>8303</v>
      </c>
      <c r="B106" t="s">
        <v>129</v>
      </c>
      <c r="C106" s="1">
        <v>44068.797969328705</v>
      </c>
      <c r="D106" s="1">
        <v>44110</v>
      </c>
      <c r="E106" t="s">
        <v>113</v>
      </c>
      <c r="F106" t="s">
        <v>8304</v>
      </c>
      <c r="G106" t="s">
        <v>12786</v>
      </c>
      <c r="H106" t="s">
        <v>131</v>
      </c>
      <c r="I106">
        <v>15</v>
      </c>
      <c r="J106">
        <v>15</v>
      </c>
      <c r="K106" s="1">
        <v>44155</v>
      </c>
      <c r="L106" s="1">
        <v>44286</v>
      </c>
      <c r="M106" s="1">
        <v>44155</v>
      </c>
      <c r="N106" s="1">
        <v>44286</v>
      </c>
      <c r="O106" t="s">
        <v>132</v>
      </c>
      <c r="P106" t="s">
        <v>8305</v>
      </c>
      <c r="R106" t="s">
        <v>8306</v>
      </c>
      <c r="T106" t="s">
        <v>8307</v>
      </c>
      <c r="U106" t="s">
        <v>750</v>
      </c>
      <c r="V106" s="3">
        <v>44026</v>
      </c>
      <c r="W106" t="s">
        <v>117</v>
      </c>
      <c r="Y106">
        <v>14409181099</v>
      </c>
      <c r="AA106">
        <v>56173</v>
      </c>
      <c r="AB106" t="s">
        <v>8308</v>
      </c>
      <c r="AC106" t="s">
        <v>689</v>
      </c>
      <c r="AE106" t="s">
        <v>263</v>
      </c>
      <c r="AF106" t="s">
        <v>8306</v>
      </c>
      <c r="AH106" t="s">
        <v>8307</v>
      </c>
      <c r="AI106" t="s">
        <v>750</v>
      </c>
      <c r="AJ106" s="3">
        <v>44026</v>
      </c>
      <c r="AK106" t="s">
        <v>117</v>
      </c>
      <c r="AM106">
        <v>14409181099</v>
      </c>
      <c r="AO106" t="s">
        <v>8309</v>
      </c>
      <c r="AP106" t="s">
        <v>141</v>
      </c>
      <c r="AQ106" t="s">
        <v>8310</v>
      </c>
      <c r="AR106" t="s">
        <v>8311</v>
      </c>
      <c r="AT106" t="s">
        <v>8312</v>
      </c>
      <c r="AV106" t="s">
        <v>8313</v>
      </c>
      <c r="AW106" t="s">
        <v>750</v>
      </c>
      <c r="AX106" s="3">
        <v>44060</v>
      </c>
      <c r="AY106" t="s">
        <v>117</v>
      </c>
      <c r="BA106">
        <v>14402908973</v>
      </c>
      <c r="BC106" t="s">
        <v>6188</v>
      </c>
      <c r="BD106" t="s">
        <v>8314</v>
      </c>
      <c r="BE106" t="s">
        <v>750</v>
      </c>
      <c r="BF106" t="s">
        <v>8315</v>
      </c>
      <c r="BG106" t="s">
        <v>750</v>
      </c>
      <c r="BH106" s="1">
        <v>44067.833333333336</v>
      </c>
      <c r="BI106">
        <v>35</v>
      </c>
      <c r="BJ106">
        <v>0</v>
      </c>
      <c r="BK106">
        <v>7</v>
      </c>
      <c r="BL106">
        <v>7</v>
      </c>
      <c r="BM106">
        <v>7</v>
      </c>
      <c r="BN106">
        <v>7</v>
      </c>
      <c r="BO106">
        <v>7</v>
      </c>
      <c r="BP106">
        <v>0</v>
      </c>
      <c r="BQ106" t="str">
        <f>"7:00 AM"</f>
        <v>7:00 AM</v>
      </c>
      <c r="BR106" t="str">
        <f>"3:00 PM"</f>
        <v>3:00 PM</v>
      </c>
      <c r="BS106" t="s">
        <v>120</v>
      </c>
      <c r="BT106">
        <v>0</v>
      </c>
      <c r="BU106">
        <v>0</v>
      </c>
      <c r="BV106" t="s">
        <v>113</v>
      </c>
      <c r="BW106">
        <v>0</v>
      </c>
      <c r="BX106" t="s">
        <v>8316</v>
      </c>
      <c r="BY106" t="s">
        <v>8317</v>
      </c>
      <c r="CA106" t="s">
        <v>8318</v>
      </c>
      <c r="CB106" t="s">
        <v>750</v>
      </c>
      <c r="CC106" s="3">
        <v>44094</v>
      </c>
      <c r="CD106" t="s">
        <v>6192</v>
      </c>
      <c r="CE106" t="s">
        <v>5352</v>
      </c>
      <c r="CF106" s="4">
        <v>16.350000000000001</v>
      </c>
      <c r="CG106" s="4">
        <v>16.350000000000001</v>
      </c>
      <c r="CH106" s="4">
        <v>24.53</v>
      </c>
      <c r="CI106" s="4">
        <v>24.53</v>
      </c>
      <c r="CJ106" t="s">
        <v>123</v>
      </c>
      <c r="CK106" t="s">
        <v>8319</v>
      </c>
      <c r="CL106" t="s">
        <v>8320</v>
      </c>
      <c r="CO106" t="s">
        <v>124</v>
      </c>
      <c r="CP106" t="s">
        <v>121</v>
      </c>
      <c r="CQ106" t="s">
        <v>121</v>
      </c>
      <c r="CR106" t="s">
        <v>121</v>
      </c>
      <c r="CS106" t="s">
        <v>121</v>
      </c>
      <c r="CT106" t="s">
        <v>121</v>
      </c>
      <c r="CU106" t="s">
        <v>121</v>
      </c>
      <c r="CV106" t="s">
        <v>8321</v>
      </c>
      <c r="CW106" t="str">
        <f>"14409181099"</f>
        <v>14409181099</v>
      </c>
      <c r="CX106" t="s">
        <v>8309</v>
      </c>
      <c r="CY106" t="s">
        <v>124</v>
      </c>
      <c r="CZ106" t="s">
        <v>126</v>
      </c>
      <c r="DA106" t="s">
        <v>113</v>
      </c>
      <c r="DB106" t="s">
        <v>121</v>
      </c>
      <c r="DC106" t="s">
        <v>121</v>
      </c>
      <c r="DD106" t="s">
        <v>113</v>
      </c>
    </row>
    <row r="107" spans="1:113" ht="15" customHeight="1" x14ac:dyDescent="0.25">
      <c r="A107" t="s">
        <v>9676</v>
      </c>
      <c r="B107" t="s">
        <v>129</v>
      </c>
      <c r="C107" s="1">
        <v>44069.413301851855</v>
      </c>
      <c r="D107" s="1">
        <v>44118</v>
      </c>
      <c r="E107" t="s">
        <v>121</v>
      </c>
      <c r="F107" t="s">
        <v>9677</v>
      </c>
      <c r="G107" t="s">
        <v>12810</v>
      </c>
      <c r="H107" t="s">
        <v>1675</v>
      </c>
      <c r="I107">
        <v>85</v>
      </c>
      <c r="J107">
        <v>85</v>
      </c>
      <c r="K107" s="1">
        <v>44144</v>
      </c>
      <c r="L107" s="1">
        <v>44201</v>
      </c>
      <c r="M107" s="1">
        <v>44144</v>
      </c>
      <c r="N107" s="1">
        <v>44201</v>
      </c>
      <c r="O107" t="s">
        <v>132</v>
      </c>
      <c r="P107" t="s">
        <v>9678</v>
      </c>
      <c r="R107" t="s">
        <v>9679</v>
      </c>
      <c r="T107" t="s">
        <v>2453</v>
      </c>
      <c r="U107" t="s">
        <v>952</v>
      </c>
      <c r="V107" s="3">
        <v>8527</v>
      </c>
      <c r="W107" t="s">
        <v>117</v>
      </c>
      <c r="Y107">
        <v>17329282000</v>
      </c>
      <c r="AA107">
        <v>7131</v>
      </c>
      <c r="AB107" t="s">
        <v>9680</v>
      </c>
      <c r="AC107" t="s">
        <v>3703</v>
      </c>
      <c r="AE107" t="s">
        <v>9681</v>
      </c>
      <c r="AF107" t="s">
        <v>9682</v>
      </c>
      <c r="AH107" t="s">
        <v>2453</v>
      </c>
      <c r="AI107" t="s">
        <v>952</v>
      </c>
      <c r="AJ107" s="3">
        <v>8527</v>
      </c>
      <c r="AK107" t="s">
        <v>117</v>
      </c>
      <c r="AM107">
        <v>17329282000</v>
      </c>
      <c r="AO107" t="s">
        <v>9683</v>
      </c>
      <c r="AP107" t="s">
        <v>141</v>
      </c>
      <c r="AQ107" t="s">
        <v>2095</v>
      </c>
      <c r="AR107" t="s">
        <v>2096</v>
      </c>
      <c r="AS107" t="s">
        <v>2097</v>
      </c>
      <c r="AT107" t="s">
        <v>2098</v>
      </c>
      <c r="AV107" t="s">
        <v>2099</v>
      </c>
      <c r="AW107" t="s">
        <v>1200</v>
      </c>
      <c r="AX107" s="3">
        <v>21117</v>
      </c>
      <c r="AY107" t="s">
        <v>117</v>
      </c>
      <c r="BA107">
        <v>14435014240</v>
      </c>
      <c r="BC107" t="s">
        <v>2100</v>
      </c>
      <c r="BD107" t="s">
        <v>2101</v>
      </c>
      <c r="BE107" t="s">
        <v>716</v>
      </c>
      <c r="BF107" t="s">
        <v>7702</v>
      </c>
      <c r="BG107" t="s">
        <v>952</v>
      </c>
      <c r="BH107" s="1">
        <v>44068.833333333336</v>
      </c>
      <c r="BI107">
        <v>35</v>
      </c>
      <c r="BJ107">
        <v>5</v>
      </c>
      <c r="BK107">
        <v>5</v>
      </c>
      <c r="BL107">
        <v>5</v>
      </c>
      <c r="BM107">
        <v>5</v>
      </c>
      <c r="BN107">
        <v>5</v>
      </c>
      <c r="BO107">
        <v>5</v>
      </c>
      <c r="BP107">
        <v>5</v>
      </c>
      <c r="BQ107" t="str">
        <f>"11:00 AM"</f>
        <v>11:00 AM</v>
      </c>
      <c r="BR107" t="str">
        <f>"9:00 PM"</f>
        <v>9:00 PM</v>
      </c>
      <c r="BS107" t="s">
        <v>526</v>
      </c>
      <c r="BT107">
        <v>0</v>
      </c>
      <c r="BU107">
        <v>0</v>
      </c>
      <c r="BV107" t="s">
        <v>113</v>
      </c>
      <c r="BW107">
        <v>0</v>
      </c>
      <c r="BX107" t="s">
        <v>125</v>
      </c>
      <c r="BY107" t="s">
        <v>9679</v>
      </c>
      <c r="CA107" t="s">
        <v>2453</v>
      </c>
      <c r="CB107" t="s">
        <v>952</v>
      </c>
      <c r="CC107" s="3">
        <v>8527</v>
      </c>
      <c r="CD107" t="s">
        <v>9684</v>
      </c>
      <c r="CE107" t="s">
        <v>1845</v>
      </c>
      <c r="CF107" s="4">
        <v>12.97</v>
      </c>
      <c r="CH107" s="4">
        <v>19.46</v>
      </c>
      <c r="CJ107" t="s">
        <v>123</v>
      </c>
      <c r="CK107" t="s">
        <v>9685</v>
      </c>
      <c r="CL107" t="s">
        <v>9686</v>
      </c>
      <c r="CO107" t="s">
        <v>124</v>
      </c>
      <c r="CP107" t="s">
        <v>113</v>
      </c>
      <c r="CQ107" t="s">
        <v>121</v>
      </c>
      <c r="CR107" t="s">
        <v>121</v>
      </c>
      <c r="CS107" t="s">
        <v>113</v>
      </c>
      <c r="CT107" t="s">
        <v>121</v>
      </c>
      <c r="CU107" t="s">
        <v>121</v>
      </c>
      <c r="CV107" t="s">
        <v>9687</v>
      </c>
      <c r="CW107" t="str">
        <f>"14435014240"</f>
        <v>14435014240</v>
      </c>
      <c r="CX107" t="s">
        <v>2100</v>
      </c>
      <c r="CY107" t="s">
        <v>124</v>
      </c>
      <c r="CZ107" t="s">
        <v>126</v>
      </c>
      <c r="DA107" t="s">
        <v>113</v>
      </c>
      <c r="DB107" t="s">
        <v>121</v>
      </c>
      <c r="DC107" t="s">
        <v>121</v>
      </c>
      <c r="DD107" t="s">
        <v>113</v>
      </c>
    </row>
    <row r="108" spans="1:113" ht="15" customHeight="1" x14ac:dyDescent="0.25">
      <c r="A108" t="s">
        <v>7070</v>
      </c>
      <c r="B108" t="s">
        <v>129</v>
      </c>
      <c r="C108" s="1">
        <v>44069.438771412038</v>
      </c>
      <c r="D108" s="1">
        <v>44109</v>
      </c>
      <c r="E108" t="s">
        <v>121</v>
      </c>
      <c r="F108" t="s">
        <v>1843</v>
      </c>
      <c r="G108" t="s">
        <v>12791</v>
      </c>
      <c r="H108" t="s">
        <v>283</v>
      </c>
      <c r="I108">
        <v>25</v>
      </c>
      <c r="J108">
        <v>25</v>
      </c>
      <c r="K108" s="1">
        <v>44144</v>
      </c>
      <c r="L108" s="1">
        <v>44297</v>
      </c>
      <c r="M108" s="1">
        <v>44144</v>
      </c>
      <c r="N108" s="1">
        <v>44297</v>
      </c>
      <c r="O108" t="s">
        <v>115</v>
      </c>
      <c r="P108" t="s">
        <v>6148</v>
      </c>
      <c r="Q108" t="s">
        <v>6149</v>
      </c>
      <c r="R108" t="s">
        <v>6150</v>
      </c>
      <c r="T108" t="s">
        <v>896</v>
      </c>
      <c r="U108" t="s">
        <v>397</v>
      </c>
      <c r="V108" s="3">
        <v>84060</v>
      </c>
      <c r="W108" t="s">
        <v>117</v>
      </c>
      <c r="Y108">
        <v>14356041340</v>
      </c>
      <c r="AA108">
        <v>721120</v>
      </c>
      <c r="AB108" t="s">
        <v>6151</v>
      </c>
      <c r="AC108" t="s">
        <v>2532</v>
      </c>
      <c r="AE108" t="s">
        <v>6152</v>
      </c>
      <c r="AF108" t="s">
        <v>6150</v>
      </c>
      <c r="AH108" t="s">
        <v>896</v>
      </c>
      <c r="AI108" t="s">
        <v>397</v>
      </c>
      <c r="AJ108" s="3">
        <v>84060</v>
      </c>
      <c r="AK108" t="s">
        <v>117</v>
      </c>
      <c r="AM108">
        <v>14356041340</v>
      </c>
      <c r="AO108" t="s">
        <v>7071</v>
      </c>
      <c r="AP108" t="s">
        <v>141</v>
      </c>
      <c r="AQ108" t="s">
        <v>6154</v>
      </c>
      <c r="AR108" t="s">
        <v>992</v>
      </c>
      <c r="AS108" t="s">
        <v>786</v>
      </c>
      <c r="AT108" t="s">
        <v>7072</v>
      </c>
      <c r="AU108" t="s">
        <v>6156</v>
      </c>
      <c r="AV108" t="s">
        <v>6157</v>
      </c>
      <c r="AW108" t="s">
        <v>610</v>
      </c>
      <c r="AX108" s="3">
        <v>22303</v>
      </c>
      <c r="AY108" t="s">
        <v>117</v>
      </c>
      <c r="BA108">
        <v>12025300700</v>
      </c>
      <c r="BC108" t="s">
        <v>6158</v>
      </c>
      <c r="BD108" t="s">
        <v>6159</v>
      </c>
      <c r="BE108" t="s">
        <v>6160</v>
      </c>
      <c r="BF108" t="s">
        <v>1304</v>
      </c>
      <c r="BG108" t="s">
        <v>397</v>
      </c>
      <c r="BH108" s="1">
        <v>44067.833333333336</v>
      </c>
      <c r="BI108">
        <v>56</v>
      </c>
      <c r="BJ108">
        <v>8</v>
      </c>
      <c r="BK108">
        <v>8</v>
      </c>
      <c r="BL108">
        <v>8</v>
      </c>
      <c r="BM108">
        <v>8</v>
      </c>
      <c r="BN108">
        <v>8</v>
      </c>
      <c r="BO108">
        <v>8</v>
      </c>
      <c r="BP108">
        <v>8</v>
      </c>
      <c r="BQ108" t="str">
        <f>"7:00 AM"</f>
        <v>7:00 AM</v>
      </c>
      <c r="BR108" t="str">
        <f>"11:00 PM"</f>
        <v>11:00 PM</v>
      </c>
      <c r="BS108" t="s">
        <v>120</v>
      </c>
      <c r="BT108">
        <v>0</v>
      </c>
      <c r="BU108">
        <v>0</v>
      </c>
      <c r="BV108" t="s">
        <v>113</v>
      </c>
      <c r="BW108">
        <v>0</v>
      </c>
      <c r="BX108" s="2" t="s">
        <v>7073</v>
      </c>
      <c r="BY108" t="s">
        <v>6150</v>
      </c>
      <c r="CA108" t="s">
        <v>896</v>
      </c>
      <c r="CB108" t="s">
        <v>397</v>
      </c>
      <c r="CC108" s="3">
        <v>84060</v>
      </c>
      <c r="CD108" t="s">
        <v>765</v>
      </c>
      <c r="CE108" t="s">
        <v>904</v>
      </c>
      <c r="CF108" s="4">
        <v>15.28</v>
      </c>
      <c r="CH108" s="4">
        <v>22.92</v>
      </c>
      <c r="CJ108" t="s">
        <v>123</v>
      </c>
      <c r="CK108" t="s">
        <v>6162</v>
      </c>
      <c r="CL108" t="s">
        <v>7074</v>
      </c>
      <c r="CO108" t="s">
        <v>124</v>
      </c>
      <c r="CP108" t="s">
        <v>113</v>
      </c>
      <c r="CQ108" t="s">
        <v>113</v>
      </c>
      <c r="CR108" t="s">
        <v>121</v>
      </c>
      <c r="CS108" t="s">
        <v>121</v>
      </c>
      <c r="CT108" t="s">
        <v>121</v>
      </c>
      <c r="CU108" t="s">
        <v>121</v>
      </c>
      <c r="CV108" t="s">
        <v>6164</v>
      </c>
      <c r="CW108" t="str">
        <f>"14356041340"</f>
        <v>14356041340</v>
      </c>
      <c r="CX108" t="s">
        <v>7071</v>
      </c>
      <c r="CY108" t="s">
        <v>124</v>
      </c>
      <c r="CZ108" t="s">
        <v>126</v>
      </c>
      <c r="DA108" t="s">
        <v>113</v>
      </c>
      <c r="DB108" t="s">
        <v>113</v>
      </c>
      <c r="DC108" t="s">
        <v>121</v>
      </c>
      <c r="DD108" t="s">
        <v>113</v>
      </c>
    </row>
    <row r="109" spans="1:113" ht="15" customHeight="1" x14ac:dyDescent="0.25">
      <c r="A109" t="s">
        <v>6146</v>
      </c>
      <c r="B109" t="s">
        <v>129</v>
      </c>
      <c r="C109" s="1">
        <v>44069.441591087962</v>
      </c>
      <c r="D109" s="1">
        <v>44124</v>
      </c>
      <c r="E109" t="s">
        <v>121</v>
      </c>
      <c r="F109" t="s">
        <v>6147</v>
      </c>
      <c r="G109" t="s">
        <v>12788</v>
      </c>
      <c r="H109" t="s">
        <v>200</v>
      </c>
      <c r="I109">
        <v>17</v>
      </c>
      <c r="J109">
        <v>17</v>
      </c>
      <c r="K109" s="1">
        <v>44144</v>
      </c>
      <c r="L109" s="1">
        <v>44297</v>
      </c>
      <c r="M109" s="1">
        <v>44144</v>
      </c>
      <c r="N109" s="1">
        <v>44297</v>
      </c>
      <c r="O109" t="s">
        <v>115</v>
      </c>
      <c r="P109" t="s">
        <v>6148</v>
      </c>
      <c r="Q109" t="s">
        <v>6149</v>
      </c>
      <c r="R109" t="s">
        <v>6150</v>
      </c>
      <c r="T109" t="s">
        <v>896</v>
      </c>
      <c r="U109" t="s">
        <v>397</v>
      </c>
      <c r="V109" s="3">
        <v>84060</v>
      </c>
      <c r="W109" t="s">
        <v>117</v>
      </c>
      <c r="Y109">
        <v>14356041340</v>
      </c>
      <c r="AA109">
        <v>721120</v>
      </c>
      <c r="AB109" t="s">
        <v>6151</v>
      </c>
      <c r="AC109" t="s">
        <v>2532</v>
      </c>
      <c r="AE109" t="s">
        <v>6152</v>
      </c>
      <c r="AF109" t="s">
        <v>6150</v>
      </c>
      <c r="AH109" t="s">
        <v>896</v>
      </c>
      <c r="AI109" t="s">
        <v>397</v>
      </c>
      <c r="AJ109" s="3">
        <v>84060</v>
      </c>
      <c r="AK109" t="s">
        <v>117</v>
      </c>
      <c r="AM109">
        <v>14356041340</v>
      </c>
      <c r="AO109" t="s">
        <v>6153</v>
      </c>
      <c r="AP109" t="s">
        <v>141</v>
      </c>
      <c r="AQ109" t="s">
        <v>6154</v>
      </c>
      <c r="AR109" t="s">
        <v>992</v>
      </c>
      <c r="AS109" t="s">
        <v>786</v>
      </c>
      <c r="AT109" t="s">
        <v>6155</v>
      </c>
      <c r="AU109" t="s">
        <v>6156</v>
      </c>
      <c r="AV109" t="s">
        <v>6157</v>
      </c>
      <c r="AW109" t="s">
        <v>610</v>
      </c>
      <c r="AX109" s="3">
        <v>22303</v>
      </c>
      <c r="AY109" t="s">
        <v>117</v>
      </c>
      <c r="BA109">
        <v>12025300700</v>
      </c>
      <c r="BC109" t="s">
        <v>6158</v>
      </c>
      <c r="BD109" t="s">
        <v>6159</v>
      </c>
      <c r="BE109" t="s">
        <v>6160</v>
      </c>
      <c r="BF109" t="s">
        <v>1304</v>
      </c>
      <c r="BG109" t="s">
        <v>397</v>
      </c>
      <c r="BH109" s="1">
        <v>44067.833333333336</v>
      </c>
      <c r="BI109">
        <v>56</v>
      </c>
      <c r="BJ109">
        <v>8</v>
      </c>
      <c r="BK109">
        <v>8</v>
      </c>
      <c r="BL109">
        <v>8</v>
      </c>
      <c r="BM109">
        <v>8</v>
      </c>
      <c r="BN109">
        <v>8</v>
      </c>
      <c r="BO109">
        <v>8</v>
      </c>
      <c r="BP109">
        <v>8</v>
      </c>
      <c r="BQ109" t="str">
        <f>"6:00 AM"</f>
        <v>6:00 AM</v>
      </c>
      <c r="BR109" t="str">
        <f>"10:30 PM"</f>
        <v>10:30 PM</v>
      </c>
      <c r="BS109" t="s">
        <v>526</v>
      </c>
      <c r="BT109">
        <v>0</v>
      </c>
      <c r="BU109">
        <v>36</v>
      </c>
      <c r="BV109" t="s">
        <v>113</v>
      </c>
      <c r="BW109">
        <v>0</v>
      </c>
      <c r="BX109" s="2" t="s">
        <v>6161</v>
      </c>
      <c r="BY109" t="s">
        <v>6150</v>
      </c>
      <c r="CA109" t="s">
        <v>896</v>
      </c>
      <c r="CB109" t="s">
        <v>397</v>
      </c>
      <c r="CC109" s="3">
        <v>84060</v>
      </c>
      <c r="CD109" t="s">
        <v>765</v>
      </c>
      <c r="CE109" t="s">
        <v>904</v>
      </c>
      <c r="CF109" s="4">
        <v>18</v>
      </c>
      <c r="CH109" s="4">
        <v>27</v>
      </c>
      <c r="CJ109" t="s">
        <v>123</v>
      </c>
      <c r="CK109" t="s">
        <v>6162</v>
      </c>
      <c r="CL109" t="s">
        <v>6163</v>
      </c>
      <c r="CO109" t="s">
        <v>124</v>
      </c>
      <c r="CP109" t="s">
        <v>113</v>
      </c>
      <c r="CQ109" t="s">
        <v>113</v>
      </c>
      <c r="CR109" t="s">
        <v>121</v>
      </c>
      <c r="CS109" t="s">
        <v>121</v>
      </c>
      <c r="CT109" t="s">
        <v>121</v>
      </c>
      <c r="CU109" t="s">
        <v>121</v>
      </c>
      <c r="CV109" t="s">
        <v>6164</v>
      </c>
      <c r="CW109" t="str">
        <f>"14356041340"</f>
        <v>14356041340</v>
      </c>
      <c r="CX109" t="s">
        <v>6153</v>
      </c>
      <c r="CY109" t="s">
        <v>124</v>
      </c>
      <c r="CZ109" t="s">
        <v>126</v>
      </c>
      <c r="DA109" t="s">
        <v>113</v>
      </c>
      <c r="DB109" t="s">
        <v>113</v>
      </c>
      <c r="DC109" t="s">
        <v>121</v>
      </c>
      <c r="DD109" t="s">
        <v>113</v>
      </c>
    </row>
    <row r="110" spans="1:113" ht="15" customHeight="1" x14ac:dyDescent="0.25">
      <c r="A110" t="s">
        <v>12255</v>
      </c>
      <c r="B110" t="s">
        <v>627</v>
      </c>
      <c r="C110" s="1">
        <v>44069.544321180554</v>
      </c>
      <c r="D110" s="1">
        <v>44123</v>
      </c>
      <c r="E110" t="s">
        <v>113</v>
      </c>
      <c r="F110" t="s">
        <v>8246</v>
      </c>
      <c r="G110" t="s">
        <v>12832</v>
      </c>
      <c r="H110" t="s">
        <v>4004</v>
      </c>
      <c r="I110">
        <v>80</v>
      </c>
      <c r="J110">
        <v>73</v>
      </c>
      <c r="K110" s="1">
        <v>44150</v>
      </c>
      <c r="L110" s="1">
        <v>44331</v>
      </c>
      <c r="M110" s="1">
        <v>44150</v>
      </c>
      <c r="N110" s="1">
        <v>44331</v>
      </c>
      <c r="O110" t="s">
        <v>132</v>
      </c>
      <c r="P110" t="s">
        <v>12256</v>
      </c>
      <c r="Q110" t="s">
        <v>124</v>
      </c>
      <c r="R110" t="s">
        <v>8248</v>
      </c>
      <c r="S110" t="s">
        <v>124</v>
      </c>
      <c r="T110" t="s">
        <v>8249</v>
      </c>
      <c r="U110" t="s">
        <v>234</v>
      </c>
      <c r="V110" s="3">
        <v>33069</v>
      </c>
      <c r="W110" t="s">
        <v>117</v>
      </c>
      <c r="X110" t="s">
        <v>124</v>
      </c>
      <c r="Y110">
        <v>19547837849</v>
      </c>
      <c r="Z110">
        <v>0</v>
      </c>
      <c r="AA110">
        <v>424480</v>
      </c>
      <c r="AB110" t="s">
        <v>8250</v>
      </c>
      <c r="AC110" t="s">
        <v>2982</v>
      </c>
      <c r="AE110" t="s">
        <v>8099</v>
      </c>
      <c r="AF110" t="s">
        <v>8248</v>
      </c>
      <c r="AH110" t="s">
        <v>8249</v>
      </c>
      <c r="AI110" t="s">
        <v>234</v>
      </c>
      <c r="AJ110" s="3">
        <v>33069</v>
      </c>
      <c r="AK110" t="s">
        <v>117</v>
      </c>
      <c r="AM110">
        <f>1954556-6406</f>
        <v>1948150</v>
      </c>
      <c r="AO110" t="s">
        <v>12257</v>
      </c>
      <c r="AP110" t="s">
        <v>141</v>
      </c>
      <c r="AQ110" t="s">
        <v>445</v>
      </c>
      <c r="AR110" t="s">
        <v>446</v>
      </c>
      <c r="AS110" t="s">
        <v>447</v>
      </c>
      <c r="AT110" t="s">
        <v>448</v>
      </c>
      <c r="AV110" t="s">
        <v>449</v>
      </c>
      <c r="AW110" t="s">
        <v>299</v>
      </c>
      <c r="AX110" s="3">
        <v>92106</v>
      </c>
      <c r="AY110" t="s">
        <v>117</v>
      </c>
      <c r="BA110">
        <v>16192696164</v>
      </c>
      <c r="BC110" t="s">
        <v>450</v>
      </c>
      <c r="BD110" t="s">
        <v>451</v>
      </c>
      <c r="BE110" t="s">
        <v>299</v>
      </c>
      <c r="BF110" t="s">
        <v>452</v>
      </c>
      <c r="BG110" t="s">
        <v>234</v>
      </c>
      <c r="BH110" s="1">
        <v>44059.833333333336</v>
      </c>
      <c r="BI110">
        <v>35</v>
      </c>
      <c r="BJ110">
        <v>0</v>
      </c>
      <c r="BK110">
        <v>6</v>
      </c>
      <c r="BL110">
        <v>6</v>
      </c>
      <c r="BM110">
        <v>6</v>
      </c>
      <c r="BN110">
        <v>6</v>
      </c>
      <c r="BO110">
        <v>6</v>
      </c>
      <c r="BP110">
        <v>5</v>
      </c>
      <c r="BQ110" t="str">
        <f>"8:00 AM"</f>
        <v>8:00 AM</v>
      </c>
      <c r="BR110" t="str">
        <f>"2:00 PM"</f>
        <v>2:00 PM</v>
      </c>
      <c r="BS110" t="s">
        <v>120</v>
      </c>
      <c r="BT110">
        <v>0</v>
      </c>
      <c r="BU110">
        <v>3</v>
      </c>
      <c r="BV110" t="s">
        <v>113</v>
      </c>
      <c r="BW110">
        <v>0</v>
      </c>
      <c r="BX110" t="s">
        <v>12258</v>
      </c>
      <c r="BY110" t="s">
        <v>8248</v>
      </c>
      <c r="CA110" t="s">
        <v>8249</v>
      </c>
      <c r="CB110" t="s">
        <v>234</v>
      </c>
      <c r="CC110" s="3">
        <v>33069</v>
      </c>
      <c r="CD110" t="s">
        <v>887</v>
      </c>
      <c r="CE110" t="s">
        <v>888</v>
      </c>
      <c r="CF110" s="4">
        <v>9.6999999999999993</v>
      </c>
      <c r="CH110" s="4">
        <v>14.55</v>
      </c>
      <c r="CJ110" t="s">
        <v>123</v>
      </c>
      <c r="CK110" t="s">
        <v>12259</v>
      </c>
      <c r="CL110" t="s">
        <v>12260</v>
      </c>
      <c r="CO110" t="s">
        <v>124</v>
      </c>
      <c r="CP110" t="s">
        <v>113</v>
      </c>
      <c r="CQ110" t="s">
        <v>121</v>
      </c>
      <c r="CR110" t="s">
        <v>121</v>
      </c>
      <c r="CS110" t="s">
        <v>121</v>
      </c>
      <c r="CT110" t="s">
        <v>121</v>
      </c>
      <c r="CU110" t="s">
        <v>121</v>
      </c>
      <c r="CV110" t="s">
        <v>12261</v>
      </c>
      <c r="CW110" t="str">
        <f>"19547837849"</f>
        <v>19547837849</v>
      </c>
      <c r="CX110" t="s">
        <v>8258</v>
      </c>
      <c r="CY110" t="s">
        <v>124</v>
      </c>
      <c r="CZ110" t="s">
        <v>126</v>
      </c>
      <c r="DA110" t="s">
        <v>113</v>
      </c>
      <c r="DB110" t="s">
        <v>113</v>
      </c>
      <c r="DC110" t="s">
        <v>121</v>
      </c>
      <c r="DD110" t="s">
        <v>113</v>
      </c>
    </row>
    <row r="111" spans="1:113" ht="15" customHeight="1" x14ac:dyDescent="0.25">
      <c r="A111" t="s">
        <v>10387</v>
      </c>
      <c r="B111" t="s">
        <v>129</v>
      </c>
      <c r="C111" s="1">
        <v>44069.545975000001</v>
      </c>
      <c r="D111" s="1">
        <v>44120</v>
      </c>
      <c r="E111" t="s">
        <v>113</v>
      </c>
      <c r="F111" t="s">
        <v>199</v>
      </c>
      <c r="G111" t="s">
        <v>12788</v>
      </c>
      <c r="H111" t="s">
        <v>200</v>
      </c>
      <c r="I111">
        <v>4</v>
      </c>
      <c r="J111">
        <v>4</v>
      </c>
      <c r="K111" s="1">
        <v>44144</v>
      </c>
      <c r="L111" s="1">
        <v>44377</v>
      </c>
      <c r="M111" s="1">
        <v>44144</v>
      </c>
      <c r="N111" s="1">
        <v>44377</v>
      </c>
      <c r="O111" t="s">
        <v>115</v>
      </c>
      <c r="P111" t="s">
        <v>10388</v>
      </c>
      <c r="R111" t="s">
        <v>202</v>
      </c>
      <c r="T111" t="s">
        <v>203</v>
      </c>
      <c r="U111" t="s">
        <v>204</v>
      </c>
      <c r="V111" s="3">
        <v>42141</v>
      </c>
      <c r="W111" t="s">
        <v>117</v>
      </c>
      <c r="Y111">
        <v>12704981402</v>
      </c>
      <c r="AA111">
        <v>722511</v>
      </c>
      <c r="AB111" t="s">
        <v>205</v>
      </c>
      <c r="AC111" t="s">
        <v>206</v>
      </c>
      <c r="AE111" t="s">
        <v>207</v>
      </c>
      <c r="AF111" t="s">
        <v>208</v>
      </c>
      <c r="AH111" t="s">
        <v>203</v>
      </c>
      <c r="AI111" t="s">
        <v>204</v>
      </c>
      <c r="AJ111" s="3">
        <v>42141</v>
      </c>
      <c r="AK111" t="s">
        <v>117</v>
      </c>
      <c r="AM111">
        <v>12704981402</v>
      </c>
      <c r="AO111" t="s">
        <v>1885</v>
      </c>
      <c r="AP111" t="s">
        <v>141</v>
      </c>
      <c r="AQ111" t="s">
        <v>210</v>
      </c>
      <c r="AR111" t="s">
        <v>211</v>
      </c>
      <c r="AS111" t="s">
        <v>212</v>
      </c>
      <c r="AT111" t="s">
        <v>213</v>
      </c>
      <c r="AU111" t="s">
        <v>214</v>
      </c>
      <c r="AV111" t="s">
        <v>215</v>
      </c>
      <c r="AW111" t="s">
        <v>204</v>
      </c>
      <c r="AX111" s="3">
        <v>40507</v>
      </c>
      <c r="AY111" t="s">
        <v>117</v>
      </c>
      <c r="BA111">
        <v>18592887409</v>
      </c>
      <c r="BC111" t="s">
        <v>216</v>
      </c>
      <c r="BD111" t="s">
        <v>217</v>
      </c>
      <c r="BE111" t="s">
        <v>204</v>
      </c>
      <c r="BF111" t="s">
        <v>218</v>
      </c>
      <c r="BG111" t="s">
        <v>204</v>
      </c>
      <c r="BH111" s="1">
        <v>44067.833333333336</v>
      </c>
      <c r="BI111">
        <v>40</v>
      </c>
      <c r="BJ111">
        <v>4</v>
      </c>
      <c r="BK111">
        <v>4</v>
      </c>
      <c r="BL111">
        <v>4</v>
      </c>
      <c r="BM111">
        <v>7</v>
      </c>
      <c r="BN111">
        <v>7</v>
      </c>
      <c r="BO111">
        <v>7</v>
      </c>
      <c r="BP111">
        <v>7</v>
      </c>
      <c r="BQ111" t="str">
        <f>"11:00 AM"</f>
        <v>11:00 AM</v>
      </c>
      <c r="BR111" t="str">
        <f>"10:00 PM"</f>
        <v>10:00 PM</v>
      </c>
      <c r="BS111" t="s">
        <v>120</v>
      </c>
      <c r="BT111">
        <v>0</v>
      </c>
      <c r="BU111">
        <v>0</v>
      </c>
      <c r="BV111" t="s">
        <v>113</v>
      </c>
      <c r="BW111">
        <v>0</v>
      </c>
      <c r="BX111" t="s">
        <v>10389</v>
      </c>
      <c r="BY111" t="s">
        <v>10390</v>
      </c>
      <c r="CA111" t="s">
        <v>1888</v>
      </c>
      <c r="CB111" t="s">
        <v>204</v>
      </c>
      <c r="CC111" s="3">
        <v>42103</v>
      </c>
      <c r="CD111" t="s">
        <v>1889</v>
      </c>
      <c r="CE111" t="s">
        <v>1890</v>
      </c>
      <c r="CF111" s="4">
        <v>11.75</v>
      </c>
      <c r="CH111" s="4">
        <v>17.63</v>
      </c>
      <c r="CJ111" t="s">
        <v>123</v>
      </c>
      <c r="CL111" t="s">
        <v>10391</v>
      </c>
      <c r="CO111" t="s">
        <v>124</v>
      </c>
      <c r="CP111" t="s">
        <v>113</v>
      </c>
      <c r="CQ111" t="s">
        <v>113</v>
      </c>
      <c r="CR111" t="s">
        <v>121</v>
      </c>
      <c r="CS111" t="s">
        <v>113</v>
      </c>
      <c r="CT111" t="s">
        <v>121</v>
      </c>
      <c r="CU111" t="s">
        <v>113</v>
      </c>
      <c r="CV111" t="s">
        <v>225</v>
      </c>
      <c r="CW111" t="str">
        <f>"12704981402"</f>
        <v>12704981402</v>
      </c>
      <c r="CX111" t="s">
        <v>226</v>
      </c>
      <c r="CY111" t="s">
        <v>124</v>
      </c>
      <c r="CZ111" t="s">
        <v>126</v>
      </c>
      <c r="DA111" t="s">
        <v>113</v>
      </c>
      <c r="DB111" t="s">
        <v>113</v>
      </c>
      <c r="DC111" t="s">
        <v>121</v>
      </c>
      <c r="DD111" t="s">
        <v>113</v>
      </c>
    </row>
    <row r="112" spans="1:113" ht="15" customHeight="1" x14ac:dyDescent="0.25">
      <c r="A112" t="s">
        <v>198</v>
      </c>
      <c r="B112" t="s">
        <v>129</v>
      </c>
      <c r="C112" s="1">
        <v>44069.546839236114</v>
      </c>
      <c r="D112" s="1">
        <v>44120</v>
      </c>
      <c r="E112" t="s">
        <v>113</v>
      </c>
      <c r="F112" t="s">
        <v>199</v>
      </c>
      <c r="G112" t="s">
        <v>12788</v>
      </c>
      <c r="H112" t="s">
        <v>200</v>
      </c>
      <c r="I112">
        <v>5</v>
      </c>
      <c r="J112">
        <v>5</v>
      </c>
      <c r="K112" s="1">
        <v>44144</v>
      </c>
      <c r="L112" s="1">
        <v>44377</v>
      </c>
      <c r="M112" s="1">
        <v>44144</v>
      </c>
      <c r="N112" s="1">
        <v>44377</v>
      </c>
      <c r="O112" t="s">
        <v>115</v>
      </c>
      <c r="P112" t="s">
        <v>201</v>
      </c>
      <c r="R112" t="s">
        <v>202</v>
      </c>
      <c r="T112" t="s">
        <v>203</v>
      </c>
      <c r="U112" t="s">
        <v>204</v>
      </c>
      <c r="V112" s="3">
        <v>42141</v>
      </c>
      <c r="W112" t="s">
        <v>117</v>
      </c>
      <c r="Y112">
        <v>12704981402</v>
      </c>
      <c r="AA112">
        <v>722511</v>
      </c>
      <c r="AB112" t="s">
        <v>205</v>
      </c>
      <c r="AC112" t="s">
        <v>206</v>
      </c>
      <c r="AE112" t="s">
        <v>207</v>
      </c>
      <c r="AF112" t="s">
        <v>208</v>
      </c>
      <c r="AH112" t="s">
        <v>203</v>
      </c>
      <c r="AI112" t="s">
        <v>204</v>
      </c>
      <c r="AJ112" s="3">
        <v>42141</v>
      </c>
      <c r="AK112" t="s">
        <v>117</v>
      </c>
      <c r="AM112">
        <v>12704981402</v>
      </c>
      <c r="AO112" t="s">
        <v>209</v>
      </c>
      <c r="AP112" t="s">
        <v>141</v>
      </c>
      <c r="AQ112" t="s">
        <v>210</v>
      </c>
      <c r="AR112" t="s">
        <v>211</v>
      </c>
      <c r="AS112" t="s">
        <v>212</v>
      </c>
      <c r="AT112" t="s">
        <v>213</v>
      </c>
      <c r="AU112" t="s">
        <v>214</v>
      </c>
      <c r="AV112" t="s">
        <v>215</v>
      </c>
      <c r="AW112" t="s">
        <v>204</v>
      </c>
      <c r="AX112" s="3">
        <v>40507</v>
      </c>
      <c r="AY112" t="s">
        <v>117</v>
      </c>
      <c r="BA112">
        <v>18592887409</v>
      </c>
      <c r="BC112" t="s">
        <v>216</v>
      </c>
      <c r="BD112" t="s">
        <v>217</v>
      </c>
      <c r="BE112" t="s">
        <v>204</v>
      </c>
      <c r="BF112" t="s">
        <v>218</v>
      </c>
      <c r="BG112" t="s">
        <v>204</v>
      </c>
      <c r="BH112" s="1">
        <v>44067.833333333336</v>
      </c>
      <c r="BI112">
        <v>40</v>
      </c>
      <c r="BJ112">
        <v>4</v>
      </c>
      <c r="BK112">
        <v>4</v>
      </c>
      <c r="BL112">
        <v>4</v>
      </c>
      <c r="BM112">
        <v>7</v>
      </c>
      <c r="BN112">
        <v>7</v>
      </c>
      <c r="BO112">
        <v>7</v>
      </c>
      <c r="BP112">
        <v>7</v>
      </c>
      <c r="BQ112" t="str">
        <f>"11:00 AM"</f>
        <v>11:00 AM</v>
      </c>
      <c r="BR112" t="str">
        <f>"10:00 PM"</f>
        <v>10:00 PM</v>
      </c>
      <c r="BS112" t="s">
        <v>120</v>
      </c>
      <c r="BT112">
        <v>0</v>
      </c>
      <c r="BU112">
        <v>0</v>
      </c>
      <c r="BV112" t="s">
        <v>113</v>
      </c>
      <c r="BW112">
        <v>0</v>
      </c>
      <c r="BX112" t="s">
        <v>219</v>
      </c>
      <c r="BY112" t="s">
        <v>220</v>
      </c>
      <c r="CA112" t="s">
        <v>221</v>
      </c>
      <c r="CB112" t="s">
        <v>204</v>
      </c>
      <c r="CC112" s="3">
        <v>42134</v>
      </c>
      <c r="CD112" t="s">
        <v>222</v>
      </c>
      <c r="CE112" t="s">
        <v>223</v>
      </c>
      <c r="CF112" s="4">
        <v>10.93</v>
      </c>
      <c r="CH112" s="4">
        <v>16.399999999999999</v>
      </c>
      <c r="CJ112" t="s">
        <v>123</v>
      </c>
      <c r="CL112" t="s">
        <v>224</v>
      </c>
      <c r="CO112" t="s">
        <v>124</v>
      </c>
      <c r="CP112" t="s">
        <v>113</v>
      </c>
      <c r="CQ112" t="s">
        <v>113</v>
      </c>
      <c r="CR112" t="s">
        <v>121</v>
      </c>
      <c r="CS112" t="s">
        <v>113</v>
      </c>
      <c r="CT112" t="s">
        <v>121</v>
      </c>
      <c r="CU112" t="s">
        <v>113</v>
      </c>
      <c r="CV112" t="s">
        <v>225</v>
      </c>
      <c r="CW112" t="str">
        <f>"12704981402"</f>
        <v>12704981402</v>
      </c>
      <c r="CX112" t="s">
        <v>226</v>
      </c>
      <c r="CY112" t="s">
        <v>124</v>
      </c>
      <c r="CZ112" t="s">
        <v>126</v>
      </c>
      <c r="DA112" t="s">
        <v>113</v>
      </c>
      <c r="DB112" t="s">
        <v>113</v>
      </c>
      <c r="DC112" t="s">
        <v>121</v>
      </c>
      <c r="DD112" t="s">
        <v>113</v>
      </c>
    </row>
    <row r="113" spans="1:108" ht="15" customHeight="1" x14ac:dyDescent="0.25">
      <c r="A113" t="s">
        <v>8245</v>
      </c>
      <c r="B113" t="s">
        <v>129</v>
      </c>
      <c r="C113" s="1">
        <v>44069.549317476849</v>
      </c>
      <c r="D113" s="1">
        <v>44117</v>
      </c>
      <c r="E113" t="s">
        <v>113</v>
      </c>
      <c r="F113" t="s">
        <v>8246</v>
      </c>
      <c r="G113" t="s">
        <v>12832</v>
      </c>
      <c r="H113" t="s">
        <v>4004</v>
      </c>
      <c r="I113">
        <v>60</v>
      </c>
      <c r="J113">
        <v>60</v>
      </c>
      <c r="K113" s="1">
        <v>44150</v>
      </c>
      <c r="L113" s="1">
        <v>44331</v>
      </c>
      <c r="M113" s="1">
        <v>44150</v>
      </c>
      <c r="N113" s="1">
        <v>44331</v>
      </c>
      <c r="O113" t="s">
        <v>132</v>
      </c>
      <c r="P113" t="s">
        <v>8247</v>
      </c>
      <c r="Q113" t="s">
        <v>124</v>
      </c>
      <c r="R113" t="s">
        <v>8248</v>
      </c>
      <c r="S113" t="s">
        <v>124</v>
      </c>
      <c r="T113" t="s">
        <v>8249</v>
      </c>
      <c r="U113" t="s">
        <v>234</v>
      </c>
      <c r="V113" s="3">
        <v>33069</v>
      </c>
      <c r="W113" t="s">
        <v>117</v>
      </c>
      <c r="X113" t="s">
        <v>124</v>
      </c>
      <c r="Y113">
        <v>19547837849</v>
      </c>
      <c r="Z113">
        <v>0</v>
      </c>
      <c r="AA113">
        <v>424480</v>
      </c>
      <c r="AB113" t="s">
        <v>8250</v>
      </c>
      <c r="AC113" t="s">
        <v>2982</v>
      </c>
      <c r="AE113" t="s">
        <v>8099</v>
      </c>
      <c r="AF113" t="s">
        <v>8248</v>
      </c>
      <c r="AH113" t="s">
        <v>8249</v>
      </c>
      <c r="AI113" t="s">
        <v>234</v>
      </c>
      <c r="AJ113" s="3">
        <v>33069</v>
      </c>
      <c r="AK113" t="s">
        <v>117</v>
      </c>
      <c r="AM113" t="s">
        <v>8251</v>
      </c>
      <c r="AO113" t="s">
        <v>8252</v>
      </c>
      <c r="AP113" t="s">
        <v>141</v>
      </c>
      <c r="AQ113" t="s">
        <v>445</v>
      </c>
      <c r="AR113" t="s">
        <v>446</v>
      </c>
      <c r="AS113" t="s">
        <v>447</v>
      </c>
      <c r="AT113" t="s">
        <v>448</v>
      </c>
      <c r="AV113" t="s">
        <v>449</v>
      </c>
      <c r="AW113" t="s">
        <v>299</v>
      </c>
      <c r="AX113" s="3">
        <v>92106</v>
      </c>
      <c r="AY113" t="s">
        <v>117</v>
      </c>
      <c r="BA113">
        <v>16192696164</v>
      </c>
      <c r="BC113" t="s">
        <v>450</v>
      </c>
      <c r="BD113" t="s">
        <v>451</v>
      </c>
      <c r="BE113" t="s">
        <v>299</v>
      </c>
      <c r="BF113" t="s">
        <v>452</v>
      </c>
      <c r="BG113" t="s">
        <v>1292</v>
      </c>
      <c r="BH113" s="1">
        <v>44059.833333333336</v>
      </c>
      <c r="BI113">
        <v>35</v>
      </c>
      <c r="BJ113">
        <v>0</v>
      </c>
      <c r="BK113">
        <v>6</v>
      </c>
      <c r="BL113">
        <v>6</v>
      </c>
      <c r="BM113">
        <v>6</v>
      </c>
      <c r="BN113">
        <v>6</v>
      </c>
      <c r="BO113">
        <v>6</v>
      </c>
      <c r="BP113">
        <v>5</v>
      </c>
      <c r="BQ113" t="str">
        <f>"8:00 AM"</f>
        <v>8:00 AM</v>
      </c>
      <c r="BR113" t="str">
        <f>"2:00 PM"</f>
        <v>2:00 PM</v>
      </c>
      <c r="BS113" t="s">
        <v>120</v>
      </c>
      <c r="BT113">
        <v>0</v>
      </c>
      <c r="BU113">
        <v>3</v>
      </c>
      <c r="BV113" t="s">
        <v>113</v>
      </c>
      <c r="BW113">
        <v>0</v>
      </c>
      <c r="BX113" t="s">
        <v>8253</v>
      </c>
      <c r="BY113" t="s">
        <v>8254</v>
      </c>
      <c r="CA113" t="s">
        <v>8255</v>
      </c>
      <c r="CB113" t="s">
        <v>1292</v>
      </c>
      <c r="CC113" s="3">
        <v>19022</v>
      </c>
      <c r="CD113" t="s">
        <v>6689</v>
      </c>
      <c r="CE113" t="s">
        <v>1557</v>
      </c>
      <c r="CF113" s="4">
        <v>12.22</v>
      </c>
      <c r="CH113" s="4">
        <v>18.329999999999998</v>
      </c>
      <c r="CJ113" t="s">
        <v>123</v>
      </c>
      <c r="CK113" t="s">
        <v>124</v>
      </c>
      <c r="CL113" t="s">
        <v>8256</v>
      </c>
      <c r="CO113" t="s">
        <v>124</v>
      </c>
      <c r="CP113" t="s">
        <v>113</v>
      </c>
      <c r="CQ113" t="s">
        <v>121</v>
      </c>
      <c r="CR113" t="s">
        <v>121</v>
      </c>
      <c r="CS113" t="s">
        <v>121</v>
      </c>
      <c r="CT113" t="s">
        <v>121</v>
      </c>
      <c r="CU113" t="s">
        <v>121</v>
      </c>
      <c r="CV113" t="s">
        <v>8257</v>
      </c>
      <c r="CW113" t="str">
        <f>"19545868808"</f>
        <v>19545868808</v>
      </c>
      <c r="CX113" t="s">
        <v>8258</v>
      </c>
      <c r="CY113" t="s">
        <v>124</v>
      </c>
      <c r="CZ113" t="s">
        <v>126</v>
      </c>
      <c r="DA113" t="s">
        <v>113</v>
      </c>
      <c r="DB113" t="s">
        <v>113</v>
      </c>
      <c r="DC113" t="s">
        <v>121</v>
      </c>
      <c r="DD113" t="s">
        <v>113</v>
      </c>
    </row>
    <row r="114" spans="1:108" ht="15" customHeight="1" x14ac:dyDescent="0.25">
      <c r="A114" t="s">
        <v>12315</v>
      </c>
      <c r="B114" t="s">
        <v>129</v>
      </c>
      <c r="C114" s="1">
        <v>44069.56334479167</v>
      </c>
      <c r="D114" s="1">
        <v>44131</v>
      </c>
      <c r="E114" t="s">
        <v>113</v>
      </c>
      <c r="F114" t="s">
        <v>9886</v>
      </c>
      <c r="G114" t="s">
        <v>12786</v>
      </c>
      <c r="H114" t="s">
        <v>131</v>
      </c>
      <c r="I114">
        <v>12</v>
      </c>
      <c r="J114">
        <v>12</v>
      </c>
      <c r="K114" s="1">
        <v>44144</v>
      </c>
      <c r="L114" s="1">
        <v>44286</v>
      </c>
      <c r="M114" s="1">
        <v>44144</v>
      </c>
      <c r="N114" s="1">
        <v>44286</v>
      </c>
      <c r="O114" t="s">
        <v>132</v>
      </c>
      <c r="P114" t="s">
        <v>12316</v>
      </c>
      <c r="R114" t="s">
        <v>12317</v>
      </c>
      <c r="T114" t="s">
        <v>11431</v>
      </c>
      <c r="U114" t="s">
        <v>1825</v>
      </c>
      <c r="V114" s="3">
        <v>48317</v>
      </c>
      <c r="W114" t="s">
        <v>117</v>
      </c>
      <c r="Y114">
        <v>15867268873</v>
      </c>
      <c r="AA114">
        <v>56173</v>
      </c>
      <c r="AB114" t="s">
        <v>12318</v>
      </c>
      <c r="AC114" t="s">
        <v>12319</v>
      </c>
      <c r="AD114" t="s">
        <v>178</v>
      </c>
      <c r="AE114" t="s">
        <v>263</v>
      </c>
      <c r="AF114" t="s">
        <v>12317</v>
      </c>
      <c r="AH114" t="s">
        <v>11431</v>
      </c>
      <c r="AI114" t="s">
        <v>1825</v>
      </c>
      <c r="AJ114" s="3">
        <v>48317</v>
      </c>
      <c r="AK114" t="s">
        <v>117</v>
      </c>
      <c r="AM114">
        <v>15867268873</v>
      </c>
      <c r="AO114" t="s">
        <v>124</v>
      </c>
      <c r="AP114" t="s">
        <v>141</v>
      </c>
      <c r="AQ114" t="s">
        <v>162</v>
      </c>
      <c r="AR114" t="s">
        <v>163</v>
      </c>
      <c r="AS114" t="s">
        <v>164</v>
      </c>
      <c r="AT114" t="s">
        <v>5630</v>
      </c>
      <c r="AU114" t="s">
        <v>166</v>
      </c>
      <c r="AV114" t="s">
        <v>157</v>
      </c>
      <c r="AW114" t="s">
        <v>158</v>
      </c>
      <c r="AX114" s="3" t="s">
        <v>12879</v>
      </c>
      <c r="AY114" t="s">
        <v>117</v>
      </c>
      <c r="BA114">
        <v>15123470007</v>
      </c>
      <c r="BC114" t="s">
        <v>5631</v>
      </c>
      <c r="BD114" t="s">
        <v>1511</v>
      </c>
      <c r="BE114" t="s">
        <v>158</v>
      </c>
      <c r="BF114" t="s">
        <v>402</v>
      </c>
      <c r="BG114" t="s">
        <v>1825</v>
      </c>
      <c r="BH114" s="1">
        <v>44064.833333333336</v>
      </c>
      <c r="BI114">
        <v>40</v>
      </c>
      <c r="BJ114">
        <v>0</v>
      </c>
      <c r="BK114">
        <v>8</v>
      </c>
      <c r="BL114">
        <v>8</v>
      </c>
      <c r="BM114">
        <v>8</v>
      </c>
      <c r="BN114">
        <v>8</v>
      </c>
      <c r="BO114">
        <v>8</v>
      </c>
      <c r="BP114">
        <v>0</v>
      </c>
      <c r="BQ114" t="str">
        <f>"7:00 AM"</f>
        <v>7:00 AM</v>
      </c>
      <c r="BR114" t="str">
        <f>"4:00 PM"</f>
        <v>4:00 PM</v>
      </c>
      <c r="BS114" t="s">
        <v>120</v>
      </c>
      <c r="BT114">
        <v>0</v>
      </c>
      <c r="BU114">
        <v>0</v>
      </c>
      <c r="BV114" t="s">
        <v>113</v>
      </c>
      <c r="BW114">
        <v>0</v>
      </c>
      <c r="BX114" t="s">
        <v>120</v>
      </c>
      <c r="BY114" t="s">
        <v>12317</v>
      </c>
      <c r="CA114" t="s">
        <v>11431</v>
      </c>
      <c r="CB114" t="s">
        <v>1825</v>
      </c>
      <c r="CC114" s="3">
        <v>48317</v>
      </c>
      <c r="CD114" t="s">
        <v>1924</v>
      </c>
      <c r="CE114" t="s">
        <v>1839</v>
      </c>
      <c r="CF114" s="4">
        <v>14.95</v>
      </c>
      <c r="CG114" s="4">
        <v>14.95</v>
      </c>
      <c r="CH114" s="4">
        <v>22.43</v>
      </c>
      <c r="CI114" s="4">
        <v>22.43</v>
      </c>
      <c r="CJ114" t="s">
        <v>123</v>
      </c>
      <c r="CL114" t="s">
        <v>12320</v>
      </c>
      <c r="CO114" t="s">
        <v>124</v>
      </c>
      <c r="CP114" t="s">
        <v>121</v>
      </c>
      <c r="CQ114" t="s">
        <v>121</v>
      </c>
      <c r="CR114" t="s">
        <v>121</v>
      </c>
      <c r="CS114" t="s">
        <v>121</v>
      </c>
      <c r="CT114" t="s">
        <v>121</v>
      </c>
      <c r="CU114" t="s">
        <v>113</v>
      </c>
      <c r="CV114" t="s">
        <v>12321</v>
      </c>
      <c r="CW114" t="str">
        <f>"15867268873"</f>
        <v>15867268873</v>
      </c>
      <c r="CX114" t="s">
        <v>124</v>
      </c>
      <c r="CY114" t="s">
        <v>10947</v>
      </c>
      <c r="CZ114" t="s">
        <v>126</v>
      </c>
      <c r="DA114" t="s">
        <v>113</v>
      </c>
      <c r="DB114" t="s">
        <v>113</v>
      </c>
      <c r="DC114" t="s">
        <v>121</v>
      </c>
      <c r="DD114" t="s">
        <v>113</v>
      </c>
    </row>
    <row r="115" spans="1:108" ht="15" customHeight="1" x14ac:dyDescent="0.25">
      <c r="A115" t="s">
        <v>12250</v>
      </c>
      <c r="B115" t="s">
        <v>129</v>
      </c>
      <c r="C115" s="1">
        <v>44069.64864965278</v>
      </c>
      <c r="D115" s="1">
        <v>44111</v>
      </c>
      <c r="E115" t="s">
        <v>113</v>
      </c>
      <c r="F115" t="s">
        <v>2159</v>
      </c>
      <c r="G115" t="s">
        <v>12818</v>
      </c>
      <c r="H115" t="s">
        <v>2233</v>
      </c>
      <c r="I115">
        <v>11</v>
      </c>
      <c r="J115">
        <v>11</v>
      </c>
      <c r="K115" s="1">
        <v>44150</v>
      </c>
      <c r="L115" s="1">
        <v>44316</v>
      </c>
      <c r="M115" s="1">
        <v>44150</v>
      </c>
      <c r="N115" s="1">
        <v>44316</v>
      </c>
      <c r="O115" t="s">
        <v>132</v>
      </c>
      <c r="P115" t="s">
        <v>4772</v>
      </c>
      <c r="R115" t="s">
        <v>4773</v>
      </c>
      <c r="T115" t="s">
        <v>4774</v>
      </c>
      <c r="U115" t="s">
        <v>2454</v>
      </c>
      <c r="V115" s="3">
        <v>38834</v>
      </c>
      <c r="W115" t="s">
        <v>117</v>
      </c>
      <c r="Y115">
        <v>16626434216</v>
      </c>
      <c r="AA115">
        <v>11321</v>
      </c>
      <c r="AB115" t="s">
        <v>4775</v>
      </c>
      <c r="AC115" t="s">
        <v>4776</v>
      </c>
      <c r="AD115" t="s">
        <v>124</v>
      </c>
      <c r="AE115" t="s">
        <v>1159</v>
      </c>
      <c r="AF115" t="s">
        <v>4773</v>
      </c>
      <c r="AH115" t="s">
        <v>4774</v>
      </c>
      <c r="AI115" t="s">
        <v>2454</v>
      </c>
      <c r="AJ115" s="3">
        <v>38834</v>
      </c>
      <c r="AK115" t="s">
        <v>117</v>
      </c>
      <c r="AM115">
        <v>16626434216</v>
      </c>
      <c r="AO115" t="s">
        <v>4778</v>
      </c>
      <c r="AP115" t="s">
        <v>239</v>
      </c>
      <c r="AQ115" t="s">
        <v>573</v>
      </c>
      <c r="AR115" t="s">
        <v>574</v>
      </c>
      <c r="AS115" t="s">
        <v>575</v>
      </c>
      <c r="AT115" t="s">
        <v>576</v>
      </c>
      <c r="AU115" t="s">
        <v>577</v>
      </c>
      <c r="AV115" t="s">
        <v>578</v>
      </c>
      <c r="AW115" t="s">
        <v>324</v>
      </c>
      <c r="AX115" s="3">
        <v>83814</v>
      </c>
      <c r="AY115" t="s">
        <v>117</v>
      </c>
      <c r="BA115">
        <v>12087772654</v>
      </c>
      <c r="BC115" t="s">
        <v>579</v>
      </c>
      <c r="BD115" t="s">
        <v>478</v>
      </c>
      <c r="BG115" t="s">
        <v>147</v>
      </c>
      <c r="BH115" s="1">
        <v>44068.833333333336</v>
      </c>
      <c r="BI115">
        <v>35</v>
      </c>
      <c r="BJ115">
        <v>0</v>
      </c>
      <c r="BK115">
        <v>7</v>
      </c>
      <c r="BL115">
        <v>7</v>
      </c>
      <c r="BM115">
        <v>7</v>
      </c>
      <c r="BN115">
        <v>7</v>
      </c>
      <c r="BO115">
        <v>7</v>
      </c>
      <c r="BP115">
        <v>0</v>
      </c>
      <c r="BQ115" t="str">
        <f>"8:00 AM"</f>
        <v>8:00 AM</v>
      </c>
      <c r="BR115" t="str">
        <f>"4:00 PM"</f>
        <v>4:00 PM</v>
      </c>
      <c r="BS115" t="s">
        <v>120</v>
      </c>
      <c r="BT115">
        <v>0</v>
      </c>
      <c r="BU115">
        <v>0</v>
      </c>
      <c r="BV115" t="s">
        <v>113</v>
      </c>
      <c r="BW115">
        <v>0</v>
      </c>
      <c r="BX115" t="s">
        <v>4779</v>
      </c>
      <c r="BY115" t="s">
        <v>12251</v>
      </c>
      <c r="CA115" t="s">
        <v>12252</v>
      </c>
      <c r="CB115" t="s">
        <v>147</v>
      </c>
      <c r="CC115" s="3">
        <v>37325</v>
      </c>
      <c r="CD115" t="s">
        <v>330</v>
      </c>
      <c r="CE115" t="s">
        <v>12253</v>
      </c>
      <c r="CF115" s="4">
        <v>10.34</v>
      </c>
      <c r="CH115" s="4">
        <v>15.51</v>
      </c>
      <c r="CJ115" t="s">
        <v>123</v>
      </c>
      <c r="CK115" t="s">
        <v>4784</v>
      </c>
      <c r="CL115" t="s">
        <v>12254</v>
      </c>
      <c r="CO115" t="s">
        <v>124</v>
      </c>
      <c r="CP115" t="s">
        <v>113</v>
      </c>
      <c r="CQ115" t="s">
        <v>113</v>
      </c>
      <c r="CR115" t="s">
        <v>121</v>
      </c>
      <c r="CS115" t="s">
        <v>121</v>
      </c>
      <c r="CT115" t="s">
        <v>121</v>
      </c>
      <c r="CU115" t="s">
        <v>113</v>
      </c>
      <c r="CV115" t="s">
        <v>6123</v>
      </c>
      <c r="CW115" t="str">
        <f>"16626434216"</f>
        <v>16626434216</v>
      </c>
      <c r="CX115" t="s">
        <v>4787</v>
      </c>
      <c r="CY115" t="s">
        <v>124</v>
      </c>
      <c r="CZ115" t="s">
        <v>126</v>
      </c>
      <c r="DA115" t="s">
        <v>113</v>
      </c>
      <c r="DB115" t="s">
        <v>113</v>
      </c>
      <c r="DC115" t="s">
        <v>121</v>
      </c>
      <c r="DD115" t="s">
        <v>113</v>
      </c>
    </row>
    <row r="116" spans="1:108" ht="15" customHeight="1" x14ac:dyDescent="0.25">
      <c r="A116" t="s">
        <v>6917</v>
      </c>
      <c r="B116" t="s">
        <v>129</v>
      </c>
      <c r="C116" s="1">
        <v>44069.794258912036</v>
      </c>
      <c r="D116" s="1">
        <v>44111</v>
      </c>
      <c r="E116" t="s">
        <v>113</v>
      </c>
      <c r="F116" t="s">
        <v>6918</v>
      </c>
      <c r="G116" t="s">
        <v>12847</v>
      </c>
      <c r="H116" t="s">
        <v>6919</v>
      </c>
      <c r="I116">
        <v>10</v>
      </c>
      <c r="J116">
        <v>10</v>
      </c>
      <c r="K116" s="1">
        <v>44144</v>
      </c>
      <c r="L116" s="1">
        <v>44408</v>
      </c>
      <c r="M116" s="1">
        <v>44144</v>
      </c>
      <c r="N116" s="1">
        <v>44408</v>
      </c>
      <c r="O116" t="s">
        <v>115</v>
      </c>
      <c r="P116" t="s">
        <v>6920</v>
      </c>
      <c r="Q116" t="s">
        <v>124</v>
      </c>
      <c r="R116" t="s">
        <v>6921</v>
      </c>
      <c r="T116" t="s">
        <v>6922</v>
      </c>
      <c r="U116" t="s">
        <v>499</v>
      </c>
      <c r="V116" s="3">
        <v>59270</v>
      </c>
      <c r="W116" t="s">
        <v>117</v>
      </c>
      <c r="X116" t="s">
        <v>124</v>
      </c>
      <c r="Y116">
        <v>14064807948</v>
      </c>
      <c r="AA116">
        <v>31161</v>
      </c>
      <c r="AB116" t="s">
        <v>6923</v>
      </c>
      <c r="AC116" t="s">
        <v>3863</v>
      </c>
      <c r="AE116" t="s">
        <v>6924</v>
      </c>
      <c r="AF116" t="s">
        <v>6925</v>
      </c>
      <c r="AH116" t="s">
        <v>6926</v>
      </c>
      <c r="AI116" t="s">
        <v>499</v>
      </c>
      <c r="AJ116" s="3">
        <v>59270</v>
      </c>
      <c r="AK116" t="s">
        <v>117</v>
      </c>
      <c r="AL116" t="s">
        <v>124</v>
      </c>
      <c r="AM116">
        <v>14064807948</v>
      </c>
      <c r="AO116" t="s">
        <v>6927</v>
      </c>
      <c r="AP116" t="s">
        <v>141</v>
      </c>
      <c r="AQ116" t="s">
        <v>6928</v>
      </c>
      <c r="AR116" t="s">
        <v>4526</v>
      </c>
      <c r="AS116" t="s">
        <v>5466</v>
      </c>
      <c r="AT116" t="s">
        <v>6929</v>
      </c>
      <c r="AU116" t="s">
        <v>6930</v>
      </c>
      <c r="AV116" t="s">
        <v>6931</v>
      </c>
      <c r="AW116" t="s">
        <v>499</v>
      </c>
      <c r="AX116" s="3">
        <v>59601</v>
      </c>
      <c r="AY116" t="s">
        <v>117</v>
      </c>
      <c r="AZ116" t="s">
        <v>124</v>
      </c>
      <c r="BA116">
        <v>14064572049</v>
      </c>
      <c r="BB116">
        <v>2049</v>
      </c>
      <c r="BC116" t="s">
        <v>6932</v>
      </c>
      <c r="BD116" t="s">
        <v>6933</v>
      </c>
      <c r="BE116" t="s">
        <v>499</v>
      </c>
      <c r="BF116" t="s">
        <v>6934</v>
      </c>
      <c r="BG116" t="s">
        <v>499</v>
      </c>
      <c r="BH116" s="1">
        <v>44068.833333333336</v>
      </c>
      <c r="BI116">
        <v>40</v>
      </c>
      <c r="BJ116">
        <v>0</v>
      </c>
      <c r="BK116">
        <v>8</v>
      </c>
      <c r="BL116">
        <v>8</v>
      </c>
      <c r="BM116">
        <v>8</v>
      </c>
      <c r="BN116">
        <v>8</v>
      </c>
      <c r="BO116">
        <v>8</v>
      </c>
      <c r="BP116">
        <v>0</v>
      </c>
      <c r="BQ116" t="str">
        <f>"4:00 AM"</f>
        <v>4:00 AM</v>
      </c>
      <c r="BR116" t="str">
        <f>"12:00 PM"</f>
        <v>12:00 PM</v>
      </c>
      <c r="BS116" t="s">
        <v>120</v>
      </c>
      <c r="BT116">
        <v>0</v>
      </c>
      <c r="BU116">
        <v>3</v>
      </c>
      <c r="BV116" t="s">
        <v>113</v>
      </c>
      <c r="BW116">
        <v>0</v>
      </c>
      <c r="BX116" s="2" t="s">
        <v>6935</v>
      </c>
      <c r="BY116" t="s">
        <v>6921</v>
      </c>
      <c r="CA116" t="s">
        <v>6922</v>
      </c>
      <c r="CB116" t="s">
        <v>499</v>
      </c>
      <c r="CC116" s="3">
        <v>59270</v>
      </c>
      <c r="CD116" t="s">
        <v>6936</v>
      </c>
      <c r="CE116" t="s">
        <v>6937</v>
      </c>
      <c r="CF116" s="4">
        <v>16.45</v>
      </c>
      <c r="CG116" s="4">
        <v>16.45</v>
      </c>
      <c r="CH116" s="4">
        <v>24.68</v>
      </c>
      <c r="CI116" s="4">
        <v>24.68</v>
      </c>
      <c r="CJ116" t="s">
        <v>123</v>
      </c>
      <c r="CK116" t="s">
        <v>6938</v>
      </c>
      <c r="CL116" t="s">
        <v>6939</v>
      </c>
      <c r="CO116" t="s">
        <v>124</v>
      </c>
      <c r="CP116" t="s">
        <v>113</v>
      </c>
      <c r="CQ116" t="s">
        <v>121</v>
      </c>
      <c r="CR116" t="s">
        <v>121</v>
      </c>
      <c r="CS116" t="s">
        <v>121</v>
      </c>
      <c r="CT116" t="s">
        <v>121</v>
      </c>
      <c r="CU116" t="s">
        <v>121</v>
      </c>
      <c r="CV116" t="s">
        <v>6940</v>
      </c>
      <c r="CW116" t="str">
        <f>"14064807948"</f>
        <v>14064807948</v>
      </c>
      <c r="CX116" t="s">
        <v>6927</v>
      </c>
      <c r="CY116" t="s">
        <v>124</v>
      </c>
      <c r="CZ116" t="s">
        <v>126</v>
      </c>
      <c r="DA116" t="s">
        <v>113</v>
      </c>
      <c r="DB116" t="s">
        <v>113</v>
      </c>
      <c r="DC116" t="s">
        <v>121</v>
      </c>
      <c r="DD116" t="s">
        <v>113</v>
      </c>
    </row>
    <row r="117" spans="1:108" ht="15" customHeight="1" x14ac:dyDescent="0.25">
      <c r="A117" t="s">
        <v>4746</v>
      </c>
      <c r="B117" t="s">
        <v>129</v>
      </c>
      <c r="C117" s="1">
        <v>44069.796397685182</v>
      </c>
      <c r="D117" s="1">
        <v>44117</v>
      </c>
      <c r="E117" t="s">
        <v>113</v>
      </c>
      <c r="F117" t="s">
        <v>2043</v>
      </c>
      <c r="G117" t="s">
        <v>12787</v>
      </c>
      <c r="H117" t="s">
        <v>176</v>
      </c>
      <c r="I117">
        <v>390</v>
      </c>
      <c r="J117">
        <v>390</v>
      </c>
      <c r="K117" s="1">
        <v>44151</v>
      </c>
      <c r="L117" s="1">
        <v>44423</v>
      </c>
      <c r="M117" s="1">
        <v>44151</v>
      </c>
      <c r="N117" s="1">
        <v>44423</v>
      </c>
      <c r="O117" t="s">
        <v>132</v>
      </c>
      <c r="P117" t="s">
        <v>2044</v>
      </c>
      <c r="R117" t="s">
        <v>4747</v>
      </c>
      <c r="T117" t="s">
        <v>2046</v>
      </c>
      <c r="U117" t="s">
        <v>1700</v>
      </c>
      <c r="V117" s="3">
        <v>72802</v>
      </c>
      <c r="W117" t="s">
        <v>117</v>
      </c>
      <c r="Y117">
        <v>14792195263</v>
      </c>
      <c r="AA117">
        <v>115310</v>
      </c>
      <c r="AB117" t="s">
        <v>2047</v>
      </c>
      <c r="AC117" t="s">
        <v>2048</v>
      </c>
      <c r="AE117" t="s">
        <v>4748</v>
      </c>
      <c r="AF117" t="s">
        <v>2045</v>
      </c>
      <c r="AH117" t="s">
        <v>2046</v>
      </c>
      <c r="AI117" t="s">
        <v>1700</v>
      </c>
      <c r="AJ117" s="3">
        <v>72802</v>
      </c>
      <c r="AK117" t="s">
        <v>117</v>
      </c>
      <c r="AM117">
        <v>14792195263</v>
      </c>
      <c r="AO117" t="s">
        <v>2050</v>
      </c>
      <c r="AP117" t="s">
        <v>239</v>
      </c>
      <c r="AQ117" t="s">
        <v>344</v>
      </c>
      <c r="AR117" t="s">
        <v>345</v>
      </c>
      <c r="AS117" t="s">
        <v>195</v>
      </c>
      <c r="AT117" t="s">
        <v>2165</v>
      </c>
      <c r="AV117" t="s">
        <v>347</v>
      </c>
      <c r="AW117" t="s">
        <v>348</v>
      </c>
      <c r="AX117" s="3">
        <v>31636</v>
      </c>
      <c r="AY117" t="s">
        <v>117</v>
      </c>
      <c r="BA117">
        <v>12295596879</v>
      </c>
      <c r="BC117" t="s">
        <v>349</v>
      </c>
      <c r="BD117" t="s">
        <v>350</v>
      </c>
      <c r="BG117" t="s">
        <v>1700</v>
      </c>
      <c r="BH117" s="1">
        <v>44068.833333333336</v>
      </c>
      <c r="BI117">
        <v>40</v>
      </c>
      <c r="BJ117">
        <v>0</v>
      </c>
      <c r="BK117">
        <v>8</v>
      </c>
      <c r="BL117">
        <v>8</v>
      </c>
      <c r="BM117">
        <v>8</v>
      </c>
      <c r="BN117">
        <v>8</v>
      </c>
      <c r="BO117">
        <v>8</v>
      </c>
      <c r="BP117">
        <v>0</v>
      </c>
      <c r="BQ117" t="str">
        <f>"8:00 AM"</f>
        <v>8:00 AM</v>
      </c>
      <c r="BR117" t="str">
        <f>"5:00 PM"</f>
        <v>5:00 PM</v>
      </c>
      <c r="BS117" t="s">
        <v>120</v>
      </c>
      <c r="BT117">
        <v>0</v>
      </c>
      <c r="BU117">
        <v>0</v>
      </c>
      <c r="BV117" t="s">
        <v>113</v>
      </c>
      <c r="BW117">
        <v>0</v>
      </c>
      <c r="BX117" t="s">
        <v>4749</v>
      </c>
      <c r="BY117" t="s">
        <v>4750</v>
      </c>
      <c r="CA117" t="s">
        <v>2046</v>
      </c>
      <c r="CB117" t="s">
        <v>1700</v>
      </c>
      <c r="CC117" s="3">
        <v>72801</v>
      </c>
      <c r="CD117" t="s">
        <v>4751</v>
      </c>
      <c r="CE117" t="s">
        <v>4752</v>
      </c>
      <c r="CF117" s="4">
        <v>10.78</v>
      </c>
      <c r="CG117" s="4">
        <v>20.53</v>
      </c>
      <c r="CH117" s="4">
        <v>16.170000000000002</v>
      </c>
      <c r="CI117" s="4">
        <v>30.8</v>
      </c>
      <c r="CJ117" t="s">
        <v>123</v>
      </c>
      <c r="CK117" t="s">
        <v>4753</v>
      </c>
      <c r="CL117" t="s">
        <v>4754</v>
      </c>
      <c r="CM117" t="s">
        <v>4755</v>
      </c>
      <c r="CN117" t="s">
        <v>4756</v>
      </c>
      <c r="CO117" t="s">
        <v>124</v>
      </c>
      <c r="CP117" t="s">
        <v>121</v>
      </c>
      <c r="CQ117" t="s">
        <v>121</v>
      </c>
      <c r="CR117" t="s">
        <v>121</v>
      </c>
      <c r="CS117" t="s">
        <v>121</v>
      </c>
      <c r="CT117" t="s">
        <v>121</v>
      </c>
      <c r="CU117" t="s">
        <v>121</v>
      </c>
      <c r="CV117" t="s">
        <v>4757</v>
      </c>
      <c r="CW117" t="str">
        <f>"14792195263"</f>
        <v>14792195263</v>
      </c>
      <c r="CX117" t="s">
        <v>2050</v>
      </c>
      <c r="CY117" t="s">
        <v>124</v>
      </c>
      <c r="CZ117" t="s">
        <v>126</v>
      </c>
      <c r="DA117" t="s">
        <v>113</v>
      </c>
      <c r="DB117" t="s">
        <v>121</v>
      </c>
      <c r="DC117" t="s">
        <v>121</v>
      </c>
      <c r="DD117" t="s">
        <v>113</v>
      </c>
    </row>
    <row r="118" spans="1:108" ht="15" customHeight="1" x14ac:dyDescent="0.25">
      <c r="A118" t="s">
        <v>2945</v>
      </c>
      <c r="B118" t="s">
        <v>129</v>
      </c>
      <c r="C118" s="1">
        <v>44069.848892361108</v>
      </c>
      <c r="D118" s="1">
        <v>44110</v>
      </c>
      <c r="E118" t="s">
        <v>113</v>
      </c>
      <c r="F118" t="s">
        <v>2946</v>
      </c>
      <c r="G118" t="s">
        <v>12786</v>
      </c>
      <c r="H118" t="s">
        <v>131</v>
      </c>
      <c r="I118">
        <v>4</v>
      </c>
      <c r="J118">
        <v>4</v>
      </c>
      <c r="K118" s="1">
        <v>44144</v>
      </c>
      <c r="L118" s="1">
        <v>44241</v>
      </c>
      <c r="M118" s="1">
        <v>44144</v>
      </c>
      <c r="N118" s="1">
        <v>44241</v>
      </c>
      <c r="O118" t="s">
        <v>132</v>
      </c>
      <c r="P118" t="s">
        <v>2947</v>
      </c>
      <c r="R118" t="s">
        <v>2948</v>
      </c>
      <c r="T118" t="s">
        <v>2949</v>
      </c>
      <c r="U118" t="s">
        <v>716</v>
      </c>
      <c r="V118" s="3">
        <v>12594</v>
      </c>
      <c r="W118" t="s">
        <v>117</v>
      </c>
      <c r="Y118">
        <v>18453727856</v>
      </c>
      <c r="AA118">
        <v>488490</v>
      </c>
      <c r="AB118" t="s">
        <v>2950</v>
      </c>
      <c r="AC118" t="s">
        <v>2951</v>
      </c>
      <c r="AE118" t="s">
        <v>161</v>
      </c>
      <c r="AF118" t="s">
        <v>2952</v>
      </c>
      <c r="AH118" t="s">
        <v>2949</v>
      </c>
      <c r="AI118" t="s">
        <v>716</v>
      </c>
      <c r="AJ118" s="3">
        <v>12594</v>
      </c>
      <c r="AK118" t="s">
        <v>117</v>
      </c>
      <c r="AM118">
        <v>18453727856</v>
      </c>
      <c r="AO118" t="s">
        <v>2953</v>
      </c>
      <c r="AP118" t="s">
        <v>141</v>
      </c>
      <c r="AQ118" t="s">
        <v>2954</v>
      </c>
      <c r="AR118" t="s">
        <v>1272</v>
      </c>
      <c r="AS118" t="s">
        <v>948</v>
      </c>
      <c r="AT118" t="s">
        <v>2955</v>
      </c>
      <c r="AV118" t="s">
        <v>2956</v>
      </c>
      <c r="AW118" t="s">
        <v>2957</v>
      </c>
      <c r="AX118" s="3">
        <v>54301</v>
      </c>
      <c r="AY118" t="s">
        <v>117</v>
      </c>
      <c r="BA118">
        <v>19703180464</v>
      </c>
      <c r="BC118" t="s">
        <v>2958</v>
      </c>
      <c r="BD118" t="s">
        <v>2959</v>
      </c>
      <c r="BE118" t="s">
        <v>2103</v>
      </c>
      <c r="BF118" t="s">
        <v>2960</v>
      </c>
      <c r="BG118" t="s">
        <v>716</v>
      </c>
      <c r="BH118" s="1">
        <v>44068.833333333336</v>
      </c>
      <c r="BI118">
        <v>35</v>
      </c>
      <c r="BJ118">
        <v>0</v>
      </c>
      <c r="BK118">
        <v>7</v>
      </c>
      <c r="BL118">
        <v>7</v>
      </c>
      <c r="BM118">
        <v>7</v>
      </c>
      <c r="BN118">
        <v>7</v>
      </c>
      <c r="BO118">
        <v>7</v>
      </c>
      <c r="BP118">
        <v>0</v>
      </c>
      <c r="BQ118" t="str">
        <f>"8:00 AM"</f>
        <v>8:00 AM</v>
      </c>
      <c r="BR118" t="str">
        <f>"4:00 PM"</f>
        <v>4:00 PM</v>
      </c>
      <c r="BS118" t="s">
        <v>120</v>
      </c>
      <c r="BT118">
        <v>0</v>
      </c>
      <c r="BU118">
        <v>0</v>
      </c>
      <c r="BV118" t="s">
        <v>113</v>
      </c>
      <c r="BW118">
        <v>0</v>
      </c>
      <c r="BX118" t="s">
        <v>124</v>
      </c>
      <c r="BY118" t="s">
        <v>2952</v>
      </c>
      <c r="CA118" t="s">
        <v>2949</v>
      </c>
      <c r="CB118" t="s">
        <v>716</v>
      </c>
      <c r="CC118" s="3">
        <v>12594</v>
      </c>
      <c r="CD118" t="s">
        <v>2961</v>
      </c>
      <c r="CE118" t="s">
        <v>1845</v>
      </c>
      <c r="CF118" s="4">
        <v>17.75</v>
      </c>
      <c r="CG118" s="4">
        <v>17.75</v>
      </c>
      <c r="CH118" s="4">
        <v>26.63</v>
      </c>
      <c r="CI118" s="4">
        <v>26.63</v>
      </c>
      <c r="CJ118" t="s">
        <v>123</v>
      </c>
      <c r="CK118" t="s">
        <v>2962</v>
      </c>
      <c r="CL118" t="s">
        <v>2963</v>
      </c>
      <c r="CO118" t="s">
        <v>124</v>
      </c>
      <c r="CP118" t="s">
        <v>121</v>
      </c>
      <c r="CQ118" t="s">
        <v>121</v>
      </c>
      <c r="CR118" t="s">
        <v>121</v>
      </c>
      <c r="CS118" t="s">
        <v>121</v>
      </c>
      <c r="CT118" t="s">
        <v>121</v>
      </c>
      <c r="CU118" t="s">
        <v>113</v>
      </c>
      <c r="CV118" t="s">
        <v>2964</v>
      </c>
      <c r="CW118" t="str">
        <f>"18453727856"</f>
        <v>18453727856</v>
      </c>
      <c r="CX118" t="s">
        <v>2953</v>
      </c>
      <c r="CY118" t="s">
        <v>124</v>
      </c>
      <c r="CZ118" t="s">
        <v>126</v>
      </c>
      <c r="DA118" t="s">
        <v>113</v>
      </c>
      <c r="DB118" t="s">
        <v>113</v>
      </c>
      <c r="DC118" t="s">
        <v>121</v>
      </c>
      <c r="DD118" t="s">
        <v>113</v>
      </c>
    </row>
    <row r="119" spans="1:108" ht="15" customHeight="1" x14ac:dyDescent="0.25">
      <c r="A119" t="s">
        <v>7088</v>
      </c>
      <c r="B119" t="s">
        <v>129</v>
      </c>
      <c r="C119" s="1">
        <v>44070.427334259257</v>
      </c>
      <c r="D119" s="1">
        <v>44124</v>
      </c>
      <c r="E119" t="s">
        <v>113</v>
      </c>
      <c r="F119" t="s">
        <v>130</v>
      </c>
      <c r="G119" t="s">
        <v>12786</v>
      </c>
      <c r="H119" t="s">
        <v>131</v>
      </c>
      <c r="I119">
        <v>18</v>
      </c>
      <c r="J119">
        <v>18</v>
      </c>
      <c r="K119" s="1">
        <v>44145</v>
      </c>
      <c r="L119" s="1">
        <v>44195</v>
      </c>
      <c r="M119" s="1">
        <v>44145</v>
      </c>
      <c r="N119" s="1">
        <v>44195</v>
      </c>
      <c r="O119" t="s">
        <v>854</v>
      </c>
      <c r="P119" t="s">
        <v>2897</v>
      </c>
      <c r="R119" t="s">
        <v>2898</v>
      </c>
      <c r="T119" t="s">
        <v>719</v>
      </c>
      <c r="U119" t="s">
        <v>339</v>
      </c>
      <c r="V119" s="3">
        <v>28208</v>
      </c>
      <c r="W119" t="s">
        <v>117</v>
      </c>
      <c r="Y119">
        <v>17044948877</v>
      </c>
      <c r="AA119">
        <v>56173</v>
      </c>
      <c r="AB119" t="s">
        <v>2899</v>
      </c>
      <c r="AC119" t="s">
        <v>2900</v>
      </c>
      <c r="AE119" t="s">
        <v>2901</v>
      </c>
      <c r="AF119" t="s">
        <v>2898</v>
      </c>
      <c r="AH119" t="s">
        <v>719</v>
      </c>
      <c r="AI119" t="s">
        <v>339</v>
      </c>
      <c r="AJ119" s="3">
        <v>28208</v>
      </c>
      <c r="AK119" t="s">
        <v>117</v>
      </c>
      <c r="AM119">
        <v>17044948877</v>
      </c>
      <c r="AO119" t="s">
        <v>2902</v>
      </c>
      <c r="AP119" t="s">
        <v>141</v>
      </c>
      <c r="AQ119" t="s">
        <v>142</v>
      </c>
      <c r="AR119" t="s">
        <v>143</v>
      </c>
      <c r="AS119" t="s">
        <v>144</v>
      </c>
      <c r="AT119" t="s">
        <v>145</v>
      </c>
      <c r="AV119" t="s">
        <v>146</v>
      </c>
      <c r="AW119" t="s">
        <v>147</v>
      </c>
      <c r="AX119" s="3">
        <v>37110</v>
      </c>
      <c r="AY119" t="s">
        <v>117</v>
      </c>
      <c r="BA119">
        <v>19312747811</v>
      </c>
      <c r="BC119" t="s">
        <v>148</v>
      </c>
      <c r="BD119" t="s">
        <v>149</v>
      </c>
      <c r="BE119" t="s">
        <v>147</v>
      </c>
      <c r="BF119" t="s">
        <v>150</v>
      </c>
      <c r="BG119" t="s">
        <v>339</v>
      </c>
      <c r="BH119" s="1">
        <v>44069.833333333336</v>
      </c>
      <c r="BI119">
        <v>40</v>
      </c>
      <c r="BJ119">
        <v>0</v>
      </c>
      <c r="BK119">
        <v>8</v>
      </c>
      <c r="BL119">
        <v>8</v>
      </c>
      <c r="BM119">
        <v>8</v>
      </c>
      <c r="BN119">
        <v>8</v>
      </c>
      <c r="BO119">
        <v>8</v>
      </c>
      <c r="BP119">
        <v>0</v>
      </c>
      <c r="BQ119" t="str">
        <f>"7:00 AM"</f>
        <v>7:00 AM</v>
      </c>
      <c r="BR119" t="str">
        <f>"3:00 PM"</f>
        <v>3:00 PM</v>
      </c>
      <c r="BS119" t="s">
        <v>120</v>
      </c>
      <c r="BT119">
        <v>0</v>
      </c>
      <c r="BU119">
        <v>3</v>
      </c>
      <c r="BV119" t="s">
        <v>113</v>
      </c>
      <c r="BW119">
        <v>0</v>
      </c>
      <c r="BX119" t="s">
        <v>124</v>
      </c>
      <c r="BY119" t="s">
        <v>2898</v>
      </c>
      <c r="CA119" t="s">
        <v>719</v>
      </c>
      <c r="CB119" t="s">
        <v>339</v>
      </c>
      <c r="CC119" s="3">
        <v>28208</v>
      </c>
      <c r="CD119" t="s">
        <v>1705</v>
      </c>
      <c r="CE119" t="s">
        <v>1706</v>
      </c>
      <c r="CF119" s="4">
        <v>14.31</v>
      </c>
      <c r="CH119" s="4">
        <v>21.47</v>
      </c>
      <c r="CJ119" t="s">
        <v>123</v>
      </c>
      <c r="CK119" t="s">
        <v>125</v>
      </c>
      <c r="CL119" t="s">
        <v>2903</v>
      </c>
      <c r="CO119" t="s">
        <v>124</v>
      </c>
      <c r="CP119" t="s">
        <v>121</v>
      </c>
      <c r="CQ119" t="s">
        <v>121</v>
      </c>
      <c r="CR119" t="s">
        <v>121</v>
      </c>
      <c r="CS119" t="s">
        <v>113</v>
      </c>
      <c r="CT119" t="s">
        <v>121</v>
      </c>
      <c r="CU119" t="s">
        <v>113</v>
      </c>
      <c r="CV119" t="s">
        <v>125</v>
      </c>
      <c r="CW119" t="str">
        <f>"17044948877"</f>
        <v>17044948877</v>
      </c>
      <c r="CX119" t="s">
        <v>2904</v>
      </c>
      <c r="CY119" t="s">
        <v>124</v>
      </c>
      <c r="CZ119" t="s">
        <v>126</v>
      </c>
      <c r="DA119" t="s">
        <v>113</v>
      </c>
      <c r="DB119" t="s">
        <v>113</v>
      </c>
      <c r="DC119" t="s">
        <v>121</v>
      </c>
      <c r="DD119" t="s">
        <v>113</v>
      </c>
    </row>
    <row r="120" spans="1:108" ht="15" customHeight="1" x14ac:dyDescent="0.25">
      <c r="A120" t="s">
        <v>4040</v>
      </c>
      <c r="B120" t="s">
        <v>129</v>
      </c>
      <c r="C120" s="1">
        <v>44070.445086689811</v>
      </c>
      <c r="D120" s="1">
        <v>44124</v>
      </c>
      <c r="E120" t="s">
        <v>113</v>
      </c>
      <c r="F120" t="s">
        <v>130</v>
      </c>
      <c r="G120" t="s">
        <v>12786</v>
      </c>
      <c r="H120" t="s">
        <v>131</v>
      </c>
      <c r="I120">
        <v>8</v>
      </c>
      <c r="J120">
        <v>8</v>
      </c>
      <c r="K120" s="1">
        <v>44145</v>
      </c>
      <c r="L120" s="1">
        <v>44211</v>
      </c>
      <c r="M120" s="1">
        <v>44145</v>
      </c>
      <c r="N120" s="1">
        <v>44211</v>
      </c>
      <c r="O120" t="s">
        <v>132</v>
      </c>
      <c r="P120" t="s">
        <v>4041</v>
      </c>
      <c r="R120" t="s">
        <v>4042</v>
      </c>
      <c r="T120" t="s">
        <v>4043</v>
      </c>
      <c r="U120" t="s">
        <v>1047</v>
      </c>
      <c r="V120" s="3">
        <v>65809</v>
      </c>
      <c r="W120" t="s">
        <v>117</v>
      </c>
      <c r="Y120">
        <v>14178447644</v>
      </c>
      <c r="AA120">
        <v>56173</v>
      </c>
      <c r="AB120" t="s">
        <v>4044</v>
      </c>
      <c r="AC120" t="s">
        <v>4045</v>
      </c>
      <c r="AE120" t="s">
        <v>139</v>
      </c>
      <c r="AF120" t="s">
        <v>4042</v>
      </c>
      <c r="AH120" t="s">
        <v>4043</v>
      </c>
      <c r="AI120" t="s">
        <v>1047</v>
      </c>
      <c r="AJ120" s="3">
        <v>65809</v>
      </c>
      <c r="AK120" t="s">
        <v>117</v>
      </c>
      <c r="AM120">
        <v>14178447644</v>
      </c>
      <c r="AO120" t="s">
        <v>4046</v>
      </c>
      <c r="AP120" t="s">
        <v>141</v>
      </c>
      <c r="AQ120" t="s">
        <v>142</v>
      </c>
      <c r="AR120" t="s">
        <v>143</v>
      </c>
      <c r="AS120" t="s">
        <v>144</v>
      </c>
      <c r="AT120" t="s">
        <v>145</v>
      </c>
      <c r="AV120" t="s">
        <v>146</v>
      </c>
      <c r="AW120" t="s">
        <v>147</v>
      </c>
      <c r="AX120" s="3">
        <v>37110</v>
      </c>
      <c r="AY120" t="s">
        <v>117</v>
      </c>
      <c r="BA120">
        <v>19312747811</v>
      </c>
      <c r="BC120" t="s">
        <v>148</v>
      </c>
      <c r="BD120" t="s">
        <v>149</v>
      </c>
      <c r="BE120" t="s">
        <v>147</v>
      </c>
      <c r="BF120" t="s">
        <v>150</v>
      </c>
      <c r="BG120" t="s">
        <v>1047</v>
      </c>
      <c r="BH120" s="1">
        <v>44069.833333333336</v>
      </c>
      <c r="BI120">
        <v>40</v>
      </c>
      <c r="BJ120">
        <v>0</v>
      </c>
      <c r="BK120">
        <v>8</v>
      </c>
      <c r="BL120">
        <v>8</v>
      </c>
      <c r="BM120">
        <v>8</v>
      </c>
      <c r="BN120">
        <v>8</v>
      </c>
      <c r="BO120">
        <v>8</v>
      </c>
      <c r="BP120">
        <v>0</v>
      </c>
      <c r="BQ120" t="str">
        <f>"7:00 AM"</f>
        <v>7:00 AM</v>
      </c>
      <c r="BR120" t="str">
        <f>"4:00 PM"</f>
        <v>4:00 PM</v>
      </c>
      <c r="BS120" t="s">
        <v>120</v>
      </c>
      <c r="BT120">
        <v>0</v>
      </c>
      <c r="BU120">
        <v>0</v>
      </c>
      <c r="BV120" t="s">
        <v>113</v>
      </c>
      <c r="BW120">
        <v>0</v>
      </c>
      <c r="BX120" t="s">
        <v>4047</v>
      </c>
      <c r="BY120" t="s">
        <v>4042</v>
      </c>
      <c r="CA120" t="s">
        <v>4043</v>
      </c>
      <c r="CB120" t="s">
        <v>1047</v>
      </c>
      <c r="CC120" s="3">
        <v>35809</v>
      </c>
      <c r="CD120" t="s">
        <v>2930</v>
      </c>
      <c r="CE120" t="s">
        <v>4048</v>
      </c>
      <c r="CF120" s="4">
        <v>13.23</v>
      </c>
      <c r="CH120" s="4">
        <v>19.850000000000001</v>
      </c>
      <c r="CJ120" t="s">
        <v>123</v>
      </c>
      <c r="CL120" t="s">
        <v>4049</v>
      </c>
      <c r="CO120" t="s">
        <v>124</v>
      </c>
      <c r="CP120" t="s">
        <v>121</v>
      </c>
      <c r="CQ120" t="s">
        <v>121</v>
      </c>
      <c r="CR120" t="s">
        <v>121</v>
      </c>
      <c r="CS120" t="s">
        <v>113</v>
      </c>
      <c r="CT120" t="s">
        <v>121</v>
      </c>
      <c r="CU120" t="s">
        <v>113</v>
      </c>
      <c r="CV120" t="s">
        <v>170</v>
      </c>
      <c r="CW120" t="str">
        <f>"14178442720"</f>
        <v>14178442720</v>
      </c>
      <c r="CX120" t="s">
        <v>4050</v>
      </c>
      <c r="CY120" t="s">
        <v>124</v>
      </c>
      <c r="CZ120" t="s">
        <v>126</v>
      </c>
      <c r="DA120" t="s">
        <v>113</v>
      </c>
      <c r="DB120" t="s">
        <v>113</v>
      </c>
      <c r="DC120" t="s">
        <v>121</v>
      </c>
      <c r="DD120" t="s">
        <v>113</v>
      </c>
    </row>
    <row r="121" spans="1:108" ht="15" customHeight="1" x14ac:dyDescent="0.25">
      <c r="A121" t="s">
        <v>11693</v>
      </c>
      <c r="B121" t="s">
        <v>129</v>
      </c>
      <c r="C121" s="1">
        <v>44070.465500810184</v>
      </c>
      <c r="D121" s="1">
        <v>44124</v>
      </c>
      <c r="E121" t="s">
        <v>113</v>
      </c>
      <c r="F121" t="s">
        <v>130</v>
      </c>
      <c r="G121" t="s">
        <v>12786</v>
      </c>
      <c r="H121" t="s">
        <v>131</v>
      </c>
      <c r="I121">
        <v>10</v>
      </c>
      <c r="J121">
        <v>10</v>
      </c>
      <c r="K121" s="1">
        <v>44145</v>
      </c>
      <c r="L121" s="1">
        <v>44211</v>
      </c>
      <c r="M121" s="1">
        <v>44145</v>
      </c>
      <c r="N121" s="1">
        <v>44211</v>
      </c>
      <c r="O121" t="s">
        <v>132</v>
      </c>
      <c r="P121" t="s">
        <v>11694</v>
      </c>
      <c r="R121" t="s">
        <v>11695</v>
      </c>
      <c r="T121" t="s">
        <v>11696</v>
      </c>
      <c r="U121" t="s">
        <v>204</v>
      </c>
      <c r="V121" s="3">
        <v>41102</v>
      </c>
      <c r="W121" t="s">
        <v>117</v>
      </c>
      <c r="Y121">
        <v>16069280030</v>
      </c>
      <c r="AA121">
        <v>56173</v>
      </c>
      <c r="AB121" t="s">
        <v>4583</v>
      </c>
      <c r="AC121" t="s">
        <v>11697</v>
      </c>
      <c r="AE121" t="s">
        <v>139</v>
      </c>
      <c r="AF121" t="s">
        <v>11695</v>
      </c>
      <c r="AH121" t="s">
        <v>11696</v>
      </c>
      <c r="AI121" t="s">
        <v>204</v>
      </c>
      <c r="AJ121" s="3">
        <v>41102</v>
      </c>
      <c r="AK121" t="s">
        <v>117</v>
      </c>
      <c r="AM121">
        <v>16069280030</v>
      </c>
      <c r="AO121" t="s">
        <v>11698</v>
      </c>
      <c r="AP121" t="s">
        <v>141</v>
      </c>
      <c r="AQ121" t="s">
        <v>142</v>
      </c>
      <c r="AR121" t="s">
        <v>143</v>
      </c>
      <c r="AS121" t="s">
        <v>144</v>
      </c>
      <c r="AT121" t="s">
        <v>145</v>
      </c>
      <c r="AV121" t="s">
        <v>146</v>
      </c>
      <c r="AW121" t="s">
        <v>147</v>
      </c>
      <c r="AX121" s="3">
        <v>37110</v>
      </c>
      <c r="AY121" t="s">
        <v>117</v>
      </c>
      <c r="BA121">
        <v>19312747811</v>
      </c>
      <c r="BC121" t="s">
        <v>148</v>
      </c>
      <c r="BD121" t="s">
        <v>149</v>
      </c>
      <c r="BE121" t="s">
        <v>147</v>
      </c>
      <c r="BF121" t="s">
        <v>150</v>
      </c>
      <c r="BG121" t="s">
        <v>204</v>
      </c>
      <c r="BH121" s="1">
        <v>44069.833333333336</v>
      </c>
      <c r="BI121">
        <v>40</v>
      </c>
      <c r="BJ121">
        <v>0</v>
      </c>
      <c r="BK121">
        <v>8</v>
      </c>
      <c r="BL121">
        <v>8</v>
      </c>
      <c r="BM121">
        <v>8</v>
      </c>
      <c r="BN121">
        <v>8</v>
      </c>
      <c r="BO121">
        <v>8</v>
      </c>
      <c r="BP121">
        <v>0</v>
      </c>
      <c r="BQ121" t="str">
        <f>"7:00 AM"</f>
        <v>7:00 AM</v>
      </c>
      <c r="BR121" t="str">
        <f>"3:00 PM"</f>
        <v>3:00 PM</v>
      </c>
      <c r="BS121" t="s">
        <v>120</v>
      </c>
      <c r="BT121">
        <v>0</v>
      </c>
      <c r="BU121">
        <v>3</v>
      </c>
      <c r="BV121" t="s">
        <v>113</v>
      </c>
      <c r="BW121">
        <v>0</v>
      </c>
      <c r="BX121" t="s">
        <v>11699</v>
      </c>
      <c r="BY121" t="s">
        <v>11695</v>
      </c>
      <c r="CA121" t="s">
        <v>11696</v>
      </c>
      <c r="CB121" t="s">
        <v>204</v>
      </c>
      <c r="CC121" s="3">
        <v>41102</v>
      </c>
      <c r="CD121" t="s">
        <v>11700</v>
      </c>
      <c r="CE121" t="s">
        <v>10943</v>
      </c>
      <c r="CF121" s="4">
        <v>12.66</v>
      </c>
      <c r="CH121" s="4">
        <v>18.989999999999998</v>
      </c>
      <c r="CJ121" t="s">
        <v>123</v>
      </c>
      <c r="CK121" t="s">
        <v>125</v>
      </c>
      <c r="CL121" t="s">
        <v>11701</v>
      </c>
      <c r="CO121" t="s">
        <v>124</v>
      </c>
      <c r="CP121" t="s">
        <v>121</v>
      </c>
      <c r="CQ121" t="s">
        <v>121</v>
      </c>
      <c r="CR121" t="s">
        <v>121</v>
      </c>
      <c r="CS121" t="s">
        <v>113</v>
      </c>
      <c r="CT121" t="s">
        <v>121</v>
      </c>
      <c r="CU121" t="s">
        <v>113</v>
      </c>
      <c r="CV121" t="s">
        <v>125</v>
      </c>
      <c r="CW121" t="str">
        <f>"17406464474"</f>
        <v>17406464474</v>
      </c>
      <c r="CX121" t="s">
        <v>11698</v>
      </c>
      <c r="CY121" t="s">
        <v>124</v>
      </c>
      <c r="CZ121" t="s">
        <v>126</v>
      </c>
      <c r="DA121" t="s">
        <v>113</v>
      </c>
      <c r="DB121" t="s">
        <v>113</v>
      </c>
      <c r="DC121" t="s">
        <v>121</v>
      </c>
      <c r="DD121" t="s">
        <v>113</v>
      </c>
    </row>
    <row r="122" spans="1:108" ht="15" customHeight="1" x14ac:dyDescent="0.25">
      <c r="A122" t="s">
        <v>1929</v>
      </c>
      <c r="B122" t="s">
        <v>129</v>
      </c>
      <c r="C122" s="1">
        <v>44070.482257870368</v>
      </c>
      <c r="D122" s="1">
        <v>44119</v>
      </c>
      <c r="E122" t="s">
        <v>113</v>
      </c>
      <c r="F122" t="s">
        <v>130</v>
      </c>
      <c r="G122" t="s">
        <v>12786</v>
      </c>
      <c r="H122" t="s">
        <v>131</v>
      </c>
      <c r="I122">
        <v>4</v>
      </c>
      <c r="J122">
        <v>4</v>
      </c>
      <c r="K122" s="1">
        <v>44145</v>
      </c>
      <c r="L122" s="1">
        <v>44183</v>
      </c>
      <c r="M122" s="1">
        <v>44145</v>
      </c>
      <c r="N122" s="1">
        <v>44183</v>
      </c>
      <c r="O122" t="s">
        <v>132</v>
      </c>
      <c r="P122" t="s">
        <v>1930</v>
      </c>
      <c r="R122" t="s">
        <v>1931</v>
      </c>
      <c r="T122" t="s">
        <v>1932</v>
      </c>
      <c r="U122" t="s">
        <v>1933</v>
      </c>
      <c r="V122" s="3">
        <v>60561</v>
      </c>
      <c r="W122" t="s">
        <v>117</v>
      </c>
      <c r="Y122">
        <v>16309695100</v>
      </c>
      <c r="AA122">
        <v>56173</v>
      </c>
      <c r="AB122" t="s">
        <v>1934</v>
      </c>
      <c r="AC122" t="s">
        <v>1935</v>
      </c>
      <c r="AE122" t="s">
        <v>139</v>
      </c>
      <c r="AF122" t="s">
        <v>1931</v>
      </c>
      <c r="AH122" t="s">
        <v>1932</v>
      </c>
      <c r="AI122" t="s">
        <v>1933</v>
      </c>
      <c r="AJ122" s="3">
        <v>60561</v>
      </c>
      <c r="AK122" t="s">
        <v>117</v>
      </c>
      <c r="AM122">
        <v>16309695100</v>
      </c>
      <c r="AO122" t="s">
        <v>1936</v>
      </c>
      <c r="AP122" t="s">
        <v>141</v>
      </c>
      <c r="AQ122" t="s">
        <v>142</v>
      </c>
      <c r="AR122" t="s">
        <v>143</v>
      </c>
      <c r="AS122" t="s">
        <v>144</v>
      </c>
      <c r="AT122" t="s">
        <v>145</v>
      </c>
      <c r="AV122" t="s">
        <v>146</v>
      </c>
      <c r="AW122" t="s">
        <v>147</v>
      </c>
      <c r="AX122" s="3">
        <v>37110</v>
      </c>
      <c r="AY122" t="s">
        <v>117</v>
      </c>
      <c r="BA122">
        <v>19312747811</v>
      </c>
      <c r="BC122" t="s">
        <v>148</v>
      </c>
      <c r="BD122" t="s">
        <v>149</v>
      </c>
      <c r="BE122" t="s">
        <v>147</v>
      </c>
      <c r="BF122" t="s">
        <v>150</v>
      </c>
      <c r="BG122" t="s">
        <v>1933</v>
      </c>
      <c r="BH122" s="1">
        <v>44069.833333333336</v>
      </c>
      <c r="BI122">
        <v>40</v>
      </c>
      <c r="BJ122">
        <v>0</v>
      </c>
      <c r="BK122">
        <v>8</v>
      </c>
      <c r="BL122">
        <v>8</v>
      </c>
      <c r="BM122">
        <v>8</v>
      </c>
      <c r="BN122">
        <v>8</v>
      </c>
      <c r="BO122">
        <v>8</v>
      </c>
      <c r="BP122">
        <v>0</v>
      </c>
      <c r="BQ122" t="str">
        <f>"7:00 AM"</f>
        <v>7:00 AM</v>
      </c>
      <c r="BR122" t="str">
        <f>"3:00 PM"</f>
        <v>3:00 PM</v>
      </c>
      <c r="BS122" t="s">
        <v>120</v>
      </c>
      <c r="BT122">
        <v>0</v>
      </c>
      <c r="BU122">
        <v>0</v>
      </c>
      <c r="BV122" t="s">
        <v>113</v>
      </c>
      <c r="BW122">
        <v>0</v>
      </c>
      <c r="BX122" s="2" t="s">
        <v>1937</v>
      </c>
      <c r="BY122" t="s">
        <v>1938</v>
      </c>
      <c r="CA122" t="s">
        <v>1932</v>
      </c>
      <c r="CB122" t="s">
        <v>1933</v>
      </c>
      <c r="CC122" s="3">
        <v>60561</v>
      </c>
      <c r="CD122" t="s">
        <v>1939</v>
      </c>
      <c r="CE122" t="s">
        <v>1940</v>
      </c>
      <c r="CF122" s="4">
        <v>16.34</v>
      </c>
      <c r="CH122" s="4">
        <v>24.51</v>
      </c>
      <c r="CJ122" t="s">
        <v>123</v>
      </c>
      <c r="CK122" t="s">
        <v>125</v>
      </c>
      <c r="CL122" t="s">
        <v>1941</v>
      </c>
      <c r="CO122" t="s">
        <v>124</v>
      </c>
      <c r="CP122" t="s">
        <v>121</v>
      </c>
      <c r="CQ122" t="s">
        <v>121</v>
      </c>
      <c r="CR122" t="s">
        <v>121</v>
      </c>
      <c r="CS122" t="s">
        <v>113</v>
      </c>
      <c r="CT122" t="s">
        <v>121</v>
      </c>
      <c r="CU122" t="s">
        <v>113</v>
      </c>
      <c r="CV122" t="s">
        <v>125</v>
      </c>
      <c r="CW122" t="str">
        <f>"16309695100"</f>
        <v>16309695100</v>
      </c>
      <c r="CX122" t="s">
        <v>1942</v>
      </c>
      <c r="CY122" t="s">
        <v>124</v>
      </c>
      <c r="CZ122" t="s">
        <v>126</v>
      </c>
      <c r="DA122" t="s">
        <v>113</v>
      </c>
      <c r="DB122" t="s">
        <v>113</v>
      </c>
      <c r="DC122" t="s">
        <v>121</v>
      </c>
      <c r="DD122" t="s">
        <v>113</v>
      </c>
    </row>
    <row r="123" spans="1:108" ht="15" customHeight="1" x14ac:dyDescent="0.25">
      <c r="A123" t="s">
        <v>6239</v>
      </c>
      <c r="B123" t="s">
        <v>129</v>
      </c>
      <c r="C123" s="1">
        <v>44070.506507523147</v>
      </c>
      <c r="D123" s="1">
        <v>44124</v>
      </c>
      <c r="E123" t="s">
        <v>113</v>
      </c>
      <c r="F123" t="s">
        <v>3025</v>
      </c>
      <c r="G123" t="s">
        <v>12786</v>
      </c>
      <c r="H123" t="s">
        <v>131</v>
      </c>
      <c r="I123">
        <v>10</v>
      </c>
      <c r="J123">
        <v>10</v>
      </c>
      <c r="K123" s="1">
        <v>44145</v>
      </c>
      <c r="L123" s="1">
        <v>44195</v>
      </c>
      <c r="M123" s="1">
        <v>44145</v>
      </c>
      <c r="N123" s="1">
        <v>44195</v>
      </c>
      <c r="O123" t="s">
        <v>132</v>
      </c>
      <c r="P123" t="s">
        <v>6240</v>
      </c>
      <c r="R123" t="s">
        <v>6241</v>
      </c>
      <c r="S123" t="s">
        <v>124</v>
      </c>
      <c r="T123" t="s">
        <v>6242</v>
      </c>
      <c r="U123" t="s">
        <v>147</v>
      </c>
      <c r="V123" s="3">
        <v>37077</v>
      </c>
      <c r="W123" t="s">
        <v>117</v>
      </c>
      <c r="X123" t="s">
        <v>124</v>
      </c>
      <c r="Y123">
        <v>16152640577</v>
      </c>
      <c r="Z123">
        <v>0</v>
      </c>
      <c r="AA123">
        <v>56173</v>
      </c>
      <c r="AB123" t="s">
        <v>6243</v>
      </c>
      <c r="AC123" t="s">
        <v>6244</v>
      </c>
      <c r="AD123" t="s">
        <v>124</v>
      </c>
      <c r="AE123" t="s">
        <v>6245</v>
      </c>
      <c r="AF123" t="s">
        <v>6241</v>
      </c>
      <c r="AG123" t="s">
        <v>124</v>
      </c>
      <c r="AH123" t="s">
        <v>6242</v>
      </c>
      <c r="AI123" t="s">
        <v>147</v>
      </c>
      <c r="AJ123" s="3">
        <v>37077</v>
      </c>
      <c r="AK123" t="s">
        <v>117</v>
      </c>
      <c r="AM123">
        <v>16152640577</v>
      </c>
      <c r="AN123">
        <v>0</v>
      </c>
      <c r="AO123" t="s">
        <v>6246</v>
      </c>
      <c r="AP123" t="s">
        <v>141</v>
      </c>
      <c r="AQ123" t="s">
        <v>142</v>
      </c>
      <c r="AR123" t="s">
        <v>143</v>
      </c>
      <c r="AS123" t="s">
        <v>144</v>
      </c>
      <c r="AT123" t="s">
        <v>145</v>
      </c>
      <c r="AV123" t="s">
        <v>146</v>
      </c>
      <c r="AW123" t="s">
        <v>147</v>
      </c>
      <c r="AX123" s="3">
        <v>37110</v>
      </c>
      <c r="AY123" t="s">
        <v>117</v>
      </c>
      <c r="BA123">
        <v>19312747811</v>
      </c>
      <c r="BC123" t="s">
        <v>148</v>
      </c>
      <c r="BD123" t="s">
        <v>149</v>
      </c>
      <c r="BE123" t="s">
        <v>147</v>
      </c>
      <c r="BF123" t="s">
        <v>150</v>
      </c>
      <c r="BG123" t="s">
        <v>147</v>
      </c>
      <c r="BH123" s="1">
        <v>44069.833333333336</v>
      </c>
      <c r="BI123">
        <v>40</v>
      </c>
      <c r="BJ123">
        <v>0</v>
      </c>
      <c r="BK123">
        <v>8</v>
      </c>
      <c r="BL123">
        <v>8</v>
      </c>
      <c r="BM123">
        <v>8</v>
      </c>
      <c r="BN123">
        <v>8</v>
      </c>
      <c r="BO123">
        <v>8</v>
      </c>
      <c r="BP123">
        <v>0</v>
      </c>
      <c r="BQ123" t="str">
        <f>"7:00 AM"</f>
        <v>7:00 AM</v>
      </c>
      <c r="BR123" t="str">
        <f>"3:00 PM"</f>
        <v>3:00 PM</v>
      </c>
      <c r="BS123" t="s">
        <v>120</v>
      </c>
      <c r="BT123">
        <v>0</v>
      </c>
      <c r="BU123">
        <v>3</v>
      </c>
      <c r="BV123" t="s">
        <v>113</v>
      </c>
      <c r="BW123">
        <v>0</v>
      </c>
      <c r="BX123" s="2" t="s">
        <v>6247</v>
      </c>
      <c r="BY123" t="s">
        <v>6241</v>
      </c>
      <c r="CA123" t="s">
        <v>6242</v>
      </c>
      <c r="CB123" t="s">
        <v>147</v>
      </c>
      <c r="CC123" s="3">
        <v>37077</v>
      </c>
      <c r="CD123" t="s">
        <v>6248</v>
      </c>
      <c r="CE123" t="s">
        <v>4681</v>
      </c>
      <c r="CF123" s="4">
        <v>12.71</v>
      </c>
      <c r="CH123" s="4">
        <v>19.07</v>
      </c>
      <c r="CJ123" t="s">
        <v>123</v>
      </c>
      <c r="CL123" t="s">
        <v>6249</v>
      </c>
      <c r="CO123" t="s">
        <v>124</v>
      </c>
      <c r="CP123" t="s">
        <v>121</v>
      </c>
      <c r="CQ123" t="s">
        <v>121</v>
      </c>
      <c r="CR123" t="s">
        <v>121</v>
      </c>
      <c r="CS123" t="s">
        <v>113</v>
      </c>
      <c r="CT123" t="s">
        <v>121</v>
      </c>
      <c r="CU123" t="s">
        <v>113</v>
      </c>
      <c r="CV123" t="s">
        <v>125</v>
      </c>
      <c r="CW123" t="str">
        <f>"16152640577"</f>
        <v>16152640577</v>
      </c>
      <c r="CX123" t="s">
        <v>6250</v>
      </c>
      <c r="CY123" t="s">
        <v>124</v>
      </c>
      <c r="CZ123" t="s">
        <v>126</v>
      </c>
      <c r="DA123" t="s">
        <v>113</v>
      </c>
      <c r="DB123" t="s">
        <v>113</v>
      </c>
      <c r="DC123" t="s">
        <v>121</v>
      </c>
      <c r="DD123" t="s">
        <v>113</v>
      </c>
    </row>
    <row r="124" spans="1:108" ht="15" customHeight="1" x14ac:dyDescent="0.25">
      <c r="A124" t="s">
        <v>9703</v>
      </c>
      <c r="B124" t="s">
        <v>129</v>
      </c>
      <c r="C124" s="1">
        <v>44070.529244675927</v>
      </c>
      <c r="D124" s="1">
        <v>44130</v>
      </c>
      <c r="E124" t="s">
        <v>113</v>
      </c>
      <c r="F124" t="s">
        <v>9704</v>
      </c>
      <c r="G124" t="s">
        <v>12786</v>
      </c>
      <c r="H124" t="s">
        <v>131</v>
      </c>
      <c r="I124">
        <v>3</v>
      </c>
      <c r="J124">
        <v>3</v>
      </c>
      <c r="K124" s="1">
        <v>44145</v>
      </c>
      <c r="L124" s="1">
        <v>44195</v>
      </c>
      <c r="M124" s="1">
        <v>44145</v>
      </c>
      <c r="N124" s="1">
        <v>44195</v>
      </c>
      <c r="O124" t="s">
        <v>132</v>
      </c>
      <c r="P124" t="s">
        <v>7518</v>
      </c>
      <c r="R124" t="s">
        <v>7519</v>
      </c>
      <c r="T124" t="s">
        <v>5093</v>
      </c>
      <c r="U124" t="s">
        <v>1292</v>
      </c>
      <c r="V124" s="3">
        <v>15301</v>
      </c>
      <c r="W124" t="s">
        <v>117</v>
      </c>
      <c r="Y124">
        <v>17243501351</v>
      </c>
      <c r="AA124">
        <v>56173</v>
      </c>
      <c r="AB124" t="s">
        <v>7520</v>
      </c>
      <c r="AC124" t="s">
        <v>7521</v>
      </c>
      <c r="AE124" t="s">
        <v>139</v>
      </c>
      <c r="AF124" t="s">
        <v>7519</v>
      </c>
      <c r="AG124" t="s">
        <v>7522</v>
      </c>
      <c r="AH124" t="s">
        <v>5093</v>
      </c>
      <c r="AI124" t="s">
        <v>1292</v>
      </c>
      <c r="AJ124" s="3">
        <v>15301</v>
      </c>
      <c r="AK124" t="s">
        <v>117</v>
      </c>
      <c r="AM124">
        <v>17243501351</v>
      </c>
      <c r="AO124" t="s">
        <v>7523</v>
      </c>
      <c r="AP124" t="s">
        <v>141</v>
      </c>
      <c r="AQ124" t="s">
        <v>142</v>
      </c>
      <c r="AR124" t="s">
        <v>143</v>
      </c>
      <c r="AS124" t="s">
        <v>144</v>
      </c>
      <c r="AT124" t="s">
        <v>145</v>
      </c>
      <c r="AV124" t="s">
        <v>146</v>
      </c>
      <c r="AW124" t="s">
        <v>147</v>
      </c>
      <c r="AX124" s="3">
        <v>37110</v>
      </c>
      <c r="AY124" t="s">
        <v>117</v>
      </c>
      <c r="BA124">
        <v>19312747811</v>
      </c>
      <c r="BC124" t="s">
        <v>148</v>
      </c>
      <c r="BD124" t="s">
        <v>149</v>
      </c>
      <c r="BE124" t="s">
        <v>147</v>
      </c>
      <c r="BF124" t="s">
        <v>150</v>
      </c>
      <c r="BG124" t="s">
        <v>1292</v>
      </c>
      <c r="BH124" s="1">
        <v>44069.833333333336</v>
      </c>
      <c r="BI124">
        <v>40</v>
      </c>
      <c r="BJ124">
        <v>0</v>
      </c>
      <c r="BK124">
        <v>8</v>
      </c>
      <c r="BL124">
        <v>8</v>
      </c>
      <c r="BM124">
        <v>8</v>
      </c>
      <c r="BN124">
        <v>8</v>
      </c>
      <c r="BO124">
        <v>8</v>
      </c>
      <c r="BP124">
        <v>0</v>
      </c>
      <c r="BQ124" t="str">
        <f>"7:00 AM"</f>
        <v>7:00 AM</v>
      </c>
      <c r="BR124" t="str">
        <f>"3:00 PM"</f>
        <v>3:00 PM</v>
      </c>
      <c r="BS124" t="s">
        <v>120</v>
      </c>
      <c r="BT124">
        <v>0</v>
      </c>
      <c r="BU124">
        <v>0</v>
      </c>
      <c r="BV124" t="s">
        <v>113</v>
      </c>
      <c r="BW124">
        <v>0</v>
      </c>
      <c r="BX124" t="s">
        <v>9705</v>
      </c>
      <c r="BY124" t="s">
        <v>7519</v>
      </c>
      <c r="CA124" t="s">
        <v>5093</v>
      </c>
      <c r="CB124" t="s">
        <v>1292</v>
      </c>
      <c r="CC124" s="3">
        <v>15301</v>
      </c>
      <c r="CD124" t="s">
        <v>5093</v>
      </c>
      <c r="CE124" t="s">
        <v>1802</v>
      </c>
      <c r="CF124" s="4">
        <v>14.66</v>
      </c>
      <c r="CH124" s="4">
        <v>21.99</v>
      </c>
      <c r="CJ124" t="s">
        <v>123</v>
      </c>
      <c r="CK124" t="s">
        <v>125</v>
      </c>
      <c r="CL124" t="s">
        <v>9706</v>
      </c>
      <c r="CO124" t="s">
        <v>124</v>
      </c>
      <c r="CP124" t="s">
        <v>121</v>
      </c>
      <c r="CQ124" t="s">
        <v>121</v>
      </c>
      <c r="CR124" t="s">
        <v>121</v>
      </c>
      <c r="CS124" t="s">
        <v>113</v>
      </c>
      <c r="CT124" t="s">
        <v>121</v>
      </c>
      <c r="CU124" t="s">
        <v>113</v>
      </c>
      <c r="CV124" t="s">
        <v>125</v>
      </c>
      <c r="CW124" t="str">
        <f>"17243501351"</f>
        <v>17243501351</v>
      </c>
      <c r="CX124" t="s">
        <v>9707</v>
      </c>
      <c r="CY124" t="s">
        <v>124</v>
      </c>
      <c r="CZ124" t="s">
        <v>126</v>
      </c>
      <c r="DA124" t="s">
        <v>113</v>
      </c>
      <c r="DB124" t="s">
        <v>113</v>
      </c>
      <c r="DC124" t="s">
        <v>121</v>
      </c>
      <c r="DD124" t="s">
        <v>113</v>
      </c>
    </row>
    <row r="125" spans="1:108" ht="15" customHeight="1" x14ac:dyDescent="0.25">
      <c r="A125" t="s">
        <v>5424</v>
      </c>
      <c r="B125" t="s">
        <v>129</v>
      </c>
      <c r="C125" s="1">
        <v>44070.600491203702</v>
      </c>
      <c r="D125" s="1">
        <v>44117</v>
      </c>
      <c r="E125" t="s">
        <v>113</v>
      </c>
      <c r="F125" t="s">
        <v>5425</v>
      </c>
      <c r="G125" t="s">
        <v>12791</v>
      </c>
      <c r="H125" t="s">
        <v>283</v>
      </c>
      <c r="I125">
        <v>10</v>
      </c>
      <c r="J125">
        <v>10</v>
      </c>
      <c r="K125" s="1">
        <v>44160</v>
      </c>
      <c r="L125" s="1">
        <v>44287</v>
      </c>
      <c r="M125" s="1">
        <v>44160</v>
      </c>
      <c r="N125" s="1">
        <v>44287</v>
      </c>
      <c r="O125" t="s">
        <v>115</v>
      </c>
      <c r="P125" t="s">
        <v>5426</v>
      </c>
      <c r="R125" t="s">
        <v>5427</v>
      </c>
      <c r="S125" t="s">
        <v>5428</v>
      </c>
      <c r="T125" t="s">
        <v>5429</v>
      </c>
      <c r="U125" t="s">
        <v>288</v>
      </c>
      <c r="V125" s="3">
        <v>81435</v>
      </c>
      <c r="W125" t="s">
        <v>117</v>
      </c>
      <c r="Y125">
        <v>19707087993</v>
      </c>
      <c r="AA125">
        <v>72119</v>
      </c>
      <c r="AB125" t="s">
        <v>5430</v>
      </c>
      <c r="AC125" t="s">
        <v>5431</v>
      </c>
      <c r="AD125" t="s">
        <v>124</v>
      </c>
      <c r="AE125" t="s">
        <v>161</v>
      </c>
      <c r="AF125" t="s">
        <v>5427</v>
      </c>
      <c r="AG125" t="s">
        <v>5428</v>
      </c>
      <c r="AH125" t="s">
        <v>5429</v>
      </c>
      <c r="AI125" t="s">
        <v>288</v>
      </c>
      <c r="AJ125" s="3">
        <v>81435</v>
      </c>
      <c r="AK125" t="s">
        <v>117</v>
      </c>
      <c r="AM125">
        <v>19707087993</v>
      </c>
      <c r="AO125" t="s">
        <v>5432</v>
      </c>
      <c r="AP125" t="s">
        <v>239</v>
      </c>
      <c r="AQ125" t="s">
        <v>472</v>
      </c>
      <c r="AR125" t="s">
        <v>473</v>
      </c>
      <c r="AS125" t="s">
        <v>124</v>
      </c>
      <c r="AT125" t="s">
        <v>474</v>
      </c>
      <c r="AU125" t="s">
        <v>475</v>
      </c>
      <c r="AV125" t="s">
        <v>476</v>
      </c>
      <c r="AW125" t="s">
        <v>324</v>
      </c>
      <c r="AX125" s="3">
        <v>83814</v>
      </c>
      <c r="AY125" t="s">
        <v>117</v>
      </c>
      <c r="BA125">
        <v>12087772654</v>
      </c>
      <c r="BC125" t="s">
        <v>617</v>
      </c>
      <c r="BD125" t="s">
        <v>478</v>
      </c>
      <c r="BG125" t="s">
        <v>288</v>
      </c>
      <c r="BH125" s="1">
        <v>44069.833333333336</v>
      </c>
      <c r="BI125">
        <v>40</v>
      </c>
      <c r="BJ125">
        <v>0</v>
      </c>
      <c r="BK125">
        <v>8</v>
      </c>
      <c r="BL125">
        <v>8</v>
      </c>
      <c r="BM125">
        <v>8</v>
      </c>
      <c r="BN125">
        <v>8</v>
      </c>
      <c r="BO125">
        <v>8</v>
      </c>
      <c r="BP125">
        <v>0</v>
      </c>
      <c r="BQ125" t="str">
        <f>"8:00 AM"</f>
        <v>8:00 AM</v>
      </c>
      <c r="BR125" t="str">
        <f>"5:00 PM"</f>
        <v>5:00 PM</v>
      </c>
      <c r="BS125" t="s">
        <v>120</v>
      </c>
      <c r="BT125">
        <v>0</v>
      </c>
      <c r="BU125">
        <v>0</v>
      </c>
      <c r="BV125" t="s">
        <v>113</v>
      </c>
      <c r="BW125">
        <v>0</v>
      </c>
      <c r="BX125" t="s">
        <v>5433</v>
      </c>
      <c r="BY125" t="s">
        <v>5434</v>
      </c>
      <c r="BZ125" t="s">
        <v>5428</v>
      </c>
      <c r="CA125" t="s">
        <v>5429</v>
      </c>
      <c r="CB125" t="s">
        <v>288</v>
      </c>
      <c r="CC125" s="3">
        <v>81435</v>
      </c>
      <c r="CD125" t="s">
        <v>5435</v>
      </c>
      <c r="CE125" t="s">
        <v>5436</v>
      </c>
      <c r="CF125" s="4">
        <v>13.53</v>
      </c>
      <c r="CG125" s="4">
        <v>15</v>
      </c>
      <c r="CH125" s="4">
        <v>20.3</v>
      </c>
      <c r="CI125" s="4">
        <v>22.5</v>
      </c>
      <c r="CJ125" t="s">
        <v>123</v>
      </c>
      <c r="CK125" t="s">
        <v>483</v>
      </c>
      <c r="CL125" t="s">
        <v>5437</v>
      </c>
      <c r="CO125" t="s">
        <v>124</v>
      </c>
      <c r="CP125" t="s">
        <v>121</v>
      </c>
      <c r="CQ125" t="s">
        <v>121</v>
      </c>
      <c r="CR125" t="s">
        <v>121</v>
      </c>
      <c r="CS125" t="s">
        <v>121</v>
      </c>
      <c r="CT125" t="s">
        <v>121</v>
      </c>
      <c r="CU125" t="s">
        <v>113</v>
      </c>
      <c r="CV125" t="s">
        <v>485</v>
      </c>
      <c r="CW125" t="str">
        <f>"19707087993"</f>
        <v>19707087993</v>
      </c>
      <c r="CX125" t="s">
        <v>5432</v>
      </c>
      <c r="CY125" t="s">
        <v>124</v>
      </c>
      <c r="CZ125" t="s">
        <v>126</v>
      </c>
      <c r="DA125" t="s">
        <v>113</v>
      </c>
      <c r="DB125" t="s">
        <v>121</v>
      </c>
      <c r="DC125" t="s">
        <v>121</v>
      </c>
      <c r="DD125" t="s">
        <v>113</v>
      </c>
    </row>
    <row r="126" spans="1:108" ht="15" customHeight="1" x14ac:dyDescent="0.25">
      <c r="A126" t="s">
        <v>4770</v>
      </c>
      <c r="B126" t="s">
        <v>129</v>
      </c>
      <c r="C126" s="1">
        <v>44070.638350462963</v>
      </c>
      <c r="D126" s="1">
        <v>44124</v>
      </c>
      <c r="E126" t="s">
        <v>113</v>
      </c>
      <c r="F126" t="s">
        <v>130</v>
      </c>
      <c r="G126" t="s">
        <v>12786</v>
      </c>
      <c r="H126" t="s">
        <v>131</v>
      </c>
      <c r="I126">
        <v>5</v>
      </c>
      <c r="J126">
        <v>5</v>
      </c>
      <c r="K126" s="1">
        <v>44145</v>
      </c>
      <c r="L126" s="1">
        <v>44195</v>
      </c>
      <c r="M126" s="1">
        <v>44145</v>
      </c>
      <c r="N126" s="1">
        <v>44195</v>
      </c>
      <c r="O126" t="s">
        <v>132</v>
      </c>
      <c r="P126" t="s">
        <v>4664</v>
      </c>
      <c r="R126" t="s">
        <v>4665</v>
      </c>
      <c r="T126" t="s">
        <v>4666</v>
      </c>
      <c r="U126" t="s">
        <v>1292</v>
      </c>
      <c r="V126" s="3">
        <v>16046</v>
      </c>
      <c r="W126" t="s">
        <v>117</v>
      </c>
      <c r="Y126">
        <v>17244323232</v>
      </c>
      <c r="AA126">
        <v>56173</v>
      </c>
      <c r="AB126" t="s">
        <v>4667</v>
      </c>
      <c r="AC126" t="s">
        <v>4668</v>
      </c>
      <c r="AE126" t="s">
        <v>139</v>
      </c>
      <c r="AF126" t="s">
        <v>4665</v>
      </c>
      <c r="AH126" t="s">
        <v>4666</v>
      </c>
      <c r="AI126" t="s">
        <v>1292</v>
      </c>
      <c r="AJ126" s="3">
        <v>16046</v>
      </c>
      <c r="AK126" t="s">
        <v>117</v>
      </c>
      <c r="AM126">
        <v>17244323232</v>
      </c>
      <c r="AO126" t="s">
        <v>4669</v>
      </c>
      <c r="AP126" t="s">
        <v>141</v>
      </c>
      <c r="AQ126" t="s">
        <v>142</v>
      </c>
      <c r="AR126" t="s">
        <v>143</v>
      </c>
      <c r="AS126" t="s">
        <v>144</v>
      </c>
      <c r="AT126" t="s">
        <v>145</v>
      </c>
      <c r="AV126" t="s">
        <v>146</v>
      </c>
      <c r="AW126" t="s">
        <v>147</v>
      </c>
      <c r="AX126" s="3">
        <v>37110</v>
      </c>
      <c r="AY126" t="s">
        <v>117</v>
      </c>
      <c r="BA126">
        <v>19312747811</v>
      </c>
      <c r="BC126" t="s">
        <v>148</v>
      </c>
      <c r="BD126" t="s">
        <v>149</v>
      </c>
      <c r="BE126" t="s">
        <v>147</v>
      </c>
      <c r="BF126" t="s">
        <v>150</v>
      </c>
      <c r="BG126" t="s">
        <v>1292</v>
      </c>
      <c r="BH126" s="1">
        <v>44069.833333333336</v>
      </c>
      <c r="BI126">
        <v>40</v>
      </c>
      <c r="BJ126">
        <v>0</v>
      </c>
      <c r="BK126">
        <v>8</v>
      </c>
      <c r="BL126">
        <v>8</v>
      </c>
      <c r="BM126">
        <v>8</v>
      </c>
      <c r="BN126">
        <v>8</v>
      </c>
      <c r="BO126">
        <v>8</v>
      </c>
      <c r="BP126">
        <v>0</v>
      </c>
      <c r="BQ126" t="str">
        <f>"7:00 AM"</f>
        <v>7:00 AM</v>
      </c>
      <c r="BR126" t="str">
        <f>"3:00 PM"</f>
        <v>3:00 PM</v>
      </c>
      <c r="BS126" t="s">
        <v>120</v>
      </c>
      <c r="BT126">
        <v>0</v>
      </c>
      <c r="BU126">
        <v>0</v>
      </c>
      <c r="BV126" t="s">
        <v>113</v>
      </c>
      <c r="BW126">
        <v>0</v>
      </c>
      <c r="BX126" t="s">
        <v>4670</v>
      </c>
      <c r="BY126" t="s">
        <v>4671</v>
      </c>
      <c r="CA126" t="s">
        <v>4672</v>
      </c>
      <c r="CB126" t="s">
        <v>1292</v>
      </c>
      <c r="CC126" s="3">
        <v>16046</v>
      </c>
      <c r="CD126" t="s">
        <v>3914</v>
      </c>
      <c r="CE126" t="s">
        <v>1802</v>
      </c>
      <c r="CF126" s="4">
        <v>14.66</v>
      </c>
      <c r="CH126" s="4">
        <v>21.99</v>
      </c>
      <c r="CJ126" t="s">
        <v>123</v>
      </c>
      <c r="CK126" t="s">
        <v>125</v>
      </c>
      <c r="CL126" t="s">
        <v>4673</v>
      </c>
      <c r="CO126" t="s">
        <v>124</v>
      </c>
      <c r="CP126" t="s">
        <v>121</v>
      </c>
      <c r="CQ126" t="s">
        <v>121</v>
      </c>
      <c r="CR126" t="s">
        <v>121</v>
      </c>
      <c r="CS126" t="s">
        <v>113</v>
      </c>
      <c r="CT126" t="s">
        <v>121</v>
      </c>
      <c r="CU126" t="s">
        <v>113</v>
      </c>
      <c r="CV126" t="s">
        <v>125</v>
      </c>
      <c r="CW126" t="str">
        <f>"17244323232"</f>
        <v>17244323232</v>
      </c>
      <c r="CX126" t="s">
        <v>4674</v>
      </c>
      <c r="CY126" t="s">
        <v>124</v>
      </c>
      <c r="CZ126" t="s">
        <v>126</v>
      </c>
      <c r="DA126" t="s">
        <v>113</v>
      </c>
      <c r="DB126" t="s">
        <v>113</v>
      </c>
      <c r="DC126" t="s">
        <v>121</v>
      </c>
      <c r="DD126" t="s">
        <v>113</v>
      </c>
    </row>
    <row r="127" spans="1:108" ht="15" customHeight="1" x14ac:dyDescent="0.25">
      <c r="A127" t="s">
        <v>10988</v>
      </c>
      <c r="B127" t="s">
        <v>129</v>
      </c>
      <c r="C127" s="1">
        <v>44070.669706018518</v>
      </c>
      <c r="D127" s="1">
        <v>44118</v>
      </c>
      <c r="E127" t="s">
        <v>121</v>
      </c>
      <c r="F127" t="s">
        <v>2517</v>
      </c>
      <c r="G127" t="s">
        <v>12791</v>
      </c>
      <c r="H127" t="s">
        <v>283</v>
      </c>
      <c r="I127">
        <v>35</v>
      </c>
      <c r="J127">
        <v>35</v>
      </c>
      <c r="K127" s="1">
        <v>44145</v>
      </c>
      <c r="L127" s="1">
        <v>44290</v>
      </c>
      <c r="M127" s="1">
        <v>44145</v>
      </c>
      <c r="N127" s="1">
        <v>44290</v>
      </c>
      <c r="O127" t="s">
        <v>115</v>
      </c>
      <c r="P127" t="s">
        <v>3038</v>
      </c>
      <c r="Q127" t="s">
        <v>124</v>
      </c>
      <c r="R127" t="s">
        <v>3039</v>
      </c>
      <c r="S127" t="s">
        <v>3040</v>
      </c>
      <c r="T127" t="s">
        <v>3041</v>
      </c>
      <c r="U127" t="s">
        <v>397</v>
      </c>
      <c r="V127" s="3">
        <v>84060</v>
      </c>
      <c r="W127" t="s">
        <v>117</v>
      </c>
      <c r="X127" t="s">
        <v>124</v>
      </c>
      <c r="Y127">
        <v>14356493700</v>
      </c>
      <c r="AA127">
        <v>721110</v>
      </c>
      <c r="AB127" t="s">
        <v>3042</v>
      </c>
      <c r="AC127" t="s">
        <v>3043</v>
      </c>
      <c r="AD127" t="s">
        <v>195</v>
      </c>
      <c r="AE127" t="s">
        <v>3044</v>
      </c>
      <c r="AF127" t="s">
        <v>3039</v>
      </c>
      <c r="AG127" t="s">
        <v>3040</v>
      </c>
      <c r="AH127" t="s">
        <v>3041</v>
      </c>
      <c r="AI127" t="s">
        <v>397</v>
      </c>
      <c r="AJ127" s="3">
        <v>84060</v>
      </c>
      <c r="AK127" t="s">
        <v>117</v>
      </c>
      <c r="AL127" t="s">
        <v>124</v>
      </c>
      <c r="AM127">
        <v>14356456469</v>
      </c>
      <c r="AO127" t="s">
        <v>3045</v>
      </c>
      <c r="BG127" t="s">
        <v>397</v>
      </c>
      <c r="BH127" s="1">
        <v>44069.833333333336</v>
      </c>
      <c r="BI127">
        <v>35</v>
      </c>
      <c r="BJ127">
        <v>5</v>
      </c>
      <c r="BK127">
        <v>5</v>
      </c>
      <c r="BL127">
        <v>5</v>
      </c>
      <c r="BM127">
        <v>5</v>
      </c>
      <c r="BN127">
        <v>5</v>
      </c>
      <c r="BO127">
        <v>5</v>
      </c>
      <c r="BP127">
        <v>5</v>
      </c>
      <c r="BQ127" t="str">
        <f>"7:00 AM"</f>
        <v>7:00 AM</v>
      </c>
      <c r="BR127" t="str">
        <f>"11:00 PM"</f>
        <v>11:00 PM</v>
      </c>
      <c r="BS127" t="s">
        <v>120</v>
      </c>
      <c r="BT127">
        <v>0</v>
      </c>
      <c r="BU127">
        <v>0</v>
      </c>
      <c r="BV127" t="s">
        <v>113</v>
      </c>
      <c r="BW127">
        <v>0</v>
      </c>
      <c r="BX127" t="s">
        <v>10989</v>
      </c>
      <c r="BY127" t="s">
        <v>3039</v>
      </c>
      <c r="BZ127" t="s">
        <v>3040</v>
      </c>
      <c r="CA127" t="s">
        <v>3041</v>
      </c>
      <c r="CB127" t="s">
        <v>397</v>
      </c>
      <c r="CC127" s="3">
        <v>84060</v>
      </c>
      <c r="CD127" t="s">
        <v>765</v>
      </c>
      <c r="CE127" t="s">
        <v>3047</v>
      </c>
      <c r="CF127" s="4">
        <v>15.28</v>
      </c>
      <c r="CG127" s="4">
        <v>16.28</v>
      </c>
      <c r="CH127" s="4">
        <v>22.92</v>
      </c>
      <c r="CI127" s="4">
        <v>24.42</v>
      </c>
      <c r="CJ127" t="s">
        <v>123</v>
      </c>
      <c r="CK127" t="s">
        <v>124</v>
      </c>
      <c r="CL127" t="s">
        <v>10990</v>
      </c>
      <c r="CO127" t="s">
        <v>124</v>
      </c>
      <c r="CP127" t="s">
        <v>113</v>
      </c>
      <c r="CQ127" t="s">
        <v>113</v>
      </c>
      <c r="CR127" t="s">
        <v>121</v>
      </c>
      <c r="CS127" t="s">
        <v>121</v>
      </c>
      <c r="CT127" t="s">
        <v>121</v>
      </c>
      <c r="CU127" t="s">
        <v>121</v>
      </c>
      <c r="CV127" s="2" t="s">
        <v>10991</v>
      </c>
      <c r="CW127" t="str">
        <f>"14356493700"</f>
        <v>14356493700</v>
      </c>
      <c r="CX127" t="s">
        <v>3050</v>
      </c>
      <c r="CY127" t="s">
        <v>3051</v>
      </c>
      <c r="CZ127" t="s">
        <v>126</v>
      </c>
      <c r="DA127" t="s">
        <v>113</v>
      </c>
      <c r="DB127" t="s">
        <v>113</v>
      </c>
      <c r="DC127" t="s">
        <v>121</v>
      </c>
      <c r="DD127" t="s">
        <v>113</v>
      </c>
    </row>
    <row r="128" spans="1:108" ht="15" customHeight="1" x14ac:dyDescent="0.25">
      <c r="A128" t="s">
        <v>9053</v>
      </c>
      <c r="B128" t="s">
        <v>129</v>
      </c>
      <c r="C128" s="1">
        <v>44070.678500578702</v>
      </c>
      <c r="D128" s="1">
        <v>44124</v>
      </c>
      <c r="E128" t="s">
        <v>113</v>
      </c>
      <c r="F128" t="s">
        <v>130</v>
      </c>
      <c r="G128" t="s">
        <v>12786</v>
      </c>
      <c r="H128" t="s">
        <v>131</v>
      </c>
      <c r="I128">
        <v>15</v>
      </c>
      <c r="J128">
        <v>15</v>
      </c>
      <c r="K128" s="1">
        <v>44145</v>
      </c>
      <c r="L128" s="1">
        <v>44195</v>
      </c>
      <c r="M128" s="1">
        <v>44145</v>
      </c>
      <c r="N128" s="1">
        <v>44195</v>
      </c>
      <c r="O128" t="s">
        <v>132</v>
      </c>
      <c r="P128" t="s">
        <v>3858</v>
      </c>
      <c r="R128" t="s">
        <v>3859</v>
      </c>
      <c r="S128" t="s">
        <v>124</v>
      </c>
      <c r="T128" t="s">
        <v>3860</v>
      </c>
      <c r="U128" t="s">
        <v>158</v>
      </c>
      <c r="V128" s="3">
        <v>78163</v>
      </c>
      <c r="W128" t="s">
        <v>117</v>
      </c>
      <c r="X128" t="s">
        <v>124</v>
      </c>
      <c r="Y128">
        <v>18309804037</v>
      </c>
      <c r="Z128">
        <v>0</v>
      </c>
      <c r="AA128">
        <v>23814</v>
      </c>
      <c r="AB128" t="s">
        <v>3861</v>
      </c>
      <c r="AC128" t="s">
        <v>3862</v>
      </c>
      <c r="AD128" t="s">
        <v>3863</v>
      </c>
      <c r="AE128" t="s">
        <v>139</v>
      </c>
      <c r="AF128" t="s">
        <v>3859</v>
      </c>
      <c r="AG128" t="s">
        <v>124</v>
      </c>
      <c r="AH128" t="s">
        <v>3860</v>
      </c>
      <c r="AI128" t="s">
        <v>158</v>
      </c>
      <c r="AJ128" s="3">
        <v>78163</v>
      </c>
      <c r="AK128" t="s">
        <v>117</v>
      </c>
      <c r="AM128">
        <v>18309804037</v>
      </c>
      <c r="AN128">
        <v>0</v>
      </c>
      <c r="AO128" t="s">
        <v>3864</v>
      </c>
      <c r="AP128" t="s">
        <v>141</v>
      </c>
      <c r="AQ128" t="s">
        <v>142</v>
      </c>
      <c r="AR128" t="s">
        <v>143</v>
      </c>
      <c r="AS128" t="s">
        <v>144</v>
      </c>
      <c r="AT128" t="s">
        <v>145</v>
      </c>
      <c r="AV128" t="s">
        <v>146</v>
      </c>
      <c r="AW128" t="s">
        <v>147</v>
      </c>
      <c r="AX128" s="3">
        <v>37110</v>
      </c>
      <c r="AY128" t="s">
        <v>117</v>
      </c>
      <c r="BA128">
        <v>19312747811</v>
      </c>
      <c r="BC128" t="s">
        <v>148</v>
      </c>
      <c r="BD128" t="s">
        <v>149</v>
      </c>
      <c r="BE128" t="s">
        <v>147</v>
      </c>
      <c r="BF128" t="s">
        <v>150</v>
      </c>
      <c r="BG128" t="s">
        <v>158</v>
      </c>
      <c r="BH128" s="1">
        <v>44069.833333333336</v>
      </c>
      <c r="BI128">
        <v>40</v>
      </c>
      <c r="BJ128">
        <v>0</v>
      </c>
      <c r="BK128">
        <v>8</v>
      </c>
      <c r="BL128">
        <v>8</v>
      </c>
      <c r="BM128">
        <v>8</v>
      </c>
      <c r="BN128">
        <v>8</v>
      </c>
      <c r="BO128">
        <v>8</v>
      </c>
      <c r="BP128">
        <v>0</v>
      </c>
      <c r="BQ128" t="str">
        <f>"7:00 AM"</f>
        <v>7:00 AM</v>
      </c>
      <c r="BR128" t="str">
        <f>"3:00 PM"</f>
        <v>3:00 PM</v>
      </c>
      <c r="BS128" t="s">
        <v>120</v>
      </c>
      <c r="BT128">
        <v>0</v>
      </c>
      <c r="BU128">
        <v>3</v>
      </c>
      <c r="BV128" t="s">
        <v>113</v>
      </c>
      <c r="BW128">
        <v>0</v>
      </c>
      <c r="BX128" s="2" t="s">
        <v>3865</v>
      </c>
      <c r="BY128" t="s">
        <v>3866</v>
      </c>
      <c r="CA128" t="s">
        <v>3860</v>
      </c>
      <c r="CB128" t="s">
        <v>158</v>
      </c>
      <c r="CC128" s="3">
        <v>78163</v>
      </c>
      <c r="CD128" t="s">
        <v>2197</v>
      </c>
      <c r="CE128" t="s">
        <v>2198</v>
      </c>
      <c r="CF128" s="4">
        <v>14</v>
      </c>
      <c r="CH128" s="4">
        <v>21</v>
      </c>
      <c r="CJ128" t="s">
        <v>123</v>
      </c>
      <c r="CL128" t="s">
        <v>3867</v>
      </c>
      <c r="CO128" t="s">
        <v>124</v>
      </c>
      <c r="CP128" t="s">
        <v>121</v>
      </c>
      <c r="CQ128" t="s">
        <v>121</v>
      </c>
      <c r="CR128" t="s">
        <v>121</v>
      </c>
      <c r="CS128" t="s">
        <v>113</v>
      </c>
      <c r="CT128" t="s">
        <v>121</v>
      </c>
      <c r="CU128" t="s">
        <v>113</v>
      </c>
      <c r="CV128" t="s">
        <v>125</v>
      </c>
      <c r="CW128" t="str">
        <f>"18309804037"</f>
        <v>18309804037</v>
      </c>
      <c r="CX128" t="s">
        <v>9054</v>
      </c>
      <c r="CY128" t="s">
        <v>124</v>
      </c>
      <c r="CZ128" t="s">
        <v>126</v>
      </c>
      <c r="DA128" t="s">
        <v>113</v>
      </c>
      <c r="DB128" t="s">
        <v>113</v>
      </c>
      <c r="DC128" t="s">
        <v>121</v>
      </c>
      <c r="DD128" t="s">
        <v>113</v>
      </c>
    </row>
    <row r="129" spans="1:109" ht="15" customHeight="1" x14ac:dyDescent="0.25">
      <c r="A129" t="s">
        <v>7549</v>
      </c>
      <c r="B129" t="s">
        <v>129</v>
      </c>
      <c r="C129" s="1">
        <v>44070.679649074074</v>
      </c>
      <c r="D129" s="1">
        <v>44117</v>
      </c>
      <c r="E129" t="s">
        <v>121</v>
      </c>
      <c r="F129" t="s">
        <v>7550</v>
      </c>
      <c r="G129" t="s">
        <v>12795</v>
      </c>
      <c r="H129" t="s">
        <v>488</v>
      </c>
      <c r="I129">
        <v>11</v>
      </c>
      <c r="J129">
        <v>11</v>
      </c>
      <c r="K129" s="1">
        <v>44145</v>
      </c>
      <c r="L129" s="1">
        <v>44290</v>
      </c>
      <c r="M129" s="1">
        <v>44145</v>
      </c>
      <c r="N129" s="1">
        <v>44290</v>
      </c>
      <c r="O129" t="s">
        <v>115</v>
      </c>
      <c r="P129" t="s">
        <v>3038</v>
      </c>
      <c r="Q129" t="s">
        <v>124</v>
      </c>
      <c r="R129" t="s">
        <v>3039</v>
      </c>
      <c r="S129" t="s">
        <v>3040</v>
      </c>
      <c r="T129" t="s">
        <v>3041</v>
      </c>
      <c r="U129" t="s">
        <v>397</v>
      </c>
      <c r="V129" s="3">
        <v>84060</v>
      </c>
      <c r="W129" t="s">
        <v>117</v>
      </c>
      <c r="X129" t="s">
        <v>124</v>
      </c>
      <c r="Y129">
        <v>14356493700</v>
      </c>
      <c r="AA129">
        <v>721110</v>
      </c>
      <c r="AB129" t="s">
        <v>3042</v>
      </c>
      <c r="AC129" t="s">
        <v>3043</v>
      </c>
      <c r="AD129" t="s">
        <v>195</v>
      </c>
      <c r="AE129" t="s">
        <v>3044</v>
      </c>
      <c r="AF129" t="s">
        <v>3039</v>
      </c>
      <c r="AG129" t="s">
        <v>3040</v>
      </c>
      <c r="AH129" t="s">
        <v>3041</v>
      </c>
      <c r="AI129" t="s">
        <v>397</v>
      </c>
      <c r="AJ129" s="3">
        <v>84060</v>
      </c>
      <c r="AK129" t="s">
        <v>117</v>
      </c>
      <c r="AL129" t="s">
        <v>124</v>
      </c>
      <c r="AM129">
        <v>14356456469</v>
      </c>
      <c r="AO129" t="s">
        <v>3045</v>
      </c>
      <c r="BG129" t="s">
        <v>397</v>
      </c>
      <c r="BH129" s="1">
        <v>44069.833333333336</v>
      </c>
      <c r="BI129">
        <v>35</v>
      </c>
      <c r="BJ129">
        <v>5</v>
      </c>
      <c r="BK129">
        <v>5</v>
      </c>
      <c r="BL129">
        <v>5</v>
      </c>
      <c r="BM129">
        <v>5</v>
      </c>
      <c r="BN129">
        <v>5</v>
      </c>
      <c r="BO129">
        <v>5</v>
      </c>
      <c r="BP129">
        <v>5</v>
      </c>
      <c r="BQ129" t="str">
        <f>"7:00 AM"</f>
        <v>7:00 AM</v>
      </c>
      <c r="BR129" t="str">
        <f>"11:00 PM"</f>
        <v>11:00 PM</v>
      </c>
      <c r="BS129" t="s">
        <v>120</v>
      </c>
      <c r="BT129">
        <v>0</v>
      </c>
      <c r="BU129">
        <v>0</v>
      </c>
      <c r="BV129" t="s">
        <v>113</v>
      </c>
      <c r="BW129">
        <v>0</v>
      </c>
      <c r="BX129" t="s">
        <v>7551</v>
      </c>
      <c r="BY129" t="s">
        <v>3039</v>
      </c>
      <c r="BZ129" t="s">
        <v>3040</v>
      </c>
      <c r="CA129" t="s">
        <v>3041</v>
      </c>
      <c r="CB129" t="s">
        <v>397</v>
      </c>
      <c r="CC129" s="3">
        <v>84060</v>
      </c>
      <c r="CD129" t="s">
        <v>765</v>
      </c>
      <c r="CE129" t="s">
        <v>3047</v>
      </c>
      <c r="CF129" s="4">
        <v>15</v>
      </c>
      <c r="CG129" s="4">
        <v>16</v>
      </c>
      <c r="CH129" s="4">
        <v>22.5</v>
      </c>
      <c r="CI129" s="4">
        <v>24</v>
      </c>
      <c r="CJ129" t="s">
        <v>123</v>
      </c>
      <c r="CK129" t="s">
        <v>124</v>
      </c>
      <c r="CL129" t="s">
        <v>7552</v>
      </c>
      <c r="CO129" t="s">
        <v>124</v>
      </c>
      <c r="CP129" t="s">
        <v>113</v>
      </c>
      <c r="CQ129" t="s">
        <v>113</v>
      </c>
      <c r="CR129" t="s">
        <v>121</v>
      </c>
      <c r="CS129" t="s">
        <v>121</v>
      </c>
      <c r="CT129" t="s">
        <v>121</v>
      </c>
      <c r="CU129" t="s">
        <v>121</v>
      </c>
      <c r="CV129" s="2" t="s">
        <v>7553</v>
      </c>
      <c r="CW129" t="str">
        <f>"14356493700"</f>
        <v>14356493700</v>
      </c>
      <c r="CX129" t="s">
        <v>3050</v>
      </c>
      <c r="CY129" t="s">
        <v>3051</v>
      </c>
      <c r="CZ129" t="s">
        <v>126</v>
      </c>
      <c r="DA129" t="s">
        <v>113</v>
      </c>
      <c r="DB129" t="s">
        <v>113</v>
      </c>
      <c r="DC129" t="s">
        <v>121</v>
      </c>
      <c r="DD129" t="s">
        <v>113</v>
      </c>
    </row>
    <row r="130" spans="1:109" ht="15" customHeight="1" x14ac:dyDescent="0.25">
      <c r="A130" t="s">
        <v>10429</v>
      </c>
      <c r="B130" t="s">
        <v>129</v>
      </c>
      <c r="C130" s="1">
        <v>44070.65425266204</v>
      </c>
      <c r="D130" s="1">
        <v>44124</v>
      </c>
      <c r="E130" t="s">
        <v>113</v>
      </c>
      <c r="F130" t="s">
        <v>10430</v>
      </c>
      <c r="G130" t="s">
        <v>12869</v>
      </c>
      <c r="H130" s="2" t="s">
        <v>10431</v>
      </c>
      <c r="I130">
        <v>21</v>
      </c>
      <c r="J130">
        <v>21</v>
      </c>
      <c r="K130" s="1">
        <v>44145</v>
      </c>
      <c r="L130" s="1">
        <v>44358</v>
      </c>
      <c r="M130" s="1">
        <v>44145</v>
      </c>
      <c r="N130" s="1">
        <v>44358</v>
      </c>
      <c r="O130" t="s">
        <v>132</v>
      </c>
      <c r="P130" t="s">
        <v>10432</v>
      </c>
      <c r="Q130" t="s">
        <v>517</v>
      </c>
      <c r="R130" t="s">
        <v>10433</v>
      </c>
      <c r="S130" t="s">
        <v>517</v>
      </c>
      <c r="T130" t="s">
        <v>10434</v>
      </c>
      <c r="U130" t="s">
        <v>591</v>
      </c>
      <c r="V130" s="3">
        <v>29728</v>
      </c>
      <c r="W130" t="s">
        <v>117</v>
      </c>
      <c r="Y130" t="s">
        <v>10435</v>
      </c>
      <c r="Z130" t="s">
        <v>517</v>
      </c>
      <c r="AA130">
        <v>424910</v>
      </c>
      <c r="AB130" t="s">
        <v>10436</v>
      </c>
      <c r="AC130" t="s">
        <v>3340</v>
      </c>
      <c r="AD130" t="s">
        <v>10437</v>
      </c>
      <c r="AE130" t="s">
        <v>263</v>
      </c>
      <c r="AF130" t="s">
        <v>10433</v>
      </c>
      <c r="AG130" t="s">
        <v>517</v>
      </c>
      <c r="AH130" t="s">
        <v>10434</v>
      </c>
      <c r="AI130" t="s">
        <v>591</v>
      </c>
      <c r="AJ130" s="3">
        <v>29728</v>
      </c>
      <c r="AK130" t="s">
        <v>117</v>
      </c>
      <c r="AM130" t="s">
        <v>10435</v>
      </c>
      <c r="AN130" t="s">
        <v>517</v>
      </c>
      <c r="AO130" t="s">
        <v>10438</v>
      </c>
      <c r="BG130" t="s">
        <v>591</v>
      </c>
      <c r="BH130" s="1">
        <v>44052.833333333336</v>
      </c>
      <c r="BI130">
        <v>40</v>
      </c>
      <c r="BJ130">
        <v>0</v>
      </c>
      <c r="BK130">
        <v>8</v>
      </c>
      <c r="BL130">
        <v>8</v>
      </c>
      <c r="BM130">
        <v>8</v>
      </c>
      <c r="BN130">
        <v>8</v>
      </c>
      <c r="BO130">
        <v>8</v>
      </c>
      <c r="BP130">
        <v>0</v>
      </c>
      <c r="BQ130" t="str">
        <f>"7:00 AM"</f>
        <v>7:00 AM</v>
      </c>
      <c r="BR130" t="str">
        <f>"4:00 PM"</f>
        <v>4:00 PM</v>
      </c>
      <c r="BS130" t="s">
        <v>120</v>
      </c>
      <c r="BT130">
        <v>0</v>
      </c>
      <c r="BU130">
        <v>0</v>
      </c>
      <c r="BV130" t="s">
        <v>113</v>
      </c>
      <c r="BX130" t="s">
        <v>120</v>
      </c>
      <c r="BY130" t="s">
        <v>10433</v>
      </c>
      <c r="BZ130" t="s">
        <v>517</v>
      </c>
      <c r="CA130" t="s">
        <v>10434</v>
      </c>
      <c r="CB130" t="s">
        <v>591</v>
      </c>
      <c r="CC130" s="3">
        <v>29728</v>
      </c>
      <c r="CD130" t="s">
        <v>6626</v>
      </c>
      <c r="CE130" t="s">
        <v>10439</v>
      </c>
      <c r="CF130" s="4">
        <v>12.6</v>
      </c>
      <c r="CH130" s="4">
        <v>18.899999999999999</v>
      </c>
      <c r="CJ130" t="s">
        <v>123</v>
      </c>
      <c r="CK130" t="s">
        <v>517</v>
      </c>
      <c r="CL130" t="s">
        <v>10440</v>
      </c>
      <c r="CO130" t="s">
        <v>124</v>
      </c>
      <c r="CP130" t="s">
        <v>113</v>
      </c>
      <c r="CQ130" t="s">
        <v>121</v>
      </c>
      <c r="CR130" t="s">
        <v>121</v>
      </c>
      <c r="CS130" t="s">
        <v>121</v>
      </c>
      <c r="CT130" t="s">
        <v>121</v>
      </c>
      <c r="CU130" t="s">
        <v>121</v>
      </c>
      <c r="CV130" t="s">
        <v>10441</v>
      </c>
      <c r="CW130" t="str">
        <f>"843-672-5908"</f>
        <v>843-672-5908</v>
      </c>
      <c r="CX130" t="s">
        <v>10438</v>
      </c>
      <c r="CY130" t="s">
        <v>517</v>
      </c>
      <c r="CZ130" t="s">
        <v>126</v>
      </c>
      <c r="DA130" t="s">
        <v>113</v>
      </c>
      <c r="DB130" t="s">
        <v>113</v>
      </c>
      <c r="DC130" t="s">
        <v>121</v>
      </c>
      <c r="DD130" t="s">
        <v>113</v>
      </c>
      <c r="DE130" t="s">
        <v>124</v>
      </c>
    </row>
    <row r="131" spans="1:109" ht="15" customHeight="1" x14ac:dyDescent="0.25">
      <c r="A131" t="s">
        <v>4771</v>
      </c>
      <c r="B131" t="s">
        <v>129</v>
      </c>
      <c r="C131" s="1">
        <v>44070.733241319445</v>
      </c>
      <c r="D131" s="1">
        <v>44111</v>
      </c>
      <c r="E131" t="s">
        <v>113</v>
      </c>
      <c r="F131" t="s">
        <v>2159</v>
      </c>
      <c r="G131" t="s">
        <v>12818</v>
      </c>
      <c r="H131" t="s">
        <v>2233</v>
      </c>
      <c r="I131">
        <v>17</v>
      </c>
      <c r="J131">
        <v>17</v>
      </c>
      <c r="K131" s="1">
        <v>44150</v>
      </c>
      <c r="L131" s="1">
        <v>44316</v>
      </c>
      <c r="M131" s="1">
        <v>44150</v>
      </c>
      <c r="N131" s="1">
        <v>44316</v>
      </c>
      <c r="O131" t="s">
        <v>132</v>
      </c>
      <c r="P131" t="s">
        <v>4772</v>
      </c>
      <c r="R131" t="s">
        <v>4773</v>
      </c>
      <c r="T131" t="s">
        <v>4774</v>
      </c>
      <c r="U131" t="s">
        <v>2454</v>
      </c>
      <c r="V131" s="3">
        <v>38834</v>
      </c>
      <c r="W131" t="s">
        <v>117</v>
      </c>
      <c r="Y131">
        <v>16626434216</v>
      </c>
      <c r="AA131">
        <v>11321</v>
      </c>
      <c r="AB131" t="s">
        <v>4775</v>
      </c>
      <c r="AC131" t="s">
        <v>4776</v>
      </c>
      <c r="AE131" t="s">
        <v>1159</v>
      </c>
      <c r="AF131" t="s">
        <v>4777</v>
      </c>
      <c r="AH131" t="s">
        <v>4774</v>
      </c>
      <c r="AI131" t="s">
        <v>2454</v>
      </c>
      <c r="AJ131" s="3">
        <v>38834</v>
      </c>
      <c r="AK131" t="s">
        <v>117</v>
      </c>
      <c r="AM131">
        <v>16626434216</v>
      </c>
      <c r="AO131" t="s">
        <v>4778</v>
      </c>
      <c r="AP131" t="s">
        <v>239</v>
      </c>
      <c r="AQ131" t="s">
        <v>573</v>
      </c>
      <c r="AR131" t="s">
        <v>574</v>
      </c>
      <c r="AS131" t="s">
        <v>575</v>
      </c>
      <c r="AT131" t="s">
        <v>576</v>
      </c>
      <c r="AU131" t="s">
        <v>577</v>
      </c>
      <c r="AV131" t="s">
        <v>578</v>
      </c>
      <c r="AW131" t="s">
        <v>324</v>
      </c>
      <c r="AX131" s="3">
        <v>83814</v>
      </c>
      <c r="AY131" t="s">
        <v>117</v>
      </c>
      <c r="BA131">
        <v>12087772654</v>
      </c>
      <c r="BC131" t="s">
        <v>579</v>
      </c>
      <c r="BD131" t="s">
        <v>478</v>
      </c>
      <c r="BG131" t="s">
        <v>348</v>
      </c>
      <c r="BH131" s="1">
        <v>44069.833333333336</v>
      </c>
      <c r="BI131">
        <v>35</v>
      </c>
      <c r="BJ131">
        <v>0</v>
      </c>
      <c r="BK131">
        <v>7</v>
      </c>
      <c r="BL131">
        <v>7</v>
      </c>
      <c r="BM131">
        <v>7</v>
      </c>
      <c r="BN131">
        <v>7</v>
      </c>
      <c r="BO131">
        <v>7</v>
      </c>
      <c r="BP131">
        <v>0</v>
      </c>
      <c r="BQ131" t="str">
        <f>"8:00 AM"</f>
        <v>8:00 AM</v>
      </c>
      <c r="BR131" t="str">
        <f>"4:00 PM"</f>
        <v>4:00 PM</v>
      </c>
      <c r="BS131" t="s">
        <v>120</v>
      </c>
      <c r="BT131">
        <v>0</v>
      </c>
      <c r="BU131">
        <v>0</v>
      </c>
      <c r="BV131" t="s">
        <v>113</v>
      </c>
      <c r="BW131">
        <v>0</v>
      </c>
      <c r="BX131" t="s">
        <v>4779</v>
      </c>
      <c r="BY131" t="s">
        <v>4780</v>
      </c>
      <c r="CA131" t="s">
        <v>4781</v>
      </c>
      <c r="CB131" t="s">
        <v>348</v>
      </c>
      <c r="CC131" s="3">
        <v>31546</v>
      </c>
      <c r="CD131" t="s">
        <v>4782</v>
      </c>
      <c r="CE131" t="s">
        <v>4783</v>
      </c>
      <c r="CF131" s="4">
        <v>11.68</v>
      </c>
      <c r="CH131" s="4">
        <v>17.52</v>
      </c>
      <c r="CJ131" t="s">
        <v>123</v>
      </c>
      <c r="CK131" t="s">
        <v>4784</v>
      </c>
      <c r="CL131" t="s">
        <v>4785</v>
      </c>
      <c r="CO131" t="s">
        <v>124</v>
      </c>
      <c r="CP131" t="s">
        <v>113</v>
      </c>
      <c r="CQ131" t="s">
        <v>113</v>
      </c>
      <c r="CR131" t="s">
        <v>121</v>
      </c>
      <c r="CS131" t="s">
        <v>121</v>
      </c>
      <c r="CT131" t="s">
        <v>121</v>
      </c>
      <c r="CU131" t="s">
        <v>113</v>
      </c>
      <c r="CV131" t="s">
        <v>4786</v>
      </c>
      <c r="CW131" t="str">
        <f>"16626434216"</f>
        <v>16626434216</v>
      </c>
      <c r="CX131" t="s">
        <v>4787</v>
      </c>
      <c r="CY131" t="s">
        <v>124</v>
      </c>
      <c r="CZ131" t="s">
        <v>126</v>
      </c>
      <c r="DA131" t="s">
        <v>113</v>
      </c>
      <c r="DB131" t="s">
        <v>113</v>
      </c>
      <c r="DC131" t="s">
        <v>121</v>
      </c>
      <c r="DD131" t="s">
        <v>113</v>
      </c>
    </row>
    <row r="132" spans="1:109" ht="15" customHeight="1" x14ac:dyDescent="0.25">
      <c r="A132" t="s">
        <v>9091</v>
      </c>
      <c r="B132" t="s">
        <v>627</v>
      </c>
      <c r="C132" s="1">
        <v>44070.775766203704</v>
      </c>
      <c r="D132" s="1">
        <v>44134</v>
      </c>
      <c r="E132" t="s">
        <v>113</v>
      </c>
      <c r="F132" t="s">
        <v>5513</v>
      </c>
      <c r="G132" t="s">
        <v>12787</v>
      </c>
      <c r="H132" t="s">
        <v>176</v>
      </c>
      <c r="I132">
        <v>54</v>
      </c>
      <c r="J132">
        <v>53</v>
      </c>
      <c r="K132" s="1">
        <v>44158</v>
      </c>
      <c r="L132" s="1">
        <v>44265</v>
      </c>
      <c r="M132" s="1">
        <v>44158</v>
      </c>
      <c r="N132" s="1">
        <v>44265</v>
      </c>
      <c r="O132" t="s">
        <v>132</v>
      </c>
      <c r="P132" t="s">
        <v>9092</v>
      </c>
      <c r="R132" t="s">
        <v>9093</v>
      </c>
      <c r="T132" t="s">
        <v>9094</v>
      </c>
      <c r="U132" t="s">
        <v>158</v>
      </c>
      <c r="V132" s="3">
        <v>75935</v>
      </c>
      <c r="W132" t="s">
        <v>117</v>
      </c>
      <c r="Y132">
        <v>19365912489</v>
      </c>
      <c r="AA132">
        <v>115310</v>
      </c>
      <c r="AB132" t="s">
        <v>9095</v>
      </c>
      <c r="AC132" t="s">
        <v>2549</v>
      </c>
      <c r="AE132" t="s">
        <v>263</v>
      </c>
      <c r="AF132" t="s">
        <v>9093</v>
      </c>
      <c r="AH132" t="s">
        <v>9094</v>
      </c>
      <c r="AI132" t="s">
        <v>158</v>
      </c>
      <c r="AJ132" s="3">
        <v>75935</v>
      </c>
      <c r="AK132" t="s">
        <v>117</v>
      </c>
      <c r="AM132">
        <v>19365912489</v>
      </c>
      <c r="AO132" t="s">
        <v>9096</v>
      </c>
      <c r="AP132" t="s">
        <v>239</v>
      </c>
      <c r="AQ132" t="s">
        <v>344</v>
      </c>
      <c r="AR132" t="s">
        <v>345</v>
      </c>
      <c r="AS132" t="s">
        <v>195</v>
      </c>
      <c r="AT132" t="s">
        <v>2165</v>
      </c>
      <c r="AV132" t="s">
        <v>347</v>
      </c>
      <c r="AW132" t="s">
        <v>348</v>
      </c>
      <c r="AX132" s="3">
        <v>31636</v>
      </c>
      <c r="AY132" t="s">
        <v>117</v>
      </c>
      <c r="BA132">
        <v>12295596879</v>
      </c>
      <c r="BC132" t="s">
        <v>349</v>
      </c>
      <c r="BD132" t="s">
        <v>350</v>
      </c>
      <c r="BG132" t="s">
        <v>541</v>
      </c>
      <c r="BH132" s="1">
        <v>44069.833333333336</v>
      </c>
      <c r="BI132">
        <v>40</v>
      </c>
      <c r="BJ132">
        <v>0</v>
      </c>
      <c r="BK132">
        <v>7</v>
      </c>
      <c r="BL132">
        <v>7</v>
      </c>
      <c r="BM132">
        <v>7</v>
      </c>
      <c r="BN132">
        <v>7</v>
      </c>
      <c r="BO132">
        <v>7</v>
      </c>
      <c r="BP132">
        <v>5</v>
      </c>
      <c r="BQ132" t="str">
        <f>"7:00 AM"</f>
        <v>7:00 AM</v>
      </c>
      <c r="BR132" t="str">
        <f>"2:30 PM"</f>
        <v>2:30 PM</v>
      </c>
      <c r="BS132" t="s">
        <v>120</v>
      </c>
      <c r="BT132">
        <v>0</v>
      </c>
      <c r="BU132">
        <v>0</v>
      </c>
      <c r="BV132" t="s">
        <v>113</v>
      </c>
      <c r="BW132">
        <v>0</v>
      </c>
      <c r="BX132" t="s">
        <v>9097</v>
      </c>
      <c r="BY132" t="s">
        <v>9098</v>
      </c>
      <c r="CA132" t="s">
        <v>9099</v>
      </c>
      <c r="CB132" t="s">
        <v>541</v>
      </c>
      <c r="CC132" s="3">
        <v>71643</v>
      </c>
      <c r="CD132" t="s">
        <v>9100</v>
      </c>
      <c r="CE132" t="s">
        <v>556</v>
      </c>
      <c r="CF132" s="4">
        <v>17.63</v>
      </c>
      <c r="CG132" s="4">
        <v>18.28</v>
      </c>
      <c r="CH132" s="4">
        <v>26.45</v>
      </c>
      <c r="CI132" s="4">
        <v>27.42</v>
      </c>
      <c r="CJ132" t="s">
        <v>123</v>
      </c>
      <c r="CK132" t="s">
        <v>2056</v>
      </c>
      <c r="CL132" t="s">
        <v>9101</v>
      </c>
      <c r="CO132" t="s">
        <v>124</v>
      </c>
      <c r="CP132" t="s">
        <v>121</v>
      </c>
      <c r="CQ132" t="s">
        <v>121</v>
      </c>
      <c r="CR132" t="s">
        <v>121</v>
      </c>
      <c r="CS132" t="s">
        <v>121</v>
      </c>
      <c r="CT132" t="s">
        <v>121</v>
      </c>
      <c r="CU132" t="s">
        <v>121</v>
      </c>
      <c r="CV132" t="s">
        <v>9102</v>
      </c>
      <c r="CW132" t="str">
        <f>"19365912489"</f>
        <v>19365912489</v>
      </c>
      <c r="CX132" t="s">
        <v>9096</v>
      </c>
      <c r="CY132" t="s">
        <v>124</v>
      </c>
      <c r="CZ132" t="s">
        <v>126</v>
      </c>
      <c r="DA132" t="s">
        <v>113</v>
      </c>
      <c r="DB132" t="s">
        <v>121</v>
      </c>
      <c r="DC132" t="s">
        <v>121</v>
      </c>
      <c r="DD132" t="s">
        <v>113</v>
      </c>
    </row>
    <row r="133" spans="1:109" ht="15" customHeight="1" x14ac:dyDescent="0.25">
      <c r="A133" t="s">
        <v>334</v>
      </c>
      <c r="B133" t="s">
        <v>129</v>
      </c>
      <c r="C133" s="1">
        <v>44070.79043645833</v>
      </c>
      <c r="D133" s="1">
        <v>44111</v>
      </c>
      <c r="E133" t="s">
        <v>113</v>
      </c>
      <c r="F133" t="s">
        <v>335</v>
      </c>
      <c r="G133" t="s">
        <v>12787</v>
      </c>
      <c r="H133" t="s">
        <v>176</v>
      </c>
      <c r="I133">
        <v>50</v>
      </c>
      <c r="J133">
        <v>50</v>
      </c>
      <c r="K133" s="1">
        <v>44151</v>
      </c>
      <c r="L133" s="1">
        <v>44302</v>
      </c>
      <c r="M133" s="1">
        <v>44151</v>
      </c>
      <c r="N133" s="1">
        <v>44302</v>
      </c>
      <c r="O133" t="s">
        <v>132</v>
      </c>
      <c r="P133" t="s">
        <v>336</v>
      </c>
      <c r="R133" t="s">
        <v>337</v>
      </c>
      <c r="T133" t="s">
        <v>338</v>
      </c>
      <c r="U133" t="s">
        <v>339</v>
      </c>
      <c r="V133" s="3">
        <v>27816</v>
      </c>
      <c r="W133" t="s">
        <v>117</v>
      </c>
      <c r="Y133">
        <v>12524593283</v>
      </c>
      <c r="AA133">
        <v>115310</v>
      </c>
      <c r="AB133" t="s">
        <v>340</v>
      </c>
      <c r="AC133" t="s">
        <v>341</v>
      </c>
      <c r="AD133" t="s">
        <v>195</v>
      </c>
      <c r="AE133" t="s">
        <v>342</v>
      </c>
      <c r="AF133" t="s">
        <v>337</v>
      </c>
      <c r="AH133" t="s">
        <v>338</v>
      </c>
      <c r="AI133" t="s">
        <v>339</v>
      </c>
      <c r="AJ133" s="3">
        <v>27816</v>
      </c>
      <c r="AK133" t="s">
        <v>117</v>
      </c>
      <c r="AM133">
        <v>12524593283</v>
      </c>
      <c r="AO133" t="s">
        <v>343</v>
      </c>
      <c r="AP133" t="s">
        <v>239</v>
      </c>
      <c r="AQ133" t="s">
        <v>344</v>
      </c>
      <c r="AR133" t="s">
        <v>345</v>
      </c>
      <c r="AS133" t="s">
        <v>195</v>
      </c>
      <c r="AT133" t="s">
        <v>346</v>
      </c>
      <c r="AV133" t="s">
        <v>347</v>
      </c>
      <c r="AW133" t="s">
        <v>348</v>
      </c>
      <c r="AX133" s="3">
        <v>31636</v>
      </c>
      <c r="AY133" t="s">
        <v>117</v>
      </c>
      <c r="BA133">
        <v>12295596879</v>
      </c>
      <c r="BC133" t="s">
        <v>349</v>
      </c>
      <c r="BD133" t="s">
        <v>350</v>
      </c>
      <c r="BG133" t="s">
        <v>339</v>
      </c>
      <c r="BH133" s="1">
        <v>44069.833333333336</v>
      </c>
      <c r="BI133">
        <v>39</v>
      </c>
      <c r="BJ133">
        <v>0</v>
      </c>
      <c r="BK133">
        <v>6.5</v>
      </c>
      <c r="BL133">
        <v>6.5</v>
      </c>
      <c r="BM133">
        <v>6.5</v>
      </c>
      <c r="BN133">
        <v>6.5</v>
      </c>
      <c r="BO133">
        <v>6.5</v>
      </c>
      <c r="BP133">
        <v>6.5</v>
      </c>
      <c r="BQ133" t="str">
        <f>"8:00 AM"</f>
        <v>8:00 AM</v>
      </c>
      <c r="BR133" t="str">
        <f>"3:00 PM"</f>
        <v>3:00 PM</v>
      </c>
      <c r="BS133" t="s">
        <v>120</v>
      </c>
      <c r="BT133">
        <v>0</v>
      </c>
      <c r="BU133">
        <v>0</v>
      </c>
      <c r="BV133" t="s">
        <v>113</v>
      </c>
      <c r="BW133">
        <v>0</v>
      </c>
      <c r="BX133" t="s">
        <v>351</v>
      </c>
      <c r="BY133" t="s">
        <v>337</v>
      </c>
      <c r="CA133" t="s">
        <v>338</v>
      </c>
      <c r="CB133" t="s">
        <v>339</v>
      </c>
      <c r="CC133" s="3">
        <v>27816</v>
      </c>
      <c r="CD133" t="s">
        <v>352</v>
      </c>
      <c r="CE133" t="s">
        <v>353</v>
      </c>
      <c r="CF133" s="4">
        <v>10.78</v>
      </c>
      <c r="CG133" s="4">
        <v>18.329999999999998</v>
      </c>
      <c r="CH133" s="4">
        <v>16.170000000000002</v>
      </c>
      <c r="CI133" s="4">
        <v>27.5</v>
      </c>
      <c r="CJ133" t="s">
        <v>123</v>
      </c>
      <c r="CK133" t="s">
        <v>354</v>
      </c>
      <c r="CL133" t="s">
        <v>355</v>
      </c>
      <c r="CO133" t="s">
        <v>124</v>
      </c>
      <c r="CP133" t="s">
        <v>121</v>
      </c>
      <c r="CQ133" t="s">
        <v>121</v>
      </c>
      <c r="CR133" t="s">
        <v>121</v>
      </c>
      <c r="CS133" t="s">
        <v>121</v>
      </c>
      <c r="CT133" t="s">
        <v>121</v>
      </c>
      <c r="CU133" t="s">
        <v>121</v>
      </c>
      <c r="CV133" t="s">
        <v>356</v>
      </c>
      <c r="CW133" t="str">
        <f>"12524593283"</f>
        <v>12524593283</v>
      </c>
      <c r="CX133" t="s">
        <v>343</v>
      </c>
      <c r="CY133" t="s">
        <v>124</v>
      </c>
      <c r="CZ133" t="s">
        <v>126</v>
      </c>
      <c r="DA133" t="s">
        <v>113</v>
      </c>
      <c r="DB133" t="s">
        <v>121</v>
      </c>
      <c r="DC133" t="s">
        <v>121</v>
      </c>
      <c r="DD133" t="s">
        <v>113</v>
      </c>
    </row>
    <row r="134" spans="1:109" ht="15" customHeight="1" x14ac:dyDescent="0.25">
      <c r="A134" t="s">
        <v>9068</v>
      </c>
      <c r="B134" t="s">
        <v>129</v>
      </c>
      <c r="C134" s="1">
        <v>44070.817685648151</v>
      </c>
      <c r="D134" s="1">
        <v>44139</v>
      </c>
      <c r="E134" t="s">
        <v>121</v>
      </c>
      <c r="F134" t="s">
        <v>1998</v>
      </c>
      <c r="G134" t="s">
        <v>12816</v>
      </c>
      <c r="H134" t="s">
        <v>1999</v>
      </c>
      <c r="I134">
        <v>15</v>
      </c>
      <c r="J134">
        <v>15</v>
      </c>
      <c r="K134" s="1">
        <v>44150</v>
      </c>
      <c r="L134" s="1">
        <v>44301</v>
      </c>
      <c r="M134" s="1">
        <v>44150</v>
      </c>
      <c r="N134" s="1">
        <v>44301</v>
      </c>
      <c r="O134" t="s">
        <v>115</v>
      </c>
      <c r="P134" t="s">
        <v>9069</v>
      </c>
      <c r="Q134" t="s">
        <v>9070</v>
      </c>
      <c r="R134" t="s">
        <v>9071</v>
      </c>
      <c r="T134" t="s">
        <v>4089</v>
      </c>
      <c r="U134" t="s">
        <v>654</v>
      </c>
      <c r="V134" s="3">
        <v>5672</v>
      </c>
      <c r="W134" t="s">
        <v>117</v>
      </c>
      <c r="Y134">
        <v>18027604701</v>
      </c>
      <c r="Z134">
        <v>0</v>
      </c>
      <c r="AA134">
        <v>72111</v>
      </c>
      <c r="AB134" t="s">
        <v>9072</v>
      </c>
      <c r="AC134" t="s">
        <v>616</v>
      </c>
      <c r="AE134" t="s">
        <v>9073</v>
      </c>
      <c r="AF134" t="s">
        <v>9071</v>
      </c>
      <c r="AH134" t="s">
        <v>4089</v>
      </c>
      <c r="AI134" t="s">
        <v>654</v>
      </c>
      <c r="AJ134" s="3">
        <v>5672</v>
      </c>
      <c r="AK134" t="s">
        <v>117</v>
      </c>
      <c r="AM134">
        <v>18027604701</v>
      </c>
      <c r="AO134" t="s">
        <v>9074</v>
      </c>
      <c r="AP134" t="s">
        <v>141</v>
      </c>
      <c r="AQ134" t="s">
        <v>9075</v>
      </c>
      <c r="AR134" t="s">
        <v>4910</v>
      </c>
      <c r="AS134" t="s">
        <v>9076</v>
      </c>
      <c r="AT134" t="s">
        <v>9077</v>
      </c>
      <c r="AU134" t="s">
        <v>1035</v>
      </c>
      <c r="AV134" t="s">
        <v>9078</v>
      </c>
      <c r="AW134" t="s">
        <v>299</v>
      </c>
      <c r="AX134" s="3">
        <v>91361</v>
      </c>
      <c r="AY134" t="s">
        <v>117</v>
      </c>
      <c r="AZ134" t="s">
        <v>124</v>
      </c>
      <c r="BA134">
        <v>18052611393</v>
      </c>
      <c r="BC134" t="s">
        <v>9079</v>
      </c>
      <c r="BD134" t="s">
        <v>9080</v>
      </c>
      <c r="BE134" t="s">
        <v>234</v>
      </c>
      <c r="BF134" t="s">
        <v>9081</v>
      </c>
      <c r="BG134" t="s">
        <v>654</v>
      </c>
      <c r="BH134" s="1">
        <v>44066.833333333336</v>
      </c>
      <c r="BI134">
        <v>35</v>
      </c>
      <c r="BJ134">
        <v>5</v>
      </c>
      <c r="BK134">
        <v>5</v>
      </c>
      <c r="BL134">
        <v>5</v>
      </c>
      <c r="BM134">
        <v>5</v>
      </c>
      <c r="BN134">
        <v>5</v>
      </c>
      <c r="BO134">
        <v>5</v>
      </c>
      <c r="BP134">
        <v>5</v>
      </c>
      <c r="BQ134" t="str">
        <f>"5:00 AM"</f>
        <v>5:00 AM</v>
      </c>
      <c r="BR134" t="str">
        <f>"1:00 PM"</f>
        <v>1:00 PM</v>
      </c>
      <c r="BS134" t="s">
        <v>120</v>
      </c>
      <c r="BT134">
        <v>0</v>
      </c>
      <c r="BU134">
        <v>0</v>
      </c>
      <c r="BV134" t="s">
        <v>113</v>
      </c>
      <c r="BW134">
        <v>0</v>
      </c>
      <c r="BX134" s="2" t="s">
        <v>9082</v>
      </c>
      <c r="BY134" t="s">
        <v>9071</v>
      </c>
      <c r="CA134" t="s">
        <v>4089</v>
      </c>
      <c r="CB134" t="s">
        <v>654</v>
      </c>
      <c r="CC134" s="3">
        <v>5672</v>
      </c>
      <c r="CD134" t="s">
        <v>4097</v>
      </c>
      <c r="CE134" t="s">
        <v>2537</v>
      </c>
      <c r="CF134" s="4">
        <v>16.760000000000002</v>
      </c>
      <c r="CG134" s="4">
        <v>16.760000000000002</v>
      </c>
      <c r="CH134" s="4">
        <v>25.14</v>
      </c>
      <c r="CI134" s="4">
        <v>25.14</v>
      </c>
      <c r="CJ134" t="s">
        <v>123</v>
      </c>
      <c r="CK134" t="s">
        <v>9083</v>
      </c>
      <c r="CL134" t="s">
        <v>9084</v>
      </c>
      <c r="CO134" t="s">
        <v>124</v>
      </c>
      <c r="CP134" t="s">
        <v>113</v>
      </c>
      <c r="CQ134" t="s">
        <v>113</v>
      </c>
      <c r="CR134" t="s">
        <v>121</v>
      </c>
      <c r="CS134" t="s">
        <v>121</v>
      </c>
      <c r="CT134" t="s">
        <v>121</v>
      </c>
      <c r="CU134" t="s">
        <v>121</v>
      </c>
      <c r="CV134" t="s">
        <v>124</v>
      </c>
      <c r="CW134" t="str">
        <f>"18027604740"</f>
        <v>18027604740</v>
      </c>
      <c r="CX134" t="s">
        <v>9085</v>
      </c>
      <c r="CY134" t="s">
        <v>124</v>
      </c>
      <c r="CZ134" t="s">
        <v>126</v>
      </c>
      <c r="DA134" t="s">
        <v>113</v>
      </c>
      <c r="DB134" t="s">
        <v>121</v>
      </c>
      <c r="DC134" t="s">
        <v>121</v>
      </c>
      <c r="DD134" t="s">
        <v>113</v>
      </c>
    </row>
    <row r="135" spans="1:109" ht="15" customHeight="1" x14ac:dyDescent="0.25">
      <c r="A135" t="s">
        <v>6176</v>
      </c>
      <c r="B135" t="s">
        <v>129</v>
      </c>
      <c r="C135" s="1">
        <v>44070.854707407409</v>
      </c>
      <c r="D135" s="1">
        <v>44120</v>
      </c>
      <c r="E135" t="s">
        <v>113</v>
      </c>
      <c r="F135" t="s">
        <v>2674</v>
      </c>
      <c r="G135" t="s">
        <v>12786</v>
      </c>
      <c r="H135" t="s">
        <v>131</v>
      </c>
      <c r="I135">
        <v>6</v>
      </c>
      <c r="J135">
        <v>6</v>
      </c>
      <c r="K135" s="1">
        <v>44146</v>
      </c>
      <c r="L135" s="1">
        <v>44176</v>
      </c>
      <c r="M135" s="1">
        <v>44146</v>
      </c>
      <c r="N135" s="1">
        <v>44176</v>
      </c>
      <c r="O135" t="s">
        <v>132</v>
      </c>
      <c r="P135" t="s">
        <v>6177</v>
      </c>
      <c r="R135" t="s">
        <v>6178</v>
      </c>
      <c r="T135" t="s">
        <v>6179</v>
      </c>
      <c r="U135" t="s">
        <v>750</v>
      </c>
      <c r="V135" s="3">
        <v>44070</v>
      </c>
      <c r="W135" t="s">
        <v>117</v>
      </c>
      <c r="Y135">
        <v>14402314376</v>
      </c>
      <c r="AA135">
        <v>56173</v>
      </c>
      <c r="AB135" t="s">
        <v>6180</v>
      </c>
      <c r="AC135" t="s">
        <v>6181</v>
      </c>
      <c r="AE135" t="s">
        <v>263</v>
      </c>
      <c r="AF135" t="s">
        <v>6182</v>
      </c>
      <c r="AH135" t="s">
        <v>6179</v>
      </c>
      <c r="AI135" t="s">
        <v>750</v>
      </c>
      <c r="AJ135" s="3">
        <v>44077</v>
      </c>
      <c r="AK135" t="s">
        <v>117</v>
      </c>
      <c r="AM135">
        <v>14402314376</v>
      </c>
      <c r="AO135" t="s">
        <v>6183</v>
      </c>
      <c r="AP135" t="s">
        <v>141</v>
      </c>
      <c r="AQ135" t="s">
        <v>6184</v>
      </c>
      <c r="AR135" t="s">
        <v>6185</v>
      </c>
      <c r="AT135" t="s">
        <v>6186</v>
      </c>
      <c r="AV135" t="s">
        <v>6187</v>
      </c>
      <c r="AW135" t="s">
        <v>750</v>
      </c>
      <c r="AX135" s="3">
        <v>440604221</v>
      </c>
      <c r="AY135" t="s">
        <v>117</v>
      </c>
      <c r="BA135">
        <v>12162350515</v>
      </c>
      <c r="BC135" t="s">
        <v>6188</v>
      </c>
      <c r="BD135" t="s">
        <v>6189</v>
      </c>
      <c r="BE135" t="s">
        <v>750</v>
      </c>
      <c r="BF135" t="s">
        <v>6190</v>
      </c>
      <c r="BG135" t="s">
        <v>750</v>
      </c>
      <c r="BH135" s="1">
        <v>44069.833333333336</v>
      </c>
      <c r="BI135">
        <v>45</v>
      </c>
      <c r="BJ135">
        <v>0</v>
      </c>
      <c r="BK135">
        <v>8</v>
      </c>
      <c r="BL135">
        <v>8</v>
      </c>
      <c r="BM135">
        <v>8</v>
      </c>
      <c r="BN135">
        <v>8</v>
      </c>
      <c r="BO135">
        <v>8</v>
      </c>
      <c r="BP135">
        <v>5</v>
      </c>
      <c r="BQ135" t="str">
        <f>"8:00 AM"</f>
        <v>8:00 AM</v>
      </c>
      <c r="BR135" t="str">
        <f>"5:00 PM"</f>
        <v>5:00 PM</v>
      </c>
      <c r="BS135" t="s">
        <v>120</v>
      </c>
      <c r="BT135">
        <v>0</v>
      </c>
      <c r="BU135">
        <v>0</v>
      </c>
      <c r="BV135" t="s">
        <v>113</v>
      </c>
      <c r="BW135">
        <v>0</v>
      </c>
      <c r="BX135" t="s">
        <v>6191</v>
      </c>
      <c r="BY135" t="s">
        <v>6178</v>
      </c>
      <c r="CA135" t="s">
        <v>6179</v>
      </c>
      <c r="CB135" t="s">
        <v>750</v>
      </c>
      <c r="CC135" s="3">
        <v>44070</v>
      </c>
      <c r="CD135" t="s">
        <v>6192</v>
      </c>
      <c r="CE135" t="s">
        <v>5352</v>
      </c>
      <c r="CF135" s="4">
        <v>16.350000000000001</v>
      </c>
      <c r="CH135" s="4">
        <v>24.53</v>
      </c>
      <c r="CJ135" t="s">
        <v>123</v>
      </c>
      <c r="CK135" t="s">
        <v>6193</v>
      </c>
      <c r="CL135" t="s">
        <v>6194</v>
      </c>
      <c r="CO135" t="s">
        <v>124</v>
      </c>
      <c r="CP135" t="s">
        <v>121</v>
      </c>
      <c r="CQ135" t="s">
        <v>121</v>
      </c>
      <c r="CR135" t="s">
        <v>121</v>
      </c>
      <c r="CS135" t="s">
        <v>121</v>
      </c>
      <c r="CT135" t="s">
        <v>121</v>
      </c>
      <c r="CU135" t="s">
        <v>121</v>
      </c>
      <c r="CV135" t="s">
        <v>6195</v>
      </c>
      <c r="CW135" t="str">
        <f>"14402314376"</f>
        <v>14402314376</v>
      </c>
      <c r="CX135" t="s">
        <v>6183</v>
      </c>
      <c r="CY135" t="s">
        <v>124</v>
      </c>
      <c r="CZ135" t="s">
        <v>126</v>
      </c>
      <c r="DA135" t="s">
        <v>113</v>
      </c>
      <c r="DB135" t="s">
        <v>121</v>
      </c>
      <c r="DC135" t="s">
        <v>121</v>
      </c>
      <c r="DD135" t="s">
        <v>113</v>
      </c>
    </row>
    <row r="136" spans="1:109" ht="15" customHeight="1" x14ac:dyDescent="0.25">
      <c r="A136" t="s">
        <v>2998</v>
      </c>
      <c r="B136" t="s">
        <v>129</v>
      </c>
      <c r="C136" s="1">
        <v>44071.423868749996</v>
      </c>
      <c r="D136" s="1">
        <v>44131</v>
      </c>
      <c r="E136" t="s">
        <v>113</v>
      </c>
      <c r="F136" t="s">
        <v>130</v>
      </c>
      <c r="G136" t="s">
        <v>12786</v>
      </c>
      <c r="H136" t="s">
        <v>131</v>
      </c>
      <c r="I136">
        <v>15</v>
      </c>
      <c r="J136">
        <v>15</v>
      </c>
      <c r="K136" s="1">
        <v>44151</v>
      </c>
      <c r="L136" s="1">
        <v>44180</v>
      </c>
      <c r="M136" s="1">
        <v>44151</v>
      </c>
      <c r="N136" s="1">
        <v>44180</v>
      </c>
      <c r="O136" t="s">
        <v>132</v>
      </c>
      <c r="P136" t="s">
        <v>2999</v>
      </c>
      <c r="R136" t="s">
        <v>3000</v>
      </c>
      <c r="T136" t="s">
        <v>3001</v>
      </c>
      <c r="U136" t="s">
        <v>288</v>
      </c>
      <c r="V136" s="3">
        <v>80525</v>
      </c>
      <c r="W136" t="s">
        <v>117</v>
      </c>
      <c r="Y136">
        <v>19704881707</v>
      </c>
      <c r="AA136">
        <v>56173</v>
      </c>
      <c r="AB136" t="s">
        <v>3002</v>
      </c>
      <c r="AC136" t="s">
        <v>3003</v>
      </c>
      <c r="AE136" t="s">
        <v>139</v>
      </c>
      <c r="AF136" t="s">
        <v>3000</v>
      </c>
      <c r="AH136" t="s">
        <v>3001</v>
      </c>
      <c r="AI136" t="s">
        <v>288</v>
      </c>
      <c r="AJ136" s="3">
        <v>80525</v>
      </c>
      <c r="AK136" t="s">
        <v>117</v>
      </c>
      <c r="AM136">
        <v>19704881707</v>
      </c>
      <c r="AO136" t="s">
        <v>3004</v>
      </c>
      <c r="AP136" t="s">
        <v>141</v>
      </c>
      <c r="AQ136" t="s">
        <v>142</v>
      </c>
      <c r="AR136" t="s">
        <v>143</v>
      </c>
      <c r="AS136" t="s">
        <v>144</v>
      </c>
      <c r="AT136" t="s">
        <v>145</v>
      </c>
      <c r="AV136" t="s">
        <v>146</v>
      </c>
      <c r="AW136" t="s">
        <v>147</v>
      </c>
      <c r="AX136" s="3">
        <v>37110</v>
      </c>
      <c r="AY136" t="s">
        <v>117</v>
      </c>
      <c r="BA136">
        <v>19312747811</v>
      </c>
      <c r="BC136" t="s">
        <v>148</v>
      </c>
      <c r="BD136" t="s">
        <v>149</v>
      </c>
      <c r="BE136" t="s">
        <v>147</v>
      </c>
      <c r="BF136" t="s">
        <v>150</v>
      </c>
      <c r="BG136" t="s">
        <v>288</v>
      </c>
      <c r="BH136" s="1">
        <v>44070.833333333336</v>
      </c>
      <c r="BI136">
        <v>40</v>
      </c>
      <c r="BJ136">
        <v>0</v>
      </c>
      <c r="BK136">
        <v>8</v>
      </c>
      <c r="BL136">
        <v>8</v>
      </c>
      <c r="BM136">
        <v>8</v>
      </c>
      <c r="BN136">
        <v>8</v>
      </c>
      <c r="BO136">
        <v>8</v>
      </c>
      <c r="BP136">
        <v>0</v>
      </c>
      <c r="BQ136" t="str">
        <f>"7:00 AM"</f>
        <v>7:00 AM</v>
      </c>
      <c r="BR136" t="str">
        <f>"3:00 PM"</f>
        <v>3:00 PM</v>
      </c>
      <c r="BS136" t="s">
        <v>120</v>
      </c>
      <c r="BT136">
        <v>0</v>
      </c>
      <c r="BU136">
        <v>0</v>
      </c>
      <c r="BV136" t="s">
        <v>113</v>
      </c>
      <c r="BW136">
        <v>0</v>
      </c>
      <c r="BX136" s="2" t="s">
        <v>3005</v>
      </c>
      <c r="BY136" t="s">
        <v>3000</v>
      </c>
      <c r="CA136" t="s">
        <v>3001</v>
      </c>
      <c r="CB136" t="s">
        <v>288</v>
      </c>
      <c r="CC136" s="3">
        <v>80525</v>
      </c>
      <c r="CD136" t="s">
        <v>3006</v>
      </c>
      <c r="CE136" t="s">
        <v>3007</v>
      </c>
      <c r="CF136" s="4">
        <v>15.68</v>
      </c>
      <c r="CH136" s="4">
        <v>23.52</v>
      </c>
      <c r="CJ136" t="s">
        <v>123</v>
      </c>
      <c r="CK136" t="s">
        <v>125</v>
      </c>
      <c r="CL136" t="s">
        <v>3008</v>
      </c>
      <c r="CO136" t="s">
        <v>124</v>
      </c>
      <c r="CP136" t="s">
        <v>121</v>
      </c>
      <c r="CQ136" t="s">
        <v>121</v>
      </c>
      <c r="CR136" t="s">
        <v>121</v>
      </c>
      <c r="CS136" t="s">
        <v>113</v>
      </c>
      <c r="CT136" t="s">
        <v>121</v>
      </c>
      <c r="CU136" t="s">
        <v>113</v>
      </c>
      <c r="CV136" t="s">
        <v>125</v>
      </c>
      <c r="CW136" t="str">
        <f>"19704845022"</f>
        <v>19704845022</v>
      </c>
      <c r="CX136" t="s">
        <v>3004</v>
      </c>
      <c r="CY136" t="s">
        <v>124</v>
      </c>
      <c r="CZ136" t="s">
        <v>126</v>
      </c>
      <c r="DA136" t="s">
        <v>113</v>
      </c>
      <c r="DB136" t="s">
        <v>113</v>
      </c>
      <c r="DC136" t="s">
        <v>121</v>
      </c>
      <c r="DD136" t="s">
        <v>113</v>
      </c>
    </row>
    <row r="137" spans="1:109" ht="15" customHeight="1" x14ac:dyDescent="0.25">
      <c r="A137" t="s">
        <v>3036</v>
      </c>
      <c r="B137" t="s">
        <v>129</v>
      </c>
      <c r="C137" s="1">
        <v>44071.473361921293</v>
      </c>
      <c r="D137" s="1">
        <v>44118</v>
      </c>
      <c r="E137" t="s">
        <v>121</v>
      </c>
      <c r="F137" t="s">
        <v>3037</v>
      </c>
      <c r="G137" t="s">
        <v>12788</v>
      </c>
      <c r="H137" t="s">
        <v>200</v>
      </c>
      <c r="I137">
        <v>16</v>
      </c>
      <c r="J137">
        <v>16</v>
      </c>
      <c r="K137" s="1">
        <v>44148</v>
      </c>
      <c r="L137" s="1">
        <v>44290</v>
      </c>
      <c r="M137" s="1">
        <v>44148</v>
      </c>
      <c r="N137" s="1">
        <v>44290</v>
      </c>
      <c r="O137" t="s">
        <v>115</v>
      </c>
      <c r="P137" t="s">
        <v>3038</v>
      </c>
      <c r="Q137" t="s">
        <v>124</v>
      </c>
      <c r="R137" t="s">
        <v>3039</v>
      </c>
      <c r="S137" t="s">
        <v>3040</v>
      </c>
      <c r="T137" t="s">
        <v>3041</v>
      </c>
      <c r="U137" t="s">
        <v>397</v>
      </c>
      <c r="V137" s="3">
        <v>84060</v>
      </c>
      <c r="W137" t="s">
        <v>117</v>
      </c>
      <c r="X137" t="s">
        <v>124</v>
      </c>
      <c r="Y137">
        <v>14356493700</v>
      </c>
      <c r="AA137">
        <v>721110</v>
      </c>
      <c r="AB137" t="s">
        <v>3042</v>
      </c>
      <c r="AC137" t="s">
        <v>3043</v>
      </c>
      <c r="AD137" t="s">
        <v>195</v>
      </c>
      <c r="AE137" t="s">
        <v>3044</v>
      </c>
      <c r="AF137" t="s">
        <v>3039</v>
      </c>
      <c r="AG137" t="s">
        <v>3040</v>
      </c>
      <c r="AH137" t="s">
        <v>3041</v>
      </c>
      <c r="AI137" t="s">
        <v>397</v>
      </c>
      <c r="AJ137" s="3">
        <v>84060</v>
      </c>
      <c r="AK137" t="s">
        <v>117</v>
      </c>
      <c r="AL137" t="s">
        <v>124</v>
      </c>
      <c r="AM137">
        <v>14356456469</v>
      </c>
      <c r="AO137" t="s">
        <v>3045</v>
      </c>
      <c r="BG137" t="s">
        <v>397</v>
      </c>
      <c r="BH137" s="1">
        <v>44069.833333333336</v>
      </c>
      <c r="BI137">
        <v>35</v>
      </c>
      <c r="BJ137">
        <v>5</v>
      </c>
      <c r="BK137">
        <v>5</v>
      </c>
      <c r="BL137">
        <v>5</v>
      </c>
      <c r="BM137">
        <v>5</v>
      </c>
      <c r="BN137">
        <v>5</v>
      </c>
      <c r="BO137">
        <v>5</v>
      </c>
      <c r="BP137">
        <v>5</v>
      </c>
      <c r="BQ137" t="str">
        <f>"7:00 AM"</f>
        <v>7:00 AM</v>
      </c>
      <c r="BR137" t="str">
        <f>"11:00 PM"</f>
        <v>11:00 PM</v>
      </c>
      <c r="BS137" t="s">
        <v>120</v>
      </c>
      <c r="BT137">
        <v>0</v>
      </c>
      <c r="BU137">
        <v>2</v>
      </c>
      <c r="BV137" t="s">
        <v>113</v>
      </c>
      <c r="BW137">
        <v>0</v>
      </c>
      <c r="BX137" t="s">
        <v>3046</v>
      </c>
      <c r="BY137" t="s">
        <v>3039</v>
      </c>
      <c r="BZ137" t="s">
        <v>3040</v>
      </c>
      <c r="CA137" t="s">
        <v>3041</v>
      </c>
      <c r="CB137" t="s">
        <v>397</v>
      </c>
      <c r="CC137" s="3">
        <v>84060</v>
      </c>
      <c r="CD137" t="s">
        <v>765</v>
      </c>
      <c r="CE137" t="s">
        <v>3047</v>
      </c>
      <c r="CF137" s="4">
        <v>15</v>
      </c>
      <c r="CG137" s="4">
        <v>16</v>
      </c>
      <c r="CH137" s="4">
        <v>22.5</v>
      </c>
      <c r="CI137" s="4">
        <v>24</v>
      </c>
      <c r="CJ137" t="s">
        <v>123</v>
      </c>
      <c r="CK137" t="s">
        <v>124</v>
      </c>
      <c r="CL137" t="s">
        <v>3048</v>
      </c>
      <c r="CO137" t="s">
        <v>124</v>
      </c>
      <c r="CP137" t="s">
        <v>113</v>
      </c>
      <c r="CQ137" t="s">
        <v>113</v>
      </c>
      <c r="CR137" t="s">
        <v>121</v>
      </c>
      <c r="CS137" t="s">
        <v>121</v>
      </c>
      <c r="CT137" t="s">
        <v>121</v>
      </c>
      <c r="CU137" t="s">
        <v>121</v>
      </c>
      <c r="CV137" t="s">
        <v>3049</v>
      </c>
      <c r="CW137" t="str">
        <f>"14356493700"</f>
        <v>14356493700</v>
      </c>
      <c r="CX137" t="s">
        <v>3050</v>
      </c>
      <c r="CY137" t="s">
        <v>3051</v>
      </c>
      <c r="CZ137" t="s">
        <v>126</v>
      </c>
      <c r="DA137" t="s">
        <v>113</v>
      </c>
      <c r="DB137" t="s">
        <v>113</v>
      </c>
      <c r="DC137" t="s">
        <v>121</v>
      </c>
      <c r="DD137" t="s">
        <v>113</v>
      </c>
    </row>
    <row r="138" spans="1:109" ht="15" customHeight="1" x14ac:dyDescent="0.25">
      <c r="A138" t="s">
        <v>11669</v>
      </c>
      <c r="B138" t="s">
        <v>129</v>
      </c>
      <c r="C138" s="1">
        <v>44071.475681481483</v>
      </c>
      <c r="D138" s="1">
        <v>44117</v>
      </c>
      <c r="E138" t="s">
        <v>121</v>
      </c>
      <c r="F138" t="s">
        <v>11670</v>
      </c>
      <c r="G138" t="s">
        <v>12872</v>
      </c>
      <c r="H138" t="s">
        <v>11190</v>
      </c>
      <c r="I138">
        <v>7</v>
      </c>
      <c r="J138">
        <v>7</v>
      </c>
      <c r="K138" s="1">
        <v>44148</v>
      </c>
      <c r="L138" s="1">
        <v>44290</v>
      </c>
      <c r="M138" s="1">
        <v>44148</v>
      </c>
      <c r="N138" s="1">
        <v>44290</v>
      </c>
      <c r="O138" t="s">
        <v>115</v>
      </c>
      <c r="P138" t="s">
        <v>3038</v>
      </c>
      <c r="Q138" t="s">
        <v>124</v>
      </c>
      <c r="R138" t="s">
        <v>3039</v>
      </c>
      <c r="S138" t="s">
        <v>3040</v>
      </c>
      <c r="T138" t="s">
        <v>3041</v>
      </c>
      <c r="U138" t="s">
        <v>397</v>
      </c>
      <c r="V138" s="3">
        <v>84060</v>
      </c>
      <c r="W138" t="s">
        <v>117</v>
      </c>
      <c r="X138" t="s">
        <v>124</v>
      </c>
      <c r="Y138">
        <v>14356493700</v>
      </c>
      <c r="AA138">
        <v>721110</v>
      </c>
      <c r="AB138" t="s">
        <v>3042</v>
      </c>
      <c r="AC138" t="s">
        <v>3043</v>
      </c>
      <c r="AD138" t="s">
        <v>195</v>
      </c>
      <c r="AE138" t="s">
        <v>3044</v>
      </c>
      <c r="AF138" t="s">
        <v>3039</v>
      </c>
      <c r="AG138" t="s">
        <v>3040</v>
      </c>
      <c r="AH138" t="s">
        <v>3041</v>
      </c>
      <c r="AI138" t="s">
        <v>397</v>
      </c>
      <c r="AJ138" s="3">
        <v>84060</v>
      </c>
      <c r="AK138" t="s">
        <v>117</v>
      </c>
      <c r="AL138" t="s">
        <v>124</v>
      </c>
      <c r="AM138">
        <v>14356456469</v>
      </c>
      <c r="AO138" t="s">
        <v>3045</v>
      </c>
      <c r="BG138" t="s">
        <v>397</v>
      </c>
      <c r="BH138" s="1">
        <v>44069.833333333336</v>
      </c>
      <c r="BI138">
        <v>35</v>
      </c>
      <c r="BJ138">
        <v>5</v>
      </c>
      <c r="BK138">
        <v>5</v>
      </c>
      <c r="BL138">
        <v>5</v>
      </c>
      <c r="BM138">
        <v>5</v>
      </c>
      <c r="BN138">
        <v>5</v>
      </c>
      <c r="BO138">
        <v>5</v>
      </c>
      <c r="BP138">
        <v>5</v>
      </c>
      <c r="BQ138" t="str">
        <f>"12:01 AM"</f>
        <v>12:01 AM</v>
      </c>
      <c r="BR138" t="str">
        <f>"11:59 PM"</f>
        <v>11:59 PM</v>
      </c>
      <c r="BS138" t="s">
        <v>120</v>
      </c>
      <c r="BT138">
        <v>0</v>
      </c>
      <c r="BU138">
        <v>0</v>
      </c>
      <c r="BV138" t="s">
        <v>113</v>
      </c>
      <c r="BW138">
        <v>0</v>
      </c>
      <c r="BX138" t="s">
        <v>11671</v>
      </c>
      <c r="BY138" t="s">
        <v>3039</v>
      </c>
      <c r="BZ138" t="s">
        <v>3040</v>
      </c>
      <c r="CA138" t="s">
        <v>3041</v>
      </c>
      <c r="CB138" t="s">
        <v>397</v>
      </c>
      <c r="CC138" s="3">
        <v>84060</v>
      </c>
      <c r="CD138" t="s">
        <v>765</v>
      </c>
      <c r="CE138" t="s">
        <v>3047</v>
      </c>
      <c r="CF138" s="4">
        <v>14.52</v>
      </c>
      <c r="CH138" s="4">
        <v>21.78</v>
      </c>
      <c r="CJ138" t="s">
        <v>123</v>
      </c>
      <c r="CK138" t="s">
        <v>11672</v>
      </c>
      <c r="CL138" t="s">
        <v>11673</v>
      </c>
      <c r="CO138" t="s">
        <v>124</v>
      </c>
      <c r="CP138" t="s">
        <v>113</v>
      </c>
      <c r="CQ138" t="s">
        <v>113</v>
      </c>
      <c r="CR138" t="s">
        <v>121</v>
      </c>
      <c r="CS138" t="s">
        <v>121</v>
      </c>
      <c r="CT138" t="s">
        <v>121</v>
      </c>
      <c r="CU138" t="s">
        <v>121</v>
      </c>
      <c r="CV138" t="s">
        <v>10428</v>
      </c>
      <c r="CW138" t="str">
        <f>"14356493700"</f>
        <v>14356493700</v>
      </c>
      <c r="CX138" t="s">
        <v>3050</v>
      </c>
      <c r="CY138" t="s">
        <v>3051</v>
      </c>
      <c r="CZ138" t="s">
        <v>126</v>
      </c>
      <c r="DA138" t="s">
        <v>113</v>
      </c>
      <c r="DB138" t="s">
        <v>113</v>
      </c>
      <c r="DC138" t="s">
        <v>121</v>
      </c>
      <c r="DD138" t="s">
        <v>113</v>
      </c>
    </row>
    <row r="139" spans="1:109" ht="15" customHeight="1" x14ac:dyDescent="0.25">
      <c r="A139" t="s">
        <v>9708</v>
      </c>
      <c r="B139" t="s">
        <v>129</v>
      </c>
      <c r="C139" s="1">
        <v>44071.477422337965</v>
      </c>
      <c r="D139" s="1">
        <v>44117</v>
      </c>
      <c r="E139" t="s">
        <v>121</v>
      </c>
      <c r="F139" t="s">
        <v>9087</v>
      </c>
      <c r="G139" t="s">
        <v>12859</v>
      </c>
      <c r="H139" t="s">
        <v>9088</v>
      </c>
      <c r="I139">
        <v>9</v>
      </c>
      <c r="J139">
        <v>9</v>
      </c>
      <c r="K139" s="1">
        <v>44148</v>
      </c>
      <c r="L139" s="1">
        <v>44290</v>
      </c>
      <c r="M139" s="1">
        <v>44148</v>
      </c>
      <c r="N139" s="1">
        <v>44290</v>
      </c>
      <c r="O139" t="s">
        <v>115</v>
      </c>
      <c r="P139" t="s">
        <v>3038</v>
      </c>
      <c r="Q139" t="s">
        <v>124</v>
      </c>
      <c r="R139" t="s">
        <v>3039</v>
      </c>
      <c r="S139" t="s">
        <v>3040</v>
      </c>
      <c r="T139" t="s">
        <v>3041</v>
      </c>
      <c r="U139" t="s">
        <v>397</v>
      </c>
      <c r="V139" s="3">
        <v>84060</v>
      </c>
      <c r="W139" t="s">
        <v>117</v>
      </c>
      <c r="X139" t="s">
        <v>124</v>
      </c>
      <c r="Y139">
        <v>14356493700</v>
      </c>
      <c r="AA139">
        <v>721110</v>
      </c>
      <c r="AB139" t="s">
        <v>3042</v>
      </c>
      <c r="AC139" t="s">
        <v>3043</v>
      </c>
      <c r="AD139" t="s">
        <v>195</v>
      </c>
      <c r="AE139" t="s">
        <v>3044</v>
      </c>
      <c r="AF139" t="s">
        <v>3039</v>
      </c>
      <c r="AG139" t="s">
        <v>3040</v>
      </c>
      <c r="AH139" t="s">
        <v>3041</v>
      </c>
      <c r="AI139" t="s">
        <v>397</v>
      </c>
      <c r="AJ139" s="3">
        <v>84060</v>
      </c>
      <c r="AK139" t="s">
        <v>117</v>
      </c>
      <c r="AL139" t="s">
        <v>124</v>
      </c>
      <c r="AM139">
        <v>14356456469</v>
      </c>
      <c r="AO139" t="s">
        <v>3045</v>
      </c>
      <c r="BG139" t="s">
        <v>397</v>
      </c>
      <c r="BH139" s="1">
        <v>44069.833333333336</v>
      </c>
      <c r="BI139">
        <v>35</v>
      </c>
      <c r="BJ139">
        <v>5</v>
      </c>
      <c r="BK139">
        <v>5</v>
      </c>
      <c r="BL139">
        <v>5</v>
      </c>
      <c r="BM139">
        <v>5</v>
      </c>
      <c r="BN139">
        <v>5</v>
      </c>
      <c r="BO139">
        <v>5</v>
      </c>
      <c r="BP139">
        <v>5</v>
      </c>
      <c r="BQ139" t="str">
        <f>"7:00 AM"</f>
        <v>7:00 AM</v>
      </c>
      <c r="BR139" t="str">
        <f>"11:00 PM"</f>
        <v>11:00 PM</v>
      </c>
      <c r="BS139" t="s">
        <v>120</v>
      </c>
      <c r="BT139">
        <v>0</v>
      </c>
      <c r="BU139">
        <v>0</v>
      </c>
      <c r="BV139" t="s">
        <v>113</v>
      </c>
      <c r="BW139">
        <v>0</v>
      </c>
      <c r="BX139" t="s">
        <v>9709</v>
      </c>
      <c r="BY139" t="s">
        <v>3039</v>
      </c>
      <c r="BZ139" t="s">
        <v>3040</v>
      </c>
      <c r="CA139" t="s">
        <v>3041</v>
      </c>
      <c r="CB139" t="s">
        <v>397</v>
      </c>
      <c r="CC139" s="3">
        <v>84060</v>
      </c>
      <c r="CD139" t="s">
        <v>765</v>
      </c>
      <c r="CE139" t="s">
        <v>3047</v>
      </c>
      <c r="CF139" s="4">
        <v>11.73</v>
      </c>
      <c r="CG139" s="4">
        <v>12.73</v>
      </c>
      <c r="CH139" s="4">
        <v>17.600000000000001</v>
      </c>
      <c r="CI139" s="4">
        <v>19.100000000000001</v>
      </c>
      <c r="CJ139" t="s">
        <v>123</v>
      </c>
      <c r="CK139" t="s">
        <v>124</v>
      </c>
      <c r="CL139" t="s">
        <v>9710</v>
      </c>
      <c r="CO139" t="s">
        <v>124</v>
      </c>
      <c r="CP139" t="s">
        <v>113</v>
      </c>
      <c r="CQ139" t="s">
        <v>113</v>
      </c>
      <c r="CR139" t="s">
        <v>121</v>
      </c>
      <c r="CS139" t="s">
        <v>121</v>
      </c>
      <c r="CT139" t="s">
        <v>121</v>
      </c>
      <c r="CU139" t="s">
        <v>121</v>
      </c>
      <c r="CV139" s="2" t="s">
        <v>9711</v>
      </c>
      <c r="CW139" t="str">
        <f>"14356493700"</f>
        <v>14356493700</v>
      </c>
      <c r="CX139" t="s">
        <v>3050</v>
      </c>
      <c r="CY139" t="s">
        <v>3051</v>
      </c>
      <c r="CZ139" t="s">
        <v>126</v>
      </c>
      <c r="DA139" t="s">
        <v>113</v>
      </c>
      <c r="DB139" t="s">
        <v>113</v>
      </c>
      <c r="DC139" t="s">
        <v>121</v>
      </c>
      <c r="DD139" t="s">
        <v>113</v>
      </c>
    </row>
    <row r="140" spans="1:109" ht="15" customHeight="1" x14ac:dyDescent="0.25">
      <c r="A140" t="s">
        <v>12322</v>
      </c>
      <c r="B140" t="s">
        <v>129</v>
      </c>
      <c r="C140" s="1">
        <v>44071.481064004627</v>
      </c>
      <c r="D140" s="1">
        <v>44117</v>
      </c>
      <c r="E140" t="s">
        <v>121</v>
      </c>
      <c r="F140" t="s">
        <v>836</v>
      </c>
      <c r="G140" t="s">
        <v>12801</v>
      </c>
      <c r="H140" t="s">
        <v>837</v>
      </c>
      <c r="I140">
        <v>13</v>
      </c>
      <c r="J140">
        <v>13</v>
      </c>
      <c r="K140" s="1">
        <v>44148</v>
      </c>
      <c r="L140" s="1">
        <v>44290</v>
      </c>
      <c r="M140" s="1">
        <v>44148</v>
      </c>
      <c r="N140" s="1">
        <v>44290</v>
      </c>
      <c r="O140" t="s">
        <v>115</v>
      </c>
      <c r="P140" t="s">
        <v>3038</v>
      </c>
      <c r="Q140" t="s">
        <v>124</v>
      </c>
      <c r="R140" t="s">
        <v>3039</v>
      </c>
      <c r="S140" t="s">
        <v>3040</v>
      </c>
      <c r="T140" t="s">
        <v>3041</v>
      </c>
      <c r="U140" t="s">
        <v>397</v>
      </c>
      <c r="V140" s="3">
        <v>84060</v>
      </c>
      <c r="W140" t="s">
        <v>117</v>
      </c>
      <c r="X140" t="s">
        <v>124</v>
      </c>
      <c r="Y140">
        <v>14356493700</v>
      </c>
      <c r="AA140">
        <v>721110</v>
      </c>
      <c r="AB140" t="s">
        <v>3042</v>
      </c>
      <c r="AC140" t="s">
        <v>3043</v>
      </c>
      <c r="AD140" t="s">
        <v>195</v>
      </c>
      <c r="AE140" t="s">
        <v>3044</v>
      </c>
      <c r="AF140" t="s">
        <v>3039</v>
      </c>
      <c r="AG140" t="s">
        <v>3040</v>
      </c>
      <c r="AH140" t="s">
        <v>3041</v>
      </c>
      <c r="AI140" t="s">
        <v>397</v>
      </c>
      <c r="AJ140" s="3">
        <v>84060</v>
      </c>
      <c r="AK140" t="s">
        <v>117</v>
      </c>
      <c r="AL140" t="s">
        <v>124</v>
      </c>
      <c r="AM140">
        <v>14356456469</v>
      </c>
      <c r="AO140" t="s">
        <v>3045</v>
      </c>
      <c r="BG140" t="s">
        <v>397</v>
      </c>
      <c r="BH140" s="1">
        <v>44069.833333333336</v>
      </c>
      <c r="BI140">
        <v>35</v>
      </c>
      <c r="BJ140">
        <v>5</v>
      </c>
      <c r="BK140">
        <v>5</v>
      </c>
      <c r="BL140">
        <v>5</v>
      </c>
      <c r="BM140">
        <v>5</v>
      </c>
      <c r="BN140">
        <v>5</v>
      </c>
      <c r="BO140">
        <v>5</v>
      </c>
      <c r="BP140">
        <v>5</v>
      </c>
      <c r="BQ140" t="str">
        <f>"7:00 AM"</f>
        <v>7:00 AM</v>
      </c>
      <c r="BR140" t="str">
        <f>"2:00 AM"</f>
        <v>2:00 AM</v>
      </c>
      <c r="BS140" t="s">
        <v>120</v>
      </c>
      <c r="BT140">
        <v>0</v>
      </c>
      <c r="BU140">
        <v>0</v>
      </c>
      <c r="BV140" t="s">
        <v>113</v>
      </c>
      <c r="BW140">
        <v>0</v>
      </c>
      <c r="BX140" t="s">
        <v>12323</v>
      </c>
      <c r="BY140" t="s">
        <v>3039</v>
      </c>
      <c r="BZ140" t="s">
        <v>3040</v>
      </c>
      <c r="CA140" t="s">
        <v>3041</v>
      </c>
      <c r="CB140" t="s">
        <v>397</v>
      </c>
      <c r="CC140" s="3">
        <v>84060</v>
      </c>
      <c r="CD140" t="s">
        <v>765</v>
      </c>
      <c r="CE140" t="s">
        <v>3047</v>
      </c>
      <c r="CF140" s="4">
        <v>13</v>
      </c>
      <c r="CG140" s="4">
        <v>14</v>
      </c>
      <c r="CH140" s="4">
        <v>19.5</v>
      </c>
      <c r="CI140" s="4">
        <v>21</v>
      </c>
      <c r="CJ140" t="s">
        <v>123</v>
      </c>
      <c r="CK140" t="s">
        <v>124</v>
      </c>
      <c r="CL140" t="s">
        <v>12324</v>
      </c>
      <c r="CO140" t="s">
        <v>124</v>
      </c>
      <c r="CP140" t="s">
        <v>113</v>
      </c>
      <c r="CQ140" t="s">
        <v>113</v>
      </c>
      <c r="CR140" t="s">
        <v>121</v>
      </c>
      <c r="CS140" t="s">
        <v>121</v>
      </c>
      <c r="CT140" t="s">
        <v>121</v>
      </c>
      <c r="CU140" t="s">
        <v>121</v>
      </c>
      <c r="CV140" s="2" t="s">
        <v>12325</v>
      </c>
      <c r="CW140" t="str">
        <f>"14356493700"</f>
        <v>14356493700</v>
      </c>
      <c r="CX140" t="s">
        <v>3050</v>
      </c>
      <c r="CY140" t="s">
        <v>3051</v>
      </c>
      <c r="CZ140" t="s">
        <v>126</v>
      </c>
      <c r="DA140" t="s">
        <v>113</v>
      </c>
      <c r="DB140" t="s">
        <v>113</v>
      </c>
      <c r="DC140" t="s">
        <v>121</v>
      </c>
      <c r="DD140" t="s">
        <v>113</v>
      </c>
    </row>
    <row r="141" spans="1:109" ht="15" customHeight="1" x14ac:dyDescent="0.25">
      <c r="A141" t="s">
        <v>10425</v>
      </c>
      <c r="B141" t="s">
        <v>129</v>
      </c>
      <c r="C141" s="1">
        <v>44071.483731250002</v>
      </c>
      <c r="D141" s="1">
        <v>44117</v>
      </c>
      <c r="E141" t="s">
        <v>121</v>
      </c>
      <c r="F141" t="s">
        <v>10426</v>
      </c>
      <c r="G141" t="s">
        <v>12828</v>
      </c>
      <c r="H141" t="s">
        <v>3714</v>
      </c>
      <c r="I141">
        <v>12</v>
      </c>
      <c r="J141">
        <v>12</v>
      </c>
      <c r="K141" s="1">
        <v>44148</v>
      </c>
      <c r="L141" s="1">
        <v>44290</v>
      </c>
      <c r="M141" s="1">
        <v>44148</v>
      </c>
      <c r="N141" s="1">
        <v>44290</v>
      </c>
      <c r="O141" t="s">
        <v>115</v>
      </c>
      <c r="P141" t="s">
        <v>3038</v>
      </c>
      <c r="Q141" t="s">
        <v>124</v>
      </c>
      <c r="R141" t="s">
        <v>3039</v>
      </c>
      <c r="S141" t="s">
        <v>3040</v>
      </c>
      <c r="T141" t="s">
        <v>3041</v>
      </c>
      <c r="U141" t="s">
        <v>397</v>
      </c>
      <c r="V141" s="3">
        <v>84060</v>
      </c>
      <c r="W141" t="s">
        <v>117</v>
      </c>
      <c r="X141" t="s">
        <v>124</v>
      </c>
      <c r="Y141">
        <v>14356493700</v>
      </c>
      <c r="AA141">
        <v>721110</v>
      </c>
      <c r="AB141" t="s">
        <v>3042</v>
      </c>
      <c r="AC141" t="s">
        <v>3043</v>
      </c>
      <c r="AD141" t="s">
        <v>195</v>
      </c>
      <c r="AE141" t="s">
        <v>3044</v>
      </c>
      <c r="AF141" t="s">
        <v>3039</v>
      </c>
      <c r="AG141" t="s">
        <v>3040</v>
      </c>
      <c r="AH141" t="s">
        <v>3041</v>
      </c>
      <c r="AI141" t="s">
        <v>397</v>
      </c>
      <c r="AJ141" s="3">
        <v>84060</v>
      </c>
      <c r="AK141" t="s">
        <v>117</v>
      </c>
      <c r="AL141" t="s">
        <v>124</v>
      </c>
      <c r="AM141">
        <v>14356456469</v>
      </c>
      <c r="AO141" t="s">
        <v>3045</v>
      </c>
      <c r="BG141" t="s">
        <v>397</v>
      </c>
      <c r="BH141" s="1">
        <v>44069.833333333336</v>
      </c>
      <c r="BI141">
        <v>35</v>
      </c>
      <c r="BJ141">
        <v>5</v>
      </c>
      <c r="BK141">
        <v>5</v>
      </c>
      <c r="BL141">
        <v>5</v>
      </c>
      <c r="BM141">
        <v>5</v>
      </c>
      <c r="BN141">
        <v>5</v>
      </c>
      <c r="BO141">
        <v>5</v>
      </c>
      <c r="BP141">
        <v>5</v>
      </c>
      <c r="BQ141" t="str">
        <f>"12:01 AM"</f>
        <v>12:01 AM</v>
      </c>
      <c r="BR141" t="str">
        <f>"11:59 PM"</f>
        <v>11:59 PM</v>
      </c>
      <c r="BS141" t="s">
        <v>120</v>
      </c>
      <c r="BT141">
        <v>0</v>
      </c>
      <c r="BU141">
        <v>0</v>
      </c>
      <c r="BV141" t="s">
        <v>113</v>
      </c>
      <c r="BW141">
        <v>0</v>
      </c>
      <c r="BX141" t="s">
        <v>9105</v>
      </c>
      <c r="BY141" t="s">
        <v>3039</v>
      </c>
      <c r="BZ141" t="s">
        <v>3040</v>
      </c>
      <c r="CA141" t="s">
        <v>3041</v>
      </c>
      <c r="CB141" t="s">
        <v>397</v>
      </c>
      <c r="CC141" s="3">
        <v>84060</v>
      </c>
      <c r="CD141" t="s">
        <v>765</v>
      </c>
      <c r="CE141" t="s">
        <v>3047</v>
      </c>
      <c r="CF141" s="4">
        <v>13</v>
      </c>
      <c r="CG141" s="4">
        <v>14</v>
      </c>
      <c r="CH141" s="4">
        <v>19.5</v>
      </c>
      <c r="CI141" s="4">
        <v>21</v>
      </c>
      <c r="CJ141" t="s">
        <v>123</v>
      </c>
      <c r="CK141" t="s">
        <v>124</v>
      </c>
      <c r="CL141" t="s">
        <v>10427</v>
      </c>
      <c r="CO141" t="s">
        <v>124</v>
      </c>
      <c r="CP141" t="s">
        <v>113</v>
      </c>
      <c r="CQ141" t="s">
        <v>113</v>
      </c>
      <c r="CR141" t="s">
        <v>121</v>
      </c>
      <c r="CS141" t="s">
        <v>121</v>
      </c>
      <c r="CT141" t="s">
        <v>121</v>
      </c>
      <c r="CU141" t="s">
        <v>121</v>
      </c>
      <c r="CV141" t="s">
        <v>10428</v>
      </c>
      <c r="CW141" t="str">
        <f>"14356493700"</f>
        <v>14356493700</v>
      </c>
      <c r="CX141" t="s">
        <v>3050</v>
      </c>
      <c r="CY141" t="s">
        <v>3051</v>
      </c>
      <c r="CZ141" t="s">
        <v>126</v>
      </c>
      <c r="DA141" t="s">
        <v>113</v>
      </c>
      <c r="DB141" t="s">
        <v>113</v>
      </c>
      <c r="DC141" t="s">
        <v>121</v>
      </c>
      <c r="DD141" t="s">
        <v>113</v>
      </c>
    </row>
    <row r="142" spans="1:109" ht="15" customHeight="1" x14ac:dyDescent="0.25">
      <c r="A142" t="s">
        <v>9791</v>
      </c>
      <c r="B142" t="s">
        <v>129</v>
      </c>
      <c r="C142" s="1">
        <v>44071.485816898145</v>
      </c>
      <c r="D142" s="1">
        <v>44118</v>
      </c>
      <c r="E142" t="s">
        <v>121</v>
      </c>
      <c r="F142" t="s">
        <v>1998</v>
      </c>
      <c r="G142" t="s">
        <v>12863</v>
      </c>
      <c r="H142" t="s">
        <v>9792</v>
      </c>
      <c r="I142">
        <v>37</v>
      </c>
      <c r="J142">
        <v>37</v>
      </c>
      <c r="K142" s="1">
        <v>44148</v>
      </c>
      <c r="L142" s="1">
        <v>44290</v>
      </c>
      <c r="M142" s="1">
        <v>44148</v>
      </c>
      <c r="N142" s="1">
        <v>44290</v>
      </c>
      <c r="O142" t="s">
        <v>115</v>
      </c>
      <c r="P142" t="s">
        <v>3038</v>
      </c>
      <c r="Q142" t="s">
        <v>124</v>
      </c>
      <c r="R142" t="s">
        <v>3039</v>
      </c>
      <c r="S142" t="s">
        <v>3040</v>
      </c>
      <c r="T142" t="s">
        <v>3041</v>
      </c>
      <c r="U142" t="s">
        <v>397</v>
      </c>
      <c r="V142" s="3">
        <v>84060</v>
      </c>
      <c r="W142" t="s">
        <v>117</v>
      </c>
      <c r="X142" t="s">
        <v>124</v>
      </c>
      <c r="Y142">
        <v>14356493700</v>
      </c>
      <c r="AA142">
        <v>721110</v>
      </c>
      <c r="AB142" t="s">
        <v>3042</v>
      </c>
      <c r="AC142" t="s">
        <v>3043</v>
      </c>
      <c r="AD142" t="s">
        <v>195</v>
      </c>
      <c r="AE142" t="s">
        <v>3044</v>
      </c>
      <c r="AF142" t="s">
        <v>3039</v>
      </c>
      <c r="AG142" t="s">
        <v>3040</v>
      </c>
      <c r="AH142" t="s">
        <v>3041</v>
      </c>
      <c r="AI142" t="s">
        <v>397</v>
      </c>
      <c r="AJ142" s="3">
        <v>84060</v>
      </c>
      <c r="AK142" t="s">
        <v>117</v>
      </c>
      <c r="AL142" t="s">
        <v>124</v>
      </c>
      <c r="AM142">
        <v>14356456469</v>
      </c>
      <c r="AO142" t="s">
        <v>3045</v>
      </c>
      <c r="BG142" t="s">
        <v>397</v>
      </c>
      <c r="BH142" s="1">
        <v>44069.833333333336</v>
      </c>
      <c r="BI142">
        <v>35</v>
      </c>
      <c r="BJ142">
        <v>5</v>
      </c>
      <c r="BK142">
        <v>5</v>
      </c>
      <c r="BL142">
        <v>5</v>
      </c>
      <c r="BM142">
        <v>5</v>
      </c>
      <c r="BN142">
        <v>5</v>
      </c>
      <c r="BO142">
        <v>5</v>
      </c>
      <c r="BP142">
        <v>5</v>
      </c>
      <c r="BQ142" t="str">
        <f>"5:00 AM"</f>
        <v>5:00 AM</v>
      </c>
      <c r="BR142" t="str">
        <f>"11:00 PM"</f>
        <v>11:00 PM</v>
      </c>
      <c r="BS142" t="s">
        <v>120</v>
      </c>
      <c r="BT142">
        <v>0</v>
      </c>
      <c r="BU142">
        <v>3</v>
      </c>
      <c r="BV142" t="s">
        <v>113</v>
      </c>
      <c r="BW142">
        <v>0</v>
      </c>
      <c r="BX142" t="s">
        <v>9793</v>
      </c>
      <c r="BY142" t="s">
        <v>3039</v>
      </c>
      <c r="BZ142" t="s">
        <v>3040</v>
      </c>
      <c r="CA142" t="s">
        <v>3041</v>
      </c>
      <c r="CB142" t="s">
        <v>397</v>
      </c>
      <c r="CC142" s="3">
        <v>84060</v>
      </c>
      <c r="CD142" t="s">
        <v>765</v>
      </c>
      <c r="CE142" t="s">
        <v>3047</v>
      </c>
      <c r="CF142" s="4">
        <v>13.81</v>
      </c>
      <c r="CH142" s="4">
        <v>20.72</v>
      </c>
      <c r="CJ142" t="s">
        <v>123</v>
      </c>
      <c r="CK142" t="s">
        <v>9794</v>
      </c>
      <c r="CL142" t="s">
        <v>9795</v>
      </c>
      <c r="CO142" t="s">
        <v>124</v>
      </c>
      <c r="CP142" t="s">
        <v>113</v>
      </c>
      <c r="CQ142" t="s">
        <v>113</v>
      </c>
      <c r="CR142" t="s">
        <v>121</v>
      </c>
      <c r="CS142" t="s">
        <v>121</v>
      </c>
      <c r="CT142" t="s">
        <v>121</v>
      </c>
      <c r="CU142" t="s">
        <v>121</v>
      </c>
      <c r="CV142" s="2" t="s">
        <v>9796</v>
      </c>
      <c r="CW142" t="str">
        <f>"14356493700"</f>
        <v>14356493700</v>
      </c>
      <c r="CX142" t="s">
        <v>3050</v>
      </c>
      <c r="CY142" t="s">
        <v>3051</v>
      </c>
      <c r="CZ142" t="s">
        <v>126</v>
      </c>
      <c r="DA142" t="s">
        <v>113</v>
      </c>
      <c r="DB142" t="s">
        <v>113</v>
      </c>
      <c r="DC142" t="s">
        <v>121</v>
      </c>
      <c r="DD142" t="s">
        <v>113</v>
      </c>
    </row>
    <row r="143" spans="1:109" ht="15" customHeight="1" x14ac:dyDescent="0.25">
      <c r="A143" t="s">
        <v>9103</v>
      </c>
      <c r="B143" t="s">
        <v>129</v>
      </c>
      <c r="C143" s="1">
        <v>44071.488015162038</v>
      </c>
      <c r="D143" s="1">
        <v>44118</v>
      </c>
      <c r="E143" t="s">
        <v>121</v>
      </c>
      <c r="F143" t="s">
        <v>9104</v>
      </c>
      <c r="G143" t="s">
        <v>12800</v>
      </c>
      <c r="H143" t="s">
        <v>725</v>
      </c>
      <c r="I143">
        <v>23</v>
      </c>
      <c r="J143">
        <v>23</v>
      </c>
      <c r="K143" s="1">
        <v>44148</v>
      </c>
      <c r="L143" s="1">
        <v>44290</v>
      </c>
      <c r="M143" s="1">
        <v>44148</v>
      </c>
      <c r="N143" s="1">
        <v>44290</v>
      </c>
      <c r="O143" t="s">
        <v>115</v>
      </c>
      <c r="P143" t="s">
        <v>3038</v>
      </c>
      <c r="Q143" t="s">
        <v>124</v>
      </c>
      <c r="R143" t="s">
        <v>3039</v>
      </c>
      <c r="S143" t="s">
        <v>3040</v>
      </c>
      <c r="T143" t="s">
        <v>3041</v>
      </c>
      <c r="U143" t="s">
        <v>397</v>
      </c>
      <c r="V143" s="3">
        <v>84060</v>
      </c>
      <c r="W143" t="s">
        <v>117</v>
      </c>
      <c r="X143" t="s">
        <v>124</v>
      </c>
      <c r="Y143">
        <v>14356493700</v>
      </c>
      <c r="AA143">
        <v>721110</v>
      </c>
      <c r="AB143" t="s">
        <v>3042</v>
      </c>
      <c r="AC143" t="s">
        <v>3043</v>
      </c>
      <c r="AD143" t="s">
        <v>195</v>
      </c>
      <c r="AE143" t="s">
        <v>3044</v>
      </c>
      <c r="AF143" t="s">
        <v>3039</v>
      </c>
      <c r="AG143" t="s">
        <v>3040</v>
      </c>
      <c r="AH143" t="s">
        <v>3041</v>
      </c>
      <c r="AI143" t="s">
        <v>397</v>
      </c>
      <c r="AJ143" s="3">
        <v>84060</v>
      </c>
      <c r="AK143" t="s">
        <v>117</v>
      </c>
      <c r="AL143" t="s">
        <v>124</v>
      </c>
      <c r="AM143">
        <v>14356456469</v>
      </c>
      <c r="AO143" t="s">
        <v>3045</v>
      </c>
      <c r="BG143" t="s">
        <v>397</v>
      </c>
      <c r="BH143" s="1">
        <v>44069.833333333336</v>
      </c>
      <c r="BI143">
        <v>35</v>
      </c>
      <c r="BJ143">
        <v>5</v>
      </c>
      <c r="BK143">
        <v>5</v>
      </c>
      <c r="BL143">
        <v>5</v>
      </c>
      <c r="BM143">
        <v>5</v>
      </c>
      <c r="BN143">
        <v>5</v>
      </c>
      <c r="BO143">
        <v>5</v>
      </c>
      <c r="BP143">
        <v>5</v>
      </c>
      <c r="BQ143" t="str">
        <f>"6:30 AM"</f>
        <v>6:30 AM</v>
      </c>
      <c r="BR143" t="str">
        <f>"11:00 PM"</f>
        <v>11:00 PM</v>
      </c>
      <c r="BS143" t="s">
        <v>120</v>
      </c>
      <c r="BT143">
        <v>0</v>
      </c>
      <c r="BU143">
        <v>0</v>
      </c>
      <c r="BV143" t="s">
        <v>113</v>
      </c>
      <c r="BW143">
        <v>0</v>
      </c>
      <c r="BX143" t="s">
        <v>9105</v>
      </c>
      <c r="BY143" t="s">
        <v>3039</v>
      </c>
      <c r="BZ143" t="s">
        <v>3040</v>
      </c>
      <c r="CA143" t="s">
        <v>3041</v>
      </c>
      <c r="CB143" t="s">
        <v>397</v>
      </c>
      <c r="CC143" s="3">
        <v>84060</v>
      </c>
      <c r="CD143" t="s">
        <v>765</v>
      </c>
      <c r="CE143" t="s">
        <v>3047</v>
      </c>
      <c r="CF143" s="4">
        <v>18.91</v>
      </c>
      <c r="CH143" s="4">
        <v>28.37</v>
      </c>
      <c r="CJ143" t="s">
        <v>123</v>
      </c>
      <c r="CK143" t="s">
        <v>9106</v>
      </c>
      <c r="CL143" t="s">
        <v>9107</v>
      </c>
      <c r="CO143" t="s">
        <v>124</v>
      </c>
      <c r="CP143" t="s">
        <v>113</v>
      </c>
      <c r="CQ143" t="s">
        <v>113</v>
      </c>
      <c r="CR143" t="s">
        <v>121</v>
      </c>
      <c r="CS143" t="s">
        <v>121</v>
      </c>
      <c r="CT143" t="s">
        <v>121</v>
      </c>
      <c r="CU143" t="s">
        <v>121</v>
      </c>
      <c r="CV143" t="s">
        <v>9108</v>
      </c>
      <c r="CW143" t="str">
        <f>"14356493700"</f>
        <v>14356493700</v>
      </c>
      <c r="CX143" t="s">
        <v>3050</v>
      </c>
      <c r="CY143" t="s">
        <v>3051</v>
      </c>
      <c r="CZ143" t="s">
        <v>126</v>
      </c>
      <c r="DA143" t="s">
        <v>113</v>
      </c>
      <c r="DB143" t="s">
        <v>113</v>
      </c>
      <c r="DC143" t="s">
        <v>121</v>
      </c>
      <c r="DD143" t="s">
        <v>113</v>
      </c>
    </row>
    <row r="144" spans="1:109" ht="15" customHeight="1" x14ac:dyDescent="0.25">
      <c r="A144" t="s">
        <v>4815</v>
      </c>
      <c r="B144" t="s">
        <v>129</v>
      </c>
      <c r="C144" s="1">
        <v>44071.522657870373</v>
      </c>
      <c r="D144" s="1">
        <v>44120</v>
      </c>
      <c r="E144" t="s">
        <v>121</v>
      </c>
      <c r="F144" t="s">
        <v>4816</v>
      </c>
      <c r="G144" t="s">
        <v>12838</v>
      </c>
      <c r="H144" t="s">
        <v>4817</v>
      </c>
      <c r="I144">
        <v>25</v>
      </c>
      <c r="J144">
        <v>25</v>
      </c>
      <c r="K144" s="1">
        <v>44146</v>
      </c>
      <c r="L144" s="1">
        <v>44227</v>
      </c>
      <c r="M144" s="1">
        <v>44146</v>
      </c>
      <c r="N144" s="1">
        <v>44227</v>
      </c>
      <c r="O144" t="s">
        <v>132</v>
      </c>
      <c r="P144" t="s">
        <v>650</v>
      </c>
      <c r="Q144" t="s">
        <v>651</v>
      </c>
      <c r="R144" t="s">
        <v>652</v>
      </c>
      <c r="T144" t="s">
        <v>653</v>
      </c>
      <c r="U144" t="s">
        <v>654</v>
      </c>
      <c r="V144" s="3">
        <v>5751</v>
      </c>
      <c r="W144" t="s">
        <v>117</v>
      </c>
      <c r="X144" t="s">
        <v>124</v>
      </c>
      <c r="Y144">
        <v>18024226100</v>
      </c>
      <c r="AA144">
        <v>721110</v>
      </c>
      <c r="AB144" t="s">
        <v>655</v>
      </c>
      <c r="AC144" t="s">
        <v>422</v>
      </c>
      <c r="AE144" t="s">
        <v>4818</v>
      </c>
      <c r="AF144" t="s">
        <v>652</v>
      </c>
      <c r="AH144" t="s">
        <v>653</v>
      </c>
      <c r="AI144" t="s">
        <v>654</v>
      </c>
      <c r="AJ144" s="3">
        <v>5751</v>
      </c>
      <c r="AK144" t="s">
        <v>117</v>
      </c>
      <c r="AL144" t="s">
        <v>124</v>
      </c>
      <c r="AM144">
        <v>18024226100</v>
      </c>
      <c r="AO144" t="s">
        <v>4819</v>
      </c>
      <c r="AP144" t="s">
        <v>141</v>
      </c>
      <c r="AQ144" t="s">
        <v>658</v>
      </c>
      <c r="AR144" t="s">
        <v>659</v>
      </c>
      <c r="AS144" t="s">
        <v>660</v>
      </c>
      <c r="AT144" t="s">
        <v>661</v>
      </c>
      <c r="AU144" t="s">
        <v>662</v>
      </c>
      <c r="AV144" t="s">
        <v>663</v>
      </c>
      <c r="AW144" t="s">
        <v>116</v>
      </c>
      <c r="AX144" s="3">
        <v>1701</v>
      </c>
      <c r="AY144" t="s">
        <v>117</v>
      </c>
      <c r="AZ144" t="s">
        <v>124</v>
      </c>
      <c r="BA144">
        <v>16179399444</v>
      </c>
      <c r="BC144" t="s">
        <v>664</v>
      </c>
      <c r="BD144" t="s">
        <v>665</v>
      </c>
      <c r="BE144" t="s">
        <v>116</v>
      </c>
      <c r="BF144" t="s">
        <v>666</v>
      </c>
      <c r="BG144" t="s">
        <v>654</v>
      </c>
      <c r="BH144" s="1">
        <v>44070.833333333336</v>
      </c>
      <c r="BI144">
        <v>35</v>
      </c>
      <c r="BJ144">
        <v>0</v>
      </c>
      <c r="BK144">
        <v>7</v>
      </c>
      <c r="BL144">
        <v>7</v>
      </c>
      <c r="BM144">
        <v>7</v>
      </c>
      <c r="BN144">
        <v>7</v>
      </c>
      <c r="BO144">
        <v>7</v>
      </c>
      <c r="BP144">
        <v>0</v>
      </c>
      <c r="BQ144" t="str">
        <f>"7:00 AM"</f>
        <v>7:00 AM</v>
      </c>
      <c r="BR144" t="str">
        <f>"2:00 PM"</f>
        <v>2:00 PM</v>
      </c>
      <c r="BS144" t="s">
        <v>120</v>
      </c>
      <c r="BT144">
        <v>0</v>
      </c>
      <c r="BU144">
        <v>0</v>
      </c>
      <c r="BV144" t="s">
        <v>113</v>
      </c>
      <c r="BW144">
        <v>0</v>
      </c>
      <c r="BX144" s="2" t="s">
        <v>4820</v>
      </c>
      <c r="BY144" t="s">
        <v>652</v>
      </c>
      <c r="CA144" t="s">
        <v>653</v>
      </c>
      <c r="CB144" t="s">
        <v>654</v>
      </c>
      <c r="CC144" s="3">
        <v>5751</v>
      </c>
      <c r="CD144" t="s">
        <v>668</v>
      </c>
      <c r="CE144" t="s">
        <v>669</v>
      </c>
      <c r="CF144" s="4">
        <v>14.39</v>
      </c>
      <c r="CG144" s="4">
        <v>15.7</v>
      </c>
      <c r="CH144" s="4">
        <v>21.59</v>
      </c>
      <c r="CI144" s="4">
        <v>23.55</v>
      </c>
      <c r="CJ144" t="s">
        <v>123</v>
      </c>
      <c r="CK144" t="s">
        <v>4821</v>
      </c>
      <c r="CL144" t="s">
        <v>4822</v>
      </c>
      <c r="CO144" t="s">
        <v>124</v>
      </c>
      <c r="CP144" t="s">
        <v>121</v>
      </c>
      <c r="CQ144" t="s">
        <v>113</v>
      </c>
      <c r="CR144" t="s">
        <v>121</v>
      </c>
      <c r="CS144" t="s">
        <v>121</v>
      </c>
      <c r="CT144" t="s">
        <v>121</v>
      </c>
      <c r="CU144" t="s">
        <v>121</v>
      </c>
      <c r="CV144" t="s">
        <v>4823</v>
      </c>
      <c r="CW144" t="str">
        <f>"18024226100"</f>
        <v>18024226100</v>
      </c>
      <c r="CX144" t="s">
        <v>657</v>
      </c>
      <c r="CY144" t="s">
        <v>124</v>
      </c>
      <c r="CZ144" t="s">
        <v>126</v>
      </c>
      <c r="DA144" t="s">
        <v>113</v>
      </c>
      <c r="DB144" t="s">
        <v>121</v>
      </c>
      <c r="DC144" t="s">
        <v>121</v>
      </c>
      <c r="DD144" t="s">
        <v>113</v>
      </c>
    </row>
    <row r="145" spans="1:108" ht="15" customHeight="1" x14ac:dyDescent="0.25">
      <c r="A145" t="s">
        <v>8262</v>
      </c>
      <c r="B145" t="s">
        <v>129</v>
      </c>
      <c r="C145" s="1">
        <v>44071.606065046297</v>
      </c>
      <c r="D145" s="1">
        <v>44131</v>
      </c>
      <c r="E145" t="s">
        <v>113</v>
      </c>
      <c r="F145" t="s">
        <v>4552</v>
      </c>
      <c r="G145" t="s">
        <v>12786</v>
      </c>
      <c r="H145" t="s">
        <v>131</v>
      </c>
      <c r="I145">
        <v>15</v>
      </c>
      <c r="J145">
        <v>15</v>
      </c>
      <c r="K145" s="1">
        <v>44150</v>
      </c>
      <c r="L145" s="1">
        <v>44270</v>
      </c>
      <c r="M145" s="1">
        <v>44150</v>
      </c>
      <c r="N145" s="1">
        <v>44270</v>
      </c>
      <c r="O145" t="s">
        <v>132</v>
      </c>
      <c r="P145" t="s">
        <v>8263</v>
      </c>
      <c r="R145" t="s">
        <v>8264</v>
      </c>
      <c r="T145" t="s">
        <v>3889</v>
      </c>
      <c r="U145" t="s">
        <v>397</v>
      </c>
      <c r="V145" s="3">
        <v>84404</v>
      </c>
      <c r="W145" t="s">
        <v>117</v>
      </c>
      <c r="Y145">
        <v>18015649559</v>
      </c>
      <c r="AA145">
        <v>48849</v>
      </c>
      <c r="AB145" t="s">
        <v>8265</v>
      </c>
      <c r="AC145" t="s">
        <v>8266</v>
      </c>
      <c r="AD145" t="s">
        <v>8267</v>
      </c>
      <c r="AE145" t="s">
        <v>161</v>
      </c>
      <c r="AF145" t="s">
        <v>8268</v>
      </c>
      <c r="AH145" t="s">
        <v>3889</v>
      </c>
      <c r="AI145" t="s">
        <v>397</v>
      </c>
      <c r="AJ145" s="3">
        <v>84404</v>
      </c>
      <c r="AK145" t="s">
        <v>117</v>
      </c>
      <c r="AM145">
        <v>18016031213</v>
      </c>
      <c r="AO145" t="s">
        <v>124</v>
      </c>
      <c r="AP145" t="s">
        <v>141</v>
      </c>
      <c r="AQ145" t="s">
        <v>162</v>
      </c>
      <c r="AR145" t="s">
        <v>163</v>
      </c>
      <c r="AS145" t="s">
        <v>164</v>
      </c>
      <c r="AT145" t="s">
        <v>2303</v>
      </c>
      <c r="AU145" t="s">
        <v>166</v>
      </c>
      <c r="AV145" t="s">
        <v>157</v>
      </c>
      <c r="AW145" t="s">
        <v>158</v>
      </c>
      <c r="AX145" s="3">
        <v>78746</v>
      </c>
      <c r="AY145" t="s">
        <v>117</v>
      </c>
      <c r="BA145">
        <v>15123470007</v>
      </c>
      <c r="BC145" t="s">
        <v>167</v>
      </c>
      <c r="BD145" t="s">
        <v>168</v>
      </c>
      <c r="BE145" t="s">
        <v>158</v>
      </c>
      <c r="BF145" t="s">
        <v>2307</v>
      </c>
      <c r="BG145" t="s">
        <v>397</v>
      </c>
      <c r="BH145" s="1">
        <v>44070.833333333336</v>
      </c>
      <c r="BI145">
        <v>35</v>
      </c>
      <c r="BJ145">
        <v>0</v>
      </c>
      <c r="BK145">
        <v>7</v>
      </c>
      <c r="BL145">
        <v>7</v>
      </c>
      <c r="BM145">
        <v>7</v>
      </c>
      <c r="BN145">
        <v>7</v>
      </c>
      <c r="BO145">
        <v>7</v>
      </c>
      <c r="BP145">
        <v>0</v>
      </c>
      <c r="BQ145" t="str">
        <f>"6:00 AM"</f>
        <v>6:00 AM</v>
      </c>
      <c r="BR145" t="str">
        <f>"2:00 PM"</f>
        <v>2:00 PM</v>
      </c>
      <c r="BS145" t="s">
        <v>120</v>
      </c>
      <c r="BT145">
        <v>0</v>
      </c>
      <c r="BU145">
        <v>0</v>
      </c>
      <c r="BV145" t="s">
        <v>113</v>
      </c>
      <c r="BW145">
        <v>0</v>
      </c>
      <c r="BX145" t="s">
        <v>120</v>
      </c>
      <c r="BY145" t="s">
        <v>8268</v>
      </c>
      <c r="CA145" t="s">
        <v>3889</v>
      </c>
      <c r="CB145" t="s">
        <v>397</v>
      </c>
      <c r="CC145" s="3">
        <v>84404</v>
      </c>
      <c r="CD145" t="s">
        <v>3895</v>
      </c>
      <c r="CE145" t="s">
        <v>2893</v>
      </c>
      <c r="CF145" s="4">
        <v>14.57</v>
      </c>
      <c r="CG145" s="4">
        <v>18</v>
      </c>
      <c r="CH145" s="4">
        <v>21.86</v>
      </c>
      <c r="CI145" s="4">
        <v>27</v>
      </c>
      <c r="CJ145" t="s">
        <v>123</v>
      </c>
      <c r="CK145" t="s">
        <v>8269</v>
      </c>
      <c r="CL145" t="s">
        <v>8270</v>
      </c>
      <c r="CO145" t="s">
        <v>124</v>
      </c>
      <c r="CP145" t="s">
        <v>121</v>
      </c>
      <c r="CQ145" t="s">
        <v>121</v>
      </c>
      <c r="CR145" t="s">
        <v>121</v>
      </c>
      <c r="CS145" t="s">
        <v>121</v>
      </c>
      <c r="CT145" t="s">
        <v>121</v>
      </c>
      <c r="CU145" t="s">
        <v>113</v>
      </c>
      <c r="CV145" t="s">
        <v>8271</v>
      </c>
      <c r="CW145" t="str">
        <f>"18016031213"</f>
        <v>18016031213</v>
      </c>
      <c r="CX145" t="s">
        <v>8272</v>
      </c>
      <c r="CY145" t="s">
        <v>124</v>
      </c>
      <c r="CZ145" t="s">
        <v>126</v>
      </c>
      <c r="DA145" t="s">
        <v>113</v>
      </c>
      <c r="DB145" t="s">
        <v>113</v>
      </c>
      <c r="DC145" t="s">
        <v>121</v>
      </c>
      <c r="DD145" t="s">
        <v>113</v>
      </c>
    </row>
    <row r="146" spans="1:108" ht="15" customHeight="1" x14ac:dyDescent="0.25">
      <c r="A146" t="s">
        <v>11762</v>
      </c>
      <c r="B146" t="s">
        <v>835</v>
      </c>
      <c r="C146" s="1">
        <v>44071.690873726853</v>
      </c>
      <c r="D146" s="1">
        <v>44112</v>
      </c>
      <c r="E146" t="s">
        <v>113</v>
      </c>
      <c r="F146" t="s">
        <v>3025</v>
      </c>
      <c r="G146" t="s">
        <v>12786</v>
      </c>
      <c r="H146" t="s">
        <v>131</v>
      </c>
      <c r="I146">
        <v>15</v>
      </c>
      <c r="K146" s="1">
        <v>44146</v>
      </c>
      <c r="L146" s="1">
        <v>44195</v>
      </c>
      <c r="O146" t="s">
        <v>132</v>
      </c>
      <c r="P146" t="s">
        <v>4708</v>
      </c>
      <c r="R146" t="s">
        <v>4709</v>
      </c>
      <c r="T146" t="s">
        <v>4710</v>
      </c>
      <c r="U146" t="s">
        <v>204</v>
      </c>
      <c r="V146" s="3">
        <v>40324</v>
      </c>
      <c r="W146" t="s">
        <v>117</v>
      </c>
      <c r="Y146">
        <v>18596211552</v>
      </c>
      <c r="AA146">
        <v>56173</v>
      </c>
      <c r="AB146" t="s">
        <v>4711</v>
      </c>
      <c r="AC146" t="s">
        <v>4712</v>
      </c>
      <c r="AE146" t="s">
        <v>139</v>
      </c>
      <c r="AF146" t="s">
        <v>4709</v>
      </c>
      <c r="AH146" t="s">
        <v>4710</v>
      </c>
      <c r="AI146" t="s">
        <v>204</v>
      </c>
      <c r="AJ146" s="3">
        <v>40324</v>
      </c>
      <c r="AK146" t="s">
        <v>117</v>
      </c>
      <c r="AM146">
        <v>18596211552</v>
      </c>
      <c r="AO146" t="s">
        <v>4713</v>
      </c>
      <c r="AP146" t="s">
        <v>141</v>
      </c>
      <c r="AQ146" t="s">
        <v>142</v>
      </c>
      <c r="AR146" t="s">
        <v>143</v>
      </c>
      <c r="AS146" t="s">
        <v>144</v>
      </c>
      <c r="AT146" t="s">
        <v>145</v>
      </c>
      <c r="AV146" t="s">
        <v>146</v>
      </c>
      <c r="AW146" t="s">
        <v>147</v>
      </c>
      <c r="AX146" s="3">
        <v>37110</v>
      </c>
      <c r="AY146" t="s">
        <v>117</v>
      </c>
      <c r="BA146">
        <v>19312747811</v>
      </c>
      <c r="BC146" t="s">
        <v>148</v>
      </c>
      <c r="BD146" t="s">
        <v>149</v>
      </c>
      <c r="BE146" t="s">
        <v>147</v>
      </c>
      <c r="BF146" t="s">
        <v>150</v>
      </c>
      <c r="BG146" t="s">
        <v>204</v>
      </c>
      <c r="BH146" s="1">
        <v>44070.833333333336</v>
      </c>
      <c r="BI146">
        <v>40</v>
      </c>
      <c r="BJ146">
        <v>0</v>
      </c>
      <c r="BK146">
        <v>8</v>
      </c>
      <c r="BL146">
        <v>8</v>
      </c>
      <c r="BM146">
        <v>8</v>
      </c>
      <c r="BN146">
        <v>8</v>
      </c>
      <c r="BO146">
        <v>8</v>
      </c>
      <c r="BP146">
        <v>0</v>
      </c>
      <c r="BQ146" t="str">
        <f>"7:00 AM"</f>
        <v>7:00 AM</v>
      </c>
      <c r="BR146" t="str">
        <f>"3:00 PM"</f>
        <v>3:00 PM</v>
      </c>
      <c r="BS146" t="s">
        <v>120</v>
      </c>
      <c r="BT146">
        <v>0</v>
      </c>
      <c r="BU146">
        <v>0</v>
      </c>
      <c r="BV146" t="s">
        <v>113</v>
      </c>
      <c r="BW146">
        <v>0</v>
      </c>
      <c r="BX146" t="s">
        <v>11763</v>
      </c>
      <c r="BY146" t="s">
        <v>6117</v>
      </c>
      <c r="CA146" t="s">
        <v>4710</v>
      </c>
      <c r="CB146" t="s">
        <v>204</v>
      </c>
      <c r="CC146" s="3">
        <v>40324</v>
      </c>
      <c r="CD146" t="s">
        <v>3081</v>
      </c>
      <c r="CE146" t="s">
        <v>3810</v>
      </c>
      <c r="CF146" s="4">
        <v>15.44</v>
      </c>
      <c r="CH146" s="4">
        <v>23.16</v>
      </c>
      <c r="CJ146" t="s">
        <v>123</v>
      </c>
      <c r="CK146" t="s">
        <v>125</v>
      </c>
      <c r="CL146" t="s">
        <v>6118</v>
      </c>
      <c r="CO146" t="s">
        <v>124</v>
      </c>
      <c r="CP146" t="s">
        <v>121</v>
      </c>
      <c r="CQ146" t="s">
        <v>121</v>
      </c>
      <c r="CR146" t="s">
        <v>121</v>
      </c>
      <c r="CS146" t="s">
        <v>113</v>
      </c>
      <c r="CT146" t="s">
        <v>121</v>
      </c>
      <c r="CU146" t="s">
        <v>113</v>
      </c>
      <c r="CV146" t="s">
        <v>125</v>
      </c>
      <c r="CW146" t="str">
        <f>"15025700910"</f>
        <v>15025700910</v>
      </c>
      <c r="CX146" t="s">
        <v>4713</v>
      </c>
      <c r="CY146" t="s">
        <v>124</v>
      </c>
      <c r="CZ146" t="s">
        <v>126</v>
      </c>
      <c r="DA146" t="s">
        <v>113</v>
      </c>
      <c r="DB146" t="s">
        <v>113</v>
      </c>
      <c r="DC146" t="s">
        <v>121</v>
      </c>
      <c r="DD146" t="s">
        <v>113</v>
      </c>
    </row>
    <row r="147" spans="1:108" ht="15" customHeight="1" x14ac:dyDescent="0.25">
      <c r="A147" t="s">
        <v>6134</v>
      </c>
      <c r="B147" t="s">
        <v>129</v>
      </c>
      <c r="C147" s="1">
        <v>44071.816641435187</v>
      </c>
      <c r="D147" s="1">
        <v>44113</v>
      </c>
      <c r="E147" t="s">
        <v>113</v>
      </c>
      <c r="F147" t="s">
        <v>587</v>
      </c>
      <c r="G147" t="s">
        <v>12786</v>
      </c>
      <c r="H147" t="s">
        <v>131</v>
      </c>
      <c r="I147">
        <v>6</v>
      </c>
      <c r="J147">
        <v>6</v>
      </c>
      <c r="K147" s="1">
        <v>44146</v>
      </c>
      <c r="L147" s="1">
        <v>44174</v>
      </c>
      <c r="M147" s="1">
        <v>44146</v>
      </c>
      <c r="N147" s="1">
        <v>44174</v>
      </c>
      <c r="O147" t="s">
        <v>132</v>
      </c>
      <c r="P147" t="s">
        <v>6135</v>
      </c>
      <c r="R147" t="s">
        <v>6136</v>
      </c>
      <c r="T147" t="s">
        <v>6137</v>
      </c>
      <c r="U147" t="s">
        <v>818</v>
      </c>
      <c r="V147" s="3">
        <v>3106</v>
      </c>
      <c r="W147" t="s">
        <v>117</v>
      </c>
      <c r="Y147">
        <v>16036279573</v>
      </c>
      <c r="AA147">
        <v>56173</v>
      </c>
      <c r="AB147" t="s">
        <v>6138</v>
      </c>
      <c r="AC147" t="s">
        <v>2407</v>
      </c>
      <c r="AE147" t="s">
        <v>161</v>
      </c>
      <c r="AF147" t="s">
        <v>6136</v>
      </c>
      <c r="AH147" t="s">
        <v>6137</v>
      </c>
      <c r="AI147" t="s">
        <v>818</v>
      </c>
      <c r="AJ147" s="3">
        <v>3106</v>
      </c>
      <c r="AK147" t="s">
        <v>117</v>
      </c>
      <c r="AM147">
        <v>16036279573</v>
      </c>
      <c r="AO147" t="s">
        <v>6139</v>
      </c>
      <c r="AP147" t="s">
        <v>239</v>
      </c>
      <c r="AQ147" t="s">
        <v>472</v>
      </c>
      <c r="AR147" t="s">
        <v>473</v>
      </c>
      <c r="AS147" t="s">
        <v>124</v>
      </c>
      <c r="AT147" t="s">
        <v>474</v>
      </c>
      <c r="AU147" t="s">
        <v>475</v>
      </c>
      <c r="AV147" t="s">
        <v>476</v>
      </c>
      <c r="AW147" t="s">
        <v>324</v>
      </c>
      <c r="AX147" s="3">
        <v>83814</v>
      </c>
      <c r="AY147" t="s">
        <v>117</v>
      </c>
      <c r="BA147">
        <v>12087772654</v>
      </c>
      <c r="BC147" t="s">
        <v>933</v>
      </c>
      <c r="BD147" t="s">
        <v>478</v>
      </c>
      <c r="BG147" t="s">
        <v>818</v>
      </c>
      <c r="BH147" s="1">
        <v>44070.833333333336</v>
      </c>
      <c r="BI147">
        <v>40</v>
      </c>
      <c r="BJ147">
        <v>0</v>
      </c>
      <c r="BK147">
        <v>8</v>
      </c>
      <c r="BL147">
        <v>8</v>
      </c>
      <c r="BM147">
        <v>8</v>
      </c>
      <c r="BN147">
        <v>8</v>
      </c>
      <c r="BO147">
        <v>8</v>
      </c>
      <c r="BP147">
        <v>0</v>
      </c>
      <c r="BQ147" t="str">
        <f>"7:30 AM"</f>
        <v>7:30 AM</v>
      </c>
      <c r="BR147" t="str">
        <f>"5:30 PM"</f>
        <v>5:30 PM</v>
      </c>
      <c r="BS147" t="s">
        <v>120</v>
      </c>
      <c r="BT147">
        <v>0</v>
      </c>
      <c r="BU147">
        <v>3</v>
      </c>
      <c r="BV147" t="s">
        <v>113</v>
      </c>
      <c r="BW147">
        <v>0</v>
      </c>
      <c r="BX147" t="s">
        <v>6140</v>
      </c>
      <c r="BY147" t="s">
        <v>6141</v>
      </c>
      <c r="CA147" t="s">
        <v>6137</v>
      </c>
      <c r="CB147" t="s">
        <v>818</v>
      </c>
      <c r="CC147" s="3">
        <v>3106</v>
      </c>
      <c r="CD147" t="s">
        <v>6142</v>
      </c>
      <c r="CE147" t="s">
        <v>122</v>
      </c>
      <c r="CF147" s="4">
        <v>18.170000000000002</v>
      </c>
      <c r="CG147" s="4">
        <v>61.85</v>
      </c>
      <c r="CH147" s="4">
        <v>27.26</v>
      </c>
      <c r="CI147" s="4">
        <v>92.78</v>
      </c>
      <c r="CJ147" t="s">
        <v>123</v>
      </c>
      <c r="CK147" t="s">
        <v>4469</v>
      </c>
      <c r="CL147" t="s">
        <v>6143</v>
      </c>
      <c r="CO147" t="s">
        <v>124</v>
      </c>
      <c r="CP147" t="s">
        <v>121</v>
      </c>
      <c r="CQ147" t="s">
        <v>121</v>
      </c>
      <c r="CR147" t="s">
        <v>121</v>
      </c>
      <c r="CS147" t="s">
        <v>113</v>
      </c>
      <c r="CT147" t="s">
        <v>121</v>
      </c>
      <c r="CU147" t="s">
        <v>121</v>
      </c>
      <c r="CV147" t="s">
        <v>6144</v>
      </c>
      <c r="CW147" t="str">
        <f>"16036279573"</f>
        <v>16036279573</v>
      </c>
      <c r="CX147" t="s">
        <v>6145</v>
      </c>
      <c r="CY147" t="s">
        <v>124</v>
      </c>
      <c r="CZ147" t="s">
        <v>126</v>
      </c>
      <c r="DA147" t="s">
        <v>113</v>
      </c>
      <c r="DB147" t="s">
        <v>121</v>
      </c>
      <c r="DC147" t="s">
        <v>121</v>
      </c>
      <c r="DD147" t="s">
        <v>113</v>
      </c>
    </row>
    <row r="148" spans="1:108" ht="15" customHeight="1" x14ac:dyDescent="0.25">
      <c r="A148" t="s">
        <v>373</v>
      </c>
      <c r="B148" t="s">
        <v>129</v>
      </c>
      <c r="C148" s="1">
        <v>44072.491969907409</v>
      </c>
      <c r="D148" s="1">
        <v>44124</v>
      </c>
      <c r="E148" t="s">
        <v>113</v>
      </c>
      <c r="F148" t="s">
        <v>283</v>
      </c>
      <c r="G148" t="s">
        <v>12791</v>
      </c>
      <c r="H148" t="s">
        <v>283</v>
      </c>
      <c r="I148">
        <v>30</v>
      </c>
      <c r="J148">
        <v>30</v>
      </c>
      <c r="K148" s="1">
        <v>44161</v>
      </c>
      <c r="L148" s="1">
        <v>44447</v>
      </c>
      <c r="M148" s="1">
        <v>44161</v>
      </c>
      <c r="N148" s="1">
        <v>44447</v>
      </c>
      <c r="O148" t="s">
        <v>115</v>
      </c>
      <c r="P148" t="s">
        <v>374</v>
      </c>
      <c r="R148" t="s">
        <v>375</v>
      </c>
      <c r="S148" t="s">
        <v>376</v>
      </c>
      <c r="T148" t="s">
        <v>377</v>
      </c>
      <c r="U148" t="s">
        <v>288</v>
      </c>
      <c r="V148" s="3">
        <v>81620</v>
      </c>
      <c r="W148" t="s">
        <v>117</v>
      </c>
      <c r="Y148">
        <v>19707486908</v>
      </c>
      <c r="AA148">
        <v>561720</v>
      </c>
      <c r="AB148" t="s">
        <v>378</v>
      </c>
      <c r="AC148" t="s">
        <v>379</v>
      </c>
      <c r="AE148" t="s">
        <v>161</v>
      </c>
      <c r="AF148" t="s">
        <v>375</v>
      </c>
      <c r="AG148" t="s">
        <v>376</v>
      </c>
      <c r="AH148" t="s">
        <v>377</v>
      </c>
      <c r="AI148" t="s">
        <v>288</v>
      </c>
      <c r="AJ148" s="3">
        <v>81620</v>
      </c>
      <c r="AK148" t="s">
        <v>117</v>
      </c>
      <c r="AM148">
        <v>19707486908</v>
      </c>
      <c r="AO148" t="s">
        <v>380</v>
      </c>
      <c r="AP148" t="s">
        <v>141</v>
      </c>
      <c r="AQ148" t="s">
        <v>381</v>
      </c>
      <c r="AR148" t="s">
        <v>382</v>
      </c>
      <c r="AS148" t="s">
        <v>383</v>
      </c>
      <c r="AT148" t="s">
        <v>384</v>
      </c>
      <c r="AU148" t="s">
        <v>385</v>
      </c>
      <c r="AV148" t="s">
        <v>287</v>
      </c>
      <c r="AW148" t="s">
        <v>288</v>
      </c>
      <c r="AX148" s="3">
        <v>81657</v>
      </c>
      <c r="AY148" t="s">
        <v>117</v>
      </c>
      <c r="BA148">
        <v>19703066476</v>
      </c>
      <c r="BC148" t="s">
        <v>386</v>
      </c>
      <c r="BD148" t="s">
        <v>387</v>
      </c>
      <c r="BE148" t="s">
        <v>288</v>
      </c>
      <c r="BF148" t="s">
        <v>388</v>
      </c>
      <c r="BG148" t="s">
        <v>288</v>
      </c>
      <c r="BH148" s="1">
        <v>44070.833333333336</v>
      </c>
      <c r="BI148">
        <v>35</v>
      </c>
      <c r="BJ148">
        <v>0</v>
      </c>
      <c r="BK148">
        <v>7</v>
      </c>
      <c r="BL148">
        <v>7</v>
      </c>
      <c r="BM148">
        <v>7</v>
      </c>
      <c r="BN148">
        <v>7</v>
      </c>
      <c r="BO148">
        <v>7</v>
      </c>
      <c r="BP148">
        <v>0</v>
      </c>
      <c r="BQ148" t="str">
        <f>"9:00 AM"</f>
        <v>9:00 AM</v>
      </c>
      <c r="BR148" t="str">
        <f>"5:00 PM"</f>
        <v>5:00 PM</v>
      </c>
      <c r="BS148" t="s">
        <v>120</v>
      </c>
      <c r="BT148">
        <v>0</v>
      </c>
      <c r="BU148">
        <v>0</v>
      </c>
      <c r="BV148" t="s">
        <v>113</v>
      </c>
      <c r="BW148">
        <v>0</v>
      </c>
      <c r="BX148" t="s">
        <v>389</v>
      </c>
      <c r="BY148" t="s">
        <v>390</v>
      </c>
      <c r="CA148" t="s">
        <v>377</v>
      </c>
      <c r="CB148" t="s">
        <v>288</v>
      </c>
      <c r="CC148" s="3">
        <v>81620</v>
      </c>
      <c r="CD148" t="s">
        <v>303</v>
      </c>
      <c r="CE148" t="s">
        <v>304</v>
      </c>
      <c r="CF148" s="4">
        <v>15.39</v>
      </c>
      <c r="CH148" s="4">
        <v>23.09</v>
      </c>
      <c r="CJ148" t="s">
        <v>123</v>
      </c>
      <c r="CL148" t="s">
        <v>391</v>
      </c>
      <c r="CO148" t="s">
        <v>124</v>
      </c>
      <c r="CP148" t="s">
        <v>121</v>
      </c>
      <c r="CQ148" t="s">
        <v>121</v>
      </c>
      <c r="CR148" t="s">
        <v>121</v>
      </c>
      <c r="CS148" t="s">
        <v>121</v>
      </c>
      <c r="CT148" t="s">
        <v>121</v>
      </c>
      <c r="CU148" t="s">
        <v>113</v>
      </c>
      <c r="CV148" t="s">
        <v>392</v>
      </c>
      <c r="CW148" t="str">
        <f>"19707486908"</f>
        <v>19707486908</v>
      </c>
      <c r="CX148" t="s">
        <v>380</v>
      </c>
      <c r="CY148" t="s">
        <v>124</v>
      </c>
      <c r="CZ148" t="s">
        <v>126</v>
      </c>
      <c r="DA148" t="s">
        <v>113</v>
      </c>
      <c r="DB148" t="s">
        <v>113</v>
      </c>
      <c r="DC148" t="s">
        <v>121</v>
      </c>
      <c r="DD148" t="s">
        <v>113</v>
      </c>
    </row>
    <row r="149" spans="1:108" ht="15" customHeight="1" x14ac:dyDescent="0.25">
      <c r="A149" t="s">
        <v>6220</v>
      </c>
      <c r="B149" t="s">
        <v>129</v>
      </c>
      <c r="C149" s="1">
        <v>44072.495601967596</v>
      </c>
      <c r="D149" s="1">
        <v>44125</v>
      </c>
      <c r="E149" t="s">
        <v>113</v>
      </c>
      <c r="F149" t="s">
        <v>6221</v>
      </c>
      <c r="G149" t="s">
        <v>12843</v>
      </c>
      <c r="H149" t="s">
        <v>6222</v>
      </c>
      <c r="I149">
        <v>4</v>
      </c>
      <c r="J149">
        <v>4</v>
      </c>
      <c r="K149" s="1">
        <v>44161</v>
      </c>
      <c r="L149" s="1">
        <v>44316</v>
      </c>
      <c r="M149" s="1">
        <v>44161</v>
      </c>
      <c r="N149" s="1">
        <v>44316</v>
      </c>
      <c r="O149" t="s">
        <v>132</v>
      </c>
      <c r="P149" t="s">
        <v>6223</v>
      </c>
      <c r="Q149" t="s">
        <v>6224</v>
      </c>
      <c r="R149" t="s">
        <v>6225</v>
      </c>
      <c r="S149" t="s">
        <v>6226</v>
      </c>
      <c r="T149" t="s">
        <v>287</v>
      </c>
      <c r="U149" t="s">
        <v>288</v>
      </c>
      <c r="V149" s="3">
        <v>81657</v>
      </c>
      <c r="W149" t="s">
        <v>117</v>
      </c>
      <c r="Y149">
        <v>19704762566</v>
      </c>
      <c r="AA149">
        <v>451110</v>
      </c>
      <c r="AB149" t="s">
        <v>6227</v>
      </c>
      <c r="AC149" t="s">
        <v>6228</v>
      </c>
      <c r="AE149" t="s">
        <v>161</v>
      </c>
      <c r="AF149" t="s">
        <v>6229</v>
      </c>
      <c r="AG149" t="s">
        <v>6230</v>
      </c>
      <c r="AH149" t="s">
        <v>287</v>
      </c>
      <c r="AI149" t="s">
        <v>288</v>
      </c>
      <c r="AJ149" s="3">
        <v>81657</v>
      </c>
      <c r="AK149" t="s">
        <v>117</v>
      </c>
      <c r="AM149">
        <v>19704762566</v>
      </c>
      <c r="AO149" t="s">
        <v>6231</v>
      </c>
      <c r="AP149" t="s">
        <v>141</v>
      </c>
      <c r="AQ149" t="s">
        <v>381</v>
      </c>
      <c r="AR149" t="s">
        <v>382</v>
      </c>
      <c r="AS149" t="s">
        <v>383</v>
      </c>
      <c r="AT149" t="s">
        <v>6232</v>
      </c>
      <c r="AU149" t="s">
        <v>385</v>
      </c>
      <c r="AV149" t="s">
        <v>287</v>
      </c>
      <c r="AW149" t="s">
        <v>288</v>
      </c>
      <c r="AX149" s="3">
        <v>81657</v>
      </c>
      <c r="AY149" t="s">
        <v>117</v>
      </c>
      <c r="BA149">
        <v>19703066476</v>
      </c>
      <c r="BC149" t="s">
        <v>386</v>
      </c>
      <c r="BD149" t="s">
        <v>387</v>
      </c>
      <c r="BE149" t="s">
        <v>288</v>
      </c>
      <c r="BF149" t="s">
        <v>388</v>
      </c>
      <c r="BG149" t="s">
        <v>288</v>
      </c>
      <c r="BH149" s="1">
        <v>44070.833333333336</v>
      </c>
      <c r="BI149">
        <v>35</v>
      </c>
      <c r="BJ149">
        <v>0</v>
      </c>
      <c r="BK149">
        <v>7</v>
      </c>
      <c r="BL149">
        <v>7</v>
      </c>
      <c r="BM149">
        <v>7</v>
      </c>
      <c r="BN149">
        <v>7</v>
      </c>
      <c r="BO149">
        <v>7</v>
      </c>
      <c r="BP149">
        <v>0</v>
      </c>
      <c r="BQ149" t="str">
        <f>"8:00 AM"</f>
        <v>8:00 AM</v>
      </c>
      <c r="BR149" t="str">
        <f>"6:00 PM"</f>
        <v>6:00 PM</v>
      </c>
      <c r="BS149" t="s">
        <v>120</v>
      </c>
      <c r="BT149">
        <v>0</v>
      </c>
      <c r="BU149">
        <v>0</v>
      </c>
      <c r="BV149" t="s">
        <v>113</v>
      </c>
      <c r="BW149">
        <v>0</v>
      </c>
      <c r="BX149" t="s">
        <v>6233</v>
      </c>
      <c r="BY149" t="s">
        <v>6234</v>
      </c>
      <c r="CA149" t="s">
        <v>287</v>
      </c>
      <c r="CB149" t="s">
        <v>288</v>
      </c>
      <c r="CC149" s="3">
        <v>81657</v>
      </c>
      <c r="CD149" t="s">
        <v>303</v>
      </c>
      <c r="CE149" t="s">
        <v>304</v>
      </c>
      <c r="CF149" s="4">
        <v>19.02</v>
      </c>
      <c r="CH149" s="4">
        <v>28.53</v>
      </c>
      <c r="CJ149" t="s">
        <v>123</v>
      </c>
      <c r="CL149" t="s">
        <v>6235</v>
      </c>
      <c r="CO149" t="s">
        <v>124</v>
      </c>
      <c r="CP149" t="s">
        <v>113</v>
      </c>
      <c r="CQ149" t="s">
        <v>113</v>
      </c>
      <c r="CR149" t="s">
        <v>121</v>
      </c>
      <c r="CS149" t="s">
        <v>121</v>
      </c>
      <c r="CT149" t="s">
        <v>121</v>
      </c>
      <c r="CU149" t="s">
        <v>113</v>
      </c>
      <c r="CV149" t="s">
        <v>6236</v>
      </c>
      <c r="CW149" t="str">
        <f>"19704762566"</f>
        <v>19704762566</v>
      </c>
      <c r="CX149" t="s">
        <v>6237</v>
      </c>
      <c r="CY149" t="s">
        <v>6238</v>
      </c>
      <c r="CZ149" t="s">
        <v>126</v>
      </c>
      <c r="DA149" t="s">
        <v>113</v>
      </c>
      <c r="DB149" t="s">
        <v>113</v>
      </c>
      <c r="DC149" t="s">
        <v>121</v>
      </c>
      <c r="DD149" t="s">
        <v>113</v>
      </c>
    </row>
    <row r="150" spans="1:108" ht="15" customHeight="1" x14ac:dyDescent="0.25">
      <c r="A150" t="s">
        <v>11674</v>
      </c>
      <c r="B150" t="s">
        <v>129</v>
      </c>
      <c r="C150" s="1">
        <v>44074.444412268516</v>
      </c>
      <c r="D150" s="1">
        <v>44118</v>
      </c>
      <c r="E150" t="s">
        <v>121</v>
      </c>
      <c r="F150" t="s">
        <v>648</v>
      </c>
      <c r="G150" t="s">
        <v>12798</v>
      </c>
      <c r="H150" t="s">
        <v>649</v>
      </c>
      <c r="I150">
        <v>20</v>
      </c>
      <c r="J150">
        <v>20</v>
      </c>
      <c r="K150" s="1">
        <v>44150</v>
      </c>
      <c r="L150" s="1">
        <v>44286</v>
      </c>
      <c r="M150" s="1">
        <v>44150</v>
      </c>
      <c r="N150" s="1">
        <v>44286</v>
      </c>
      <c r="O150" t="s">
        <v>132</v>
      </c>
      <c r="P150" t="s">
        <v>3012</v>
      </c>
      <c r="Q150" t="s">
        <v>3013</v>
      </c>
      <c r="R150" t="s">
        <v>3014</v>
      </c>
      <c r="S150" t="s">
        <v>124</v>
      </c>
      <c r="T150" t="s">
        <v>3015</v>
      </c>
      <c r="U150" t="s">
        <v>654</v>
      </c>
      <c r="V150" s="3">
        <v>5155</v>
      </c>
      <c r="W150" t="s">
        <v>117</v>
      </c>
      <c r="X150" t="s">
        <v>124</v>
      </c>
      <c r="Y150">
        <v>18022974000</v>
      </c>
      <c r="AA150">
        <v>721110</v>
      </c>
      <c r="AB150" t="s">
        <v>3016</v>
      </c>
      <c r="AC150" t="s">
        <v>3017</v>
      </c>
      <c r="AE150" t="s">
        <v>2272</v>
      </c>
      <c r="AF150" t="s">
        <v>3014</v>
      </c>
      <c r="AH150" t="s">
        <v>3015</v>
      </c>
      <c r="AI150" t="s">
        <v>654</v>
      </c>
      <c r="AJ150" s="3">
        <v>5155</v>
      </c>
      <c r="AK150" t="s">
        <v>117</v>
      </c>
      <c r="AM150">
        <v>18022974000</v>
      </c>
      <c r="AO150" t="s">
        <v>3018</v>
      </c>
      <c r="AP150" t="s">
        <v>141</v>
      </c>
      <c r="AQ150" t="s">
        <v>658</v>
      </c>
      <c r="AR150" t="s">
        <v>659</v>
      </c>
      <c r="AS150" t="s">
        <v>660</v>
      </c>
      <c r="AT150" t="s">
        <v>661</v>
      </c>
      <c r="AU150" t="s">
        <v>662</v>
      </c>
      <c r="AV150" t="s">
        <v>663</v>
      </c>
      <c r="AW150" t="s">
        <v>116</v>
      </c>
      <c r="AX150" s="3">
        <v>1701</v>
      </c>
      <c r="AY150" t="s">
        <v>117</v>
      </c>
      <c r="AZ150" t="s">
        <v>124</v>
      </c>
      <c r="BA150">
        <v>16179399444</v>
      </c>
      <c r="BC150" t="s">
        <v>664</v>
      </c>
      <c r="BD150" t="s">
        <v>665</v>
      </c>
      <c r="BE150" t="s">
        <v>116</v>
      </c>
      <c r="BF150" t="s">
        <v>666</v>
      </c>
      <c r="BG150" t="s">
        <v>654</v>
      </c>
      <c r="BH150" s="1">
        <v>44073.833333333336</v>
      </c>
      <c r="BI150">
        <v>35</v>
      </c>
      <c r="BJ150">
        <v>0</v>
      </c>
      <c r="BK150">
        <v>7</v>
      </c>
      <c r="BL150">
        <v>7</v>
      </c>
      <c r="BM150">
        <v>7</v>
      </c>
      <c r="BN150">
        <v>7</v>
      </c>
      <c r="BO150">
        <v>7</v>
      </c>
      <c r="BP150">
        <v>0</v>
      </c>
      <c r="BQ150" t="str">
        <f>"7:00 AM"</f>
        <v>7:00 AM</v>
      </c>
      <c r="BR150" t="str">
        <f>"2:00 PM"</f>
        <v>2:00 PM</v>
      </c>
      <c r="BS150" t="s">
        <v>120</v>
      </c>
      <c r="BT150">
        <v>0</v>
      </c>
      <c r="BU150">
        <v>3</v>
      </c>
      <c r="BV150" t="s">
        <v>113</v>
      </c>
      <c r="BW150">
        <v>0</v>
      </c>
      <c r="BX150" t="s">
        <v>11675</v>
      </c>
      <c r="BY150" t="s">
        <v>3014</v>
      </c>
      <c r="BZ150" t="s">
        <v>124</v>
      </c>
      <c r="CA150" t="s">
        <v>3015</v>
      </c>
      <c r="CB150" t="s">
        <v>654</v>
      </c>
      <c r="CC150" s="3">
        <v>5155</v>
      </c>
      <c r="CD150" t="s">
        <v>3020</v>
      </c>
      <c r="CE150" t="s">
        <v>669</v>
      </c>
      <c r="CF150" s="4">
        <v>13.07</v>
      </c>
      <c r="CG150" s="4">
        <v>15</v>
      </c>
      <c r="CH150" s="4">
        <v>19.61</v>
      </c>
      <c r="CI150" s="4">
        <v>22.5</v>
      </c>
      <c r="CJ150" t="s">
        <v>123</v>
      </c>
      <c r="CK150" t="s">
        <v>11676</v>
      </c>
      <c r="CL150" t="s">
        <v>11677</v>
      </c>
      <c r="CO150" t="s">
        <v>124</v>
      </c>
      <c r="CP150" t="s">
        <v>113</v>
      </c>
      <c r="CQ150" t="s">
        <v>121</v>
      </c>
      <c r="CR150" t="s">
        <v>121</v>
      </c>
      <c r="CS150" t="s">
        <v>121</v>
      </c>
      <c r="CT150" t="s">
        <v>121</v>
      </c>
      <c r="CU150" t="s">
        <v>121</v>
      </c>
      <c r="CV150" t="s">
        <v>3023</v>
      </c>
      <c r="CW150" t="str">
        <f>"18022974000"</f>
        <v>18022974000</v>
      </c>
      <c r="CX150" t="s">
        <v>3018</v>
      </c>
      <c r="CY150" t="s">
        <v>124</v>
      </c>
      <c r="CZ150" t="s">
        <v>126</v>
      </c>
      <c r="DA150" t="s">
        <v>113</v>
      </c>
      <c r="DB150" t="s">
        <v>113</v>
      </c>
      <c r="DC150" t="s">
        <v>121</v>
      </c>
      <c r="DD150" t="s">
        <v>113</v>
      </c>
    </row>
    <row r="151" spans="1:108" ht="15" customHeight="1" x14ac:dyDescent="0.25">
      <c r="A151" t="s">
        <v>3009</v>
      </c>
      <c r="B151" t="s">
        <v>129</v>
      </c>
      <c r="C151" s="1">
        <v>44074.450307523148</v>
      </c>
      <c r="D151" s="1">
        <v>44117</v>
      </c>
      <c r="E151" t="s">
        <v>121</v>
      </c>
      <c r="F151" t="s">
        <v>3010</v>
      </c>
      <c r="G151" t="s">
        <v>12824</v>
      </c>
      <c r="H151" t="s">
        <v>3011</v>
      </c>
      <c r="I151">
        <v>8</v>
      </c>
      <c r="J151">
        <v>8</v>
      </c>
      <c r="K151" s="1">
        <v>44149</v>
      </c>
      <c r="L151" s="1">
        <v>44301</v>
      </c>
      <c r="M151" s="1">
        <v>44149</v>
      </c>
      <c r="N151" s="1">
        <v>44301</v>
      </c>
      <c r="O151" t="s">
        <v>132</v>
      </c>
      <c r="P151" t="s">
        <v>3012</v>
      </c>
      <c r="Q151" t="s">
        <v>3013</v>
      </c>
      <c r="R151" t="s">
        <v>3014</v>
      </c>
      <c r="S151" t="s">
        <v>124</v>
      </c>
      <c r="T151" t="s">
        <v>3015</v>
      </c>
      <c r="U151" t="s">
        <v>654</v>
      </c>
      <c r="V151" s="3">
        <v>5155</v>
      </c>
      <c r="W151" t="s">
        <v>117</v>
      </c>
      <c r="X151" t="s">
        <v>124</v>
      </c>
      <c r="Y151">
        <v>18022974000</v>
      </c>
      <c r="AA151">
        <v>721110</v>
      </c>
      <c r="AB151" t="s">
        <v>3016</v>
      </c>
      <c r="AC151" t="s">
        <v>3017</v>
      </c>
      <c r="AE151" t="s">
        <v>2272</v>
      </c>
      <c r="AF151" t="s">
        <v>3014</v>
      </c>
      <c r="AH151" t="s">
        <v>3015</v>
      </c>
      <c r="AI151" t="s">
        <v>654</v>
      </c>
      <c r="AJ151" s="3">
        <v>5155</v>
      </c>
      <c r="AK151" t="s">
        <v>117</v>
      </c>
      <c r="AM151">
        <v>18022974000</v>
      </c>
      <c r="AO151" t="s">
        <v>3018</v>
      </c>
      <c r="AP151" t="s">
        <v>141</v>
      </c>
      <c r="AQ151" t="s">
        <v>658</v>
      </c>
      <c r="AR151" t="s">
        <v>659</v>
      </c>
      <c r="AS151" t="s">
        <v>660</v>
      </c>
      <c r="AT151" t="s">
        <v>661</v>
      </c>
      <c r="AU151" t="s">
        <v>662</v>
      </c>
      <c r="AV151" t="s">
        <v>663</v>
      </c>
      <c r="AW151" t="s">
        <v>116</v>
      </c>
      <c r="AX151" s="3">
        <v>1701</v>
      </c>
      <c r="AY151" t="s">
        <v>117</v>
      </c>
      <c r="AZ151" t="s">
        <v>124</v>
      </c>
      <c r="BA151">
        <v>16179399444</v>
      </c>
      <c r="BC151" t="s">
        <v>664</v>
      </c>
      <c r="BD151" t="s">
        <v>665</v>
      </c>
      <c r="BE151" t="s">
        <v>116</v>
      </c>
      <c r="BF151" t="s">
        <v>666</v>
      </c>
      <c r="BG151" t="s">
        <v>654</v>
      </c>
      <c r="BH151" s="1">
        <v>44073.833333333336</v>
      </c>
      <c r="BI151">
        <v>35</v>
      </c>
      <c r="BJ151">
        <v>0</v>
      </c>
      <c r="BK151">
        <v>7</v>
      </c>
      <c r="BL151">
        <v>7</v>
      </c>
      <c r="BM151">
        <v>7</v>
      </c>
      <c r="BN151">
        <v>7</v>
      </c>
      <c r="BO151">
        <v>7</v>
      </c>
      <c r="BP151">
        <v>0</v>
      </c>
      <c r="BQ151" t="str">
        <f>"8:00 AM"</f>
        <v>8:00 AM</v>
      </c>
      <c r="BR151" t="str">
        <f>"3:00 PM"</f>
        <v>3:00 PM</v>
      </c>
      <c r="BS151" t="s">
        <v>120</v>
      </c>
      <c r="BT151">
        <v>0</v>
      </c>
      <c r="BU151">
        <v>6</v>
      </c>
      <c r="BV151" t="s">
        <v>113</v>
      </c>
      <c r="BW151">
        <v>0</v>
      </c>
      <c r="BX151" t="s">
        <v>3019</v>
      </c>
      <c r="BY151" t="s">
        <v>3014</v>
      </c>
      <c r="BZ151" t="s">
        <v>124</v>
      </c>
      <c r="CA151" t="s">
        <v>3015</v>
      </c>
      <c r="CB151" t="s">
        <v>654</v>
      </c>
      <c r="CC151" s="3">
        <v>5155</v>
      </c>
      <c r="CD151" t="s">
        <v>3020</v>
      </c>
      <c r="CE151" t="s">
        <v>669</v>
      </c>
      <c r="CF151" s="4">
        <v>12.63</v>
      </c>
      <c r="CG151" s="4">
        <v>14</v>
      </c>
      <c r="CH151" s="4">
        <v>18.95</v>
      </c>
      <c r="CI151" s="4">
        <v>21</v>
      </c>
      <c r="CJ151" t="s">
        <v>123</v>
      </c>
      <c r="CK151" t="s">
        <v>3021</v>
      </c>
      <c r="CL151" t="s">
        <v>3022</v>
      </c>
      <c r="CO151" t="s">
        <v>124</v>
      </c>
      <c r="CP151" t="s">
        <v>113</v>
      </c>
      <c r="CQ151" t="s">
        <v>121</v>
      </c>
      <c r="CR151" t="s">
        <v>121</v>
      </c>
      <c r="CS151" t="s">
        <v>121</v>
      </c>
      <c r="CT151" t="s">
        <v>121</v>
      </c>
      <c r="CU151" t="s">
        <v>121</v>
      </c>
      <c r="CV151" t="s">
        <v>3023</v>
      </c>
      <c r="CW151" t="str">
        <f>"18022974000"</f>
        <v>18022974000</v>
      </c>
      <c r="CX151" t="s">
        <v>3018</v>
      </c>
      <c r="CY151" t="s">
        <v>124</v>
      </c>
      <c r="CZ151" t="s">
        <v>126</v>
      </c>
      <c r="DA151" t="s">
        <v>113</v>
      </c>
      <c r="DB151" t="s">
        <v>113</v>
      </c>
      <c r="DC151" t="s">
        <v>121</v>
      </c>
      <c r="DD151" t="s">
        <v>113</v>
      </c>
    </row>
    <row r="152" spans="1:108" ht="15" customHeight="1" x14ac:dyDescent="0.25">
      <c r="A152" t="s">
        <v>11681</v>
      </c>
      <c r="B152" t="s">
        <v>129</v>
      </c>
      <c r="C152" s="1">
        <v>44074.575577083335</v>
      </c>
      <c r="D152" s="1">
        <v>44118</v>
      </c>
      <c r="E152" t="s">
        <v>113</v>
      </c>
      <c r="F152" t="s">
        <v>11682</v>
      </c>
      <c r="G152" t="s">
        <v>12856</v>
      </c>
      <c r="H152" t="s">
        <v>8234</v>
      </c>
      <c r="I152">
        <v>76</v>
      </c>
      <c r="J152">
        <v>76</v>
      </c>
      <c r="K152" s="1">
        <v>44149</v>
      </c>
      <c r="L152" s="1">
        <v>44327</v>
      </c>
      <c r="M152" s="1">
        <v>44149</v>
      </c>
      <c r="N152" s="1">
        <v>44327</v>
      </c>
      <c r="O152" t="s">
        <v>115</v>
      </c>
      <c r="P152" t="s">
        <v>11683</v>
      </c>
      <c r="R152" t="s">
        <v>11684</v>
      </c>
      <c r="T152" t="s">
        <v>11685</v>
      </c>
      <c r="U152" t="s">
        <v>158</v>
      </c>
      <c r="V152" s="3">
        <v>77979</v>
      </c>
      <c r="W152" t="s">
        <v>117</v>
      </c>
      <c r="Y152">
        <v>13615526423</v>
      </c>
      <c r="AA152">
        <v>42446</v>
      </c>
      <c r="AB152" t="s">
        <v>11686</v>
      </c>
      <c r="AC152" t="s">
        <v>8943</v>
      </c>
      <c r="AE152" t="s">
        <v>207</v>
      </c>
      <c r="AF152" t="s">
        <v>11687</v>
      </c>
      <c r="AH152" t="s">
        <v>11685</v>
      </c>
      <c r="AI152" t="s">
        <v>158</v>
      </c>
      <c r="AJ152" s="3">
        <v>77979</v>
      </c>
      <c r="AK152" t="s">
        <v>117</v>
      </c>
      <c r="AM152">
        <v>13615526423</v>
      </c>
      <c r="AO152" t="s">
        <v>124</v>
      </c>
      <c r="AP152" t="s">
        <v>239</v>
      </c>
      <c r="AQ152" t="s">
        <v>7752</v>
      </c>
      <c r="AR152" t="s">
        <v>7753</v>
      </c>
      <c r="AT152" t="s">
        <v>7754</v>
      </c>
      <c r="AV152" t="s">
        <v>988</v>
      </c>
      <c r="AW152" t="s">
        <v>348</v>
      </c>
      <c r="AX152" s="3">
        <v>31606</v>
      </c>
      <c r="AY152" t="s">
        <v>117</v>
      </c>
      <c r="BA152">
        <v>12295590241</v>
      </c>
      <c r="BC152" t="s">
        <v>7755</v>
      </c>
      <c r="BD152" t="s">
        <v>7756</v>
      </c>
      <c r="BG152" t="s">
        <v>158</v>
      </c>
      <c r="BH152" s="1">
        <v>44073.833333333336</v>
      </c>
      <c r="BI152">
        <v>35</v>
      </c>
      <c r="BJ152">
        <v>0</v>
      </c>
      <c r="BK152">
        <v>7</v>
      </c>
      <c r="BL152">
        <v>7</v>
      </c>
      <c r="BM152">
        <v>7</v>
      </c>
      <c r="BN152">
        <v>7</v>
      </c>
      <c r="BO152">
        <v>7</v>
      </c>
      <c r="BP152">
        <v>0</v>
      </c>
      <c r="BQ152" t="str">
        <f>"6:00 AM"</f>
        <v>6:00 AM</v>
      </c>
      <c r="BR152" t="str">
        <f>"2:00 PM"</f>
        <v>2:00 PM</v>
      </c>
      <c r="BS152" t="s">
        <v>120</v>
      </c>
      <c r="BT152">
        <v>0</v>
      </c>
      <c r="BU152">
        <v>0</v>
      </c>
      <c r="BV152" t="s">
        <v>113</v>
      </c>
      <c r="BW152">
        <v>0</v>
      </c>
      <c r="BX152" t="s">
        <v>11688</v>
      </c>
      <c r="BY152" t="s">
        <v>11684</v>
      </c>
      <c r="CA152" t="s">
        <v>11689</v>
      </c>
      <c r="CB152" t="s">
        <v>158</v>
      </c>
      <c r="CC152" s="3">
        <v>77979</v>
      </c>
      <c r="CD152" t="s">
        <v>11690</v>
      </c>
      <c r="CE152" t="s">
        <v>3431</v>
      </c>
      <c r="CF152" s="4">
        <v>14.29</v>
      </c>
      <c r="CJ152" t="s">
        <v>123</v>
      </c>
      <c r="CL152" t="s">
        <v>11691</v>
      </c>
      <c r="CO152" t="s">
        <v>124</v>
      </c>
      <c r="CP152" t="s">
        <v>121</v>
      </c>
      <c r="CQ152" t="s">
        <v>113</v>
      </c>
      <c r="CR152" t="s">
        <v>113</v>
      </c>
      <c r="CS152" t="s">
        <v>113</v>
      </c>
      <c r="CT152" t="s">
        <v>121</v>
      </c>
      <c r="CU152" t="s">
        <v>113</v>
      </c>
      <c r="CV152" t="s">
        <v>11692</v>
      </c>
      <c r="CW152" t="str">
        <f>"12295590241"</f>
        <v>12295590241</v>
      </c>
      <c r="CX152" t="s">
        <v>7755</v>
      </c>
      <c r="CY152" t="s">
        <v>124</v>
      </c>
      <c r="CZ152" t="s">
        <v>126</v>
      </c>
      <c r="DA152" t="s">
        <v>113</v>
      </c>
      <c r="DB152" t="s">
        <v>113</v>
      </c>
      <c r="DC152" t="s">
        <v>121</v>
      </c>
      <c r="DD152" t="s">
        <v>113</v>
      </c>
    </row>
    <row r="153" spans="1:108" ht="15" customHeight="1" x14ac:dyDescent="0.25">
      <c r="A153" t="s">
        <v>9055</v>
      </c>
      <c r="B153" t="s">
        <v>129</v>
      </c>
      <c r="C153" s="1">
        <v>44074.68936585648</v>
      </c>
      <c r="D153" s="1">
        <v>44127</v>
      </c>
      <c r="E153" t="s">
        <v>113</v>
      </c>
      <c r="F153" t="s">
        <v>130</v>
      </c>
      <c r="G153" t="s">
        <v>12786</v>
      </c>
      <c r="H153" t="s">
        <v>131</v>
      </c>
      <c r="I153">
        <v>5</v>
      </c>
      <c r="J153">
        <v>5</v>
      </c>
      <c r="K153" s="1">
        <v>44149</v>
      </c>
      <c r="L153" s="1">
        <v>44195</v>
      </c>
      <c r="M153" s="1">
        <v>44149</v>
      </c>
      <c r="N153" s="1">
        <v>44195</v>
      </c>
      <c r="O153" t="s">
        <v>132</v>
      </c>
      <c r="P153" t="s">
        <v>9056</v>
      </c>
      <c r="R153" t="s">
        <v>9057</v>
      </c>
      <c r="T153" t="s">
        <v>9058</v>
      </c>
      <c r="U153" t="s">
        <v>1825</v>
      </c>
      <c r="V153" s="3">
        <v>49285</v>
      </c>
      <c r="W153" t="s">
        <v>117</v>
      </c>
      <c r="Y153">
        <v>15177696772</v>
      </c>
      <c r="AA153">
        <v>56173</v>
      </c>
      <c r="AB153" t="s">
        <v>9059</v>
      </c>
      <c r="AC153" t="s">
        <v>9060</v>
      </c>
      <c r="AE153" t="s">
        <v>139</v>
      </c>
      <c r="AF153" t="s">
        <v>9057</v>
      </c>
      <c r="AH153" t="s">
        <v>9058</v>
      </c>
      <c r="AI153" t="s">
        <v>1825</v>
      </c>
      <c r="AJ153" s="3">
        <v>49285</v>
      </c>
      <c r="AK153" t="s">
        <v>117</v>
      </c>
      <c r="AM153">
        <v>15177696772</v>
      </c>
      <c r="AO153" t="s">
        <v>9061</v>
      </c>
      <c r="AP153" t="s">
        <v>141</v>
      </c>
      <c r="AQ153" t="s">
        <v>142</v>
      </c>
      <c r="AR153" t="s">
        <v>143</v>
      </c>
      <c r="AS153" t="s">
        <v>144</v>
      </c>
      <c r="AT153" t="s">
        <v>145</v>
      </c>
      <c r="AV153" t="s">
        <v>146</v>
      </c>
      <c r="AW153" t="s">
        <v>147</v>
      </c>
      <c r="AX153" s="3">
        <v>37110</v>
      </c>
      <c r="AY153" t="s">
        <v>117</v>
      </c>
      <c r="BA153">
        <v>19312747811</v>
      </c>
      <c r="BC153" t="s">
        <v>148</v>
      </c>
      <c r="BD153" t="s">
        <v>149</v>
      </c>
      <c r="BE153" t="s">
        <v>147</v>
      </c>
      <c r="BF153" t="s">
        <v>150</v>
      </c>
      <c r="BG153" t="s">
        <v>1825</v>
      </c>
      <c r="BH153" s="1">
        <v>44073.833333333336</v>
      </c>
      <c r="BI153">
        <v>40</v>
      </c>
      <c r="BJ153">
        <v>0</v>
      </c>
      <c r="BK153">
        <v>8</v>
      </c>
      <c r="BL153">
        <v>8</v>
      </c>
      <c r="BM153">
        <v>8</v>
      </c>
      <c r="BN153">
        <v>8</v>
      </c>
      <c r="BO153">
        <v>8</v>
      </c>
      <c r="BP153">
        <v>0</v>
      </c>
      <c r="BQ153" t="str">
        <f>"7:00 AM"</f>
        <v>7:00 AM</v>
      </c>
      <c r="BR153" t="str">
        <f>"3:00 PM"</f>
        <v>3:00 PM</v>
      </c>
      <c r="BS153" t="s">
        <v>120</v>
      </c>
      <c r="BT153">
        <v>0</v>
      </c>
      <c r="BU153">
        <v>0</v>
      </c>
      <c r="BV153" t="s">
        <v>113</v>
      </c>
      <c r="BW153">
        <v>0</v>
      </c>
      <c r="BX153" t="s">
        <v>9062</v>
      </c>
      <c r="BY153" t="s">
        <v>9057</v>
      </c>
      <c r="CA153" t="s">
        <v>9058</v>
      </c>
      <c r="CB153" t="s">
        <v>1825</v>
      </c>
      <c r="CC153" s="3">
        <v>49285</v>
      </c>
      <c r="CD153" t="s">
        <v>9063</v>
      </c>
      <c r="CE153" t="s">
        <v>9064</v>
      </c>
      <c r="CF153" s="4">
        <v>15.05</v>
      </c>
      <c r="CH153" s="4">
        <v>22.58</v>
      </c>
      <c r="CJ153" t="s">
        <v>123</v>
      </c>
      <c r="CK153" t="s">
        <v>125</v>
      </c>
      <c r="CL153" t="s">
        <v>9065</v>
      </c>
      <c r="CO153" t="s">
        <v>124</v>
      </c>
      <c r="CP153" t="s">
        <v>121</v>
      </c>
      <c r="CQ153" t="s">
        <v>121</v>
      </c>
      <c r="CR153" t="s">
        <v>121</v>
      </c>
      <c r="CS153" t="s">
        <v>113</v>
      </c>
      <c r="CT153" t="s">
        <v>121</v>
      </c>
      <c r="CU153" t="s">
        <v>121</v>
      </c>
      <c r="CV153" t="s">
        <v>9066</v>
      </c>
      <c r="CW153" t="str">
        <f>"15177696772"</f>
        <v>15177696772</v>
      </c>
      <c r="CX153" t="s">
        <v>9067</v>
      </c>
      <c r="CY153" t="s">
        <v>124</v>
      </c>
      <c r="CZ153" t="s">
        <v>126</v>
      </c>
      <c r="DA153" t="s">
        <v>113</v>
      </c>
      <c r="DB153" t="s">
        <v>113</v>
      </c>
      <c r="DC153" t="s">
        <v>121</v>
      </c>
      <c r="DD153" t="s">
        <v>113</v>
      </c>
    </row>
    <row r="154" spans="1:108" ht="15" customHeight="1" x14ac:dyDescent="0.25">
      <c r="A154" t="s">
        <v>434</v>
      </c>
      <c r="B154" t="s">
        <v>129</v>
      </c>
      <c r="C154" s="1">
        <v>44074.805014583333</v>
      </c>
      <c r="D154" s="1">
        <v>44145</v>
      </c>
      <c r="E154" t="s">
        <v>113</v>
      </c>
      <c r="F154" t="s">
        <v>435</v>
      </c>
      <c r="G154" t="s">
        <v>12793</v>
      </c>
      <c r="H154" t="s">
        <v>436</v>
      </c>
      <c r="I154">
        <v>6</v>
      </c>
      <c r="J154">
        <v>6</v>
      </c>
      <c r="K154" s="1">
        <v>44150</v>
      </c>
      <c r="L154" s="1">
        <v>44316</v>
      </c>
      <c r="M154" s="1">
        <v>44150</v>
      </c>
      <c r="N154" s="1">
        <v>44316</v>
      </c>
      <c r="O154" t="s">
        <v>132</v>
      </c>
      <c r="P154" t="s">
        <v>437</v>
      </c>
      <c r="R154" t="s">
        <v>438</v>
      </c>
      <c r="T154" t="s">
        <v>439</v>
      </c>
      <c r="U154" t="s">
        <v>440</v>
      </c>
      <c r="V154" s="3">
        <v>85365</v>
      </c>
      <c r="W154" t="s">
        <v>117</v>
      </c>
      <c r="Y154">
        <v>19283042583</v>
      </c>
      <c r="AA154">
        <v>484110</v>
      </c>
      <c r="AB154" t="s">
        <v>441</v>
      </c>
      <c r="AC154" t="s">
        <v>206</v>
      </c>
      <c r="AE154" t="s">
        <v>442</v>
      </c>
      <c r="AF154" t="s">
        <v>438</v>
      </c>
      <c r="AH154" t="s">
        <v>443</v>
      </c>
      <c r="AI154" t="s">
        <v>440</v>
      </c>
      <c r="AJ154" s="3">
        <v>85365</v>
      </c>
      <c r="AK154" t="s">
        <v>117</v>
      </c>
      <c r="AM154">
        <v>19283042583</v>
      </c>
      <c r="AO154" t="s">
        <v>444</v>
      </c>
      <c r="AP154" t="s">
        <v>141</v>
      </c>
      <c r="AQ154" t="s">
        <v>445</v>
      </c>
      <c r="AR154" t="s">
        <v>446</v>
      </c>
      <c r="AS154" t="s">
        <v>447</v>
      </c>
      <c r="AT154" t="s">
        <v>448</v>
      </c>
      <c r="AV154" t="s">
        <v>449</v>
      </c>
      <c r="AW154" t="s">
        <v>299</v>
      </c>
      <c r="AX154" s="3">
        <v>92106</v>
      </c>
      <c r="AY154" t="s">
        <v>117</v>
      </c>
      <c r="BA154">
        <v>16192696164</v>
      </c>
      <c r="BC154" t="s">
        <v>450</v>
      </c>
      <c r="BD154" t="s">
        <v>451</v>
      </c>
      <c r="BE154" t="s">
        <v>299</v>
      </c>
      <c r="BF154" t="s">
        <v>452</v>
      </c>
      <c r="BG154" t="s">
        <v>440</v>
      </c>
      <c r="BH154" s="1">
        <v>44073.833333333336</v>
      </c>
      <c r="BI154">
        <v>45</v>
      </c>
      <c r="BJ154">
        <v>0</v>
      </c>
      <c r="BK154">
        <v>8</v>
      </c>
      <c r="BL154">
        <v>8</v>
      </c>
      <c r="BM154">
        <v>8</v>
      </c>
      <c r="BN154">
        <v>8</v>
      </c>
      <c r="BO154">
        <v>8</v>
      </c>
      <c r="BP154">
        <v>5</v>
      </c>
      <c r="BQ154" t="str">
        <f>"5:00 AM"</f>
        <v>5:00 AM</v>
      </c>
      <c r="BR154" t="str">
        <f>"1:00 PM"</f>
        <v>1:00 PM</v>
      </c>
      <c r="BS154" t="s">
        <v>120</v>
      </c>
      <c r="BT154">
        <v>0</v>
      </c>
      <c r="BU154">
        <v>12</v>
      </c>
      <c r="BV154" t="s">
        <v>113</v>
      </c>
      <c r="BW154">
        <v>0</v>
      </c>
      <c r="BX154" s="2" t="s">
        <v>453</v>
      </c>
      <c r="BY154" t="s">
        <v>454</v>
      </c>
      <c r="CA154" t="s">
        <v>455</v>
      </c>
      <c r="CB154" t="s">
        <v>440</v>
      </c>
      <c r="CC154" s="3">
        <v>85350</v>
      </c>
      <c r="CD154" t="s">
        <v>456</v>
      </c>
      <c r="CE154" t="s">
        <v>457</v>
      </c>
      <c r="CF154" s="4">
        <v>21.79</v>
      </c>
      <c r="CH154" s="4">
        <v>32.69</v>
      </c>
      <c r="CJ154" t="s">
        <v>123</v>
      </c>
      <c r="CL154" t="s">
        <v>458</v>
      </c>
      <c r="CO154" t="s">
        <v>124</v>
      </c>
      <c r="CP154" t="s">
        <v>113</v>
      </c>
      <c r="CQ154" t="s">
        <v>113</v>
      </c>
      <c r="CR154" t="s">
        <v>121</v>
      </c>
      <c r="CS154" t="s">
        <v>121</v>
      </c>
      <c r="CT154" t="s">
        <v>121</v>
      </c>
      <c r="CU154" t="s">
        <v>113</v>
      </c>
      <c r="CV154" t="s">
        <v>459</v>
      </c>
      <c r="CW154" t="str">
        <f>"19284881213"</f>
        <v>19284881213</v>
      </c>
      <c r="CX154" t="s">
        <v>460</v>
      </c>
      <c r="CY154" t="s">
        <v>461</v>
      </c>
      <c r="CZ154" t="s">
        <v>126</v>
      </c>
      <c r="DA154" t="s">
        <v>113</v>
      </c>
      <c r="DB154" t="s">
        <v>113</v>
      </c>
      <c r="DC154" t="s">
        <v>121</v>
      </c>
      <c r="DD154" t="s">
        <v>113</v>
      </c>
    </row>
    <row r="155" spans="1:108" ht="15" customHeight="1" x14ac:dyDescent="0.25">
      <c r="A155" t="s">
        <v>9041</v>
      </c>
      <c r="B155" t="s">
        <v>627</v>
      </c>
      <c r="C155" s="1">
        <v>44074.838678703702</v>
      </c>
      <c r="D155" s="1">
        <v>44124</v>
      </c>
      <c r="E155" t="s">
        <v>121</v>
      </c>
      <c r="F155" t="s">
        <v>358</v>
      </c>
      <c r="G155" t="s">
        <v>12791</v>
      </c>
      <c r="H155" t="s">
        <v>283</v>
      </c>
      <c r="I155">
        <v>45</v>
      </c>
      <c r="J155">
        <v>44</v>
      </c>
      <c r="K155" s="1">
        <v>44149</v>
      </c>
      <c r="L155" s="1">
        <v>44301</v>
      </c>
      <c r="M155" s="1">
        <v>44149</v>
      </c>
      <c r="N155" s="1">
        <v>44301</v>
      </c>
      <c r="O155" t="s">
        <v>115</v>
      </c>
      <c r="P155" t="s">
        <v>1952</v>
      </c>
      <c r="Q155" t="s">
        <v>1953</v>
      </c>
      <c r="R155" t="s">
        <v>1954</v>
      </c>
      <c r="S155" t="s">
        <v>564</v>
      </c>
      <c r="T155" t="s">
        <v>840</v>
      </c>
      <c r="U155" t="s">
        <v>288</v>
      </c>
      <c r="V155" s="3">
        <v>80487</v>
      </c>
      <c r="W155" t="s">
        <v>117</v>
      </c>
      <c r="X155" t="s">
        <v>124</v>
      </c>
      <c r="Y155">
        <v>19708752854</v>
      </c>
      <c r="AA155">
        <v>53131</v>
      </c>
      <c r="AB155" t="s">
        <v>1955</v>
      </c>
      <c r="AC155" t="s">
        <v>1956</v>
      </c>
      <c r="AD155" t="s">
        <v>1957</v>
      </c>
      <c r="AE155" t="s">
        <v>843</v>
      </c>
      <c r="AF155" t="s">
        <v>1954</v>
      </c>
      <c r="AG155" t="s">
        <v>564</v>
      </c>
      <c r="AH155" t="s">
        <v>840</v>
      </c>
      <c r="AI155" t="s">
        <v>288</v>
      </c>
      <c r="AJ155" s="3">
        <v>80487</v>
      </c>
      <c r="AK155" t="s">
        <v>117</v>
      </c>
      <c r="AM155">
        <v>19708752854</v>
      </c>
      <c r="AO155" t="s">
        <v>1958</v>
      </c>
      <c r="BG155" t="s">
        <v>288</v>
      </c>
      <c r="BH155" s="1">
        <v>44073.833333333336</v>
      </c>
      <c r="BI155">
        <v>36</v>
      </c>
      <c r="BJ155">
        <v>8</v>
      </c>
      <c r="BK155">
        <v>7</v>
      </c>
      <c r="BL155">
        <v>7</v>
      </c>
      <c r="BM155">
        <v>0</v>
      </c>
      <c r="BN155">
        <v>0</v>
      </c>
      <c r="BO155">
        <v>7</v>
      </c>
      <c r="BP155">
        <v>7</v>
      </c>
      <c r="BQ155" t="str">
        <f>"8:00 AM"</f>
        <v>8:00 AM</v>
      </c>
      <c r="BR155" t="str">
        <f>"4:30 PM"</f>
        <v>4:30 PM</v>
      </c>
      <c r="BS155" t="s">
        <v>120</v>
      </c>
      <c r="BT155">
        <v>0</v>
      </c>
      <c r="BU155">
        <v>0</v>
      </c>
      <c r="BV155" t="s">
        <v>113</v>
      </c>
      <c r="BW155">
        <v>0</v>
      </c>
      <c r="BX155" t="s">
        <v>7145</v>
      </c>
      <c r="BY155" t="s">
        <v>1954</v>
      </c>
      <c r="BZ155" t="s">
        <v>564</v>
      </c>
      <c r="CA155" t="s">
        <v>840</v>
      </c>
      <c r="CB155" t="s">
        <v>288</v>
      </c>
      <c r="CC155" s="3">
        <v>80487</v>
      </c>
      <c r="CD155" t="s">
        <v>846</v>
      </c>
      <c r="CE155" t="s">
        <v>304</v>
      </c>
      <c r="CF155" s="4">
        <v>15.5</v>
      </c>
      <c r="CG155" s="4">
        <v>15.5</v>
      </c>
      <c r="CH155" s="4">
        <v>23.25</v>
      </c>
      <c r="CI155" s="4">
        <v>23.25</v>
      </c>
      <c r="CJ155" t="s">
        <v>123</v>
      </c>
      <c r="CL155" t="s">
        <v>7146</v>
      </c>
      <c r="CO155" t="s">
        <v>124</v>
      </c>
      <c r="CP155" t="s">
        <v>121</v>
      </c>
      <c r="CQ155" t="s">
        <v>121</v>
      </c>
      <c r="CR155" t="s">
        <v>113</v>
      </c>
      <c r="CS155" t="s">
        <v>121</v>
      </c>
      <c r="CT155" t="s">
        <v>121</v>
      </c>
      <c r="CU155" t="s">
        <v>121</v>
      </c>
      <c r="CV155" t="s">
        <v>9042</v>
      </c>
      <c r="CW155" t="str">
        <f>"19708793075"</f>
        <v>19708793075</v>
      </c>
      <c r="CX155" t="s">
        <v>1962</v>
      </c>
      <c r="CY155" t="s">
        <v>1963</v>
      </c>
      <c r="CZ155" t="s">
        <v>126</v>
      </c>
      <c r="DA155" t="s">
        <v>113</v>
      </c>
      <c r="DB155" t="s">
        <v>113</v>
      </c>
      <c r="DC155" t="s">
        <v>121</v>
      </c>
      <c r="DD155" t="s">
        <v>113</v>
      </c>
    </row>
    <row r="156" spans="1:108" ht="15" customHeight="1" x14ac:dyDescent="0.25">
      <c r="A156" t="s">
        <v>1950</v>
      </c>
      <c r="B156" t="s">
        <v>129</v>
      </c>
      <c r="C156" s="1">
        <v>44074.855924074072</v>
      </c>
      <c r="D156" s="1">
        <v>44124</v>
      </c>
      <c r="E156" t="s">
        <v>121</v>
      </c>
      <c r="F156" t="s">
        <v>1951</v>
      </c>
      <c r="G156" t="s">
        <v>12795</v>
      </c>
      <c r="H156" t="s">
        <v>488</v>
      </c>
      <c r="I156">
        <v>15</v>
      </c>
      <c r="J156">
        <v>15</v>
      </c>
      <c r="K156" s="1">
        <v>44149</v>
      </c>
      <c r="L156" s="1">
        <v>44301</v>
      </c>
      <c r="M156" s="1">
        <v>44149</v>
      </c>
      <c r="N156" s="1">
        <v>44301</v>
      </c>
      <c r="O156" t="s">
        <v>115</v>
      </c>
      <c r="P156" t="s">
        <v>1952</v>
      </c>
      <c r="Q156" t="s">
        <v>1953</v>
      </c>
      <c r="R156" t="s">
        <v>1954</v>
      </c>
      <c r="S156" t="s">
        <v>564</v>
      </c>
      <c r="T156" t="s">
        <v>840</v>
      </c>
      <c r="U156" t="s">
        <v>288</v>
      </c>
      <c r="V156" s="3">
        <v>80487</v>
      </c>
      <c r="W156" t="s">
        <v>117</v>
      </c>
      <c r="X156" t="s">
        <v>124</v>
      </c>
      <c r="Y156">
        <v>19708752854</v>
      </c>
      <c r="AA156">
        <v>53131</v>
      </c>
      <c r="AB156" t="s">
        <v>1955</v>
      </c>
      <c r="AC156" t="s">
        <v>1956</v>
      </c>
      <c r="AD156" t="s">
        <v>1957</v>
      </c>
      <c r="AE156" t="s">
        <v>843</v>
      </c>
      <c r="AF156" t="s">
        <v>1954</v>
      </c>
      <c r="AG156" t="s">
        <v>564</v>
      </c>
      <c r="AH156" t="s">
        <v>840</v>
      </c>
      <c r="AI156" t="s">
        <v>288</v>
      </c>
      <c r="AJ156" s="3">
        <v>80487</v>
      </c>
      <c r="AK156" t="s">
        <v>117</v>
      </c>
      <c r="AL156" t="s">
        <v>124</v>
      </c>
      <c r="AM156">
        <v>19708752854</v>
      </c>
      <c r="AO156" t="s">
        <v>1958</v>
      </c>
      <c r="BG156" t="s">
        <v>288</v>
      </c>
      <c r="BH156" s="1">
        <v>44073.833333333336</v>
      </c>
      <c r="BI156">
        <v>36</v>
      </c>
      <c r="BJ156">
        <v>5</v>
      </c>
      <c r="BK156">
        <v>8</v>
      </c>
      <c r="BL156">
        <v>8</v>
      </c>
      <c r="BM156">
        <v>0</v>
      </c>
      <c r="BN156">
        <v>0</v>
      </c>
      <c r="BO156">
        <v>8</v>
      </c>
      <c r="BP156">
        <v>7</v>
      </c>
      <c r="BQ156" t="str">
        <f>"8:00 AM"</f>
        <v>8:00 AM</v>
      </c>
      <c r="BR156" t="str">
        <f>"4:30 PM"</f>
        <v>4:30 PM</v>
      </c>
      <c r="BS156" t="s">
        <v>120</v>
      </c>
      <c r="BT156">
        <v>0</v>
      </c>
      <c r="BU156">
        <v>0</v>
      </c>
      <c r="BV156" t="s">
        <v>113</v>
      </c>
      <c r="BW156">
        <v>0</v>
      </c>
      <c r="BX156" t="s">
        <v>1959</v>
      </c>
      <c r="BY156" t="s">
        <v>1954</v>
      </c>
      <c r="BZ156" t="s">
        <v>564</v>
      </c>
      <c r="CA156" t="s">
        <v>840</v>
      </c>
      <c r="CB156" t="s">
        <v>288</v>
      </c>
      <c r="CC156" s="3">
        <v>80487</v>
      </c>
      <c r="CD156" t="s">
        <v>846</v>
      </c>
      <c r="CE156" t="s">
        <v>304</v>
      </c>
      <c r="CF156" s="4">
        <v>16.07</v>
      </c>
      <c r="CG156" s="4">
        <v>16.07</v>
      </c>
      <c r="CH156" s="4">
        <v>24.11</v>
      </c>
      <c r="CI156" s="4">
        <v>24.11</v>
      </c>
      <c r="CJ156" t="s">
        <v>123</v>
      </c>
      <c r="CL156" t="s">
        <v>1960</v>
      </c>
      <c r="CO156" t="s">
        <v>124</v>
      </c>
      <c r="CP156" t="s">
        <v>113</v>
      </c>
      <c r="CQ156" t="s">
        <v>121</v>
      </c>
      <c r="CR156" t="s">
        <v>113</v>
      </c>
      <c r="CS156" t="s">
        <v>121</v>
      </c>
      <c r="CT156" t="s">
        <v>121</v>
      </c>
      <c r="CU156" t="s">
        <v>121</v>
      </c>
      <c r="CV156" t="s">
        <v>1961</v>
      </c>
      <c r="CW156" t="str">
        <f>"1970879"</f>
        <v>1970879</v>
      </c>
      <c r="CX156" t="s">
        <v>1962</v>
      </c>
      <c r="CY156" t="s">
        <v>1963</v>
      </c>
      <c r="CZ156" t="s">
        <v>126</v>
      </c>
      <c r="DA156" t="s">
        <v>113</v>
      </c>
      <c r="DB156" t="s">
        <v>113</v>
      </c>
      <c r="DC156" t="s">
        <v>121</v>
      </c>
      <c r="DD156" t="s">
        <v>113</v>
      </c>
    </row>
    <row r="157" spans="1:108" ht="15" customHeight="1" x14ac:dyDescent="0.25">
      <c r="A157" t="s">
        <v>11750</v>
      </c>
      <c r="B157" t="s">
        <v>129</v>
      </c>
      <c r="C157" s="1">
        <v>44074.933564699073</v>
      </c>
      <c r="D157" s="1">
        <v>44117</v>
      </c>
      <c r="E157" t="s">
        <v>113</v>
      </c>
      <c r="F157" t="s">
        <v>11751</v>
      </c>
      <c r="G157" t="s">
        <v>12803</v>
      </c>
      <c r="H157" t="s">
        <v>893</v>
      </c>
      <c r="I157">
        <v>20</v>
      </c>
      <c r="J157">
        <v>20</v>
      </c>
      <c r="K157" s="1">
        <v>44162</v>
      </c>
      <c r="L157" s="1">
        <v>44304</v>
      </c>
      <c r="M157" s="1">
        <v>44162</v>
      </c>
      <c r="N157" s="1">
        <v>44304</v>
      </c>
      <c r="O157" t="s">
        <v>132</v>
      </c>
      <c r="P157" t="s">
        <v>11752</v>
      </c>
      <c r="R157" t="s">
        <v>11753</v>
      </c>
      <c r="T157" t="s">
        <v>11754</v>
      </c>
      <c r="U157" t="s">
        <v>299</v>
      </c>
      <c r="V157" s="3">
        <v>95735</v>
      </c>
      <c r="W157" t="s">
        <v>117</v>
      </c>
      <c r="Y157">
        <v>15305433188</v>
      </c>
      <c r="AA157">
        <v>7139</v>
      </c>
      <c r="AB157" t="s">
        <v>11755</v>
      </c>
      <c r="AC157" t="s">
        <v>11756</v>
      </c>
      <c r="AD157" t="s">
        <v>8661</v>
      </c>
      <c r="AE157" t="s">
        <v>2121</v>
      </c>
      <c r="AF157" t="s">
        <v>11753</v>
      </c>
      <c r="AH157" t="s">
        <v>11754</v>
      </c>
      <c r="AI157" t="s">
        <v>299</v>
      </c>
      <c r="AJ157" s="3">
        <v>95735</v>
      </c>
      <c r="AK157" t="s">
        <v>117</v>
      </c>
      <c r="AM157">
        <v>15305433188</v>
      </c>
      <c r="AO157" t="s">
        <v>11757</v>
      </c>
      <c r="BG157" t="s">
        <v>299</v>
      </c>
      <c r="BH157" s="1">
        <v>44072.833333333336</v>
      </c>
      <c r="BI157">
        <v>35</v>
      </c>
      <c r="BJ157">
        <v>7</v>
      </c>
      <c r="BK157">
        <v>7</v>
      </c>
      <c r="BL157">
        <v>0</v>
      </c>
      <c r="BM157">
        <v>0</v>
      </c>
      <c r="BN157">
        <v>7</v>
      </c>
      <c r="BO157">
        <v>7</v>
      </c>
      <c r="BP157">
        <v>7</v>
      </c>
      <c r="BQ157" t="str">
        <f>"8:00 AM"</f>
        <v>8:00 AM</v>
      </c>
      <c r="BR157" t="str">
        <f>"4:30 PM"</f>
        <v>4:30 PM</v>
      </c>
      <c r="BS157" t="s">
        <v>526</v>
      </c>
      <c r="BT157">
        <v>0</v>
      </c>
      <c r="BU157">
        <v>16</v>
      </c>
      <c r="BV157" t="s">
        <v>113</v>
      </c>
      <c r="BW157">
        <v>0</v>
      </c>
      <c r="BX157" t="s">
        <v>11758</v>
      </c>
      <c r="BY157" t="s">
        <v>11753</v>
      </c>
      <c r="CA157" t="s">
        <v>11754</v>
      </c>
      <c r="CB157" t="s">
        <v>299</v>
      </c>
      <c r="CC157" s="3">
        <v>95735</v>
      </c>
      <c r="CD157" t="s">
        <v>6524</v>
      </c>
      <c r="CE157" t="s">
        <v>1309</v>
      </c>
      <c r="CF157" s="4">
        <v>22.4</v>
      </c>
      <c r="CG157" s="4">
        <v>22.4</v>
      </c>
      <c r="CH157" s="4">
        <v>33.6</v>
      </c>
      <c r="CI157" s="4">
        <v>33.6</v>
      </c>
      <c r="CJ157" t="s">
        <v>123</v>
      </c>
      <c r="CL157" t="s">
        <v>11759</v>
      </c>
      <c r="CO157" t="s">
        <v>124</v>
      </c>
      <c r="CP157" t="s">
        <v>113</v>
      </c>
      <c r="CQ157" t="s">
        <v>113</v>
      </c>
      <c r="CR157" t="s">
        <v>121</v>
      </c>
      <c r="CS157" t="s">
        <v>113</v>
      </c>
      <c r="CT157" t="s">
        <v>121</v>
      </c>
      <c r="CU157" t="s">
        <v>113</v>
      </c>
      <c r="CV157" t="s">
        <v>125</v>
      </c>
      <c r="CW157" t="str">
        <f>"15306597453"</f>
        <v>15306597453</v>
      </c>
      <c r="CX157" t="s">
        <v>11760</v>
      </c>
      <c r="CY157" t="s">
        <v>11761</v>
      </c>
      <c r="CZ157" t="s">
        <v>126</v>
      </c>
      <c r="DA157" t="s">
        <v>113</v>
      </c>
      <c r="DB157" t="s">
        <v>113</v>
      </c>
      <c r="DC157" t="s">
        <v>121</v>
      </c>
      <c r="DD157" t="s">
        <v>113</v>
      </c>
    </row>
    <row r="158" spans="1:108" ht="15" customHeight="1" x14ac:dyDescent="0.25">
      <c r="A158" t="s">
        <v>8273</v>
      </c>
      <c r="B158" t="s">
        <v>129</v>
      </c>
      <c r="C158" s="1">
        <v>44075.294891319441</v>
      </c>
      <c r="D158" s="1">
        <v>44117</v>
      </c>
      <c r="E158" t="s">
        <v>113</v>
      </c>
      <c r="F158" t="s">
        <v>358</v>
      </c>
      <c r="G158" t="s">
        <v>12791</v>
      </c>
      <c r="H158" t="s">
        <v>283</v>
      </c>
      <c r="I158">
        <v>20</v>
      </c>
      <c r="J158">
        <v>20</v>
      </c>
      <c r="K158" s="1">
        <v>44160</v>
      </c>
      <c r="L158" s="1">
        <v>44433</v>
      </c>
      <c r="M158" s="1">
        <v>44160</v>
      </c>
      <c r="N158" s="1">
        <v>44433</v>
      </c>
      <c r="O158" t="s">
        <v>132</v>
      </c>
      <c r="P158" t="s">
        <v>7040</v>
      </c>
      <c r="R158" t="s">
        <v>8274</v>
      </c>
      <c r="S158" t="s">
        <v>7042</v>
      </c>
      <c r="T158" t="s">
        <v>1100</v>
      </c>
      <c r="U158" t="s">
        <v>234</v>
      </c>
      <c r="V158" s="3">
        <v>32408</v>
      </c>
      <c r="W158" t="s">
        <v>117</v>
      </c>
      <c r="Y158">
        <v>17863285408</v>
      </c>
      <c r="AA158">
        <v>561720</v>
      </c>
      <c r="AB158" t="s">
        <v>7043</v>
      </c>
      <c r="AC158" t="s">
        <v>7044</v>
      </c>
      <c r="AD158" t="s">
        <v>2885</v>
      </c>
      <c r="AE158" t="s">
        <v>2744</v>
      </c>
      <c r="AF158" t="s">
        <v>8274</v>
      </c>
      <c r="AG158" t="s">
        <v>7042</v>
      </c>
      <c r="AH158" t="s">
        <v>1100</v>
      </c>
      <c r="AI158" t="s">
        <v>234</v>
      </c>
      <c r="AJ158" s="3">
        <v>32408</v>
      </c>
      <c r="AK158" t="s">
        <v>117</v>
      </c>
      <c r="AM158">
        <v>17863285408</v>
      </c>
      <c r="AO158" t="s">
        <v>365</v>
      </c>
      <c r="BG158" t="s">
        <v>234</v>
      </c>
      <c r="BH158" s="1">
        <v>44074.833333333336</v>
      </c>
      <c r="BI158">
        <v>35</v>
      </c>
      <c r="BJ158">
        <v>7</v>
      </c>
      <c r="BK158">
        <v>7</v>
      </c>
      <c r="BL158">
        <v>0</v>
      </c>
      <c r="BM158">
        <v>0</v>
      </c>
      <c r="BN158">
        <v>7</v>
      </c>
      <c r="BO158">
        <v>7</v>
      </c>
      <c r="BP158">
        <v>7</v>
      </c>
      <c r="BQ158" t="str">
        <f>"8:00 AM"</f>
        <v>8:00 AM</v>
      </c>
      <c r="BR158" t="str">
        <f>"3:00 PM"</f>
        <v>3:00 PM</v>
      </c>
      <c r="BS158" t="s">
        <v>120</v>
      </c>
      <c r="BT158">
        <v>0</v>
      </c>
      <c r="BU158">
        <v>1</v>
      </c>
      <c r="BV158" t="s">
        <v>113</v>
      </c>
      <c r="BW158">
        <v>0</v>
      </c>
      <c r="BX158" t="s">
        <v>8275</v>
      </c>
      <c r="BY158" t="s">
        <v>8276</v>
      </c>
      <c r="CA158" t="s">
        <v>8277</v>
      </c>
      <c r="CB158" t="s">
        <v>234</v>
      </c>
      <c r="CC158" s="3">
        <v>33180</v>
      </c>
      <c r="CD158" t="s">
        <v>8278</v>
      </c>
      <c r="CE158" t="s">
        <v>888</v>
      </c>
      <c r="CF158" s="4">
        <v>11.38</v>
      </c>
      <c r="CH158" s="4">
        <v>17.07</v>
      </c>
      <c r="CJ158" t="s">
        <v>123</v>
      </c>
      <c r="CL158" t="s">
        <v>8279</v>
      </c>
      <c r="CO158" t="s">
        <v>124</v>
      </c>
      <c r="CP158" t="s">
        <v>113</v>
      </c>
      <c r="CQ158" t="s">
        <v>113</v>
      </c>
      <c r="CR158" t="s">
        <v>121</v>
      </c>
      <c r="CS158" t="s">
        <v>113</v>
      </c>
      <c r="CT158" t="s">
        <v>121</v>
      </c>
      <c r="CU158" t="s">
        <v>121</v>
      </c>
      <c r="CV158" t="s">
        <v>8280</v>
      </c>
      <c r="CW158" t="str">
        <f>"17864929774"</f>
        <v>17864929774</v>
      </c>
      <c r="CX158" t="s">
        <v>7051</v>
      </c>
      <c r="CY158" t="s">
        <v>125</v>
      </c>
      <c r="CZ158" t="s">
        <v>126</v>
      </c>
      <c r="DA158" t="s">
        <v>113</v>
      </c>
      <c r="DB158" t="s">
        <v>121</v>
      </c>
      <c r="DC158" t="s">
        <v>121</v>
      </c>
      <c r="DD158" t="s">
        <v>113</v>
      </c>
    </row>
    <row r="159" spans="1:108" ht="15" customHeight="1" x14ac:dyDescent="0.25">
      <c r="A159" t="s">
        <v>5404</v>
      </c>
      <c r="B159" t="s">
        <v>129</v>
      </c>
      <c r="C159" s="1">
        <v>44075.540197916664</v>
      </c>
      <c r="D159" s="1">
        <v>44117</v>
      </c>
      <c r="E159" t="s">
        <v>113</v>
      </c>
      <c r="F159" t="s">
        <v>5405</v>
      </c>
      <c r="G159" t="s">
        <v>12798</v>
      </c>
      <c r="H159" t="s">
        <v>649</v>
      </c>
      <c r="I159">
        <v>15</v>
      </c>
      <c r="J159">
        <v>15</v>
      </c>
      <c r="K159" s="1">
        <v>44150</v>
      </c>
      <c r="L159" s="1">
        <v>44301</v>
      </c>
      <c r="M159" s="1">
        <v>44150</v>
      </c>
      <c r="N159" s="1">
        <v>44301</v>
      </c>
      <c r="O159" t="s">
        <v>132</v>
      </c>
      <c r="P159" t="s">
        <v>5406</v>
      </c>
      <c r="Q159" t="s">
        <v>124</v>
      </c>
      <c r="R159" t="s">
        <v>5407</v>
      </c>
      <c r="S159" t="s">
        <v>124</v>
      </c>
      <c r="T159" t="s">
        <v>5408</v>
      </c>
      <c r="U159" t="s">
        <v>493</v>
      </c>
      <c r="V159" s="3">
        <v>55612</v>
      </c>
      <c r="W159" t="s">
        <v>117</v>
      </c>
      <c r="X159" t="s">
        <v>124</v>
      </c>
      <c r="Y159">
        <v>12184061330</v>
      </c>
      <c r="AA159">
        <v>721110</v>
      </c>
      <c r="AB159" t="s">
        <v>5409</v>
      </c>
      <c r="AC159" t="s">
        <v>5410</v>
      </c>
      <c r="AD159" t="s">
        <v>124</v>
      </c>
      <c r="AE159" t="s">
        <v>5411</v>
      </c>
      <c r="AF159" t="s">
        <v>5407</v>
      </c>
      <c r="AG159" t="s">
        <v>124</v>
      </c>
      <c r="AH159" t="s">
        <v>5408</v>
      </c>
      <c r="AI159" t="s">
        <v>493</v>
      </c>
      <c r="AJ159" s="3">
        <v>55612</v>
      </c>
      <c r="AK159" t="s">
        <v>117</v>
      </c>
      <c r="AL159" t="s">
        <v>124</v>
      </c>
      <c r="AM159">
        <v>12184061330</v>
      </c>
      <c r="AO159" t="s">
        <v>5412</v>
      </c>
      <c r="AP159" t="s">
        <v>239</v>
      </c>
      <c r="AQ159" t="s">
        <v>5413</v>
      </c>
      <c r="AR159" t="s">
        <v>1717</v>
      </c>
      <c r="AS159" t="s">
        <v>124</v>
      </c>
      <c r="AT159" t="s">
        <v>5414</v>
      </c>
      <c r="AU159" t="s">
        <v>5415</v>
      </c>
      <c r="AV159" t="s">
        <v>5416</v>
      </c>
      <c r="AW159" t="s">
        <v>158</v>
      </c>
      <c r="AX159" s="3">
        <v>78266</v>
      </c>
      <c r="AY159" t="s">
        <v>117</v>
      </c>
      <c r="AZ159" t="s">
        <v>124</v>
      </c>
      <c r="BA159">
        <v>18305844555</v>
      </c>
      <c r="BC159" t="s">
        <v>5417</v>
      </c>
      <c r="BD159" t="s">
        <v>5418</v>
      </c>
      <c r="BG159" t="s">
        <v>493</v>
      </c>
      <c r="BH159" s="1">
        <v>44074.833333333336</v>
      </c>
      <c r="BI159">
        <v>40</v>
      </c>
      <c r="BJ159">
        <v>0</v>
      </c>
      <c r="BK159">
        <v>8</v>
      </c>
      <c r="BL159">
        <v>8</v>
      </c>
      <c r="BM159">
        <v>8</v>
      </c>
      <c r="BN159">
        <v>8</v>
      </c>
      <c r="BO159">
        <v>8</v>
      </c>
      <c r="BP159">
        <v>0</v>
      </c>
      <c r="BQ159" t="str">
        <f>"8:00 AM"</f>
        <v>8:00 AM</v>
      </c>
      <c r="BR159" t="str">
        <f>"5:00 PM"</f>
        <v>5:00 PM</v>
      </c>
      <c r="BS159" t="s">
        <v>120</v>
      </c>
      <c r="BT159">
        <v>0</v>
      </c>
      <c r="BU159">
        <v>0</v>
      </c>
      <c r="BV159" t="s">
        <v>113</v>
      </c>
      <c r="BW159">
        <v>0</v>
      </c>
      <c r="BX159" t="s">
        <v>5419</v>
      </c>
      <c r="BY159" t="s">
        <v>5407</v>
      </c>
      <c r="BZ159" t="s">
        <v>124</v>
      </c>
      <c r="CA159" t="s">
        <v>5408</v>
      </c>
      <c r="CB159" t="s">
        <v>493</v>
      </c>
      <c r="CC159" s="3">
        <v>55612</v>
      </c>
      <c r="CD159" t="s">
        <v>1939</v>
      </c>
      <c r="CE159" t="s">
        <v>5420</v>
      </c>
      <c r="CF159" s="4">
        <v>12.3</v>
      </c>
      <c r="CG159" s="4">
        <v>12.3</v>
      </c>
      <c r="CH159" s="4">
        <v>18.45</v>
      </c>
      <c r="CI159" s="4">
        <v>18.45</v>
      </c>
      <c r="CJ159" t="s">
        <v>123</v>
      </c>
      <c r="CK159" t="s">
        <v>5421</v>
      </c>
      <c r="CL159" t="s">
        <v>5422</v>
      </c>
      <c r="CO159" t="s">
        <v>124</v>
      </c>
      <c r="CP159" t="s">
        <v>113</v>
      </c>
      <c r="CQ159" t="s">
        <v>113</v>
      </c>
      <c r="CR159" t="s">
        <v>121</v>
      </c>
      <c r="CS159" t="s">
        <v>121</v>
      </c>
      <c r="CT159" t="s">
        <v>121</v>
      </c>
      <c r="CU159" t="s">
        <v>121</v>
      </c>
      <c r="CV159" t="s">
        <v>5423</v>
      </c>
      <c r="CW159" t="str">
        <f>"12183701240"</f>
        <v>12183701240</v>
      </c>
      <c r="CX159" t="s">
        <v>5412</v>
      </c>
      <c r="CY159" t="s">
        <v>124</v>
      </c>
      <c r="CZ159" t="s">
        <v>126</v>
      </c>
      <c r="DA159" t="s">
        <v>113</v>
      </c>
      <c r="DB159" t="s">
        <v>121</v>
      </c>
      <c r="DC159" t="s">
        <v>121</v>
      </c>
      <c r="DD159" t="s">
        <v>113</v>
      </c>
    </row>
    <row r="160" spans="1:108" ht="15" customHeight="1" x14ac:dyDescent="0.25">
      <c r="A160" t="s">
        <v>11764</v>
      </c>
      <c r="B160" t="s">
        <v>129</v>
      </c>
      <c r="C160" s="1">
        <v>44075.561385995374</v>
      </c>
      <c r="D160" s="1">
        <v>44119</v>
      </c>
      <c r="E160" t="s">
        <v>121</v>
      </c>
      <c r="F160" t="s">
        <v>11765</v>
      </c>
      <c r="G160" t="s">
        <v>12874</v>
      </c>
      <c r="H160" t="s">
        <v>11766</v>
      </c>
      <c r="I160">
        <v>6</v>
      </c>
      <c r="J160">
        <v>6</v>
      </c>
      <c r="K160" s="1">
        <v>44150</v>
      </c>
      <c r="L160" s="1">
        <v>44298</v>
      </c>
      <c r="M160" s="1">
        <v>44150</v>
      </c>
      <c r="N160" s="1">
        <v>44298</v>
      </c>
      <c r="O160" t="s">
        <v>115</v>
      </c>
      <c r="P160" t="s">
        <v>797</v>
      </c>
      <c r="Q160" t="s">
        <v>798</v>
      </c>
      <c r="R160" t="s">
        <v>799</v>
      </c>
      <c r="S160" t="s">
        <v>124</v>
      </c>
      <c r="T160" t="s">
        <v>502</v>
      </c>
      <c r="U160" t="s">
        <v>499</v>
      </c>
      <c r="V160" s="3">
        <v>59716</v>
      </c>
      <c r="W160" t="s">
        <v>117</v>
      </c>
      <c r="X160" t="s">
        <v>124</v>
      </c>
      <c r="Y160">
        <v>14069957909</v>
      </c>
      <c r="AA160">
        <v>721110</v>
      </c>
      <c r="AB160" t="s">
        <v>800</v>
      </c>
      <c r="AC160" t="s">
        <v>801</v>
      </c>
      <c r="AE160" t="s">
        <v>802</v>
      </c>
      <c r="AF160" t="s">
        <v>799</v>
      </c>
      <c r="AG160" t="s">
        <v>124</v>
      </c>
      <c r="AH160" t="s">
        <v>502</v>
      </c>
      <c r="AI160" t="s">
        <v>499</v>
      </c>
      <c r="AJ160" s="3">
        <v>59716</v>
      </c>
      <c r="AK160" t="s">
        <v>117</v>
      </c>
      <c r="AL160" t="s">
        <v>124</v>
      </c>
      <c r="AM160">
        <v>14069957909</v>
      </c>
      <c r="AO160" t="s">
        <v>804</v>
      </c>
      <c r="AP160" t="s">
        <v>141</v>
      </c>
      <c r="AQ160" t="s">
        <v>658</v>
      </c>
      <c r="AR160" t="s">
        <v>659</v>
      </c>
      <c r="AS160" t="s">
        <v>660</v>
      </c>
      <c r="AT160" t="s">
        <v>661</v>
      </c>
      <c r="AU160" t="s">
        <v>662</v>
      </c>
      <c r="AV160" t="s">
        <v>663</v>
      </c>
      <c r="AW160" t="s">
        <v>116</v>
      </c>
      <c r="AX160" s="3">
        <v>1701</v>
      </c>
      <c r="AY160" t="s">
        <v>117</v>
      </c>
      <c r="AZ160" t="s">
        <v>124</v>
      </c>
      <c r="BA160">
        <v>16179399444</v>
      </c>
      <c r="BC160" t="s">
        <v>664</v>
      </c>
      <c r="BD160" t="s">
        <v>665</v>
      </c>
      <c r="BE160" t="s">
        <v>116</v>
      </c>
      <c r="BF160" t="s">
        <v>666</v>
      </c>
      <c r="BG160" t="s">
        <v>499</v>
      </c>
      <c r="BH160" s="1">
        <v>44074.833333333336</v>
      </c>
      <c r="BI160">
        <v>35</v>
      </c>
      <c r="BJ160">
        <v>0</v>
      </c>
      <c r="BK160">
        <v>7</v>
      </c>
      <c r="BL160">
        <v>7</v>
      </c>
      <c r="BM160">
        <v>7</v>
      </c>
      <c r="BN160">
        <v>7</v>
      </c>
      <c r="BO160">
        <v>7</v>
      </c>
      <c r="BP160">
        <v>0</v>
      </c>
      <c r="BQ160" t="str">
        <f>"6:30 AM"</f>
        <v>6:30 AM</v>
      </c>
      <c r="BR160" t="str">
        <f>"1:30 PM"</f>
        <v>1:30 PM</v>
      </c>
      <c r="BS160" t="s">
        <v>120</v>
      </c>
      <c r="BT160">
        <v>0</v>
      </c>
      <c r="BU160">
        <v>3</v>
      </c>
      <c r="BV160" t="s">
        <v>113</v>
      </c>
      <c r="BW160">
        <v>0</v>
      </c>
      <c r="BX160" s="2" t="s">
        <v>11767</v>
      </c>
      <c r="BY160" t="s">
        <v>799</v>
      </c>
      <c r="BZ160" t="s">
        <v>124</v>
      </c>
      <c r="CA160" t="s">
        <v>502</v>
      </c>
      <c r="CB160" t="s">
        <v>499</v>
      </c>
      <c r="CC160" s="3">
        <v>59716</v>
      </c>
      <c r="CD160" t="s">
        <v>807</v>
      </c>
      <c r="CE160" t="s">
        <v>504</v>
      </c>
      <c r="CF160" s="4">
        <v>17</v>
      </c>
      <c r="CG160" s="4">
        <v>19</v>
      </c>
      <c r="CH160" s="4">
        <v>25.5</v>
      </c>
      <c r="CI160" s="4">
        <v>28.5</v>
      </c>
      <c r="CJ160" t="s">
        <v>123</v>
      </c>
      <c r="CK160" t="s">
        <v>11768</v>
      </c>
      <c r="CL160" t="s">
        <v>11769</v>
      </c>
      <c r="CO160" t="s">
        <v>124</v>
      </c>
      <c r="CP160" t="s">
        <v>121</v>
      </c>
      <c r="CQ160" t="s">
        <v>121</v>
      </c>
      <c r="CR160" t="s">
        <v>121</v>
      </c>
      <c r="CS160" t="s">
        <v>121</v>
      </c>
      <c r="CT160" t="s">
        <v>121</v>
      </c>
      <c r="CU160" t="s">
        <v>121</v>
      </c>
      <c r="CV160" t="s">
        <v>3208</v>
      </c>
      <c r="CW160" t="str">
        <f>"14069957909"</f>
        <v>14069957909</v>
      </c>
      <c r="CX160" t="s">
        <v>804</v>
      </c>
      <c r="CY160" t="s">
        <v>124</v>
      </c>
      <c r="CZ160" t="s">
        <v>126</v>
      </c>
      <c r="DA160" t="s">
        <v>113</v>
      </c>
      <c r="DB160" t="s">
        <v>121</v>
      </c>
      <c r="DC160" t="s">
        <v>121</v>
      </c>
      <c r="DD160" t="s">
        <v>113</v>
      </c>
    </row>
    <row r="161" spans="1:108" ht="15" customHeight="1" x14ac:dyDescent="0.25">
      <c r="A161" t="s">
        <v>9698</v>
      </c>
      <c r="B161" t="s">
        <v>129</v>
      </c>
      <c r="C161" s="1">
        <v>44075.563794791669</v>
      </c>
      <c r="D161" s="1">
        <v>44119</v>
      </c>
      <c r="E161" t="s">
        <v>121</v>
      </c>
      <c r="F161" t="s">
        <v>3037</v>
      </c>
      <c r="G161" t="s">
        <v>12788</v>
      </c>
      <c r="H161" t="s">
        <v>200</v>
      </c>
      <c r="I161">
        <v>62</v>
      </c>
      <c r="J161">
        <v>62</v>
      </c>
      <c r="K161" s="1">
        <v>44150</v>
      </c>
      <c r="L161" s="1">
        <v>44298</v>
      </c>
      <c r="M161" s="1">
        <v>44150</v>
      </c>
      <c r="N161" s="1">
        <v>44298</v>
      </c>
      <c r="O161" t="s">
        <v>115</v>
      </c>
      <c r="P161" t="s">
        <v>797</v>
      </c>
      <c r="Q161" t="s">
        <v>798</v>
      </c>
      <c r="R161" t="s">
        <v>799</v>
      </c>
      <c r="S161" t="s">
        <v>124</v>
      </c>
      <c r="T161" t="s">
        <v>502</v>
      </c>
      <c r="U161" t="s">
        <v>499</v>
      </c>
      <c r="V161" s="3">
        <v>59716</v>
      </c>
      <c r="W161" t="s">
        <v>117</v>
      </c>
      <c r="X161" t="s">
        <v>124</v>
      </c>
      <c r="Y161">
        <v>14069957909</v>
      </c>
      <c r="AA161">
        <v>721110</v>
      </c>
      <c r="AB161" t="s">
        <v>800</v>
      </c>
      <c r="AC161" t="s">
        <v>801</v>
      </c>
      <c r="AE161" t="s">
        <v>802</v>
      </c>
      <c r="AF161" t="s">
        <v>799</v>
      </c>
      <c r="AG161" t="s">
        <v>124</v>
      </c>
      <c r="AH161" t="s">
        <v>502</v>
      </c>
      <c r="AI161" t="s">
        <v>499</v>
      </c>
      <c r="AJ161" s="3">
        <v>59716</v>
      </c>
      <c r="AK161" t="s">
        <v>117</v>
      </c>
      <c r="AL161" t="s">
        <v>124</v>
      </c>
      <c r="AM161">
        <v>14069957909</v>
      </c>
      <c r="AO161" t="s">
        <v>804</v>
      </c>
      <c r="AP161" t="s">
        <v>141</v>
      </c>
      <c r="AQ161" t="s">
        <v>658</v>
      </c>
      <c r="AR161" t="s">
        <v>659</v>
      </c>
      <c r="AS161" t="s">
        <v>660</v>
      </c>
      <c r="AT161" t="s">
        <v>661</v>
      </c>
      <c r="AU161" t="s">
        <v>662</v>
      </c>
      <c r="AV161" t="s">
        <v>663</v>
      </c>
      <c r="AW161" t="s">
        <v>116</v>
      </c>
      <c r="AX161" s="3">
        <v>1701</v>
      </c>
      <c r="AY161" t="s">
        <v>117</v>
      </c>
      <c r="AZ161" t="s">
        <v>124</v>
      </c>
      <c r="BA161">
        <v>16179399444</v>
      </c>
      <c r="BC161" t="s">
        <v>664</v>
      </c>
      <c r="BD161" t="s">
        <v>665</v>
      </c>
      <c r="BE161" t="s">
        <v>116</v>
      </c>
      <c r="BF161" t="s">
        <v>666</v>
      </c>
      <c r="BG161" t="s">
        <v>499</v>
      </c>
      <c r="BH161" s="1">
        <v>44074.833333333336</v>
      </c>
      <c r="BI161">
        <v>35</v>
      </c>
      <c r="BJ161">
        <v>0</v>
      </c>
      <c r="BK161">
        <v>7</v>
      </c>
      <c r="BL161">
        <v>7</v>
      </c>
      <c r="BM161">
        <v>7</v>
      </c>
      <c r="BN161">
        <v>7</v>
      </c>
      <c r="BO161">
        <v>7</v>
      </c>
      <c r="BP161">
        <v>0</v>
      </c>
      <c r="BQ161" t="str">
        <f>"6:00 AM"</f>
        <v>6:00 AM</v>
      </c>
      <c r="BR161" t="str">
        <f>"1:00 PM"</f>
        <v>1:00 PM</v>
      </c>
      <c r="BS161" t="s">
        <v>120</v>
      </c>
      <c r="BT161">
        <v>0</v>
      </c>
      <c r="BU161">
        <v>12</v>
      </c>
      <c r="BV161" t="s">
        <v>113</v>
      </c>
      <c r="BW161">
        <v>0</v>
      </c>
      <c r="BX161" t="s">
        <v>9699</v>
      </c>
      <c r="BY161" t="s">
        <v>799</v>
      </c>
      <c r="BZ161" t="s">
        <v>124</v>
      </c>
      <c r="CA161" t="s">
        <v>502</v>
      </c>
      <c r="CB161" t="s">
        <v>499</v>
      </c>
      <c r="CC161" s="3">
        <v>59716</v>
      </c>
      <c r="CD161" t="s">
        <v>807</v>
      </c>
      <c r="CE161" t="s">
        <v>504</v>
      </c>
      <c r="CF161" s="4">
        <v>16</v>
      </c>
      <c r="CG161" s="4">
        <v>18</v>
      </c>
      <c r="CH161" s="4">
        <v>24</v>
      </c>
      <c r="CI161" s="4">
        <v>27</v>
      </c>
      <c r="CJ161" t="s">
        <v>123</v>
      </c>
      <c r="CK161" t="s">
        <v>9700</v>
      </c>
      <c r="CL161" t="s">
        <v>9701</v>
      </c>
      <c r="CO161" t="s">
        <v>124</v>
      </c>
      <c r="CP161" t="s">
        <v>121</v>
      </c>
      <c r="CQ161" t="s">
        <v>121</v>
      </c>
      <c r="CR161" t="s">
        <v>121</v>
      </c>
      <c r="CS161" t="s">
        <v>121</v>
      </c>
      <c r="CT161" t="s">
        <v>121</v>
      </c>
      <c r="CU161" t="s">
        <v>121</v>
      </c>
      <c r="CV161" t="s">
        <v>9702</v>
      </c>
      <c r="CW161" t="str">
        <f>"14069957909"</f>
        <v>14069957909</v>
      </c>
      <c r="CX161" t="s">
        <v>804</v>
      </c>
      <c r="CY161" t="s">
        <v>124</v>
      </c>
      <c r="CZ161" t="s">
        <v>126</v>
      </c>
      <c r="DA161" t="s">
        <v>113</v>
      </c>
      <c r="DB161" t="s">
        <v>121</v>
      </c>
      <c r="DC161" t="s">
        <v>121</v>
      </c>
      <c r="DD161" t="s">
        <v>113</v>
      </c>
    </row>
    <row r="162" spans="1:108" ht="15" customHeight="1" x14ac:dyDescent="0.25">
      <c r="A162" t="s">
        <v>6975</v>
      </c>
      <c r="B162" t="s">
        <v>129</v>
      </c>
      <c r="C162" s="1">
        <v>44075.569942013892</v>
      </c>
      <c r="D162" s="1">
        <v>44117</v>
      </c>
      <c r="E162" t="s">
        <v>121</v>
      </c>
      <c r="F162" t="s">
        <v>6976</v>
      </c>
      <c r="G162" t="s">
        <v>12815</v>
      </c>
      <c r="H162" t="s">
        <v>1945</v>
      </c>
      <c r="I162">
        <v>6</v>
      </c>
      <c r="J162">
        <v>6</v>
      </c>
      <c r="K162" s="1">
        <v>44150</v>
      </c>
      <c r="L162" s="1">
        <v>44298</v>
      </c>
      <c r="M162" s="1">
        <v>44150</v>
      </c>
      <c r="N162" s="1">
        <v>44298</v>
      </c>
      <c r="O162" t="s">
        <v>115</v>
      </c>
      <c r="P162" t="s">
        <v>797</v>
      </c>
      <c r="Q162" t="s">
        <v>798</v>
      </c>
      <c r="R162" t="s">
        <v>799</v>
      </c>
      <c r="S162" t="s">
        <v>124</v>
      </c>
      <c r="T162" t="s">
        <v>502</v>
      </c>
      <c r="U162" t="s">
        <v>499</v>
      </c>
      <c r="V162" s="3">
        <v>59716</v>
      </c>
      <c r="W162" t="s">
        <v>117</v>
      </c>
      <c r="X162" t="s">
        <v>124</v>
      </c>
      <c r="Y162">
        <v>14069957909</v>
      </c>
      <c r="AA162">
        <v>721110</v>
      </c>
      <c r="AB162" t="s">
        <v>800</v>
      </c>
      <c r="AC162" t="s">
        <v>801</v>
      </c>
      <c r="AE162" t="s">
        <v>802</v>
      </c>
      <c r="AF162" t="s">
        <v>799</v>
      </c>
      <c r="AG162" t="s">
        <v>124</v>
      </c>
      <c r="AH162" t="s">
        <v>502</v>
      </c>
      <c r="AI162" t="s">
        <v>499</v>
      </c>
      <c r="AJ162" s="3">
        <v>59716</v>
      </c>
      <c r="AK162" t="s">
        <v>117</v>
      </c>
      <c r="AL162" t="s">
        <v>124</v>
      </c>
      <c r="AM162">
        <v>14069957909</v>
      </c>
      <c r="AO162" t="s">
        <v>804</v>
      </c>
      <c r="AP162" t="s">
        <v>141</v>
      </c>
      <c r="AQ162" t="s">
        <v>658</v>
      </c>
      <c r="AR162" t="s">
        <v>659</v>
      </c>
      <c r="AS162" t="s">
        <v>660</v>
      </c>
      <c r="AT162" t="s">
        <v>661</v>
      </c>
      <c r="AU162" t="s">
        <v>662</v>
      </c>
      <c r="AV162" t="s">
        <v>663</v>
      </c>
      <c r="AW162" t="s">
        <v>116</v>
      </c>
      <c r="AX162" s="3">
        <v>1701</v>
      </c>
      <c r="AY162" t="s">
        <v>117</v>
      </c>
      <c r="AZ162" t="s">
        <v>124</v>
      </c>
      <c r="BA162">
        <v>16179399444</v>
      </c>
      <c r="BC162" t="s">
        <v>664</v>
      </c>
      <c r="BD162" t="s">
        <v>665</v>
      </c>
      <c r="BE162" t="s">
        <v>116</v>
      </c>
      <c r="BF162" t="s">
        <v>666</v>
      </c>
      <c r="BG162" t="s">
        <v>499</v>
      </c>
      <c r="BH162" s="1">
        <v>44074.833333333336</v>
      </c>
      <c r="BI162">
        <v>35</v>
      </c>
      <c r="BJ162">
        <v>0</v>
      </c>
      <c r="BK162">
        <v>7</v>
      </c>
      <c r="BL162">
        <v>7</v>
      </c>
      <c r="BM162">
        <v>7</v>
      </c>
      <c r="BN162">
        <v>7</v>
      </c>
      <c r="BO162">
        <v>7</v>
      </c>
      <c r="BP162">
        <v>0</v>
      </c>
      <c r="BQ162" t="str">
        <f>"5:30 AM"</f>
        <v>5:30 AM</v>
      </c>
      <c r="BR162" t="str">
        <f>"12:30 PM"</f>
        <v>12:30 PM</v>
      </c>
      <c r="BS162" t="s">
        <v>120</v>
      </c>
      <c r="BT162">
        <v>0</v>
      </c>
      <c r="BU162">
        <v>6</v>
      </c>
      <c r="BV162" t="s">
        <v>113</v>
      </c>
      <c r="BW162">
        <v>0</v>
      </c>
      <c r="BX162" t="s">
        <v>6977</v>
      </c>
      <c r="BY162" t="s">
        <v>799</v>
      </c>
      <c r="BZ162" t="s">
        <v>124</v>
      </c>
      <c r="CA162" t="s">
        <v>502</v>
      </c>
      <c r="CB162" t="s">
        <v>499</v>
      </c>
      <c r="CC162" s="3">
        <v>59716</v>
      </c>
      <c r="CD162" t="s">
        <v>807</v>
      </c>
      <c r="CE162" t="s">
        <v>504</v>
      </c>
      <c r="CF162" s="4">
        <v>18</v>
      </c>
      <c r="CG162" s="4">
        <v>20</v>
      </c>
      <c r="CH162" s="4">
        <v>27</v>
      </c>
      <c r="CI162" s="4">
        <v>30</v>
      </c>
      <c r="CJ162" t="s">
        <v>123</v>
      </c>
      <c r="CK162" t="s">
        <v>6978</v>
      </c>
      <c r="CL162" t="s">
        <v>6979</v>
      </c>
      <c r="CO162" t="s">
        <v>124</v>
      </c>
      <c r="CP162" t="s">
        <v>121</v>
      </c>
      <c r="CQ162" t="s">
        <v>121</v>
      </c>
      <c r="CR162" t="s">
        <v>121</v>
      </c>
      <c r="CS162" t="s">
        <v>121</v>
      </c>
      <c r="CT162" t="s">
        <v>121</v>
      </c>
      <c r="CU162" t="s">
        <v>121</v>
      </c>
      <c r="CV162" t="s">
        <v>6980</v>
      </c>
      <c r="CW162" t="str">
        <f>"14069957909"</f>
        <v>14069957909</v>
      </c>
      <c r="CX162" t="s">
        <v>804</v>
      </c>
      <c r="CY162" t="s">
        <v>124</v>
      </c>
      <c r="CZ162" t="s">
        <v>126</v>
      </c>
      <c r="DA162" t="s">
        <v>113</v>
      </c>
      <c r="DB162" t="s">
        <v>121</v>
      </c>
      <c r="DC162" t="s">
        <v>121</v>
      </c>
      <c r="DD162" t="s">
        <v>113</v>
      </c>
    </row>
    <row r="163" spans="1:108" ht="15" customHeight="1" x14ac:dyDescent="0.25">
      <c r="A163" t="s">
        <v>7554</v>
      </c>
      <c r="B163" t="s">
        <v>129</v>
      </c>
      <c r="C163" s="1">
        <v>44075.573523611114</v>
      </c>
      <c r="D163" s="1">
        <v>44117</v>
      </c>
      <c r="E163" t="s">
        <v>121</v>
      </c>
      <c r="F163" t="s">
        <v>7555</v>
      </c>
      <c r="G163" t="s">
        <v>12816</v>
      </c>
      <c r="H163" t="s">
        <v>1999</v>
      </c>
      <c r="I163">
        <v>31</v>
      </c>
      <c r="J163">
        <v>31</v>
      </c>
      <c r="K163" s="1">
        <v>44150</v>
      </c>
      <c r="L163" s="1">
        <v>44298</v>
      </c>
      <c r="M163" s="1">
        <v>44150</v>
      </c>
      <c r="N163" s="1">
        <v>44298</v>
      </c>
      <c r="O163" t="s">
        <v>115</v>
      </c>
      <c r="P163" t="s">
        <v>797</v>
      </c>
      <c r="Q163" t="s">
        <v>798</v>
      </c>
      <c r="R163" t="s">
        <v>799</v>
      </c>
      <c r="S163" t="s">
        <v>124</v>
      </c>
      <c r="T163" t="s">
        <v>502</v>
      </c>
      <c r="U163" t="s">
        <v>499</v>
      </c>
      <c r="V163" s="3">
        <v>59716</v>
      </c>
      <c r="W163" t="s">
        <v>117</v>
      </c>
      <c r="X163" t="s">
        <v>124</v>
      </c>
      <c r="Y163">
        <v>14069957909</v>
      </c>
      <c r="AA163">
        <v>721110</v>
      </c>
      <c r="AB163" t="s">
        <v>800</v>
      </c>
      <c r="AC163" t="s">
        <v>801</v>
      </c>
      <c r="AE163" t="s">
        <v>802</v>
      </c>
      <c r="AF163" t="s">
        <v>799</v>
      </c>
      <c r="AG163" t="s">
        <v>124</v>
      </c>
      <c r="AH163" t="s">
        <v>502</v>
      </c>
      <c r="AI163" t="s">
        <v>499</v>
      </c>
      <c r="AJ163" s="3">
        <v>59716</v>
      </c>
      <c r="AK163" t="s">
        <v>117</v>
      </c>
      <c r="AM163">
        <v>14069957909</v>
      </c>
      <c r="AO163" t="s">
        <v>804</v>
      </c>
      <c r="AP163" t="s">
        <v>141</v>
      </c>
      <c r="AQ163" t="s">
        <v>658</v>
      </c>
      <c r="AR163" t="s">
        <v>659</v>
      </c>
      <c r="AS163" t="s">
        <v>660</v>
      </c>
      <c r="AT163" t="s">
        <v>661</v>
      </c>
      <c r="AU163" t="s">
        <v>662</v>
      </c>
      <c r="AV163" t="s">
        <v>663</v>
      </c>
      <c r="AW163" t="s">
        <v>116</v>
      </c>
      <c r="AX163" s="3">
        <v>1701</v>
      </c>
      <c r="AY163" t="s">
        <v>117</v>
      </c>
      <c r="AZ163" t="s">
        <v>124</v>
      </c>
      <c r="BA163">
        <v>16179399444</v>
      </c>
      <c r="BC163" t="s">
        <v>664</v>
      </c>
      <c r="BD163" t="s">
        <v>665</v>
      </c>
      <c r="BE163" t="s">
        <v>116</v>
      </c>
      <c r="BF163" t="s">
        <v>666</v>
      </c>
      <c r="BG163" t="s">
        <v>499</v>
      </c>
      <c r="BH163" s="1">
        <v>44074.833333333336</v>
      </c>
      <c r="BI163">
        <v>35</v>
      </c>
      <c r="BJ163">
        <v>0</v>
      </c>
      <c r="BK163">
        <v>7</v>
      </c>
      <c r="BL163">
        <v>7</v>
      </c>
      <c r="BM163">
        <v>7</v>
      </c>
      <c r="BN163">
        <v>7</v>
      </c>
      <c r="BO163">
        <v>7</v>
      </c>
      <c r="BP163">
        <v>0</v>
      </c>
      <c r="BQ163" t="str">
        <f>"7:00 AM"</f>
        <v>7:00 AM</v>
      </c>
      <c r="BR163" t="str">
        <f>"2:00 PM"</f>
        <v>2:00 PM</v>
      </c>
      <c r="BS163" t="s">
        <v>120</v>
      </c>
      <c r="BT163">
        <v>0</v>
      </c>
      <c r="BU163">
        <v>12</v>
      </c>
      <c r="BV163" t="s">
        <v>113</v>
      </c>
      <c r="BW163">
        <v>0</v>
      </c>
      <c r="BX163" s="2" t="s">
        <v>7556</v>
      </c>
      <c r="BY163" t="s">
        <v>799</v>
      </c>
      <c r="BZ163" t="s">
        <v>124</v>
      </c>
      <c r="CA163" t="s">
        <v>502</v>
      </c>
      <c r="CB163" t="s">
        <v>499</v>
      </c>
      <c r="CC163" s="3">
        <v>59716</v>
      </c>
      <c r="CD163" t="s">
        <v>807</v>
      </c>
      <c r="CE163" t="s">
        <v>504</v>
      </c>
      <c r="CF163" s="4">
        <v>11</v>
      </c>
      <c r="CG163" s="4">
        <v>13</v>
      </c>
      <c r="CH163" s="4">
        <v>16.5</v>
      </c>
      <c r="CI163" s="4">
        <v>19.5</v>
      </c>
      <c r="CJ163" t="s">
        <v>123</v>
      </c>
      <c r="CK163" t="s">
        <v>7557</v>
      </c>
      <c r="CL163" t="s">
        <v>7558</v>
      </c>
      <c r="CO163" t="s">
        <v>124</v>
      </c>
      <c r="CP163" t="s">
        <v>121</v>
      </c>
      <c r="CQ163" t="s">
        <v>121</v>
      </c>
      <c r="CR163" t="s">
        <v>121</v>
      </c>
      <c r="CS163" t="s">
        <v>121</v>
      </c>
      <c r="CT163" t="s">
        <v>121</v>
      </c>
      <c r="CU163" t="s">
        <v>121</v>
      </c>
      <c r="CV163" t="s">
        <v>7559</v>
      </c>
      <c r="CW163" t="str">
        <f>"14069957909"</f>
        <v>14069957909</v>
      </c>
      <c r="CX163" t="s">
        <v>804</v>
      </c>
      <c r="CY163" t="s">
        <v>124</v>
      </c>
      <c r="CZ163" t="s">
        <v>126</v>
      </c>
      <c r="DA163" t="s">
        <v>113</v>
      </c>
      <c r="DB163" t="s">
        <v>121</v>
      </c>
      <c r="DC163" t="s">
        <v>121</v>
      </c>
      <c r="DD163" t="s">
        <v>113</v>
      </c>
    </row>
    <row r="164" spans="1:108" ht="15" customHeight="1" x14ac:dyDescent="0.25">
      <c r="A164" t="s">
        <v>12262</v>
      </c>
      <c r="B164" t="s">
        <v>129</v>
      </c>
      <c r="C164" s="1">
        <v>44075.575453124999</v>
      </c>
      <c r="D164" s="1">
        <v>44117</v>
      </c>
      <c r="E164" t="s">
        <v>121</v>
      </c>
      <c r="F164" t="s">
        <v>5164</v>
      </c>
      <c r="G164" t="s">
        <v>12801</v>
      </c>
      <c r="H164" t="s">
        <v>837</v>
      </c>
      <c r="I164">
        <v>15</v>
      </c>
      <c r="J164">
        <v>15</v>
      </c>
      <c r="K164" s="1">
        <v>44150</v>
      </c>
      <c r="L164" s="1">
        <v>44298</v>
      </c>
      <c r="M164" s="1">
        <v>44150</v>
      </c>
      <c r="N164" s="1">
        <v>44298</v>
      </c>
      <c r="O164" t="s">
        <v>115</v>
      </c>
      <c r="P164" t="s">
        <v>797</v>
      </c>
      <c r="Q164" t="s">
        <v>798</v>
      </c>
      <c r="R164" t="s">
        <v>799</v>
      </c>
      <c r="S164" t="s">
        <v>124</v>
      </c>
      <c r="T164" t="s">
        <v>502</v>
      </c>
      <c r="U164" t="s">
        <v>499</v>
      </c>
      <c r="V164" s="3">
        <v>59716</v>
      </c>
      <c r="W164" t="s">
        <v>117</v>
      </c>
      <c r="X164" t="s">
        <v>124</v>
      </c>
      <c r="Y164">
        <v>14069957909</v>
      </c>
      <c r="AA164">
        <v>721110</v>
      </c>
      <c r="AB164" t="s">
        <v>800</v>
      </c>
      <c r="AC164" t="s">
        <v>801</v>
      </c>
      <c r="AE164" t="s">
        <v>802</v>
      </c>
      <c r="AF164" t="s">
        <v>799</v>
      </c>
      <c r="AG164" t="s">
        <v>124</v>
      </c>
      <c r="AH164" t="s">
        <v>502</v>
      </c>
      <c r="AI164" t="s">
        <v>499</v>
      </c>
      <c r="AJ164" s="3">
        <v>59716</v>
      </c>
      <c r="AK164" t="s">
        <v>117</v>
      </c>
      <c r="AM164">
        <v>14069957909</v>
      </c>
      <c r="AO164" t="s">
        <v>804</v>
      </c>
      <c r="AP164" t="s">
        <v>141</v>
      </c>
      <c r="AQ164" t="s">
        <v>658</v>
      </c>
      <c r="AR164" t="s">
        <v>659</v>
      </c>
      <c r="AS164" t="s">
        <v>660</v>
      </c>
      <c r="AT164" t="s">
        <v>661</v>
      </c>
      <c r="AU164" t="s">
        <v>662</v>
      </c>
      <c r="AV164" t="s">
        <v>663</v>
      </c>
      <c r="AW164" t="s">
        <v>116</v>
      </c>
      <c r="AX164" s="3">
        <v>1701</v>
      </c>
      <c r="AY164" t="s">
        <v>117</v>
      </c>
      <c r="AZ164" t="s">
        <v>124</v>
      </c>
      <c r="BA164">
        <v>16179399444</v>
      </c>
      <c r="BC164" t="s">
        <v>664</v>
      </c>
      <c r="BD164" t="s">
        <v>665</v>
      </c>
      <c r="BE164" t="s">
        <v>116</v>
      </c>
      <c r="BF164" t="s">
        <v>666</v>
      </c>
      <c r="BG164" t="s">
        <v>499</v>
      </c>
      <c r="BH164" s="1">
        <v>44074.833333333336</v>
      </c>
      <c r="BI164">
        <v>35</v>
      </c>
      <c r="BJ164">
        <v>0</v>
      </c>
      <c r="BK164">
        <v>7</v>
      </c>
      <c r="BL164">
        <v>7</v>
      </c>
      <c r="BM164">
        <v>7</v>
      </c>
      <c r="BN164">
        <v>7</v>
      </c>
      <c r="BO164">
        <v>7</v>
      </c>
      <c r="BP164">
        <v>0</v>
      </c>
      <c r="BQ164" t="str">
        <f>"6:00 AM"</f>
        <v>6:00 AM</v>
      </c>
      <c r="BR164" t="str">
        <f>"1:00 PM"</f>
        <v>1:00 PM</v>
      </c>
      <c r="BS164" t="s">
        <v>120</v>
      </c>
      <c r="BT164">
        <v>0</v>
      </c>
      <c r="BU164">
        <v>3</v>
      </c>
      <c r="BV164" t="s">
        <v>113</v>
      </c>
      <c r="BW164">
        <v>0</v>
      </c>
      <c r="BX164" s="2" t="s">
        <v>12263</v>
      </c>
      <c r="BY164" t="s">
        <v>799</v>
      </c>
      <c r="BZ164" t="s">
        <v>124</v>
      </c>
      <c r="CA164" t="s">
        <v>502</v>
      </c>
      <c r="CB164" t="s">
        <v>499</v>
      </c>
      <c r="CC164" s="3">
        <v>59716</v>
      </c>
      <c r="CD164" t="s">
        <v>807</v>
      </c>
      <c r="CE164" t="s">
        <v>504</v>
      </c>
      <c r="CF164" s="4">
        <v>15</v>
      </c>
      <c r="CG164" s="4">
        <v>17</v>
      </c>
      <c r="CH164" s="4">
        <v>22.5</v>
      </c>
      <c r="CI164" s="4">
        <v>25.5</v>
      </c>
      <c r="CJ164" t="s">
        <v>123</v>
      </c>
      <c r="CK164" t="s">
        <v>808</v>
      </c>
      <c r="CL164" t="s">
        <v>12264</v>
      </c>
      <c r="CO164" t="s">
        <v>124</v>
      </c>
      <c r="CP164" t="s">
        <v>121</v>
      </c>
      <c r="CQ164" t="s">
        <v>121</v>
      </c>
      <c r="CR164" t="s">
        <v>121</v>
      </c>
      <c r="CS164" t="s">
        <v>121</v>
      </c>
      <c r="CT164" t="s">
        <v>121</v>
      </c>
      <c r="CU164" t="s">
        <v>121</v>
      </c>
      <c r="CV164" t="s">
        <v>1949</v>
      </c>
      <c r="CW164" t="str">
        <f>"14069957909"</f>
        <v>14069957909</v>
      </c>
      <c r="CX164" t="s">
        <v>804</v>
      </c>
      <c r="CY164" t="s">
        <v>124</v>
      </c>
      <c r="CZ164" t="s">
        <v>126</v>
      </c>
      <c r="DA164" t="s">
        <v>113</v>
      </c>
      <c r="DB164" t="s">
        <v>121</v>
      </c>
      <c r="DC164" t="s">
        <v>121</v>
      </c>
      <c r="DD164" t="s">
        <v>113</v>
      </c>
    </row>
    <row r="165" spans="1:108" ht="15" customHeight="1" x14ac:dyDescent="0.25">
      <c r="A165" t="s">
        <v>5524</v>
      </c>
      <c r="B165" t="s">
        <v>129</v>
      </c>
      <c r="C165" s="1">
        <v>44075.580525694444</v>
      </c>
      <c r="D165" s="1">
        <v>44127</v>
      </c>
      <c r="E165" t="s">
        <v>121</v>
      </c>
      <c r="F165" t="s">
        <v>1843</v>
      </c>
      <c r="G165" t="s">
        <v>12791</v>
      </c>
      <c r="H165" t="s">
        <v>283</v>
      </c>
      <c r="I165">
        <v>15</v>
      </c>
      <c r="J165">
        <v>15</v>
      </c>
      <c r="K165" s="1">
        <v>44151</v>
      </c>
      <c r="L165" s="1">
        <v>44304</v>
      </c>
      <c r="M165" s="1">
        <v>44151</v>
      </c>
      <c r="N165" s="1">
        <v>44304</v>
      </c>
      <c r="O165" t="s">
        <v>115</v>
      </c>
      <c r="P165" t="s">
        <v>5525</v>
      </c>
      <c r="R165" t="s">
        <v>5526</v>
      </c>
      <c r="S165" t="s">
        <v>5527</v>
      </c>
      <c r="T165" t="s">
        <v>5528</v>
      </c>
      <c r="U165" t="s">
        <v>1563</v>
      </c>
      <c r="V165" s="3">
        <v>87525</v>
      </c>
      <c r="W165" t="s">
        <v>117</v>
      </c>
      <c r="Y165">
        <v>15757762291</v>
      </c>
      <c r="AA165">
        <v>721110</v>
      </c>
      <c r="AB165" t="s">
        <v>5529</v>
      </c>
      <c r="AC165" t="s">
        <v>422</v>
      </c>
      <c r="AE165" t="s">
        <v>5530</v>
      </c>
      <c r="AF165" t="s">
        <v>5526</v>
      </c>
      <c r="AH165" t="s">
        <v>5528</v>
      </c>
      <c r="AI165" t="s">
        <v>1563</v>
      </c>
      <c r="AJ165" s="3">
        <v>87525</v>
      </c>
      <c r="AK165" t="s">
        <v>117</v>
      </c>
      <c r="AM165">
        <v>15757762291</v>
      </c>
      <c r="AO165" t="s">
        <v>5531</v>
      </c>
      <c r="AP165" t="s">
        <v>141</v>
      </c>
      <c r="AQ165" t="s">
        <v>658</v>
      </c>
      <c r="AR165" t="s">
        <v>659</v>
      </c>
      <c r="AS165" t="s">
        <v>660</v>
      </c>
      <c r="AT165" t="s">
        <v>661</v>
      </c>
      <c r="AU165" t="s">
        <v>662</v>
      </c>
      <c r="AV165" t="s">
        <v>663</v>
      </c>
      <c r="AW165" t="s">
        <v>116</v>
      </c>
      <c r="AX165" s="3">
        <v>1701</v>
      </c>
      <c r="AY165" t="s">
        <v>117</v>
      </c>
      <c r="AZ165" t="s">
        <v>124</v>
      </c>
      <c r="BA165">
        <v>16179399444</v>
      </c>
      <c r="BC165" t="s">
        <v>664</v>
      </c>
      <c r="BD165" t="s">
        <v>665</v>
      </c>
      <c r="BE165" t="s">
        <v>116</v>
      </c>
      <c r="BF165" t="s">
        <v>666</v>
      </c>
      <c r="BG165" t="s">
        <v>1563</v>
      </c>
      <c r="BH165" s="1">
        <v>44073.833333333336</v>
      </c>
      <c r="BI165">
        <v>35</v>
      </c>
      <c r="BJ165">
        <v>0</v>
      </c>
      <c r="BK165">
        <v>7</v>
      </c>
      <c r="BL165">
        <v>7</v>
      </c>
      <c r="BM165">
        <v>7</v>
      </c>
      <c r="BN165">
        <v>7</v>
      </c>
      <c r="BO165">
        <v>7</v>
      </c>
      <c r="BP165">
        <v>0</v>
      </c>
      <c r="BQ165" t="str">
        <f>"8:00 AM"</f>
        <v>8:00 AM</v>
      </c>
      <c r="BR165" t="str">
        <f>"3:00 PM"</f>
        <v>3:00 PM</v>
      </c>
      <c r="BS165" t="s">
        <v>120</v>
      </c>
      <c r="BT165">
        <v>0</v>
      </c>
      <c r="BU165">
        <v>3</v>
      </c>
      <c r="BV165" t="s">
        <v>113</v>
      </c>
      <c r="BW165">
        <v>0</v>
      </c>
      <c r="BX165" s="2" t="s">
        <v>5532</v>
      </c>
      <c r="BY165" t="s">
        <v>5526</v>
      </c>
      <c r="CA165" t="s">
        <v>5528</v>
      </c>
      <c r="CB165" t="s">
        <v>1563</v>
      </c>
      <c r="CC165" s="3">
        <v>87525</v>
      </c>
      <c r="CD165" t="s">
        <v>5533</v>
      </c>
      <c r="CE165" t="s">
        <v>5534</v>
      </c>
      <c r="CF165" s="4">
        <v>12.98</v>
      </c>
      <c r="CG165" s="4">
        <v>13.5</v>
      </c>
      <c r="CH165" s="4">
        <v>19.47</v>
      </c>
      <c r="CI165" s="4">
        <v>20.25</v>
      </c>
      <c r="CJ165" t="s">
        <v>123</v>
      </c>
      <c r="CK165" t="s">
        <v>5535</v>
      </c>
      <c r="CL165" t="s">
        <v>5536</v>
      </c>
      <c r="CO165" t="s">
        <v>124</v>
      </c>
      <c r="CP165" t="s">
        <v>113</v>
      </c>
      <c r="CQ165" t="s">
        <v>121</v>
      </c>
      <c r="CR165" t="s">
        <v>121</v>
      </c>
      <c r="CS165" t="s">
        <v>121</v>
      </c>
      <c r="CT165" t="s">
        <v>121</v>
      </c>
      <c r="CU165" t="s">
        <v>121</v>
      </c>
      <c r="CV165" t="s">
        <v>5537</v>
      </c>
      <c r="CW165" t="str">
        <f>"15757762291"</f>
        <v>15757762291</v>
      </c>
      <c r="CX165" t="s">
        <v>5531</v>
      </c>
      <c r="CY165" t="s">
        <v>124</v>
      </c>
      <c r="CZ165" t="s">
        <v>126</v>
      </c>
      <c r="DA165" t="s">
        <v>113</v>
      </c>
      <c r="DB165" t="s">
        <v>113</v>
      </c>
      <c r="DC165" t="s">
        <v>121</v>
      </c>
      <c r="DD165" t="s">
        <v>113</v>
      </c>
    </row>
    <row r="166" spans="1:108" ht="15" customHeight="1" x14ac:dyDescent="0.25">
      <c r="A166" t="s">
        <v>11746</v>
      </c>
      <c r="B166" t="s">
        <v>129</v>
      </c>
      <c r="C166" s="1">
        <v>44075.588229976849</v>
      </c>
      <c r="D166" s="1">
        <v>44117</v>
      </c>
      <c r="E166" t="s">
        <v>113</v>
      </c>
      <c r="F166" t="s">
        <v>2159</v>
      </c>
      <c r="G166" t="s">
        <v>12818</v>
      </c>
      <c r="H166" t="s">
        <v>2233</v>
      </c>
      <c r="I166">
        <v>12</v>
      </c>
      <c r="J166">
        <v>12</v>
      </c>
      <c r="K166" s="1">
        <v>44150</v>
      </c>
      <c r="L166" s="1">
        <v>44316</v>
      </c>
      <c r="M166" s="1">
        <v>44150</v>
      </c>
      <c r="N166" s="1">
        <v>44316</v>
      </c>
      <c r="O166" t="s">
        <v>132</v>
      </c>
      <c r="P166" t="s">
        <v>4772</v>
      </c>
      <c r="R166" t="s">
        <v>4773</v>
      </c>
      <c r="T166" t="s">
        <v>4774</v>
      </c>
      <c r="U166" t="s">
        <v>2454</v>
      </c>
      <c r="V166" s="3">
        <v>38834</v>
      </c>
      <c r="W166" t="s">
        <v>117</v>
      </c>
      <c r="Y166">
        <v>16626434216</v>
      </c>
      <c r="AA166">
        <v>11321</v>
      </c>
      <c r="AB166" t="s">
        <v>4775</v>
      </c>
      <c r="AC166" t="s">
        <v>4776</v>
      </c>
      <c r="AE166" t="s">
        <v>1159</v>
      </c>
      <c r="AF166" t="s">
        <v>4773</v>
      </c>
      <c r="AH166" t="s">
        <v>4774</v>
      </c>
      <c r="AI166" t="s">
        <v>2454</v>
      </c>
      <c r="AJ166" s="3">
        <v>38834</v>
      </c>
      <c r="AK166" t="s">
        <v>117</v>
      </c>
      <c r="AM166">
        <v>16626434216</v>
      </c>
      <c r="AO166" t="s">
        <v>4778</v>
      </c>
      <c r="AP166" t="s">
        <v>239</v>
      </c>
      <c r="AQ166" t="s">
        <v>573</v>
      </c>
      <c r="AR166" t="s">
        <v>574</v>
      </c>
      <c r="AS166" t="s">
        <v>575</v>
      </c>
      <c r="AT166" t="s">
        <v>576</v>
      </c>
      <c r="AU166" t="s">
        <v>577</v>
      </c>
      <c r="AV166" t="s">
        <v>578</v>
      </c>
      <c r="AW166" t="s">
        <v>324</v>
      </c>
      <c r="AX166" s="3">
        <v>83814</v>
      </c>
      <c r="AY166" t="s">
        <v>117</v>
      </c>
      <c r="BA166">
        <v>12087772654</v>
      </c>
      <c r="BC166" t="s">
        <v>579</v>
      </c>
      <c r="BD166" t="s">
        <v>478</v>
      </c>
      <c r="BG166" t="s">
        <v>468</v>
      </c>
      <c r="BH166" s="1">
        <v>44074.833333333336</v>
      </c>
      <c r="BI166">
        <v>35</v>
      </c>
      <c r="BJ166">
        <v>0</v>
      </c>
      <c r="BK166">
        <v>7</v>
      </c>
      <c r="BL166">
        <v>7</v>
      </c>
      <c r="BM166">
        <v>7</v>
      </c>
      <c r="BN166">
        <v>7</v>
      </c>
      <c r="BO166">
        <v>7</v>
      </c>
      <c r="BP166">
        <v>0</v>
      </c>
      <c r="BQ166" t="str">
        <f>"8:00 AM"</f>
        <v>8:00 AM</v>
      </c>
      <c r="BR166" t="str">
        <f>"4:00 PM"</f>
        <v>4:00 PM</v>
      </c>
      <c r="BS166" t="s">
        <v>120</v>
      </c>
      <c r="BT166">
        <v>0</v>
      </c>
      <c r="BU166">
        <v>0</v>
      </c>
      <c r="BV166" t="s">
        <v>113</v>
      </c>
      <c r="BW166">
        <v>0</v>
      </c>
      <c r="BX166" t="s">
        <v>4779</v>
      </c>
      <c r="BY166" t="s">
        <v>11747</v>
      </c>
      <c r="CA166" t="s">
        <v>9618</v>
      </c>
      <c r="CB166" t="s">
        <v>468</v>
      </c>
      <c r="CC166" s="3">
        <v>36726</v>
      </c>
      <c r="CD166" t="s">
        <v>9619</v>
      </c>
      <c r="CE166" t="s">
        <v>2170</v>
      </c>
      <c r="CF166" s="4">
        <v>10.88</v>
      </c>
      <c r="CH166" s="4">
        <v>16.32</v>
      </c>
      <c r="CJ166" t="s">
        <v>123</v>
      </c>
      <c r="CK166" t="s">
        <v>4784</v>
      </c>
      <c r="CL166" t="s">
        <v>11748</v>
      </c>
      <c r="CO166" t="s">
        <v>124</v>
      </c>
      <c r="CP166" t="s">
        <v>113</v>
      </c>
      <c r="CQ166" t="s">
        <v>113</v>
      </c>
      <c r="CR166" t="s">
        <v>121</v>
      </c>
      <c r="CS166" t="s">
        <v>121</v>
      </c>
      <c r="CT166" t="s">
        <v>121</v>
      </c>
      <c r="CU166" t="s">
        <v>113</v>
      </c>
      <c r="CV166" t="s">
        <v>11749</v>
      </c>
      <c r="CW166" t="str">
        <f>"16626434216"</f>
        <v>16626434216</v>
      </c>
      <c r="CX166" t="s">
        <v>4787</v>
      </c>
      <c r="CY166" t="s">
        <v>124</v>
      </c>
      <c r="CZ166" t="s">
        <v>126</v>
      </c>
      <c r="DA166" t="s">
        <v>113</v>
      </c>
      <c r="DB166" t="s">
        <v>113</v>
      </c>
      <c r="DC166" t="s">
        <v>121</v>
      </c>
      <c r="DD166" t="s">
        <v>113</v>
      </c>
    </row>
    <row r="167" spans="1:108" ht="15" customHeight="1" x14ac:dyDescent="0.25">
      <c r="A167" t="s">
        <v>11739</v>
      </c>
      <c r="B167" t="s">
        <v>129</v>
      </c>
      <c r="C167" s="1">
        <v>44075.66511898148</v>
      </c>
      <c r="D167" s="1">
        <v>44125</v>
      </c>
      <c r="E167" t="s">
        <v>121</v>
      </c>
      <c r="F167" t="s">
        <v>11740</v>
      </c>
      <c r="G167" t="s">
        <v>12873</v>
      </c>
      <c r="H167" t="s">
        <v>11741</v>
      </c>
      <c r="I167">
        <v>15</v>
      </c>
      <c r="J167">
        <v>15</v>
      </c>
      <c r="K167" s="1">
        <v>44150</v>
      </c>
      <c r="L167" s="1">
        <v>44298</v>
      </c>
      <c r="M167" s="1">
        <v>44150</v>
      </c>
      <c r="N167" s="1">
        <v>44298</v>
      </c>
      <c r="O167" t="s">
        <v>115</v>
      </c>
      <c r="P167" t="s">
        <v>797</v>
      </c>
      <c r="Q167" t="s">
        <v>798</v>
      </c>
      <c r="R167" t="s">
        <v>799</v>
      </c>
      <c r="S167" t="s">
        <v>124</v>
      </c>
      <c r="T167" t="s">
        <v>502</v>
      </c>
      <c r="U167" t="s">
        <v>499</v>
      </c>
      <c r="V167" s="3">
        <v>59716</v>
      </c>
      <c r="W167" t="s">
        <v>117</v>
      </c>
      <c r="X167" t="s">
        <v>124</v>
      </c>
      <c r="Y167">
        <v>14069957909</v>
      </c>
      <c r="AA167">
        <v>721110</v>
      </c>
      <c r="AB167" t="s">
        <v>800</v>
      </c>
      <c r="AC167" t="s">
        <v>801</v>
      </c>
      <c r="AE167" t="s">
        <v>802</v>
      </c>
      <c r="AF167" t="s">
        <v>799</v>
      </c>
      <c r="AG167" t="s">
        <v>124</v>
      </c>
      <c r="AH167" t="s">
        <v>502</v>
      </c>
      <c r="AI167" t="s">
        <v>499</v>
      </c>
      <c r="AJ167" s="3">
        <v>59716</v>
      </c>
      <c r="AK167" t="s">
        <v>117</v>
      </c>
      <c r="AM167">
        <v>14069957909</v>
      </c>
      <c r="AO167" t="s">
        <v>804</v>
      </c>
      <c r="AP167" t="s">
        <v>141</v>
      </c>
      <c r="AQ167" t="s">
        <v>658</v>
      </c>
      <c r="AR167" t="s">
        <v>659</v>
      </c>
      <c r="AS167" t="s">
        <v>660</v>
      </c>
      <c r="AT167" t="s">
        <v>661</v>
      </c>
      <c r="AU167" t="s">
        <v>662</v>
      </c>
      <c r="AV167" t="s">
        <v>663</v>
      </c>
      <c r="AW167" t="s">
        <v>116</v>
      </c>
      <c r="AX167" s="3">
        <v>1701</v>
      </c>
      <c r="AY167" t="s">
        <v>117</v>
      </c>
      <c r="AZ167" t="s">
        <v>124</v>
      </c>
      <c r="BA167">
        <v>16179399444</v>
      </c>
      <c r="BC167" t="s">
        <v>664</v>
      </c>
      <c r="BD167" t="s">
        <v>665</v>
      </c>
      <c r="BE167" t="s">
        <v>116</v>
      </c>
      <c r="BF167" t="s">
        <v>666</v>
      </c>
      <c r="BG167" t="s">
        <v>499</v>
      </c>
      <c r="BH167" s="1">
        <v>44074.833333333336</v>
      </c>
      <c r="BI167">
        <v>35</v>
      </c>
      <c r="BJ167">
        <v>0</v>
      </c>
      <c r="BK167">
        <v>7</v>
      </c>
      <c r="BL167">
        <v>7</v>
      </c>
      <c r="BM167">
        <v>7</v>
      </c>
      <c r="BN167">
        <v>7</v>
      </c>
      <c r="BO167">
        <v>7</v>
      </c>
      <c r="BP167">
        <v>0</v>
      </c>
      <c r="BQ167" t="str">
        <f>"2:00 PM"</f>
        <v>2:00 PM</v>
      </c>
      <c r="BR167" t="str">
        <f>"9:00 PM"</f>
        <v>9:00 PM</v>
      </c>
      <c r="BS167" t="s">
        <v>120</v>
      </c>
      <c r="BT167">
        <v>0</v>
      </c>
      <c r="BU167">
        <v>6</v>
      </c>
      <c r="BV167" t="s">
        <v>113</v>
      </c>
      <c r="BW167">
        <v>0</v>
      </c>
      <c r="BX167" s="2" t="s">
        <v>11742</v>
      </c>
      <c r="BY167" t="s">
        <v>799</v>
      </c>
      <c r="BZ167" t="s">
        <v>124</v>
      </c>
      <c r="CA167" t="s">
        <v>11743</v>
      </c>
      <c r="CB167" t="s">
        <v>499</v>
      </c>
      <c r="CC167" s="3">
        <v>59716</v>
      </c>
      <c r="CD167" t="s">
        <v>807</v>
      </c>
      <c r="CE167" t="s">
        <v>504</v>
      </c>
      <c r="CF167" s="4">
        <v>14.78</v>
      </c>
      <c r="CG167" s="4">
        <v>16</v>
      </c>
      <c r="CH167" s="4">
        <v>22.17</v>
      </c>
      <c r="CI167" s="4">
        <v>24</v>
      </c>
      <c r="CJ167" t="s">
        <v>123</v>
      </c>
      <c r="CK167" t="s">
        <v>11744</v>
      </c>
      <c r="CL167" t="s">
        <v>11745</v>
      </c>
      <c r="CO167" t="s">
        <v>124</v>
      </c>
      <c r="CP167" t="s">
        <v>121</v>
      </c>
      <c r="CQ167" t="s">
        <v>121</v>
      </c>
      <c r="CR167" t="s">
        <v>121</v>
      </c>
      <c r="CS167" t="s">
        <v>121</v>
      </c>
      <c r="CT167" t="s">
        <v>121</v>
      </c>
      <c r="CU167" t="s">
        <v>121</v>
      </c>
      <c r="CV167" t="s">
        <v>1949</v>
      </c>
      <c r="CW167" t="str">
        <f>"14069957909"</f>
        <v>14069957909</v>
      </c>
      <c r="CX167" t="s">
        <v>804</v>
      </c>
      <c r="CY167" t="s">
        <v>124</v>
      </c>
      <c r="CZ167" t="s">
        <v>126</v>
      </c>
      <c r="DA167" t="s">
        <v>113</v>
      </c>
      <c r="DB167" t="s">
        <v>121</v>
      </c>
      <c r="DC167" t="s">
        <v>121</v>
      </c>
      <c r="DD167" t="s">
        <v>113</v>
      </c>
    </row>
    <row r="168" spans="1:108" ht="15" customHeight="1" x14ac:dyDescent="0.25">
      <c r="A168" t="s">
        <v>647</v>
      </c>
      <c r="B168" t="s">
        <v>129</v>
      </c>
      <c r="C168" s="1">
        <v>44075.671782638892</v>
      </c>
      <c r="D168" s="1">
        <v>44120</v>
      </c>
      <c r="E168" t="s">
        <v>121</v>
      </c>
      <c r="F168" t="s">
        <v>648</v>
      </c>
      <c r="G168" t="s">
        <v>12798</v>
      </c>
      <c r="H168" t="s">
        <v>649</v>
      </c>
      <c r="I168">
        <v>20</v>
      </c>
      <c r="J168">
        <v>20</v>
      </c>
      <c r="K168" s="1">
        <v>44150</v>
      </c>
      <c r="L168" s="1">
        <v>44301</v>
      </c>
      <c r="M168" s="1">
        <v>44150</v>
      </c>
      <c r="N168" s="1">
        <v>44301</v>
      </c>
      <c r="O168" t="s">
        <v>115</v>
      </c>
      <c r="P168" t="s">
        <v>650</v>
      </c>
      <c r="Q168" t="s">
        <v>651</v>
      </c>
      <c r="R168" t="s">
        <v>652</v>
      </c>
      <c r="T168" t="s">
        <v>653</v>
      </c>
      <c r="U168" t="s">
        <v>654</v>
      </c>
      <c r="V168" s="3">
        <v>5751</v>
      </c>
      <c r="W168" t="s">
        <v>117</v>
      </c>
      <c r="X168" t="s">
        <v>124</v>
      </c>
      <c r="Y168">
        <v>18024226100</v>
      </c>
      <c r="AA168">
        <v>721110</v>
      </c>
      <c r="AB168" t="s">
        <v>655</v>
      </c>
      <c r="AC168" t="s">
        <v>422</v>
      </c>
      <c r="AE168" t="s">
        <v>656</v>
      </c>
      <c r="AF168" t="s">
        <v>652</v>
      </c>
      <c r="AH168" t="s">
        <v>653</v>
      </c>
      <c r="AI168" t="s">
        <v>654</v>
      </c>
      <c r="AJ168" s="3">
        <v>5751</v>
      </c>
      <c r="AK168" t="s">
        <v>117</v>
      </c>
      <c r="AL168" t="s">
        <v>124</v>
      </c>
      <c r="AM168">
        <v>18024226100</v>
      </c>
      <c r="AO168" t="s">
        <v>657</v>
      </c>
      <c r="AP168" t="s">
        <v>141</v>
      </c>
      <c r="AQ168" t="s">
        <v>658</v>
      </c>
      <c r="AR168" t="s">
        <v>659</v>
      </c>
      <c r="AS168" t="s">
        <v>660</v>
      </c>
      <c r="AT168" t="s">
        <v>661</v>
      </c>
      <c r="AU168" t="s">
        <v>662</v>
      </c>
      <c r="AV168" t="s">
        <v>663</v>
      </c>
      <c r="AW168" t="s">
        <v>116</v>
      </c>
      <c r="AX168" s="3">
        <v>1701</v>
      </c>
      <c r="AY168" t="s">
        <v>117</v>
      </c>
      <c r="AZ168" t="s">
        <v>124</v>
      </c>
      <c r="BA168">
        <v>16179399444</v>
      </c>
      <c r="BC168" t="s">
        <v>664</v>
      </c>
      <c r="BD168" t="s">
        <v>665</v>
      </c>
      <c r="BE168" t="s">
        <v>116</v>
      </c>
      <c r="BF168" t="s">
        <v>666</v>
      </c>
      <c r="BG168" t="s">
        <v>654</v>
      </c>
      <c r="BH168" s="1">
        <v>44074.833333333336</v>
      </c>
      <c r="BI168">
        <v>35</v>
      </c>
      <c r="BJ168">
        <v>0</v>
      </c>
      <c r="BK168">
        <v>7</v>
      </c>
      <c r="BL168">
        <v>7</v>
      </c>
      <c r="BM168">
        <v>7</v>
      </c>
      <c r="BN168">
        <v>7</v>
      </c>
      <c r="BO168">
        <v>7</v>
      </c>
      <c r="BP168">
        <v>0</v>
      </c>
      <c r="BQ168" t="str">
        <f>"9:00 AM"</f>
        <v>9:00 AM</v>
      </c>
      <c r="BR168" t="str">
        <f>"4:00 PM"</f>
        <v>4:00 PM</v>
      </c>
      <c r="BS168" t="s">
        <v>120</v>
      </c>
      <c r="BT168">
        <v>0</v>
      </c>
      <c r="BU168">
        <v>0</v>
      </c>
      <c r="BV168" t="s">
        <v>113</v>
      </c>
      <c r="BW168">
        <v>0</v>
      </c>
      <c r="BX168" t="s">
        <v>667</v>
      </c>
      <c r="BY168" t="s">
        <v>652</v>
      </c>
      <c r="CA168" t="s">
        <v>653</v>
      </c>
      <c r="CB168" t="s">
        <v>654</v>
      </c>
      <c r="CC168" s="3">
        <v>5751</v>
      </c>
      <c r="CD168" t="s">
        <v>668</v>
      </c>
      <c r="CE168" t="s">
        <v>669</v>
      </c>
      <c r="CF168" s="4">
        <v>12.22</v>
      </c>
      <c r="CG168" s="4">
        <v>15.2</v>
      </c>
      <c r="CH168" s="4">
        <v>18.329999999999998</v>
      </c>
      <c r="CI168" s="4">
        <v>22.8</v>
      </c>
      <c r="CJ168" t="s">
        <v>123</v>
      </c>
      <c r="CK168" t="s">
        <v>670</v>
      </c>
      <c r="CL168" t="s">
        <v>671</v>
      </c>
      <c r="CO168" t="s">
        <v>124</v>
      </c>
      <c r="CP168" t="s">
        <v>121</v>
      </c>
      <c r="CQ168" t="s">
        <v>113</v>
      </c>
      <c r="CR168" t="s">
        <v>121</v>
      </c>
      <c r="CS168" t="s">
        <v>121</v>
      </c>
      <c r="CT168" t="s">
        <v>121</v>
      </c>
      <c r="CU168" t="s">
        <v>121</v>
      </c>
      <c r="CV168" t="s">
        <v>672</v>
      </c>
      <c r="CW168" t="str">
        <f>"18024226100"</f>
        <v>18024226100</v>
      </c>
      <c r="CX168" t="s">
        <v>657</v>
      </c>
      <c r="CY168" t="s">
        <v>124</v>
      </c>
      <c r="CZ168" t="s">
        <v>126</v>
      </c>
      <c r="DA168" t="s">
        <v>113</v>
      </c>
      <c r="DB168" t="s">
        <v>121</v>
      </c>
      <c r="DC168" t="s">
        <v>121</v>
      </c>
      <c r="DD168" t="s">
        <v>113</v>
      </c>
    </row>
    <row r="169" spans="1:108" ht="15" customHeight="1" x14ac:dyDescent="0.25">
      <c r="A169" t="s">
        <v>10420</v>
      </c>
      <c r="B169" t="s">
        <v>129</v>
      </c>
      <c r="C169" s="1">
        <v>44075.675760879632</v>
      </c>
      <c r="D169" s="1">
        <v>44118</v>
      </c>
      <c r="E169" t="s">
        <v>121</v>
      </c>
      <c r="F169" t="s">
        <v>10421</v>
      </c>
      <c r="G169" t="s">
        <v>12868</v>
      </c>
      <c r="H169" t="s">
        <v>10422</v>
      </c>
      <c r="I169">
        <v>8</v>
      </c>
      <c r="J169">
        <v>8</v>
      </c>
      <c r="K169" s="1">
        <v>44150</v>
      </c>
      <c r="L169" s="1">
        <v>44298</v>
      </c>
      <c r="M169" s="1">
        <v>44150</v>
      </c>
      <c r="N169" s="1">
        <v>44298</v>
      </c>
      <c r="O169" t="s">
        <v>115</v>
      </c>
      <c r="P169" t="s">
        <v>797</v>
      </c>
      <c r="Q169" t="s">
        <v>798</v>
      </c>
      <c r="R169" t="s">
        <v>799</v>
      </c>
      <c r="S169" t="s">
        <v>124</v>
      </c>
      <c r="T169" t="s">
        <v>502</v>
      </c>
      <c r="U169" t="s">
        <v>499</v>
      </c>
      <c r="V169" s="3">
        <v>59716</v>
      </c>
      <c r="W169" t="s">
        <v>117</v>
      </c>
      <c r="X169" t="s">
        <v>124</v>
      </c>
      <c r="Y169">
        <v>14069957909</v>
      </c>
      <c r="AA169">
        <v>721110</v>
      </c>
      <c r="AB169" t="s">
        <v>800</v>
      </c>
      <c r="AC169" t="s">
        <v>801</v>
      </c>
      <c r="AE169" t="s">
        <v>802</v>
      </c>
      <c r="AF169" t="s">
        <v>799</v>
      </c>
      <c r="AG169" t="s">
        <v>124</v>
      </c>
      <c r="AH169" t="s">
        <v>502</v>
      </c>
      <c r="AI169" t="s">
        <v>499</v>
      </c>
      <c r="AJ169" s="3">
        <v>59716</v>
      </c>
      <c r="AK169" t="s">
        <v>117</v>
      </c>
      <c r="AM169">
        <v>14069957909</v>
      </c>
      <c r="AO169" t="s">
        <v>804</v>
      </c>
      <c r="AP169" t="s">
        <v>141</v>
      </c>
      <c r="AQ169" t="s">
        <v>658</v>
      </c>
      <c r="AR169" t="s">
        <v>659</v>
      </c>
      <c r="AS169" t="s">
        <v>660</v>
      </c>
      <c r="AT169" t="s">
        <v>661</v>
      </c>
      <c r="AU169" t="s">
        <v>662</v>
      </c>
      <c r="AV169" t="s">
        <v>663</v>
      </c>
      <c r="AW169" t="s">
        <v>116</v>
      </c>
      <c r="AX169" s="3">
        <v>1701</v>
      </c>
      <c r="AY169" t="s">
        <v>117</v>
      </c>
      <c r="AZ169" t="s">
        <v>124</v>
      </c>
      <c r="BA169">
        <v>16179399444</v>
      </c>
      <c r="BC169" t="s">
        <v>664</v>
      </c>
      <c r="BD169" t="s">
        <v>665</v>
      </c>
      <c r="BE169" t="s">
        <v>116</v>
      </c>
      <c r="BF169" t="s">
        <v>666</v>
      </c>
      <c r="BG169" t="s">
        <v>499</v>
      </c>
      <c r="BH169" s="1">
        <v>44074.833333333336</v>
      </c>
      <c r="BI169">
        <v>35</v>
      </c>
      <c r="BJ169">
        <v>0</v>
      </c>
      <c r="BK169">
        <v>7</v>
      </c>
      <c r="BL169">
        <v>7</v>
      </c>
      <c r="BM169">
        <v>7</v>
      </c>
      <c r="BN169">
        <v>7</v>
      </c>
      <c r="BO169">
        <v>7</v>
      </c>
      <c r="BP169">
        <v>0</v>
      </c>
      <c r="BQ169" t="str">
        <f>"9:00 AM"</f>
        <v>9:00 AM</v>
      </c>
      <c r="BR169" t="str">
        <f>"4:00 PM"</f>
        <v>4:00 PM</v>
      </c>
      <c r="BS169" t="s">
        <v>120</v>
      </c>
      <c r="BT169">
        <v>0</v>
      </c>
      <c r="BU169">
        <v>12</v>
      </c>
      <c r="BV169" t="s">
        <v>113</v>
      </c>
      <c r="BW169">
        <v>0</v>
      </c>
      <c r="BX169" s="2" t="s">
        <v>10423</v>
      </c>
      <c r="BY169" t="s">
        <v>799</v>
      </c>
      <c r="BZ169" t="s">
        <v>124</v>
      </c>
      <c r="CA169" t="s">
        <v>502</v>
      </c>
      <c r="CB169" t="s">
        <v>499</v>
      </c>
      <c r="CC169" s="3">
        <v>59716</v>
      </c>
      <c r="CD169" t="s">
        <v>807</v>
      </c>
      <c r="CE169" t="s">
        <v>504</v>
      </c>
      <c r="CF169" s="4">
        <v>16</v>
      </c>
      <c r="CG169" s="4">
        <v>18</v>
      </c>
      <c r="CH169" s="4">
        <v>24</v>
      </c>
      <c r="CI169" s="4">
        <v>27</v>
      </c>
      <c r="CJ169" t="s">
        <v>123</v>
      </c>
      <c r="CK169" t="s">
        <v>9700</v>
      </c>
      <c r="CL169" t="s">
        <v>10424</v>
      </c>
      <c r="CO169" t="s">
        <v>124</v>
      </c>
      <c r="CP169" t="s">
        <v>121</v>
      </c>
      <c r="CQ169" t="s">
        <v>121</v>
      </c>
      <c r="CR169" t="s">
        <v>121</v>
      </c>
      <c r="CS169" t="s">
        <v>121</v>
      </c>
      <c r="CT169" t="s">
        <v>121</v>
      </c>
      <c r="CU169" t="s">
        <v>121</v>
      </c>
      <c r="CV169" t="s">
        <v>1949</v>
      </c>
      <c r="CW169" t="str">
        <f>"14069957909"</f>
        <v>14069957909</v>
      </c>
      <c r="CX169" t="s">
        <v>804</v>
      </c>
      <c r="CY169" t="s">
        <v>124</v>
      </c>
      <c r="CZ169" t="s">
        <v>126</v>
      </c>
      <c r="DA169" t="s">
        <v>113</v>
      </c>
      <c r="DB169" t="s">
        <v>121</v>
      </c>
      <c r="DC169" t="s">
        <v>121</v>
      </c>
      <c r="DD169" t="s">
        <v>113</v>
      </c>
    </row>
    <row r="170" spans="1:108" ht="15" customHeight="1" x14ac:dyDescent="0.25">
      <c r="A170" t="s">
        <v>6196</v>
      </c>
      <c r="B170" t="s">
        <v>129</v>
      </c>
      <c r="C170" s="1">
        <v>44075.679518865742</v>
      </c>
      <c r="D170" s="1">
        <v>44124</v>
      </c>
      <c r="E170" t="s">
        <v>121</v>
      </c>
      <c r="F170" t="s">
        <v>1843</v>
      </c>
      <c r="G170" t="s">
        <v>12791</v>
      </c>
      <c r="H170" t="s">
        <v>283</v>
      </c>
      <c r="I170">
        <v>102</v>
      </c>
      <c r="J170">
        <v>102</v>
      </c>
      <c r="K170" s="1">
        <v>44150</v>
      </c>
      <c r="L170" s="1">
        <v>44298</v>
      </c>
      <c r="M170" s="1">
        <v>44150</v>
      </c>
      <c r="N170" s="1">
        <v>44298</v>
      </c>
      <c r="O170" t="s">
        <v>115</v>
      </c>
      <c r="P170" t="s">
        <v>797</v>
      </c>
      <c r="Q170" t="s">
        <v>798</v>
      </c>
      <c r="R170" t="s">
        <v>799</v>
      </c>
      <c r="S170" t="s">
        <v>124</v>
      </c>
      <c r="T170" t="s">
        <v>502</v>
      </c>
      <c r="U170" t="s">
        <v>499</v>
      </c>
      <c r="V170" s="3">
        <v>59716</v>
      </c>
      <c r="W170" t="s">
        <v>117</v>
      </c>
      <c r="X170" t="s">
        <v>124</v>
      </c>
      <c r="Y170">
        <v>14069957909</v>
      </c>
      <c r="AA170">
        <v>721110</v>
      </c>
      <c r="AB170" t="s">
        <v>800</v>
      </c>
      <c r="AC170" t="s">
        <v>801</v>
      </c>
      <c r="AE170" t="s">
        <v>802</v>
      </c>
      <c r="AF170" t="s">
        <v>799</v>
      </c>
      <c r="AG170" t="s">
        <v>124</v>
      </c>
      <c r="AH170" t="s">
        <v>502</v>
      </c>
      <c r="AI170" t="s">
        <v>499</v>
      </c>
      <c r="AJ170" s="3">
        <v>59716</v>
      </c>
      <c r="AK170" t="s">
        <v>117</v>
      </c>
      <c r="AM170">
        <v>14069957909</v>
      </c>
      <c r="AO170" t="s">
        <v>804</v>
      </c>
      <c r="AP170" t="s">
        <v>141</v>
      </c>
      <c r="AQ170" t="s">
        <v>658</v>
      </c>
      <c r="AR170" t="s">
        <v>659</v>
      </c>
      <c r="AS170" t="s">
        <v>660</v>
      </c>
      <c r="AT170" t="s">
        <v>661</v>
      </c>
      <c r="AU170" t="s">
        <v>662</v>
      </c>
      <c r="AV170" t="s">
        <v>663</v>
      </c>
      <c r="AW170" t="s">
        <v>116</v>
      </c>
      <c r="AX170" s="3">
        <v>1701</v>
      </c>
      <c r="AY170" t="s">
        <v>117</v>
      </c>
      <c r="AZ170" t="s">
        <v>124</v>
      </c>
      <c r="BA170">
        <v>16179399444</v>
      </c>
      <c r="BC170" t="s">
        <v>664</v>
      </c>
      <c r="BD170" t="s">
        <v>665</v>
      </c>
      <c r="BE170" t="s">
        <v>116</v>
      </c>
      <c r="BF170" t="s">
        <v>666</v>
      </c>
      <c r="BG170" t="s">
        <v>499</v>
      </c>
      <c r="BH170" s="1">
        <v>44074.833333333336</v>
      </c>
      <c r="BI170">
        <v>35</v>
      </c>
      <c r="BJ170">
        <v>0</v>
      </c>
      <c r="BK170">
        <v>7</v>
      </c>
      <c r="BL170">
        <v>7</v>
      </c>
      <c r="BM170">
        <v>7</v>
      </c>
      <c r="BN170">
        <v>7</v>
      </c>
      <c r="BO170">
        <v>7</v>
      </c>
      <c r="BP170">
        <v>0</v>
      </c>
      <c r="BQ170" t="str">
        <f>"9:00 AM"</f>
        <v>9:00 AM</v>
      </c>
      <c r="BR170" t="str">
        <f>"4:00 PM"</f>
        <v>4:00 PM</v>
      </c>
      <c r="BS170" t="s">
        <v>120</v>
      </c>
      <c r="BT170">
        <v>0</v>
      </c>
      <c r="BU170">
        <v>12</v>
      </c>
      <c r="BV170" t="s">
        <v>113</v>
      </c>
      <c r="BW170">
        <v>0</v>
      </c>
      <c r="BX170" t="s">
        <v>6197</v>
      </c>
      <c r="BY170" t="s">
        <v>799</v>
      </c>
      <c r="BZ170" t="s">
        <v>124</v>
      </c>
      <c r="CA170" t="s">
        <v>502</v>
      </c>
      <c r="CB170" t="s">
        <v>499</v>
      </c>
      <c r="CC170" s="3">
        <v>59716</v>
      </c>
      <c r="CD170" t="s">
        <v>807</v>
      </c>
      <c r="CE170" t="s">
        <v>504</v>
      </c>
      <c r="CF170" s="4">
        <v>11.77</v>
      </c>
      <c r="CG170" s="4">
        <v>18</v>
      </c>
      <c r="CH170" s="4">
        <v>17.66</v>
      </c>
      <c r="CI170" s="4">
        <v>27</v>
      </c>
      <c r="CJ170" t="s">
        <v>123</v>
      </c>
      <c r="CK170" t="s">
        <v>6198</v>
      </c>
      <c r="CL170" t="s">
        <v>6199</v>
      </c>
      <c r="CO170" t="s">
        <v>124</v>
      </c>
      <c r="CP170" t="s">
        <v>121</v>
      </c>
      <c r="CQ170" t="s">
        <v>121</v>
      </c>
      <c r="CR170" t="s">
        <v>121</v>
      </c>
      <c r="CS170" t="s">
        <v>121</v>
      </c>
      <c r="CT170" t="s">
        <v>121</v>
      </c>
      <c r="CU170" t="s">
        <v>121</v>
      </c>
      <c r="CV170" t="s">
        <v>1949</v>
      </c>
      <c r="CW170" t="str">
        <f>"14069957909"</f>
        <v>14069957909</v>
      </c>
      <c r="CX170" t="s">
        <v>804</v>
      </c>
      <c r="CY170" t="s">
        <v>124</v>
      </c>
      <c r="CZ170" t="s">
        <v>126</v>
      </c>
      <c r="DA170" t="s">
        <v>113</v>
      </c>
      <c r="DB170" t="s">
        <v>121</v>
      </c>
      <c r="DC170" t="s">
        <v>121</v>
      </c>
      <c r="DD170" t="s">
        <v>113</v>
      </c>
    </row>
    <row r="171" spans="1:108" ht="15" customHeight="1" x14ac:dyDescent="0.25">
      <c r="A171" t="s">
        <v>1943</v>
      </c>
      <c r="B171" t="s">
        <v>129</v>
      </c>
      <c r="C171" s="1">
        <v>44075.680450231484</v>
      </c>
      <c r="D171" s="1">
        <v>44118</v>
      </c>
      <c r="E171" t="s">
        <v>121</v>
      </c>
      <c r="F171" t="s">
        <v>1944</v>
      </c>
      <c r="G171" t="s">
        <v>12815</v>
      </c>
      <c r="H171" t="s">
        <v>1945</v>
      </c>
      <c r="I171">
        <v>8</v>
      </c>
      <c r="J171">
        <v>8</v>
      </c>
      <c r="K171" s="1">
        <v>44150</v>
      </c>
      <c r="L171" s="1">
        <v>44298</v>
      </c>
      <c r="M171" s="1">
        <v>44150</v>
      </c>
      <c r="N171" s="1">
        <v>44298</v>
      </c>
      <c r="O171" t="s">
        <v>115</v>
      </c>
      <c r="P171" t="s">
        <v>797</v>
      </c>
      <c r="Q171" t="s">
        <v>798</v>
      </c>
      <c r="R171" t="s">
        <v>799</v>
      </c>
      <c r="S171" t="s">
        <v>124</v>
      </c>
      <c r="T171" t="s">
        <v>502</v>
      </c>
      <c r="U171" t="s">
        <v>499</v>
      </c>
      <c r="V171" s="3">
        <v>59716</v>
      </c>
      <c r="W171" t="s">
        <v>117</v>
      </c>
      <c r="X171" t="s">
        <v>124</v>
      </c>
      <c r="Y171">
        <v>14069957909</v>
      </c>
      <c r="AA171">
        <v>721110</v>
      </c>
      <c r="AB171" t="s">
        <v>800</v>
      </c>
      <c r="AC171" t="s">
        <v>801</v>
      </c>
      <c r="AE171" t="s">
        <v>802</v>
      </c>
      <c r="AF171" t="s">
        <v>799</v>
      </c>
      <c r="AG171" t="s">
        <v>124</v>
      </c>
      <c r="AH171" t="s">
        <v>502</v>
      </c>
      <c r="AI171" t="s">
        <v>499</v>
      </c>
      <c r="AJ171" s="3">
        <v>59716</v>
      </c>
      <c r="AK171" t="s">
        <v>117</v>
      </c>
      <c r="AM171">
        <v>14069957909</v>
      </c>
      <c r="AO171" t="s">
        <v>804</v>
      </c>
      <c r="AP171" t="s">
        <v>141</v>
      </c>
      <c r="AQ171" t="s">
        <v>658</v>
      </c>
      <c r="AR171" t="s">
        <v>659</v>
      </c>
      <c r="AS171" t="s">
        <v>660</v>
      </c>
      <c r="AT171" t="s">
        <v>661</v>
      </c>
      <c r="AU171" t="s">
        <v>662</v>
      </c>
      <c r="AV171" t="s">
        <v>663</v>
      </c>
      <c r="AW171" t="s">
        <v>116</v>
      </c>
      <c r="AX171" s="3">
        <v>1701</v>
      </c>
      <c r="AY171" t="s">
        <v>117</v>
      </c>
      <c r="AZ171" t="s">
        <v>124</v>
      </c>
      <c r="BA171">
        <v>16179399444</v>
      </c>
      <c r="BC171" t="s">
        <v>664</v>
      </c>
      <c r="BD171" t="s">
        <v>665</v>
      </c>
      <c r="BE171" t="s">
        <v>116</v>
      </c>
      <c r="BF171" t="s">
        <v>666</v>
      </c>
      <c r="BG171" t="s">
        <v>499</v>
      </c>
      <c r="BH171" s="1">
        <v>44074.833333333336</v>
      </c>
      <c r="BI171">
        <v>35</v>
      </c>
      <c r="BJ171">
        <v>0</v>
      </c>
      <c r="BK171">
        <v>7</v>
      </c>
      <c r="BL171">
        <v>7</v>
      </c>
      <c r="BM171">
        <v>7</v>
      </c>
      <c r="BN171">
        <v>7</v>
      </c>
      <c r="BO171">
        <v>7</v>
      </c>
      <c r="BP171">
        <v>0</v>
      </c>
      <c r="BQ171" t="str">
        <f>"9:00 AM"</f>
        <v>9:00 AM</v>
      </c>
      <c r="BR171" t="str">
        <f>"4:00 PM"</f>
        <v>4:00 PM</v>
      </c>
      <c r="BS171" t="s">
        <v>120</v>
      </c>
      <c r="BT171">
        <v>0</v>
      </c>
      <c r="BU171">
        <v>12</v>
      </c>
      <c r="BV171" t="s">
        <v>113</v>
      </c>
      <c r="BW171">
        <v>0</v>
      </c>
      <c r="BX171" s="2" t="s">
        <v>1946</v>
      </c>
      <c r="BY171" t="s">
        <v>799</v>
      </c>
      <c r="BZ171" t="s">
        <v>124</v>
      </c>
      <c r="CA171" t="s">
        <v>502</v>
      </c>
      <c r="CB171" t="s">
        <v>499</v>
      </c>
      <c r="CC171" s="3">
        <v>59716</v>
      </c>
      <c r="CD171" t="s">
        <v>807</v>
      </c>
      <c r="CE171" t="s">
        <v>504</v>
      </c>
      <c r="CF171" s="4">
        <v>14.04</v>
      </c>
      <c r="CG171" s="4">
        <v>18</v>
      </c>
      <c r="CH171" s="4">
        <v>21.06</v>
      </c>
      <c r="CI171" s="4">
        <v>27</v>
      </c>
      <c r="CJ171" t="s">
        <v>123</v>
      </c>
      <c r="CK171" t="s">
        <v>1947</v>
      </c>
      <c r="CL171" t="s">
        <v>1948</v>
      </c>
      <c r="CO171" t="s">
        <v>124</v>
      </c>
      <c r="CP171" t="s">
        <v>121</v>
      </c>
      <c r="CQ171" t="s">
        <v>121</v>
      </c>
      <c r="CR171" t="s">
        <v>121</v>
      </c>
      <c r="CS171" t="s">
        <v>121</v>
      </c>
      <c r="CT171" t="s">
        <v>121</v>
      </c>
      <c r="CU171" t="s">
        <v>121</v>
      </c>
      <c r="CV171" t="s">
        <v>1949</v>
      </c>
      <c r="CW171" t="str">
        <f>"14069957909"</f>
        <v>14069957909</v>
      </c>
      <c r="CX171" t="s">
        <v>804</v>
      </c>
      <c r="CY171" t="s">
        <v>124</v>
      </c>
      <c r="CZ171" t="s">
        <v>126</v>
      </c>
      <c r="DA171" t="s">
        <v>113</v>
      </c>
      <c r="DB171" t="s">
        <v>121</v>
      </c>
      <c r="DC171" t="s">
        <v>121</v>
      </c>
      <c r="DD171" t="s">
        <v>113</v>
      </c>
    </row>
    <row r="172" spans="1:108" ht="15" customHeight="1" x14ac:dyDescent="0.25">
      <c r="A172" t="s">
        <v>5443</v>
      </c>
      <c r="B172" t="s">
        <v>129</v>
      </c>
      <c r="C172" s="1">
        <v>44075.681913310182</v>
      </c>
      <c r="D172" s="1">
        <v>44119</v>
      </c>
      <c r="E172" t="s">
        <v>121</v>
      </c>
      <c r="F172" t="s">
        <v>4185</v>
      </c>
      <c r="G172" t="s">
        <v>12800</v>
      </c>
      <c r="H172" t="s">
        <v>725</v>
      </c>
      <c r="I172">
        <v>11</v>
      </c>
      <c r="J172">
        <v>11</v>
      </c>
      <c r="K172" s="1">
        <v>44150</v>
      </c>
      <c r="L172" s="1">
        <v>44298</v>
      </c>
      <c r="M172" s="1">
        <v>44150</v>
      </c>
      <c r="N172" s="1">
        <v>44298</v>
      </c>
      <c r="O172" t="s">
        <v>115</v>
      </c>
      <c r="P172" t="s">
        <v>797</v>
      </c>
      <c r="Q172" t="s">
        <v>798</v>
      </c>
      <c r="R172" t="s">
        <v>799</v>
      </c>
      <c r="S172" t="s">
        <v>124</v>
      </c>
      <c r="T172" t="s">
        <v>502</v>
      </c>
      <c r="U172" t="s">
        <v>499</v>
      </c>
      <c r="V172" s="3">
        <v>59716</v>
      </c>
      <c r="W172" t="s">
        <v>117</v>
      </c>
      <c r="X172" t="s">
        <v>124</v>
      </c>
      <c r="Y172">
        <v>14069957909</v>
      </c>
      <c r="AA172">
        <v>721110</v>
      </c>
      <c r="AB172" t="s">
        <v>800</v>
      </c>
      <c r="AC172" t="s">
        <v>801</v>
      </c>
      <c r="AE172" t="s">
        <v>802</v>
      </c>
      <c r="AF172" t="s">
        <v>799</v>
      </c>
      <c r="AG172" t="s">
        <v>124</v>
      </c>
      <c r="AH172" t="s">
        <v>502</v>
      </c>
      <c r="AI172" t="s">
        <v>499</v>
      </c>
      <c r="AJ172" s="3">
        <v>59716</v>
      </c>
      <c r="AK172" t="s">
        <v>117</v>
      </c>
      <c r="AM172">
        <v>14069957909</v>
      </c>
      <c r="AO172" t="s">
        <v>804</v>
      </c>
      <c r="AP172" t="s">
        <v>141</v>
      </c>
      <c r="AQ172" t="s">
        <v>658</v>
      </c>
      <c r="AR172" t="s">
        <v>659</v>
      </c>
      <c r="AS172" t="s">
        <v>660</v>
      </c>
      <c r="AT172" t="s">
        <v>661</v>
      </c>
      <c r="AU172" t="s">
        <v>662</v>
      </c>
      <c r="AV172" t="s">
        <v>663</v>
      </c>
      <c r="AW172" t="s">
        <v>116</v>
      </c>
      <c r="AX172" s="3">
        <v>1701</v>
      </c>
      <c r="AY172" t="s">
        <v>117</v>
      </c>
      <c r="AZ172" t="s">
        <v>124</v>
      </c>
      <c r="BA172">
        <v>16179399444</v>
      </c>
      <c r="BC172" t="s">
        <v>664</v>
      </c>
      <c r="BD172" t="s">
        <v>665</v>
      </c>
      <c r="BE172" t="s">
        <v>116</v>
      </c>
      <c r="BF172" t="s">
        <v>666</v>
      </c>
      <c r="BG172" t="s">
        <v>499</v>
      </c>
      <c r="BH172" s="1">
        <v>44074.833333333336</v>
      </c>
      <c r="BI172">
        <v>35</v>
      </c>
      <c r="BJ172">
        <v>0</v>
      </c>
      <c r="BK172">
        <v>7</v>
      </c>
      <c r="BL172">
        <v>7</v>
      </c>
      <c r="BM172">
        <v>7</v>
      </c>
      <c r="BN172">
        <v>7</v>
      </c>
      <c r="BO172">
        <v>7</v>
      </c>
      <c r="BP172">
        <v>0</v>
      </c>
      <c r="BQ172" t="str">
        <f>"10:00 AM"</f>
        <v>10:00 AM</v>
      </c>
      <c r="BR172" t="str">
        <f>"5:00 PM"</f>
        <v>5:00 PM</v>
      </c>
      <c r="BS172" t="s">
        <v>120</v>
      </c>
      <c r="BT172">
        <v>0</v>
      </c>
      <c r="BU172">
        <v>3</v>
      </c>
      <c r="BV172" t="s">
        <v>113</v>
      </c>
      <c r="BW172">
        <v>0</v>
      </c>
      <c r="BX172" s="2" t="s">
        <v>5444</v>
      </c>
      <c r="BY172" t="s">
        <v>799</v>
      </c>
      <c r="BZ172" t="s">
        <v>124</v>
      </c>
      <c r="CA172" t="s">
        <v>502</v>
      </c>
      <c r="CB172" t="s">
        <v>499</v>
      </c>
      <c r="CC172" s="3">
        <v>59716</v>
      </c>
      <c r="CD172" t="s">
        <v>807</v>
      </c>
      <c r="CE172" t="s">
        <v>504</v>
      </c>
      <c r="CF172" s="4">
        <v>15</v>
      </c>
      <c r="CG172" s="4">
        <v>17</v>
      </c>
      <c r="CH172" s="4">
        <v>22.5</v>
      </c>
      <c r="CI172" s="4">
        <v>25.5</v>
      </c>
      <c r="CJ172" t="s">
        <v>123</v>
      </c>
      <c r="CK172" t="s">
        <v>808</v>
      </c>
      <c r="CL172" t="s">
        <v>5445</v>
      </c>
      <c r="CO172" t="s">
        <v>124</v>
      </c>
      <c r="CP172" t="s">
        <v>121</v>
      </c>
      <c r="CQ172" t="s">
        <v>121</v>
      </c>
      <c r="CR172" t="s">
        <v>121</v>
      </c>
      <c r="CS172" t="s">
        <v>121</v>
      </c>
      <c r="CT172" t="s">
        <v>121</v>
      </c>
      <c r="CU172" t="s">
        <v>121</v>
      </c>
      <c r="CV172" t="s">
        <v>1949</v>
      </c>
      <c r="CW172" t="str">
        <f>"14069957909"</f>
        <v>14069957909</v>
      </c>
      <c r="CX172" t="s">
        <v>804</v>
      </c>
      <c r="CY172" t="s">
        <v>124</v>
      </c>
      <c r="CZ172" t="s">
        <v>126</v>
      </c>
      <c r="DA172" t="s">
        <v>113</v>
      </c>
      <c r="DB172" t="s">
        <v>121</v>
      </c>
      <c r="DC172" t="s">
        <v>121</v>
      </c>
      <c r="DD172" t="s">
        <v>113</v>
      </c>
    </row>
    <row r="173" spans="1:108" ht="15" customHeight="1" x14ac:dyDescent="0.25">
      <c r="A173" t="s">
        <v>9086</v>
      </c>
      <c r="B173" t="s">
        <v>129</v>
      </c>
      <c r="C173" s="1">
        <v>44075.683599537035</v>
      </c>
      <c r="D173" s="1">
        <v>44119</v>
      </c>
      <c r="E173" t="s">
        <v>121</v>
      </c>
      <c r="F173" t="s">
        <v>9087</v>
      </c>
      <c r="G173" t="s">
        <v>12859</v>
      </c>
      <c r="H173" t="s">
        <v>9088</v>
      </c>
      <c r="I173">
        <v>11</v>
      </c>
      <c r="J173">
        <v>11</v>
      </c>
      <c r="K173" s="1">
        <v>44150</v>
      </c>
      <c r="L173" s="1">
        <v>44298</v>
      </c>
      <c r="M173" s="1">
        <v>44150</v>
      </c>
      <c r="N173" s="1">
        <v>44298</v>
      </c>
      <c r="O173" t="s">
        <v>115</v>
      </c>
      <c r="P173" t="s">
        <v>797</v>
      </c>
      <c r="Q173" t="s">
        <v>798</v>
      </c>
      <c r="R173" t="s">
        <v>799</v>
      </c>
      <c r="S173" t="s">
        <v>124</v>
      </c>
      <c r="T173" t="s">
        <v>502</v>
      </c>
      <c r="U173" t="s">
        <v>499</v>
      </c>
      <c r="V173" s="3">
        <v>59716</v>
      </c>
      <c r="W173" t="s">
        <v>117</v>
      </c>
      <c r="X173" t="s">
        <v>124</v>
      </c>
      <c r="Y173">
        <v>14069957909</v>
      </c>
      <c r="AA173">
        <v>721110</v>
      </c>
      <c r="AB173" t="s">
        <v>800</v>
      </c>
      <c r="AC173" t="s">
        <v>801</v>
      </c>
      <c r="AE173" t="s">
        <v>802</v>
      </c>
      <c r="AF173" t="s">
        <v>799</v>
      </c>
      <c r="AG173" t="s">
        <v>124</v>
      </c>
      <c r="AH173" t="s">
        <v>502</v>
      </c>
      <c r="AI173" t="s">
        <v>499</v>
      </c>
      <c r="AJ173" s="3">
        <v>59716</v>
      </c>
      <c r="AK173" t="s">
        <v>117</v>
      </c>
      <c r="AM173">
        <v>14069957909</v>
      </c>
      <c r="AO173" t="s">
        <v>804</v>
      </c>
      <c r="AP173" t="s">
        <v>141</v>
      </c>
      <c r="AQ173" t="s">
        <v>658</v>
      </c>
      <c r="AR173" t="s">
        <v>659</v>
      </c>
      <c r="AS173" t="s">
        <v>660</v>
      </c>
      <c r="AT173" t="s">
        <v>661</v>
      </c>
      <c r="AU173" t="s">
        <v>662</v>
      </c>
      <c r="AV173" t="s">
        <v>663</v>
      </c>
      <c r="AW173" t="s">
        <v>116</v>
      </c>
      <c r="AX173" s="3">
        <v>1701</v>
      </c>
      <c r="AY173" t="s">
        <v>117</v>
      </c>
      <c r="AZ173" t="s">
        <v>124</v>
      </c>
      <c r="BA173">
        <v>16179399444</v>
      </c>
      <c r="BC173" t="s">
        <v>664</v>
      </c>
      <c r="BD173" t="s">
        <v>665</v>
      </c>
      <c r="BE173" t="s">
        <v>116</v>
      </c>
      <c r="BF173" t="s">
        <v>666</v>
      </c>
      <c r="BG173" t="s">
        <v>499</v>
      </c>
      <c r="BH173" s="1">
        <v>44074.833333333336</v>
      </c>
      <c r="BI173">
        <v>35</v>
      </c>
      <c r="BJ173">
        <v>0</v>
      </c>
      <c r="BK173">
        <v>7</v>
      </c>
      <c r="BL173">
        <v>7</v>
      </c>
      <c r="BM173">
        <v>7</v>
      </c>
      <c r="BN173">
        <v>7</v>
      </c>
      <c r="BO173">
        <v>7</v>
      </c>
      <c r="BP173">
        <v>0</v>
      </c>
      <c r="BQ173" t="str">
        <f>"4:00 PM"</f>
        <v>4:00 PM</v>
      </c>
      <c r="BR173" t="str">
        <f>"11:00 PM"</f>
        <v>11:00 PM</v>
      </c>
      <c r="BS173" t="s">
        <v>120</v>
      </c>
      <c r="BT173">
        <v>0</v>
      </c>
      <c r="BU173">
        <v>12</v>
      </c>
      <c r="BV173" t="s">
        <v>113</v>
      </c>
      <c r="BW173">
        <v>0</v>
      </c>
      <c r="BX173" s="2" t="s">
        <v>9089</v>
      </c>
      <c r="BY173" t="s">
        <v>799</v>
      </c>
      <c r="BZ173" t="s">
        <v>124</v>
      </c>
      <c r="CA173" t="s">
        <v>502</v>
      </c>
      <c r="CB173" t="s">
        <v>499</v>
      </c>
      <c r="CC173" s="3">
        <v>59716</v>
      </c>
      <c r="CD173" t="s">
        <v>807</v>
      </c>
      <c r="CE173" t="s">
        <v>504</v>
      </c>
      <c r="CF173" s="4">
        <v>15</v>
      </c>
      <c r="CG173" s="4">
        <v>17</v>
      </c>
      <c r="CH173" s="4">
        <v>22.5</v>
      </c>
      <c r="CI173" s="4">
        <v>25.5</v>
      </c>
      <c r="CJ173" t="s">
        <v>123</v>
      </c>
      <c r="CK173" t="s">
        <v>808</v>
      </c>
      <c r="CL173" t="s">
        <v>9090</v>
      </c>
      <c r="CO173" t="s">
        <v>124</v>
      </c>
      <c r="CP173" t="s">
        <v>121</v>
      </c>
      <c r="CQ173" t="s">
        <v>121</v>
      </c>
      <c r="CR173" t="s">
        <v>121</v>
      </c>
      <c r="CS173" t="s">
        <v>121</v>
      </c>
      <c r="CT173" t="s">
        <v>121</v>
      </c>
      <c r="CU173" t="s">
        <v>121</v>
      </c>
      <c r="CV173" t="s">
        <v>3208</v>
      </c>
      <c r="CW173" t="str">
        <f>"14069957909"</f>
        <v>14069957909</v>
      </c>
      <c r="CX173" t="s">
        <v>804</v>
      </c>
      <c r="CY173" t="s">
        <v>124</v>
      </c>
      <c r="CZ173" t="s">
        <v>126</v>
      </c>
      <c r="DA173" t="s">
        <v>113</v>
      </c>
      <c r="DB173" t="s">
        <v>121</v>
      </c>
      <c r="DC173" t="s">
        <v>121</v>
      </c>
      <c r="DD173" t="s">
        <v>113</v>
      </c>
    </row>
    <row r="174" spans="1:108" ht="15" customHeight="1" x14ac:dyDescent="0.25">
      <c r="A174" t="s">
        <v>6966</v>
      </c>
      <c r="B174" t="s">
        <v>129</v>
      </c>
      <c r="C174" s="1">
        <v>44075.719237384263</v>
      </c>
      <c r="D174" s="1">
        <v>44134</v>
      </c>
      <c r="E174" t="s">
        <v>113</v>
      </c>
      <c r="F174" t="s">
        <v>6967</v>
      </c>
      <c r="G174" t="s">
        <v>12786</v>
      </c>
      <c r="H174" t="s">
        <v>131</v>
      </c>
      <c r="I174">
        <v>20</v>
      </c>
      <c r="J174">
        <v>20</v>
      </c>
      <c r="K174" s="1">
        <v>44150</v>
      </c>
      <c r="L174" s="1">
        <v>44196</v>
      </c>
      <c r="M174" s="1">
        <v>44150</v>
      </c>
      <c r="N174" s="1">
        <v>44196</v>
      </c>
      <c r="O174" t="s">
        <v>132</v>
      </c>
      <c r="P174" t="s">
        <v>6968</v>
      </c>
      <c r="R174" t="s">
        <v>6969</v>
      </c>
      <c r="T174" t="s">
        <v>6970</v>
      </c>
      <c r="U174" t="s">
        <v>1825</v>
      </c>
      <c r="V174" s="3">
        <v>48307</v>
      </c>
      <c r="W174" t="s">
        <v>117</v>
      </c>
      <c r="Y174">
        <v>12487102098</v>
      </c>
      <c r="AA174">
        <v>56173</v>
      </c>
      <c r="AB174" t="s">
        <v>6971</v>
      </c>
      <c r="AC174" t="s">
        <v>6972</v>
      </c>
      <c r="AE174" t="s">
        <v>139</v>
      </c>
      <c r="AF174" t="s">
        <v>6969</v>
      </c>
      <c r="AH174" t="s">
        <v>6970</v>
      </c>
      <c r="AI174" t="s">
        <v>1825</v>
      </c>
      <c r="AJ174" s="3">
        <v>48307</v>
      </c>
      <c r="AK174" t="s">
        <v>117</v>
      </c>
      <c r="AM174">
        <v>15867071499</v>
      </c>
      <c r="AO174" t="s">
        <v>6973</v>
      </c>
      <c r="AP174" t="s">
        <v>141</v>
      </c>
      <c r="AQ174" t="s">
        <v>142</v>
      </c>
      <c r="AR174" t="s">
        <v>143</v>
      </c>
      <c r="AS174" t="s">
        <v>144</v>
      </c>
      <c r="AT174" t="s">
        <v>145</v>
      </c>
      <c r="AV174" t="s">
        <v>146</v>
      </c>
      <c r="AW174" t="s">
        <v>147</v>
      </c>
      <c r="AX174" s="3">
        <v>37110</v>
      </c>
      <c r="AY174" t="s">
        <v>117</v>
      </c>
      <c r="BA174">
        <v>19312747811</v>
      </c>
      <c r="BC174" t="s">
        <v>148</v>
      </c>
      <c r="BD174" t="s">
        <v>149</v>
      </c>
      <c r="BE174" t="s">
        <v>147</v>
      </c>
      <c r="BF174" t="s">
        <v>150</v>
      </c>
      <c r="BG174" t="s">
        <v>1825</v>
      </c>
      <c r="BH174" s="1">
        <v>44074.833333333336</v>
      </c>
      <c r="BI174">
        <v>40</v>
      </c>
      <c r="BJ174">
        <v>0</v>
      </c>
      <c r="BK174">
        <v>8</v>
      </c>
      <c r="BL174">
        <v>8</v>
      </c>
      <c r="BM174">
        <v>8</v>
      </c>
      <c r="BN174">
        <v>8</v>
      </c>
      <c r="BO174">
        <v>8</v>
      </c>
      <c r="BP174">
        <v>0</v>
      </c>
      <c r="BQ174" t="str">
        <f>"7:00 AM"</f>
        <v>7:00 AM</v>
      </c>
      <c r="BR174" t="str">
        <f>"3:00 PM"</f>
        <v>3:00 PM</v>
      </c>
      <c r="BS174" t="s">
        <v>120</v>
      </c>
      <c r="BT174">
        <v>0</v>
      </c>
      <c r="BU174">
        <v>0</v>
      </c>
      <c r="BV174" t="s">
        <v>113</v>
      </c>
      <c r="BW174">
        <v>0</v>
      </c>
      <c r="BX174" t="s">
        <v>124</v>
      </c>
      <c r="BY174" t="s">
        <v>6969</v>
      </c>
      <c r="CA174" t="s">
        <v>6970</v>
      </c>
      <c r="CB174" t="s">
        <v>1825</v>
      </c>
      <c r="CC174" s="3">
        <v>48307</v>
      </c>
      <c r="CD174" t="s">
        <v>1838</v>
      </c>
      <c r="CE174" t="s">
        <v>1839</v>
      </c>
      <c r="CF174" s="4">
        <v>14.95</v>
      </c>
      <c r="CH174" s="4">
        <v>22.43</v>
      </c>
      <c r="CJ174" t="s">
        <v>123</v>
      </c>
      <c r="CK174" t="s">
        <v>170</v>
      </c>
      <c r="CL174" t="s">
        <v>6974</v>
      </c>
      <c r="CO174" t="s">
        <v>124</v>
      </c>
      <c r="CP174" t="s">
        <v>121</v>
      </c>
      <c r="CQ174" t="s">
        <v>121</v>
      </c>
      <c r="CR174" t="s">
        <v>121</v>
      </c>
      <c r="CS174" t="s">
        <v>113</v>
      </c>
      <c r="CT174" t="s">
        <v>121</v>
      </c>
      <c r="CU174" t="s">
        <v>113</v>
      </c>
      <c r="CV174" t="s">
        <v>170</v>
      </c>
      <c r="CW174" t="str">
        <f>"15867071499"</f>
        <v>15867071499</v>
      </c>
      <c r="CX174" t="s">
        <v>6973</v>
      </c>
      <c r="CY174" t="s">
        <v>124</v>
      </c>
      <c r="CZ174" t="s">
        <v>126</v>
      </c>
      <c r="DA174" t="s">
        <v>113</v>
      </c>
      <c r="DB174" t="s">
        <v>113</v>
      </c>
      <c r="DC174" t="s">
        <v>121</v>
      </c>
      <c r="DD174" t="s">
        <v>113</v>
      </c>
    </row>
    <row r="175" spans="1:108" ht="15" customHeight="1" x14ac:dyDescent="0.25">
      <c r="A175" t="s">
        <v>372</v>
      </c>
      <c r="B175" t="s">
        <v>129</v>
      </c>
      <c r="C175" s="1">
        <v>44075.733442013887</v>
      </c>
      <c r="D175" s="1">
        <v>44138</v>
      </c>
      <c r="E175" t="s">
        <v>113</v>
      </c>
      <c r="F175" t="s">
        <v>130</v>
      </c>
      <c r="G175" t="s">
        <v>12786</v>
      </c>
      <c r="H175" t="s">
        <v>131</v>
      </c>
      <c r="I175">
        <v>3</v>
      </c>
      <c r="J175">
        <v>3</v>
      </c>
      <c r="K175" s="1">
        <v>44150</v>
      </c>
      <c r="L175" s="1">
        <v>44196</v>
      </c>
      <c r="M175" s="1">
        <v>44150</v>
      </c>
      <c r="N175" s="1">
        <v>44196</v>
      </c>
      <c r="O175" t="s">
        <v>132</v>
      </c>
      <c r="P175" t="s">
        <v>133</v>
      </c>
      <c r="R175" t="s">
        <v>134</v>
      </c>
      <c r="T175" t="s">
        <v>135</v>
      </c>
      <c r="U175" t="s">
        <v>136</v>
      </c>
      <c r="V175" s="3">
        <v>47240</v>
      </c>
      <c r="W175" t="s">
        <v>117</v>
      </c>
      <c r="Y175">
        <v>18125272975</v>
      </c>
      <c r="AA175">
        <v>56173</v>
      </c>
      <c r="AB175" t="s">
        <v>137</v>
      </c>
      <c r="AC175" t="s">
        <v>138</v>
      </c>
      <c r="AE175" t="s">
        <v>139</v>
      </c>
      <c r="AF175" t="s">
        <v>134</v>
      </c>
      <c r="AH175" t="s">
        <v>135</v>
      </c>
      <c r="AI175" t="s">
        <v>136</v>
      </c>
      <c r="AJ175" s="3">
        <v>47240</v>
      </c>
      <c r="AK175" t="s">
        <v>117</v>
      </c>
      <c r="AM175">
        <v>18125272975</v>
      </c>
      <c r="AO175" t="s">
        <v>140</v>
      </c>
      <c r="AP175" t="s">
        <v>141</v>
      </c>
      <c r="AQ175" t="s">
        <v>142</v>
      </c>
      <c r="AR175" t="s">
        <v>143</v>
      </c>
      <c r="AS175" t="s">
        <v>144</v>
      </c>
      <c r="AT175" t="s">
        <v>145</v>
      </c>
      <c r="AV175" t="s">
        <v>146</v>
      </c>
      <c r="AW175" t="s">
        <v>147</v>
      </c>
      <c r="AX175" s="3">
        <v>37110</v>
      </c>
      <c r="AY175" t="s">
        <v>117</v>
      </c>
      <c r="BA175">
        <v>19312747811</v>
      </c>
      <c r="BC175" t="s">
        <v>148</v>
      </c>
      <c r="BD175" t="s">
        <v>149</v>
      </c>
      <c r="BE175" t="s">
        <v>147</v>
      </c>
      <c r="BF175" t="s">
        <v>150</v>
      </c>
      <c r="BG175" t="s">
        <v>136</v>
      </c>
      <c r="BH175" s="1">
        <v>44074.833333333336</v>
      </c>
      <c r="BI175">
        <v>40</v>
      </c>
      <c r="BJ175">
        <v>0</v>
      </c>
      <c r="BK175">
        <v>8</v>
      </c>
      <c r="BL175">
        <v>8</v>
      </c>
      <c r="BM175">
        <v>8</v>
      </c>
      <c r="BN175">
        <v>8</v>
      </c>
      <c r="BO175">
        <v>8</v>
      </c>
      <c r="BP175">
        <v>0</v>
      </c>
      <c r="BQ175" t="str">
        <f>"7:00 AM"</f>
        <v>7:00 AM</v>
      </c>
      <c r="BR175" t="str">
        <f>"3:00 PM"</f>
        <v>3:00 PM</v>
      </c>
      <c r="BS175" t="s">
        <v>120</v>
      </c>
      <c r="BT175">
        <v>0</v>
      </c>
      <c r="BU175">
        <v>0</v>
      </c>
      <c r="BV175" t="s">
        <v>113</v>
      </c>
      <c r="BW175">
        <v>0</v>
      </c>
      <c r="BX175" t="s">
        <v>151</v>
      </c>
      <c r="BY175" t="s">
        <v>134</v>
      </c>
      <c r="CA175" t="s">
        <v>135</v>
      </c>
      <c r="CB175" t="s">
        <v>136</v>
      </c>
      <c r="CC175" s="3">
        <v>47240</v>
      </c>
      <c r="CD175" t="s">
        <v>152</v>
      </c>
      <c r="CE175" t="s">
        <v>153</v>
      </c>
      <c r="CF175" s="4">
        <v>15.51</v>
      </c>
      <c r="CH175" s="4">
        <v>23.27</v>
      </c>
      <c r="CJ175" t="s">
        <v>123</v>
      </c>
      <c r="CK175" t="s">
        <v>125</v>
      </c>
      <c r="CL175" t="s">
        <v>154</v>
      </c>
      <c r="CO175" t="s">
        <v>124</v>
      </c>
      <c r="CP175" t="s">
        <v>121</v>
      </c>
      <c r="CQ175" t="s">
        <v>121</v>
      </c>
      <c r="CR175" t="s">
        <v>121</v>
      </c>
      <c r="CS175" t="s">
        <v>113</v>
      </c>
      <c r="CT175" t="s">
        <v>121</v>
      </c>
      <c r="CU175" t="s">
        <v>113</v>
      </c>
      <c r="CV175" t="s">
        <v>125</v>
      </c>
      <c r="CW175" t="str">
        <f>"18125272975"</f>
        <v>18125272975</v>
      </c>
      <c r="CX175" t="s">
        <v>155</v>
      </c>
      <c r="CY175" t="s">
        <v>124</v>
      </c>
      <c r="CZ175" t="s">
        <v>126</v>
      </c>
      <c r="DA175" t="s">
        <v>113</v>
      </c>
      <c r="DB175" t="s">
        <v>113</v>
      </c>
      <c r="DC175" t="s">
        <v>121</v>
      </c>
      <c r="DD175" t="s">
        <v>113</v>
      </c>
    </row>
    <row r="176" spans="1:108" ht="15" customHeight="1" x14ac:dyDescent="0.25">
      <c r="A176" t="s">
        <v>4072</v>
      </c>
      <c r="B176" t="s">
        <v>852</v>
      </c>
      <c r="C176" s="1">
        <v>44075.738140972222</v>
      </c>
      <c r="D176" s="1">
        <v>44111</v>
      </c>
      <c r="E176" t="s">
        <v>113</v>
      </c>
      <c r="F176" t="s">
        <v>3025</v>
      </c>
      <c r="G176" t="s">
        <v>12786</v>
      </c>
      <c r="H176" t="s">
        <v>131</v>
      </c>
      <c r="I176">
        <v>4</v>
      </c>
      <c r="K176" s="1">
        <v>44150</v>
      </c>
      <c r="L176" s="1">
        <v>44195</v>
      </c>
      <c r="O176" t="s">
        <v>132</v>
      </c>
      <c r="P176" t="s">
        <v>4073</v>
      </c>
      <c r="R176" t="s">
        <v>4074</v>
      </c>
      <c r="T176" t="s">
        <v>4075</v>
      </c>
      <c r="U176" t="s">
        <v>4076</v>
      </c>
      <c r="V176" s="3">
        <v>26070</v>
      </c>
      <c r="W176" t="s">
        <v>117</v>
      </c>
      <c r="X176" t="s">
        <v>4077</v>
      </c>
      <c r="Y176">
        <v>13043743513</v>
      </c>
      <c r="AA176">
        <v>56173</v>
      </c>
      <c r="AB176" t="s">
        <v>4078</v>
      </c>
      <c r="AC176" t="s">
        <v>4079</v>
      </c>
      <c r="AE176" t="s">
        <v>139</v>
      </c>
      <c r="AF176" t="s">
        <v>4074</v>
      </c>
      <c r="AH176" t="s">
        <v>4075</v>
      </c>
      <c r="AI176" t="s">
        <v>4076</v>
      </c>
      <c r="AJ176" s="3">
        <v>26070</v>
      </c>
      <c r="AK176" t="s">
        <v>117</v>
      </c>
      <c r="AM176">
        <v>13043743513</v>
      </c>
      <c r="AO176" t="s">
        <v>4080</v>
      </c>
      <c r="AP176" t="s">
        <v>141</v>
      </c>
      <c r="AQ176" t="s">
        <v>142</v>
      </c>
      <c r="AR176" t="s">
        <v>143</v>
      </c>
      <c r="AS176" t="s">
        <v>144</v>
      </c>
      <c r="AT176" t="s">
        <v>145</v>
      </c>
      <c r="AV176" t="s">
        <v>146</v>
      </c>
      <c r="AW176" t="s">
        <v>147</v>
      </c>
      <c r="AX176" s="3">
        <v>37110</v>
      </c>
      <c r="AY176" t="s">
        <v>117</v>
      </c>
      <c r="BA176">
        <v>19312747811</v>
      </c>
      <c r="BC176" t="s">
        <v>148</v>
      </c>
      <c r="BD176" t="s">
        <v>149</v>
      </c>
      <c r="BE176" t="s">
        <v>147</v>
      </c>
      <c r="BF176" t="s">
        <v>150</v>
      </c>
      <c r="BG176" t="s">
        <v>4076</v>
      </c>
      <c r="BH176" s="1">
        <v>44074.833333333336</v>
      </c>
      <c r="BI176">
        <v>40</v>
      </c>
      <c r="BJ176">
        <v>0</v>
      </c>
      <c r="BK176">
        <v>8</v>
      </c>
      <c r="BL176">
        <v>8</v>
      </c>
      <c r="BM176">
        <v>8</v>
      </c>
      <c r="BN176">
        <v>8</v>
      </c>
      <c r="BO176">
        <v>8</v>
      </c>
      <c r="BP176">
        <v>0</v>
      </c>
      <c r="BQ176" t="str">
        <f>"7:00 AM"</f>
        <v>7:00 AM</v>
      </c>
      <c r="BR176" t="str">
        <f>"3:00 PM"</f>
        <v>3:00 PM</v>
      </c>
      <c r="BS176" t="s">
        <v>120</v>
      </c>
      <c r="BT176">
        <v>0</v>
      </c>
      <c r="BU176">
        <v>0</v>
      </c>
      <c r="BV176" t="s">
        <v>113</v>
      </c>
      <c r="BW176">
        <v>0</v>
      </c>
      <c r="BX176" t="s">
        <v>124</v>
      </c>
      <c r="BY176" t="s">
        <v>4074</v>
      </c>
      <c r="CA176" t="s">
        <v>4075</v>
      </c>
      <c r="CB176" t="s">
        <v>4076</v>
      </c>
      <c r="CC176" s="3">
        <v>26070</v>
      </c>
      <c r="CD176" t="s">
        <v>4081</v>
      </c>
      <c r="CE176" t="s">
        <v>3708</v>
      </c>
      <c r="CF176" s="4">
        <v>12.52</v>
      </c>
      <c r="CH176" s="4">
        <v>18.78</v>
      </c>
      <c r="CJ176" t="s">
        <v>123</v>
      </c>
      <c r="CK176" t="s">
        <v>125</v>
      </c>
      <c r="CL176" t="s">
        <v>4082</v>
      </c>
      <c r="CO176" t="s">
        <v>124</v>
      </c>
      <c r="CP176" t="s">
        <v>121</v>
      </c>
      <c r="CQ176" t="s">
        <v>121</v>
      </c>
      <c r="CR176" t="s">
        <v>121</v>
      </c>
      <c r="CS176" t="s">
        <v>113</v>
      </c>
      <c r="CT176" t="s">
        <v>121</v>
      </c>
      <c r="CU176" t="s">
        <v>113</v>
      </c>
      <c r="CV176" t="s">
        <v>125</v>
      </c>
      <c r="CW176" t="str">
        <f>"13043743513"</f>
        <v>13043743513</v>
      </c>
      <c r="CX176" t="s">
        <v>4083</v>
      </c>
      <c r="CY176" t="s">
        <v>124</v>
      </c>
      <c r="CZ176" t="s">
        <v>126</v>
      </c>
      <c r="DA176" t="s">
        <v>113</v>
      </c>
      <c r="DB176" t="s">
        <v>113</v>
      </c>
      <c r="DC176" t="s">
        <v>121</v>
      </c>
      <c r="DD176" t="s">
        <v>113</v>
      </c>
    </row>
    <row r="177" spans="1:113" ht="15" customHeight="1" x14ac:dyDescent="0.25">
      <c r="A177" t="s">
        <v>2158</v>
      </c>
      <c r="B177" t="s">
        <v>627</v>
      </c>
      <c r="C177" s="1">
        <v>44075.756353124998</v>
      </c>
      <c r="D177" s="1">
        <v>44117</v>
      </c>
      <c r="E177" t="s">
        <v>113</v>
      </c>
      <c r="F177" t="s">
        <v>2159</v>
      </c>
      <c r="G177" t="s">
        <v>12787</v>
      </c>
      <c r="H177" t="s">
        <v>176</v>
      </c>
      <c r="I177">
        <v>25</v>
      </c>
      <c r="J177">
        <v>24</v>
      </c>
      <c r="K177" s="1">
        <v>44165</v>
      </c>
      <c r="L177" s="1">
        <v>44377</v>
      </c>
      <c r="M177" s="1">
        <v>44165</v>
      </c>
      <c r="N177" s="1">
        <v>44377</v>
      </c>
      <c r="O177" t="s">
        <v>132</v>
      </c>
      <c r="P177" t="s">
        <v>2160</v>
      </c>
      <c r="R177" t="s">
        <v>2161</v>
      </c>
      <c r="T177" t="s">
        <v>2046</v>
      </c>
      <c r="U177" t="s">
        <v>1700</v>
      </c>
      <c r="V177" s="3">
        <v>72802</v>
      </c>
      <c r="W177" t="s">
        <v>117</v>
      </c>
      <c r="Y177">
        <v>14795675289</v>
      </c>
      <c r="AA177">
        <v>115310</v>
      </c>
      <c r="AB177" t="s">
        <v>2162</v>
      </c>
      <c r="AC177" t="s">
        <v>2163</v>
      </c>
      <c r="AD177" t="s">
        <v>2067</v>
      </c>
      <c r="AE177" t="s">
        <v>263</v>
      </c>
      <c r="AF177" t="s">
        <v>2161</v>
      </c>
      <c r="AH177" t="s">
        <v>2046</v>
      </c>
      <c r="AI177" t="s">
        <v>1700</v>
      </c>
      <c r="AJ177" s="3">
        <v>72802</v>
      </c>
      <c r="AK177" t="s">
        <v>117</v>
      </c>
      <c r="AM177">
        <v>14795675289</v>
      </c>
      <c r="AO177" t="s">
        <v>2164</v>
      </c>
      <c r="AP177" t="s">
        <v>239</v>
      </c>
      <c r="AQ177" t="s">
        <v>344</v>
      </c>
      <c r="AR177" t="s">
        <v>345</v>
      </c>
      <c r="AS177" t="s">
        <v>195</v>
      </c>
      <c r="AT177" t="s">
        <v>2165</v>
      </c>
      <c r="AV177" t="s">
        <v>347</v>
      </c>
      <c r="AW177" t="s">
        <v>348</v>
      </c>
      <c r="AX177" s="3">
        <v>31636</v>
      </c>
      <c r="AY177" t="s">
        <v>117</v>
      </c>
      <c r="BA177">
        <v>12295596879</v>
      </c>
      <c r="BC177" t="s">
        <v>349</v>
      </c>
      <c r="BD177" t="s">
        <v>350</v>
      </c>
      <c r="BG177" t="s">
        <v>468</v>
      </c>
      <c r="BH177" s="1">
        <v>44074.833333333336</v>
      </c>
      <c r="BI177">
        <v>40</v>
      </c>
      <c r="BJ177">
        <v>0</v>
      </c>
      <c r="BK177">
        <v>8</v>
      </c>
      <c r="BL177">
        <v>8</v>
      </c>
      <c r="BM177">
        <v>8</v>
      </c>
      <c r="BN177">
        <v>8</v>
      </c>
      <c r="BO177">
        <v>8</v>
      </c>
      <c r="BP177">
        <v>0</v>
      </c>
      <c r="BQ177" t="str">
        <f>"8:00 AM"</f>
        <v>8:00 AM</v>
      </c>
      <c r="BR177" t="str">
        <f>"5:00 PM"</f>
        <v>5:00 PM</v>
      </c>
      <c r="BS177" t="s">
        <v>120</v>
      </c>
      <c r="BT177">
        <v>0</v>
      </c>
      <c r="BU177">
        <v>0</v>
      </c>
      <c r="BV177" t="s">
        <v>113</v>
      </c>
      <c r="BW177">
        <v>0</v>
      </c>
      <c r="BX177" t="s">
        <v>2166</v>
      </c>
      <c r="BY177" t="s">
        <v>2167</v>
      </c>
      <c r="CA177" t="s">
        <v>2168</v>
      </c>
      <c r="CB177" t="s">
        <v>468</v>
      </c>
      <c r="CC177" s="3">
        <v>36502</v>
      </c>
      <c r="CD177" t="s">
        <v>2169</v>
      </c>
      <c r="CE177" t="s">
        <v>2170</v>
      </c>
      <c r="CF177" s="4">
        <v>17.739999999999998</v>
      </c>
      <c r="CH177" s="4">
        <v>26.61</v>
      </c>
      <c r="CJ177" t="s">
        <v>123</v>
      </c>
      <c r="CK177" t="s">
        <v>124</v>
      </c>
      <c r="CL177" t="s">
        <v>2171</v>
      </c>
      <c r="CO177" t="s">
        <v>124</v>
      </c>
      <c r="CP177" t="s">
        <v>121</v>
      </c>
      <c r="CQ177" t="s">
        <v>121</v>
      </c>
      <c r="CR177" t="s">
        <v>121</v>
      </c>
      <c r="CS177" t="s">
        <v>121</v>
      </c>
      <c r="CT177" t="s">
        <v>121</v>
      </c>
      <c r="CU177" t="s">
        <v>121</v>
      </c>
      <c r="CV177" t="s">
        <v>2172</v>
      </c>
      <c r="CW177" t="str">
        <f>"14795675289"</f>
        <v>14795675289</v>
      </c>
      <c r="CX177" t="s">
        <v>2164</v>
      </c>
      <c r="CY177" t="s">
        <v>124</v>
      </c>
      <c r="CZ177" t="s">
        <v>126</v>
      </c>
      <c r="DA177" t="s">
        <v>113</v>
      </c>
      <c r="DB177" t="s">
        <v>121</v>
      </c>
      <c r="DC177" t="s">
        <v>121</v>
      </c>
      <c r="DD177" t="s">
        <v>113</v>
      </c>
    </row>
    <row r="178" spans="1:113" ht="15" customHeight="1" x14ac:dyDescent="0.25">
      <c r="A178" t="s">
        <v>12294</v>
      </c>
      <c r="B178" t="s">
        <v>129</v>
      </c>
      <c r="C178" s="1">
        <v>44075.770993634258</v>
      </c>
      <c r="D178" s="1">
        <v>44133</v>
      </c>
      <c r="E178" t="s">
        <v>113</v>
      </c>
      <c r="F178" t="s">
        <v>9677</v>
      </c>
      <c r="G178" t="s">
        <v>12844</v>
      </c>
      <c r="H178" t="s">
        <v>6253</v>
      </c>
      <c r="I178">
        <v>6</v>
      </c>
      <c r="J178">
        <v>6</v>
      </c>
      <c r="K178" s="1">
        <v>44150</v>
      </c>
      <c r="L178" s="1">
        <v>44316</v>
      </c>
      <c r="M178" s="1">
        <v>44150</v>
      </c>
      <c r="N178" s="1">
        <v>44316</v>
      </c>
      <c r="O178" t="s">
        <v>115</v>
      </c>
      <c r="P178" t="s">
        <v>6942</v>
      </c>
      <c r="R178" t="s">
        <v>6943</v>
      </c>
      <c r="T178" t="s">
        <v>1810</v>
      </c>
      <c r="U178" t="s">
        <v>654</v>
      </c>
      <c r="V178" s="3">
        <v>5674</v>
      </c>
      <c r="W178" t="s">
        <v>117</v>
      </c>
      <c r="X178" t="s">
        <v>124</v>
      </c>
      <c r="Y178">
        <v>18025836381</v>
      </c>
      <c r="AA178">
        <v>713910</v>
      </c>
      <c r="AB178" t="s">
        <v>6945</v>
      </c>
      <c r="AC178" t="s">
        <v>6944</v>
      </c>
      <c r="AE178" t="s">
        <v>843</v>
      </c>
      <c r="AF178" t="s">
        <v>6943</v>
      </c>
      <c r="AH178" t="s">
        <v>1810</v>
      </c>
      <c r="AI178" t="s">
        <v>654</v>
      </c>
      <c r="AJ178" s="3">
        <v>5674</v>
      </c>
      <c r="AK178" t="s">
        <v>117</v>
      </c>
      <c r="AM178">
        <v>18025836381</v>
      </c>
      <c r="AO178" t="s">
        <v>6947</v>
      </c>
      <c r="AP178" t="s">
        <v>141</v>
      </c>
      <c r="AQ178" t="s">
        <v>1797</v>
      </c>
      <c r="AR178" t="s">
        <v>1526</v>
      </c>
      <c r="AS178" t="s">
        <v>268</v>
      </c>
      <c r="AT178" t="s">
        <v>691</v>
      </c>
      <c r="AU178" t="s">
        <v>692</v>
      </c>
      <c r="AV178" t="s">
        <v>693</v>
      </c>
      <c r="AW178" t="s">
        <v>522</v>
      </c>
      <c r="AX178" s="3">
        <v>73069</v>
      </c>
      <c r="AY178" t="s">
        <v>117</v>
      </c>
      <c r="BA178">
        <v>14053642525</v>
      </c>
      <c r="BC178" t="s">
        <v>694</v>
      </c>
      <c r="BD178" t="s">
        <v>695</v>
      </c>
      <c r="BE178" t="s">
        <v>522</v>
      </c>
      <c r="BF178" t="s">
        <v>696</v>
      </c>
      <c r="BG178" t="s">
        <v>654</v>
      </c>
      <c r="BH178" s="1">
        <v>44074.833333333336</v>
      </c>
      <c r="BI178">
        <v>56</v>
      </c>
      <c r="BJ178">
        <v>8</v>
      </c>
      <c r="BK178">
        <v>8</v>
      </c>
      <c r="BL178">
        <v>8</v>
      </c>
      <c r="BM178">
        <v>8</v>
      </c>
      <c r="BN178">
        <v>8</v>
      </c>
      <c r="BO178">
        <v>8</v>
      </c>
      <c r="BP178">
        <v>8</v>
      </c>
      <c r="BQ178" t="str">
        <f>"8:00 AM"</f>
        <v>8:00 AM</v>
      </c>
      <c r="BR178" t="str">
        <f>"10:00 PM"</f>
        <v>10:00 PM</v>
      </c>
      <c r="BS178" t="s">
        <v>120</v>
      </c>
      <c r="BT178">
        <v>0</v>
      </c>
      <c r="BU178">
        <v>1</v>
      </c>
      <c r="BV178" t="s">
        <v>113</v>
      </c>
      <c r="BW178">
        <v>0</v>
      </c>
      <c r="BX178" t="s">
        <v>12295</v>
      </c>
      <c r="BY178" t="s">
        <v>6943</v>
      </c>
      <c r="CA178" t="s">
        <v>1810</v>
      </c>
      <c r="CB178" t="s">
        <v>654</v>
      </c>
      <c r="CC178" s="3">
        <v>5674</v>
      </c>
      <c r="CD178" t="s">
        <v>5093</v>
      </c>
      <c r="CE178" t="s">
        <v>6949</v>
      </c>
      <c r="CF178" s="4">
        <v>12.85</v>
      </c>
      <c r="CG178" s="4">
        <v>12.85</v>
      </c>
      <c r="CH178" s="4">
        <v>19.28</v>
      </c>
      <c r="CI178" s="4">
        <v>19.28</v>
      </c>
      <c r="CJ178" t="s">
        <v>123</v>
      </c>
      <c r="CL178" t="s">
        <v>12296</v>
      </c>
      <c r="CO178" t="s">
        <v>124</v>
      </c>
      <c r="CP178" t="s">
        <v>113</v>
      </c>
      <c r="CQ178" t="s">
        <v>113</v>
      </c>
      <c r="CR178" t="s">
        <v>121</v>
      </c>
      <c r="CS178" t="s">
        <v>113</v>
      </c>
      <c r="CT178" t="s">
        <v>121</v>
      </c>
      <c r="CU178" t="s">
        <v>121</v>
      </c>
      <c r="CV178" t="s">
        <v>6952</v>
      </c>
      <c r="CW178" t="str">
        <f>"18025836381"</f>
        <v>18025836381</v>
      </c>
      <c r="CX178" t="s">
        <v>6947</v>
      </c>
      <c r="CY178" t="s">
        <v>124</v>
      </c>
      <c r="CZ178" t="s">
        <v>126</v>
      </c>
      <c r="DA178" t="s">
        <v>113</v>
      </c>
      <c r="DB178" t="s">
        <v>113</v>
      </c>
      <c r="DC178" t="s">
        <v>121</v>
      </c>
      <c r="DD178" t="s">
        <v>113</v>
      </c>
      <c r="DE178" t="s">
        <v>1797</v>
      </c>
      <c r="DF178" t="s">
        <v>1526</v>
      </c>
      <c r="DG178" t="s">
        <v>915</v>
      </c>
      <c r="DH178" t="s">
        <v>1800</v>
      </c>
      <c r="DI178" t="s">
        <v>694</v>
      </c>
    </row>
    <row r="179" spans="1:113" ht="15" customHeight="1" x14ac:dyDescent="0.25">
      <c r="A179" t="s">
        <v>6941</v>
      </c>
      <c r="B179" t="s">
        <v>835</v>
      </c>
      <c r="C179" s="1">
        <v>44075.771409259258</v>
      </c>
      <c r="D179" s="1">
        <v>44133</v>
      </c>
      <c r="E179" t="s">
        <v>113</v>
      </c>
      <c r="F179" t="s">
        <v>1998</v>
      </c>
      <c r="G179" t="s">
        <v>12816</v>
      </c>
      <c r="H179" t="s">
        <v>1999</v>
      </c>
      <c r="I179">
        <v>4</v>
      </c>
      <c r="K179" s="1">
        <v>44150</v>
      </c>
      <c r="L179" s="1">
        <v>44316</v>
      </c>
      <c r="O179" t="s">
        <v>115</v>
      </c>
      <c r="P179" t="s">
        <v>6942</v>
      </c>
      <c r="R179" t="s">
        <v>6943</v>
      </c>
      <c r="T179" t="s">
        <v>1810</v>
      </c>
      <c r="U179" t="s">
        <v>654</v>
      </c>
      <c r="V179" s="3">
        <v>5674</v>
      </c>
      <c r="W179" t="s">
        <v>117</v>
      </c>
      <c r="X179" t="s">
        <v>124</v>
      </c>
      <c r="Y179">
        <v>18025836381</v>
      </c>
      <c r="AA179">
        <v>713910</v>
      </c>
      <c r="AB179" t="s">
        <v>6944</v>
      </c>
      <c r="AC179" t="s">
        <v>6945</v>
      </c>
      <c r="AE179" t="s">
        <v>6946</v>
      </c>
      <c r="AF179" t="s">
        <v>6943</v>
      </c>
      <c r="AH179" t="s">
        <v>1810</v>
      </c>
      <c r="AI179" t="s">
        <v>654</v>
      </c>
      <c r="AJ179" s="3">
        <v>5674</v>
      </c>
      <c r="AK179" t="s">
        <v>117</v>
      </c>
      <c r="AM179">
        <v>18025836381</v>
      </c>
      <c r="AO179" t="s">
        <v>6947</v>
      </c>
      <c r="AP179" t="s">
        <v>141</v>
      </c>
      <c r="AQ179" t="s">
        <v>1797</v>
      </c>
      <c r="AR179" t="s">
        <v>1526</v>
      </c>
      <c r="AS179" t="s">
        <v>268</v>
      </c>
      <c r="AT179" t="s">
        <v>691</v>
      </c>
      <c r="AU179" t="s">
        <v>692</v>
      </c>
      <c r="AV179" t="s">
        <v>693</v>
      </c>
      <c r="AW179" t="s">
        <v>522</v>
      </c>
      <c r="AX179" s="3">
        <v>73069</v>
      </c>
      <c r="AY179" t="s">
        <v>117</v>
      </c>
      <c r="AZ179" t="s">
        <v>124</v>
      </c>
      <c r="BA179">
        <v>14053642525</v>
      </c>
      <c r="BC179" t="s">
        <v>694</v>
      </c>
      <c r="BD179" t="s">
        <v>695</v>
      </c>
      <c r="BE179" t="s">
        <v>522</v>
      </c>
      <c r="BF179" t="s">
        <v>696</v>
      </c>
      <c r="BG179" t="s">
        <v>654</v>
      </c>
      <c r="BH179" s="1">
        <v>44073.833333333336</v>
      </c>
      <c r="BI179">
        <v>56</v>
      </c>
      <c r="BJ179">
        <v>8</v>
      </c>
      <c r="BK179">
        <v>8</v>
      </c>
      <c r="BL179">
        <v>8</v>
      </c>
      <c r="BM179">
        <v>8</v>
      </c>
      <c r="BN179">
        <v>8</v>
      </c>
      <c r="BO179">
        <v>8</v>
      </c>
      <c r="BP179">
        <v>8</v>
      </c>
      <c r="BQ179" t="str">
        <f>"8:00 AM"</f>
        <v>8:00 AM</v>
      </c>
      <c r="BR179" t="str">
        <f>"10:00 PM"</f>
        <v>10:00 PM</v>
      </c>
      <c r="BS179" t="s">
        <v>120</v>
      </c>
      <c r="BT179">
        <v>0</v>
      </c>
      <c r="BU179">
        <v>1</v>
      </c>
      <c r="BV179" t="s">
        <v>113</v>
      </c>
      <c r="BW179">
        <v>0</v>
      </c>
      <c r="BX179" t="s">
        <v>6948</v>
      </c>
      <c r="BY179" t="s">
        <v>6943</v>
      </c>
      <c r="CA179" t="s">
        <v>1810</v>
      </c>
      <c r="CB179" t="s">
        <v>654</v>
      </c>
      <c r="CC179" s="3">
        <v>5674</v>
      </c>
      <c r="CD179" t="s">
        <v>5093</v>
      </c>
      <c r="CE179" t="s">
        <v>6949</v>
      </c>
      <c r="CF179" s="4">
        <v>16.760000000000002</v>
      </c>
      <c r="CG179" s="4">
        <v>16.760000000000002</v>
      </c>
      <c r="CH179" s="4">
        <v>25.14</v>
      </c>
      <c r="CI179" s="4">
        <v>25.14</v>
      </c>
      <c r="CJ179" t="s">
        <v>6950</v>
      </c>
      <c r="CL179" t="s">
        <v>6951</v>
      </c>
      <c r="CO179" t="s">
        <v>124</v>
      </c>
      <c r="CP179" t="s">
        <v>113</v>
      </c>
      <c r="CQ179" t="s">
        <v>113</v>
      </c>
      <c r="CR179" t="s">
        <v>121</v>
      </c>
      <c r="CS179" t="s">
        <v>113</v>
      </c>
      <c r="CT179" t="s">
        <v>121</v>
      </c>
      <c r="CU179" t="s">
        <v>121</v>
      </c>
      <c r="CV179" t="s">
        <v>6952</v>
      </c>
      <c r="CW179" t="str">
        <f>"18025836381"</f>
        <v>18025836381</v>
      </c>
      <c r="CX179" t="s">
        <v>6947</v>
      </c>
      <c r="CY179" t="s">
        <v>124</v>
      </c>
      <c r="CZ179" t="s">
        <v>126</v>
      </c>
      <c r="DA179" t="s">
        <v>113</v>
      </c>
      <c r="DB179" t="s">
        <v>113</v>
      </c>
      <c r="DC179" t="s">
        <v>121</v>
      </c>
      <c r="DD179" t="s">
        <v>113</v>
      </c>
      <c r="DE179" t="s">
        <v>1797</v>
      </c>
      <c r="DF179" t="s">
        <v>1526</v>
      </c>
      <c r="DG179" t="s">
        <v>915</v>
      </c>
      <c r="DH179" t="s">
        <v>1800</v>
      </c>
      <c r="DI179" t="s">
        <v>694</v>
      </c>
    </row>
    <row r="180" spans="1:113" ht="15" customHeight="1" x14ac:dyDescent="0.25">
      <c r="A180" t="s">
        <v>10442</v>
      </c>
      <c r="B180" t="s">
        <v>129</v>
      </c>
      <c r="C180" s="1">
        <v>44075.772272685186</v>
      </c>
      <c r="D180" s="1">
        <v>44133</v>
      </c>
      <c r="E180" t="s">
        <v>113</v>
      </c>
      <c r="F180" t="s">
        <v>10443</v>
      </c>
      <c r="G180" t="s">
        <v>12788</v>
      </c>
      <c r="H180" t="s">
        <v>200</v>
      </c>
      <c r="I180">
        <v>6</v>
      </c>
      <c r="J180">
        <v>6</v>
      </c>
      <c r="K180" s="1">
        <v>44150</v>
      </c>
      <c r="L180" s="1">
        <v>44316</v>
      </c>
      <c r="M180" s="1">
        <v>44150</v>
      </c>
      <c r="N180" s="1">
        <v>44316</v>
      </c>
      <c r="O180" t="s">
        <v>115</v>
      </c>
      <c r="P180" t="s">
        <v>6942</v>
      </c>
      <c r="R180" t="s">
        <v>6943</v>
      </c>
      <c r="T180" t="s">
        <v>1810</v>
      </c>
      <c r="U180" t="s">
        <v>654</v>
      </c>
      <c r="V180" s="3">
        <v>5674</v>
      </c>
      <c r="W180" t="s">
        <v>117</v>
      </c>
      <c r="X180" t="s">
        <v>124</v>
      </c>
      <c r="Y180">
        <v>18025836381</v>
      </c>
      <c r="AA180">
        <v>713910</v>
      </c>
      <c r="AB180" t="s">
        <v>6945</v>
      </c>
      <c r="AC180" t="s">
        <v>6944</v>
      </c>
      <c r="AE180" t="s">
        <v>10444</v>
      </c>
      <c r="AF180" t="s">
        <v>6943</v>
      </c>
      <c r="AH180" t="s">
        <v>1810</v>
      </c>
      <c r="AI180" t="s">
        <v>654</v>
      </c>
      <c r="AJ180" s="3">
        <v>5674</v>
      </c>
      <c r="AK180" t="s">
        <v>117</v>
      </c>
      <c r="AL180" t="s">
        <v>124</v>
      </c>
      <c r="AM180">
        <v>18025836381</v>
      </c>
      <c r="AO180" t="s">
        <v>6947</v>
      </c>
      <c r="AP180" t="s">
        <v>141</v>
      </c>
      <c r="AQ180" t="s">
        <v>1797</v>
      </c>
      <c r="AR180" t="s">
        <v>1526</v>
      </c>
      <c r="AS180" t="s">
        <v>268</v>
      </c>
      <c r="AT180" t="s">
        <v>691</v>
      </c>
      <c r="AU180" t="s">
        <v>692</v>
      </c>
      <c r="AV180" t="s">
        <v>693</v>
      </c>
      <c r="AW180" t="s">
        <v>522</v>
      </c>
      <c r="AX180" s="3">
        <v>73069</v>
      </c>
      <c r="AY180" t="s">
        <v>117</v>
      </c>
      <c r="BA180">
        <v>14053642525</v>
      </c>
      <c r="BC180" t="s">
        <v>694</v>
      </c>
      <c r="BD180" t="s">
        <v>695</v>
      </c>
      <c r="BE180" t="s">
        <v>522</v>
      </c>
      <c r="BF180" t="s">
        <v>696</v>
      </c>
      <c r="BG180" t="s">
        <v>654</v>
      </c>
      <c r="BH180" s="1">
        <v>44074.833333333336</v>
      </c>
      <c r="BI180">
        <v>56</v>
      </c>
      <c r="BJ180">
        <v>8</v>
      </c>
      <c r="BK180">
        <v>8</v>
      </c>
      <c r="BL180">
        <v>8</v>
      </c>
      <c r="BM180">
        <v>8</v>
      </c>
      <c r="BN180">
        <v>8</v>
      </c>
      <c r="BO180">
        <v>8</v>
      </c>
      <c r="BP180">
        <v>8</v>
      </c>
      <c r="BQ180" t="str">
        <f>"8:00 AM"</f>
        <v>8:00 AM</v>
      </c>
      <c r="BR180" t="str">
        <f>"10:00 PM"</f>
        <v>10:00 PM</v>
      </c>
      <c r="BS180" t="s">
        <v>120</v>
      </c>
      <c r="BT180">
        <v>0</v>
      </c>
      <c r="BU180">
        <v>1</v>
      </c>
      <c r="BV180" t="s">
        <v>113</v>
      </c>
      <c r="BW180">
        <v>0</v>
      </c>
      <c r="BX180" t="s">
        <v>10445</v>
      </c>
      <c r="BY180" t="s">
        <v>6943</v>
      </c>
      <c r="CA180" t="s">
        <v>1810</v>
      </c>
      <c r="CB180" t="s">
        <v>654</v>
      </c>
      <c r="CC180" s="3">
        <v>5674</v>
      </c>
      <c r="CD180" t="s">
        <v>5093</v>
      </c>
      <c r="CE180" t="s">
        <v>2537</v>
      </c>
      <c r="CF180" s="4">
        <v>16.03</v>
      </c>
      <c r="CG180" s="4">
        <v>16.03</v>
      </c>
      <c r="CH180" s="4">
        <v>24.05</v>
      </c>
      <c r="CI180" s="4">
        <v>24.05</v>
      </c>
      <c r="CJ180" t="s">
        <v>123</v>
      </c>
      <c r="CL180" t="s">
        <v>10446</v>
      </c>
      <c r="CO180" t="s">
        <v>124</v>
      </c>
      <c r="CP180" t="s">
        <v>113</v>
      </c>
      <c r="CQ180" t="s">
        <v>113</v>
      </c>
      <c r="CR180" t="s">
        <v>121</v>
      </c>
      <c r="CS180" t="s">
        <v>113</v>
      </c>
      <c r="CT180" t="s">
        <v>121</v>
      </c>
      <c r="CU180" t="s">
        <v>121</v>
      </c>
      <c r="CV180" s="2" t="s">
        <v>10447</v>
      </c>
      <c r="CW180" t="str">
        <f>"18025836381"</f>
        <v>18025836381</v>
      </c>
      <c r="CX180" t="s">
        <v>6947</v>
      </c>
      <c r="CY180" t="s">
        <v>124</v>
      </c>
      <c r="CZ180" t="s">
        <v>126</v>
      </c>
      <c r="DA180" t="s">
        <v>113</v>
      </c>
      <c r="DB180" t="s">
        <v>113</v>
      </c>
      <c r="DC180" t="s">
        <v>121</v>
      </c>
      <c r="DD180" t="s">
        <v>113</v>
      </c>
      <c r="DE180" t="s">
        <v>1797</v>
      </c>
      <c r="DF180" t="s">
        <v>1526</v>
      </c>
      <c r="DG180" t="s">
        <v>915</v>
      </c>
      <c r="DH180" t="s">
        <v>1800</v>
      </c>
      <c r="DI180" t="s">
        <v>694</v>
      </c>
    </row>
    <row r="181" spans="1:113" ht="15" customHeight="1" x14ac:dyDescent="0.25">
      <c r="A181" t="s">
        <v>10455</v>
      </c>
      <c r="B181" t="s">
        <v>627</v>
      </c>
      <c r="C181" s="1">
        <v>44075.957142013889</v>
      </c>
      <c r="D181" s="1">
        <v>44140</v>
      </c>
      <c r="E181" t="s">
        <v>121</v>
      </c>
      <c r="F181" t="s">
        <v>10456</v>
      </c>
      <c r="G181" t="s">
        <v>12792</v>
      </c>
      <c r="H181" t="s">
        <v>412</v>
      </c>
      <c r="I181">
        <v>48</v>
      </c>
      <c r="J181">
        <v>46</v>
      </c>
      <c r="K181" s="1">
        <v>44150</v>
      </c>
      <c r="L181" s="1">
        <v>44313</v>
      </c>
      <c r="M181" s="1">
        <v>44150</v>
      </c>
      <c r="N181" s="1">
        <v>44313</v>
      </c>
      <c r="O181" t="s">
        <v>132</v>
      </c>
      <c r="P181" t="s">
        <v>726</v>
      </c>
      <c r="R181" t="s">
        <v>727</v>
      </c>
      <c r="T181" t="s">
        <v>728</v>
      </c>
      <c r="U181" t="s">
        <v>397</v>
      </c>
      <c r="V181" s="3">
        <v>84092</v>
      </c>
      <c r="W181" t="s">
        <v>117</v>
      </c>
      <c r="X181" t="s">
        <v>124</v>
      </c>
      <c r="Y181">
        <v>18019478245</v>
      </c>
      <c r="AA181">
        <v>721110</v>
      </c>
      <c r="AB181" t="s">
        <v>729</v>
      </c>
      <c r="AC181" t="s">
        <v>730</v>
      </c>
      <c r="AD181" t="s">
        <v>731</v>
      </c>
      <c r="AE181" t="s">
        <v>10457</v>
      </c>
      <c r="AF181" t="s">
        <v>727</v>
      </c>
      <c r="AH181" t="s">
        <v>10458</v>
      </c>
      <c r="AI181" t="s">
        <v>397</v>
      </c>
      <c r="AJ181" s="3">
        <v>84092</v>
      </c>
      <c r="AK181" t="s">
        <v>117</v>
      </c>
      <c r="AL181" t="s">
        <v>124</v>
      </c>
      <c r="AM181">
        <v>18019478245</v>
      </c>
      <c r="AO181" t="s">
        <v>733</v>
      </c>
      <c r="AP181" t="s">
        <v>141</v>
      </c>
      <c r="AQ181" t="s">
        <v>734</v>
      </c>
      <c r="AR181" t="s">
        <v>735</v>
      </c>
      <c r="AT181" t="s">
        <v>736</v>
      </c>
      <c r="AU181" t="s">
        <v>662</v>
      </c>
      <c r="AV181" t="s">
        <v>4391</v>
      </c>
      <c r="AW181" t="s">
        <v>397</v>
      </c>
      <c r="AX181" s="3">
        <v>84111</v>
      </c>
      <c r="AY181" t="s">
        <v>117</v>
      </c>
      <c r="AZ181" t="s">
        <v>124</v>
      </c>
      <c r="BA181">
        <v>18015312015</v>
      </c>
      <c r="BC181" t="s">
        <v>739</v>
      </c>
      <c r="BD181" t="s">
        <v>744</v>
      </c>
      <c r="BE181" t="s">
        <v>397</v>
      </c>
      <c r="BF181" t="s">
        <v>10459</v>
      </c>
      <c r="BG181" t="s">
        <v>397</v>
      </c>
      <c r="BH181" s="1">
        <v>44074.833333333336</v>
      </c>
      <c r="BI181">
        <v>35</v>
      </c>
      <c r="BJ181">
        <v>0</v>
      </c>
      <c r="BK181">
        <v>7</v>
      </c>
      <c r="BL181">
        <v>7</v>
      </c>
      <c r="BM181">
        <v>7</v>
      </c>
      <c r="BN181">
        <v>7</v>
      </c>
      <c r="BO181">
        <v>7</v>
      </c>
      <c r="BP181">
        <v>0</v>
      </c>
      <c r="BQ181" t="str">
        <f>"8:00 AM"</f>
        <v>8:00 AM</v>
      </c>
      <c r="BR181" t="str">
        <f>"5:00 PM"</f>
        <v>5:00 PM</v>
      </c>
      <c r="BS181" t="s">
        <v>120</v>
      </c>
      <c r="BT181">
        <v>0</v>
      </c>
      <c r="BU181">
        <v>0</v>
      </c>
      <c r="BV181" t="s">
        <v>113</v>
      </c>
      <c r="BW181">
        <v>0</v>
      </c>
      <c r="BX181" t="s">
        <v>170</v>
      </c>
      <c r="BY181" t="s">
        <v>10460</v>
      </c>
      <c r="CA181" t="s">
        <v>728</v>
      </c>
      <c r="CB181" t="s">
        <v>397</v>
      </c>
      <c r="CC181" s="3">
        <v>84092</v>
      </c>
      <c r="CD181" t="s">
        <v>405</v>
      </c>
      <c r="CE181" t="s">
        <v>406</v>
      </c>
      <c r="CF181" s="4">
        <v>12.63</v>
      </c>
      <c r="CH181" s="4">
        <v>18.95</v>
      </c>
      <c r="CJ181" t="s">
        <v>123</v>
      </c>
      <c r="CL181" t="s">
        <v>10461</v>
      </c>
      <c r="CO181" t="s">
        <v>124</v>
      </c>
      <c r="CP181" t="s">
        <v>113</v>
      </c>
      <c r="CQ181" t="s">
        <v>113</v>
      </c>
      <c r="CR181" t="s">
        <v>121</v>
      </c>
      <c r="CS181" t="s">
        <v>121</v>
      </c>
      <c r="CT181" t="s">
        <v>121</v>
      </c>
      <c r="CU181" t="s">
        <v>113</v>
      </c>
      <c r="CV181" t="s">
        <v>10462</v>
      </c>
      <c r="CW181" t="str">
        <f>"18019332222"</f>
        <v>18019332222</v>
      </c>
      <c r="CX181" t="s">
        <v>733</v>
      </c>
      <c r="CY181" t="s">
        <v>7689</v>
      </c>
      <c r="CZ181" t="s">
        <v>126</v>
      </c>
      <c r="DA181" t="s">
        <v>113</v>
      </c>
      <c r="DB181" t="s">
        <v>113</v>
      </c>
      <c r="DC181" t="s">
        <v>121</v>
      </c>
      <c r="DD181" t="s">
        <v>113</v>
      </c>
      <c r="DE181" t="s">
        <v>734</v>
      </c>
      <c r="DF181" t="s">
        <v>735</v>
      </c>
      <c r="DH181" t="s">
        <v>740</v>
      </c>
      <c r="DI181" t="s">
        <v>739</v>
      </c>
    </row>
    <row r="182" spans="1:113" ht="15" customHeight="1" x14ac:dyDescent="0.25">
      <c r="A182" t="s">
        <v>9109</v>
      </c>
      <c r="B182" t="s">
        <v>129</v>
      </c>
      <c r="C182" s="1">
        <v>44075.95802604167</v>
      </c>
      <c r="D182" s="1">
        <v>44133</v>
      </c>
      <c r="E182" t="s">
        <v>113</v>
      </c>
      <c r="F182" t="s">
        <v>156</v>
      </c>
      <c r="G182" t="s">
        <v>12786</v>
      </c>
      <c r="H182" t="s">
        <v>131</v>
      </c>
      <c r="I182">
        <v>12</v>
      </c>
      <c r="J182">
        <v>12</v>
      </c>
      <c r="K182" s="1">
        <v>44150</v>
      </c>
      <c r="L182" s="1">
        <v>44286</v>
      </c>
      <c r="M182" s="1">
        <v>44150</v>
      </c>
      <c r="N182" s="1">
        <v>44286</v>
      </c>
      <c r="O182" t="s">
        <v>132</v>
      </c>
      <c r="P182" t="s">
        <v>9110</v>
      </c>
      <c r="R182" t="s">
        <v>9111</v>
      </c>
      <c r="T182" t="s">
        <v>5263</v>
      </c>
      <c r="U182" t="s">
        <v>1047</v>
      </c>
      <c r="V182" s="3">
        <v>63069</v>
      </c>
      <c r="W182" t="s">
        <v>117</v>
      </c>
      <c r="Y182">
        <v>16364857302</v>
      </c>
      <c r="AA182">
        <v>56173</v>
      </c>
      <c r="AB182" t="s">
        <v>9112</v>
      </c>
      <c r="AC182" t="s">
        <v>8465</v>
      </c>
      <c r="AE182" t="s">
        <v>161</v>
      </c>
      <c r="AF182" t="s">
        <v>9113</v>
      </c>
      <c r="AH182" t="s">
        <v>5263</v>
      </c>
      <c r="AI182" t="s">
        <v>1047</v>
      </c>
      <c r="AJ182" s="3">
        <v>63069</v>
      </c>
      <c r="AK182" t="s">
        <v>117</v>
      </c>
      <c r="AM182">
        <v>16364857302</v>
      </c>
      <c r="AO182" t="s">
        <v>517</v>
      </c>
      <c r="AP182" t="s">
        <v>141</v>
      </c>
      <c r="AQ182" t="s">
        <v>162</v>
      </c>
      <c r="AR182" t="s">
        <v>163</v>
      </c>
      <c r="AT182" t="s">
        <v>165</v>
      </c>
      <c r="AU182" t="s">
        <v>1509</v>
      </c>
      <c r="AV182" t="s">
        <v>157</v>
      </c>
      <c r="AW182" t="s">
        <v>158</v>
      </c>
      <c r="AX182" s="3">
        <v>78746</v>
      </c>
      <c r="AY182" t="s">
        <v>117</v>
      </c>
      <c r="BA182">
        <v>15123470007</v>
      </c>
      <c r="BC182" t="s">
        <v>167</v>
      </c>
      <c r="BD182" t="s">
        <v>1511</v>
      </c>
      <c r="BE182" t="s">
        <v>158</v>
      </c>
      <c r="BF182" t="s">
        <v>402</v>
      </c>
      <c r="BG182" t="s">
        <v>1047</v>
      </c>
      <c r="BH182" s="1">
        <v>44074.833333333336</v>
      </c>
      <c r="BI182">
        <v>40</v>
      </c>
      <c r="BJ182">
        <v>0</v>
      </c>
      <c r="BK182">
        <v>8</v>
      </c>
      <c r="BL182">
        <v>8</v>
      </c>
      <c r="BM182">
        <v>8</v>
      </c>
      <c r="BN182">
        <v>8</v>
      </c>
      <c r="BO182">
        <v>8</v>
      </c>
      <c r="BP182">
        <v>0</v>
      </c>
      <c r="BQ182" t="str">
        <f>"7:00 AM"</f>
        <v>7:00 AM</v>
      </c>
      <c r="BR182" t="str">
        <f>"4:00 PM"</f>
        <v>4:00 PM</v>
      </c>
      <c r="BS182" t="s">
        <v>120</v>
      </c>
      <c r="BT182">
        <v>0</v>
      </c>
      <c r="BU182">
        <v>0</v>
      </c>
      <c r="BV182" t="s">
        <v>113</v>
      </c>
      <c r="BW182">
        <v>0</v>
      </c>
      <c r="BX182" t="s">
        <v>9114</v>
      </c>
      <c r="BY182" t="s">
        <v>9111</v>
      </c>
      <c r="CA182" t="s">
        <v>5263</v>
      </c>
      <c r="CB182" t="s">
        <v>1047</v>
      </c>
      <c r="CC182" s="3">
        <v>63069</v>
      </c>
      <c r="CD182" t="s">
        <v>3798</v>
      </c>
      <c r="CE182" t="s">
        <v>1056</v>
      </c>
      <c r="CF182" s="4">
        <v>15.37</v>
      </c>
      <c r="CH182" s="4">
        <v>23.06</v>
      </c>
      <c r="CJ182" t="s">
        <v>123</v>
      </c>
      <c r="CK182" t="s">
        <v>9115</v>
      </c>
      <c r="CL182" t="s">
        <v>9116</v>
      </c>
      <c r="CO182" t="s">
        <v>124</v>
      </c>
      <c r="CP182" t="s">
        <v>121</v>
      </c>
      <c r="CQ182" t="s">
        <v>121</v>
      </c>
      <c r="CR182" t="s">
        <v>121</v>
      </c>
      <c r="CS182" t="s">
        <v>121</v>
      </c>
      <c r="CT182" t="s">
        <v>121</v>
      </c>
      <c r="CU182" t="s">
        <v>121</v>
      </c>
      <c r="CV182" t="s">
        <v>5122</v>
      </c>
      <c r="CW182" t="str">
        <f>"16364857302"</f>
        <v>16364857302</v>
      </c>
      <c r="CX182" t="s">
        <v>9117</v>
      </c>
      <c r="CY182" t="s">
        <v>124</v>
      </c>
      <c r="CZ182" t="s">
        <v>126</v>
      </c>
      <c r="DA182" t="s">
        <v>113</v>
      </c>
      <c r="DB182" t="s">
        <v>113</v>
      </c>
      <c r="DC182" t="s">
        <v>121</v>
      </c>
      <c r="DD182" t="s">
        <v>113</v>
      </c>
    </row>
    <row r="183" spans="1:113" ht="15" customHeight="1" x14ac:dyDescent="0.25">
      <c r="A183" t="s">
        <v>723</v>
      </c>
      <c r="B183" t="s">
        <v>627</v>
      </c>
      <c r="C183" s="1">
        <v>44075.967015277776</v>
      </c>
      <c r="D183" s="1">
        <v>44140</v>
      </c>
      <c r="E183" t="s">
        <v>121</v>
      </c>
      <c r="F183" t="s">
        <v>724</v>
      </c>
      <c r="G183" t="s">
        <v>12800</v>
      </c>
      <c r="H183" t="s">
        <v>725</v>
      </c>
      <c r="I183">
        <v>45</v>
      </c>
      <c r="J183">
        <v>44</v>
      </c>
      <c r="K183" s="1">
        <v>44150</v>
      </c>
      <c r="L183" s="1">
        <v>44313</v>
      </c>
      <c r="M183" s="1">
        <v>44150</v>
      </c>
      <c r="N183" s="1">
        <v>44313</v>
      </c>
      <c r="O183" t="s">
        <v>132</v>
      </c>
      <c r="P183" t="s">
        <v>726</v>
      </c>
      <c r="R183" t="s">
        <v>727</v>
      </c>
      <c r="T183" t="s">
        <v>728</v>
      </c>
      <c r="U183" t="s">
        <v>397</v>
      </c>
      <c r="V183" s="3">
        <v>84092</v>
      </c>
      <c r="W183" t="s">
        <v>117</v>
      </c>
      <c r="X183" t="s">
        <v>124</v>
      </c>
      <c r="Y183">
        <v>18019478245</v>
      </c>
      <c r="AA183">
        <v>721110</v>
      </c>
      <c r="AB183" t="s">
        <v>729</v>
      </c>
      <c r="AC183" t="s">
        <v>730</v>
      </c>
      <c r="AD183" t="s">
        <v>731</v>
      </c>
      <c r="AE183" t="s">
        <v>732</v>
      </c>
      <c r="AF183" t="s">
        <v>727</v>
      </c>
      <c r="AH183" t="s">
        <v>728</v>
      </c>
      <c r="AI183" t="s">
        <v>397</v>
      </c>
      <c r="AJ183" s="3">
        <v>84092</v>
      </c>
      <c r="AK183" t="s">
        <v>117</v>
      </c>
      <c r="AL183" t="s">
        <v>124</v>
      </c>
      <c r="AM183">
        <v>18019478245</v>
      </c>
      <c r="AO183" t="s">
        <v>733</v>
      </c>
      <c r="AP183" t="s">
        <v>141</v>
      </c>
      <c r="AQ183" t="s">
        <v>734</v>
      </c>
      <c r="AR183" t="s">
        <v>735</v>
      </c>
      <c r="AT183" t="s">
        <v>736</v>
      </c>
      <c r="AU183" t="s">
        <v>737</v>
      </c>
      <c r="AV183" t="s">
        <v>738</v>
      </c>
      <c r="AW183" t="s">
        <v>397</v>
      </c>
      <c r="AX183" s="3">
        <v>84111</v>
      </c>
      <c r="AY183" t="s">
        <v>117</v>
      </c>
      <c r="AZ183" t="s">
        <v>124</v>
      </c>
      <c r="BA183">
        <v>18015312015</v>
      </c>
      <c r="BC183" t="s">
        <v>739</v>
      </c>
      <c r="BD183" t="s">
        <v>740</v>
      </c>
      <c r="BE183" t="s">
        <v>397</v>
      </c>
      <c r="BF183" t="s">
        <v>741</v>
      </c>
      <c r="BG183" t="s">
        <v>397</v>
      </c>
      <c r="BH183" s="1">
        <v>44074.833333333336</v>
      </c>
      <c r="BI183">
        <v>35</v>
      </c>
      <c r="BJ183">
        <v>0</v>
      </c>
      <c r="BK183">
        <v>7</v>
      </c>
      <c r="BL183">
        <v>7</v>
      </c>
      <c r="BM183">
        <v>7</v>
      </c>
      <c r="BN183">
        <v>7</v>
      </c>
      <c r="BO183">
        <v>7</v>
      </c>
      <c r="BP183">
        <v>0</v>
      </c>
      <c r="BQ183" t="str">
        <f>"7:00 AM"</f>
        <v>7:00 AM</v>
      </c>
      <c r="BR183" t="str">
        <f>"3:00 PM"</f>
        <v>3:00 PM</v>
      </c>
      <c r="BS183" t="s">
        <v>120</v>
      </c>
      <c r="BT183">
        <v>0</v>
      </c>
      <c r="BU183">
        <v>0</v>
      </c>
      <c r="BV183" t="s">
        <v>113</v>
      </c>
      <c r="BW183">
        <v>0</v>
      </c>
      <c r="BX183" t="s">
        <v>170</v>
      </c>
      <c r="BY183" t="s">
        <v>727</v>
      </c>
      <c r="CA183" t="s">
        <v>728</v>
      </c>
      <c r="CB183" t="s">
        <v>397</v>
      </c>
      <c r="CC183" s="3">
        <v>84092</v>
      </c>
      <c r="CD183" t="s">
        <v>405</v>
      </c>
      <c r="CE183" t="s">
        <v>406</v>
      </c>
      <c r="CF183" s="4">
        <v>10.15</v>
      </c>
      <c r="CH183" s="4">
        <v>15.23</v>
      </c>
      <c r="CJ183" t="s">
        <v>123</v>
      </c>
      <c r="CL183" t="s">
        <v>742</v>
      </c>
      <c r="CO183" t="s">
        <v>124</v>
      </c>
      <c r="CP183" t="s">
        <v>113</v>
      </c>
      <c r="CQ183" t="s">
        <v>113</v>
      </c>
      <c r="CR183" t="s">
        <v>121</v>
      </c>
      <c r="CS183" t="s">
        <v>113</v>
      </c>
      <c r="CT183" t="s">
        <v>121</v>
      </c>
      <c r="CU183" t="s">
        <v>113</v>
      </c>
      <c r="CV183" t="s">
        <v>125</v>
      </c>
      <c r="CW183" t="str">
        <f>"18019332454"</f>
        <v>18019332454</v>
      </c>
      <c r="CX183" t="s">
        <v>733</v>
      </c>
      <c r="CY183" t="s">
        <v>743</v>
      </c>
      <c r="CZ183" t="s">
        <v>126</v>
      </c>
      <c r="DA183" t="s">
        <v>113</v>
      </c>
      <c r="DB183" t="s">
        <v>113</v>
      </c>
      <c r="DC183" t="s">
        <v>121</v>
      </c>
      <c r="DD183" t="s">
        <v>113</v>
      </c>
      <c r="DE183" t="s">
        <v>734</v>
      </c>
      <c r="DF183" t="s">
        <v>735</v>
      </c>
      <c r="DH183" t="s">
        <v>744</v>
      </c>
      <c r="DI183" t="s">
        <v>739</v>
      </c>
    </row>
    <row r="184" spans="1:113" ht="15" customHeight="1" x14ac:dyDescent="0.25">
      <c r="A184" t="s">
        <v>7686</v>
      </c>
      <c r="B184" t="s">
        <v>129</v>
      </c>
      <c r="C184" s="1">
        <v>44076.006610879631</v>
      </c>
      <c r="D184" s="1">
        <v>44131</v>
      </c>
      <c r="E184" t="s">
        <v>121</v>
      </c>
      <c r="F184" t="s">
        <v>1843</v>
      </c>
      <c r="G184" t="s">
        <v>12791</v>
      </c>
      <c r="H184" t="s">
        <v>283</v>
      </c>
      <c r="I184">
        <v>40</v>
      </c>
      <c r="J184">
        <v>40</v>
      </c>
      <c r="K184" s="1">
        <v>44151</v>
      </c>
      <c r="L184" s="1">
        <v>44313</v>
      </c>
      <c r="M184" s="1">
        <v>44151</v>
      </c>
      <c r="N184" s="1">
        <v>44313</v>
      </c>
      <c r="O184" t="s">
        <v>132</v>
      </c>
      <c r="P184" t="s">
        <v>726</v>
      </c>
      <c r="R184" t="s">
        <v>727</v>
      </c>
      <c r="T184" t="s">
        <v>728</v>
      </c>
      <c r="U184" t="s">
        <v>397</v>
      </c>
      <c r="V184" s="3">
        <v>84092</v>
      </c>
      <c r="W184" t="s">
        <v>117</v>
      </c>
      <c r="X184" t="s">
        <v>124</v>
      </c>
      <c r="Y184">
        <v>18019332222</v>
      </c>
      <c r="AA184">
        <v>721110</v>
      </c>
      <c r="AB184" t="s">
        <v>729</v>
      </c>
      <c r="AC184" t="s">
        <v>1272</v>
      </c>
      <c r="AD184" t="s">
        <v>731</v>
      </c>
      <c r="AE184" t="s">
        <v>7687</v>
      </c>
      <c r="AF184" t="s">
        <v>727</v>
      </c>
      <c r="AH184" t="s">
        <v>728</v>
      </c>
      <c r="AI184" t="s">
        <v>397</v>
      </c>
      <c r="AJ184" s="3">
        <v>84092</v>
      </c>
      <c r="AK184" t="s">
        <v>117</v>
      </c>
      <c r="AL184" t="s">
        <v>124</v>
      </c>
      <c r="AM184">
        <v>18019332222</v>
      </c>
      <c r="AO184" t="s">
        <v>733</v>
      </c>
      <c r="AP184" t="s">
        <v>141</v>
      </c>
      <c r="AQ184" t="s">
        <v>734</v>
      </c>
      <c r="AR184" t="s">
        <v>735</v>
      </c>
      <c r="AT184" t="s">
        <v>736</v>
      </c>
      <c r="AU184" t="s">
        <v>662</v>
      </c>
      <c r="AV184" t="s">
        <v>4391</v>
      </c>
      <c r="AW184" t="s">
        <v>397</v>
      </c>
      <c r="AX184" s="3">
        <v>84111</v>
      </c>
      <c r="AY184" t="s">
        <v>117</v>
      </c>
      <c r="AZ184" t="s">
        <v>124</v>
      </c>
      <c r="BA184">
        <v>18015312015</v>
      </c>
      <c r="BC184" t="s">
        <v>739</v>
      </c>
      <c r="BD184" t="s">
        <v>744</v>
      </c>
      <c r="BE184" t="s">
        <v>397</v>
      </c>
      <c r="BF184" t="s">
        <v>741</v>
      </c>
      <c r="BG184" t="s">
        <v>397</v>
      </c>
      <c r="BH184" s="1">
        <v>44074.833333333336</v>
      </c>
      <c r="BI184">
        <v>35</v>
      </c>
      <c r="BJ184">
        <v>0</v>
      </c>
      <c r="BK184">
        <v>7</v>
      </c>
      <c r="BL184">
        <v>7</v>
      </c>
      <c r="BM184">
        <v>7</v>
      </c>
      <c r="BN184">
        <v>7</v>
      </c>
      <c r="BO184">
        <v>7</v>
      </c>
      <c r="BP184">
        <v>0</v>
      </c>
      <c r="BQ184" t="str">
        <f>"8:30 AM"</f>
        <v>8:30 AM</v>
      </c>
      <c r="BR184" t="str">
        <f>"5:00 PM"</f>
        <v>5:00 PM</v>
      </c>
      <c r="BS184" t="s">
        <v>120</v>
      </c>
      <c r="BT184">
        <v>0</v>
      </c>
      <c r="BU184">
        <v>0</v>
      </c>
      <c r="BV184" t="s">
        <v>113</v>
      </c>
      <c r="BW184">
        <v>0</v>
      </c>
      <c r="BX184" t="s">
        <v>170</v>
      </c>
      <c r="BY184" t="s">
        <v>727</v>
      </c>
      <c r="CA184" t="s">
        <v>728</v>
      </c>
      <c r="CB184" t="s">
        <v>397</v>
      </c>
      <c r="CC184" s="3">
        <v>84092</v>
      </c>
      <c r="CD184" t="s">
        <v>405</v>
      </c>
      <c r="CE184" t="s">
        <v>406</v>
      </c>
      <c r="CF184" s="4">
        <v>12.61</v>
      </c>
      <c r="CH184" s="4">
        <v>18.920000000000002</v>
      </c>
      <c r="CJ184" t="s">
        <v>123</v>
      </c>
      <c r="CK184" t="s">
        <v>124</v>
      </c>
      <c r="CL184" t="s">
        <v>7688</v>
      </c>
      <c r="CO184" t="s">
        <v>124</v>
      </c>
      <c r="CP184" t="s">
        <v>113</v>
      </c>
      <c r="CQ184" t="s">
        <v>113</v>
      </c>
      <c r="CR184" t="s">
        <v>121</v>
      </c>
      <c r="CS184" t="s">
        <v>113</v>
      </c>
      <c r="CT184" t="s">
        <v>121</v>
      </c>
      <c r="CU184" t="s">
        <v>113</v>
      </c>
      <c r="CV184" t="s">
        <v>125</v>
      </c>
      <c r="CW184" t="str">
        <f>"18019332222"</f>
        <v>18019332222</v>
      </c>
      <c r="CX184" t="s">
        <v>733</v>
      </c>
      <c r="CY184" t="s">
        <v>7689</v>
      </c>
      <c r="CZ184" t="s">
        <v>126</v>
      </c>
      <c r="DA184" t="s">
        <v>113</v>
      </c>
      <c r="DB184" t="s">
        <v>113</v>
      </c>
      <c r="DC184" t="s">
        <v>121</v>
      </c>
      <c r="DD184" t="s">
        <v>113</v>
      </c>
      <c r="DE184" t="s">
        <v>734</v>
      </c>
      <c r="DF184" t="s">
        <v>735</v>
      </c>
      <c r="DH184" t="s">
        <v>740</v>
      </c>
      <c r="DI184" t="s">
        <v>739</v>
      </c>
    </row>
    <row r="185" spans="1:113" ht="15" customHeight="1" x14ac:dyDescent="0.25">
      <c r="A185" t="s">
        <v>10494</v>
      </c>
      <c r="B185" t="s">
        <v>129</v>
      </c>
      <c r="C185" s="1">
        <v>44076.068548379626</v>
      </c>
      <c r="D185" s="1">
        <v>44117</v>
      </c>
      <c r="E185" t="s">
        <v>113</v>
      </c>
      <c r="F185" t="s">
        <v>10495</v>
      </c>
      <c r="G185" t="s">
        <v>12814</v>
      </c>
      <c r="H185" t="s">
        <v>1818</v>
      </c>
      <c r="I185">
        <v>43</v>
      </c>
      <c r="J185">
        <v>43</v>
      </c>
      <c r="K185" s="1">
        <v>44166</v>
      </c>
      <c r="L185" s="1">
        <v>44227</v>
      </c>
      <c r="M185" s="1">
        <v>44166</v>
      </c>
      <c r="N185" s="1">
        <v>44227</v>
      </c>
      <c r="O185" t="s">
        <v>115</v>
      </c>
      <c r="P185" t="s">
        <v>10496</v>
      </c>
      <c r="R185" t="s">
        <v>10497</v>
      </c>
      <c r="T185" t="s">
        <v>2703</v>
      </c>
      <c r="U185" t="s">
        <v>522</v>
      </c>
      <c r="V185" s="3">
        <v>73013</v>
      </c>
      <c r="W185" t="s">
        <v>117</v>
      </c>
      <c r="Y185">
        <v>14052857275</v>
      </c>
      <c r="AA185">
        <v>56173</v>
      </c>
      <c r="AB185" t="s">
        <v>10498</v>
      </c>
      <c r="AC185" t="s">
        <v>8427</v>
      </c>
      <c r="AE185" t="s">
        <v>263</v>
      </c>
      <c r="AF185" t="s">
        <v>10497</v>
      </c>
      <c r="AH185" t="s">
        <v>2703</v>
      </c>
      <c r="AI185" t="s">
        <v>522</v>
      </c>
      <c r="AJ185" s="3">
        <v>73013</v>
      </c>
      <c r="AK185" t="s">
        <v>117</v>
      </c>
      <c r="AM185">
        <v>14052857275</v>
      </c>
      <c r="AO185" t="s">
        <v>10499</v>
      </c>
      <c r="AP185" t="s">
        <v>239</v>
      </c>
      <c r="AQ185" t="s">
        <v>1031</v>
      </c>
      <c r="AR185" t="s">
        <v>1032</v>
      </c>
      <c r="AS185" t="s">
        <v>1033</v>
      </c>
      <c r="AT185" t="s">
        <v>1034</v>
      </c>
      <c r="AU185" t="s">
        <v>1035</v>
      </c>
      <c r="AV185" t="s">
        <v>1036</v>
      </c>
      <c r="AW185" t="s">
        <v>158</v>
      </c>
      <c r="AX185" s="3">
        <v>75033</v>
      </c>
      <c r="AY185" t="s">
        <v>117</v>
      </c>
      <c r="BA185">
        <v>19727789690</v>
      </c>
      <c r="BC185" t="s">
        <v>2700</v>
      </c>
      <c r="BD185" t="s">
        <v>1038</v>
      </c>
      <c r="BG185" t="s">
        <v>522</v>
      </c>
      <c r="BH185" s="1">
        <v>44075.833333333336</v>
      </c>
      <c r="BI185">
        <v>40</v>
      </c>
      <c r="BJ185">
        <v>0</v>
      </c>
      <c r="BK185">
        <v>8</v>
      </c>
      <c r="BL185">
        <v>8</v>
      </c>
      <c r="BM185">
        <v>8</v>
      </c>
      <c r="BN185">
        <v>8</v>
      </c>
      <c r="BO185">
        <v>8</v>
      </c>
      <c r="BP185">
        <v>0</v>
      </c>
      <c r="BQ185" t="str">
        <f>"1:00 PM"</f>
        <v>1:00 PM</v>
      </c>
      <c r="BR185" t="str">
        <f>"10:00 PM"</f>
        <v>10:00 PM</v>
      </c>
      <c r="BS185" t="s">
        <v>120</v>
      </c>
      <c r="BT185">
        <v>0</v>
      </c>
      <c r="BU185">
        <v>0</v>
      </c>
      <c r="BV185" t="s">
        <v>113</v>
      </c>
      <c r="BW185">
        <v>0</v>
      </c>
      <c r="BX185" t="s">
        <v>10500</v>
      </c>
      <c r="BY185" t="s">
        <v>10497</v>
      </c>
      <c r="CA185" t="s">
        <v>2703</v>
      </c>
      <c r="CB185" t="s">
        <v>522</v>
      </c>
      <c r="CC185" s="3">
        <v>73013</v>
      </c>
      <c r="CD185" t="s">
        <v>1768</v>
      </c>
      <c r="CE185" t="s">
        <v>1769</v>
      </c>
      <c r="CF185" s="4">
        <v>14.29</v>
      </c>
      <c r="CG185" s="4">
        <v>14.29</v>
      </c>
      <c r="CH185" s="4">
        <v>21.44</v>
      </c>
      <c r="CI185" s="4">
        <v>21.44</v>
      </c>
      <c r="CJ185" t="s">
        <v>123</v>
      </c>
      <c r="CK185" t="s">
        <v>1327</v>
      </c>
      <c r="CL185" t="s">
        <v>10501</v>
      </c>
      <c r="CO185" t="s">
        <v>124</v>
      </c>
      <c r="CP185" t="s">
        <v>121</v>
      </c>
      <c r="CQ185" t="s">
        <v>121</v>
      </c>
      <c r="CR185" t="s">
        <v>121</v>
      </c>
      <c r="CS185" t="s">
        <v>121</v>
      </c>
      <c r="CT185" t="s">
        <v>121</v>
      </c>
      <c r="CU185" t="s">
        <v>121</v>
      </c>
      <c r="CV185" t="s">
        <v>10502</v>
      </c>
      <c r="CW185" t="str">
        <f>"14052857275"</f>
        <v>14052857275</v>
      </c>
      <c r="CX185" t="s">
        <v>124</v>
      </c>
      <c r="CY185" t="s">
        <v>2707</v>
      </c>
      <c r="CZ185" t="s">
        <v>126</v>
      </c>
      <c r="DA185" t="s">
        <v>113</v>
      </c>
      <c r="DB185" t="s">
        <v>121</v>
      </c>
      <c r="DC185" t="s">
        <v>121</v>
      </c>
      <c r="DD185" t="s">
        <v>113</v>
      </c>
    </row>
    <row r="186" spans="1:113" ht="15" customHeight="1" x14ac:dyDescent="0.25">
      <c r="A186" t="s">
        <v>10996</v>
      </c>
      <c r="B186" t="s">
        <v>129</v>
      </c>
      <c r="C186" s="1">
        <v>44076.352572916665</v>
      </c>
      <c r="D186" s="1">
        <v>44117</v>
      </c>
      <c r="E186" t="s">
        <v>113</v>
      </c>
      <c r="F186" t="s">
        <v>6382</v>
      </c>
      <c r="G186" t="s">
        <v>12786</v>
      </c>
      <c r="H186" t="s">
        <v>131</v>
      </c>
      <c r="I186">
        <v>9</v>
      </c>
      <c r="J186">
        <v>9</v>
      </c>
      <c r="K186" s="1">
        <v>44166</v>
      </c>
      <c r="L186" s="1">
        <v>44286</v>
      </c>
      <c r="M186" s="1">
        <v>44166</v>
      </c>
      <c r="N186" s="1">
        <v>44286</v>
      </c>
      <c r="O186" t="s">
        <v>132</v>
      </c>
      <c r="P186" t="s">
        <v>10997</v>
      </c>
      <c r="R186" t="s">
        <v>10998</v>
      </c>
      <c r="T186" t="s">
        <v>10999</v>
      </c>
      <c r="U186" t="s">
        <v>1292</v>
      </c>
      <c r="V186" s="3">
        <v>15314</v>
      </c>
      <c r="W186" t="s">
        <v>117</v>
      </c>
      <c r="Y186">
        <v>17248090203</v>
      </c>
      <c r="AA186">
        <v>56173</v>
      </c>
      <c r="AB186" t="s">
        <v>11000</v>
      </c>
      <c r="AC186" t="s">
        <v>11001</v>
      </c>
      <c r="AE186" t="s">
        <v>1363</v>
      </c>
      <c r="AF186" t="s">
        <v>10998</v>
      </c>
      <c r="AH186" t="s">
        <v>11002</v>
      </c>
      <c r="AI186" t="s">
        <v>1292</v>
      </c>
      <c r="AJ186" s="3">
        <v>15314</v>
      </c>
      <c r="AK186" t="s">
        <v>117</v>
      </c>
      <c r="AM186">
        <v>17248090203</v>
      </c>
      <c r="AO186" t="s">
        <v>124</v>
      </c>
      <c r="AP186" t="s">
        <v>239</v>
      </c>
      <c r="AQ186" t="s">
        <v>4299</v>
      </c>
      <c r="AR186" t="s">
        <v>11003</v>
      </c>
      <c r="AT186" t="s">
        <v>11004</v>
      </c>
      <c r="AV186" t="s">
        <v>976</v>
      </c>
      <c r="AW186" t="s">
        <v>610</v>
      </c>
      <c r="AX186" s="3">
        <v>22903</v>
      </c>
      <c r="AY186" t="s">
        <v>117</v>
      </c>
      <c r="BA186">
        <v>14342634300</v>
      </c>
      <c r="BC186" t="s">
        <v>1201</v>
      </c>
      <c r="BD186" t="s">
        <v>762</v>
      </c>
      <c r="BG186" t="s">
        <v>1292</v>
      </c>
      <c r="BH186" s="1">
        <v>44075.833333333336</v>
      </c>
      <c r="BI186">
        <v>40</v>
      </c>
      <c r="BJ186">
        <v>0</v>
      </c>
      <c r="BK186">
        <v>8</v>
      </c>
      <c r="BL186">
        <v>8</v>
      </c>
      <c r="BM186">
        <v>8</v>
      </c>
      <c r="BN186">
        <v>8</v>
      </c>
      <c r="BO186">
        <v>8</v>
      </c>
      <c r="BP186">
        <v>0</v>
      </c>
      <c r="BQ186" t="str">
        <f>"7:00 AM"</f>
        <v>7:00 AM</v>
      </c>
      <c r="BR186" t="str">
        <f>"3:00 PM"</f>
        <v>3:00 PM</v>
      </c>
      <c r="BS186" t="s">
        <v>120</v>
      </c>
      <c r="BT186">
        <v>0</v>
      </c>
      <c r="BU186">
        <v>3</v>
      </c>
      <c r="BV186" t="s">
        <v>113</v>
      </c>
      <c r="BW186">
        <v>0</v>
      </c>
      <c r="BX186" t="s">
        <v>11005</v>
      </c>
      <c r="BY186" t="s">
        <v>10998</v>
      </c>
      <c r="CA186" t="s">
        <v>11002</v>
      </c>
      <c r="CB186" t="s">
        <v>1292</v>
      </c>
      <c r="CC186" s="3">
        <v>15314</v>
      </c>
      <c r="CD186" t="s">
        <v>5093</v>
      </c>
      <c r="CE186" t="s">
        <v>1802</v>
      </c>
      <c r="CF186" s="4">
        <v>13.95</v>
      </c>
      <c r="CH186" s="4">
        <v>20.93</v>
      </c>
      <c r="CJ186" t="s">
        <v>123</v>
      </c>
      <c r="CK186" t="s">
        <v>1745</v>
      </c>
      <c r="CL186" t="s">
        <v>11006</v>
      </c>
      <c r="CO186" t="s">
        <v>124</v>
      </c>
      <c r="CP186" t="s">
        <v>121</v>
      </c>
      <c r="CQ186" t="s">
        <v>121</v>
      </c>
      <c r="CR186" t="s">
        <v>121</v>
      </c>
      <c r="CS186" t="s">
        <v>113</v>
      </c>
      <c r="CT186" t="s">
        <v>121</v>
      </c>
      <c r="CU186" t="s">
        <v>121</v>
      </c>
      <c r="CV186" t="s">
        <v>11007</v>
      </c>
      <c r="CW186" t="str">
        <f>"17248090203"</f>
        <v>17248090203</v>
      </c>
      <c r="CX186" t="s">
        <v>124</v>
      </c>
      <c r="CY186" t="s">
        <v>7515</v>
      </c>
      <c r="CZ186" t="s">
        <v>126</v>
      </c>
      <c r="DA186" t="s">
        <v>113</v>
      </c>
      <c r="DB186" t="s">
        <v>121</v>
      </c>
      <c r="DC186" t="s">
        <v>121</v>
      </c>
      <c r="DD186" t="s">
        <v>113</v>
      </c>
      <c r="DE186" t="s">
        <v>1080</v>
      </c>
      <c r="DF186" t="s">
        <v>773</v>
      </c>
      <c r="DH186" t="s">
        <v>762</v>
      </c>
      <c r="DI186" t="s">
        <v>1201</v>
      </c>
    </row>
    <row r="187" spans="1:113" ht="15" customHeight="1" x14ac:dyDescent="0.25">
      <c r="A187" t="s">
        <v>6310</v>
      </c>
      <c r="B187" t="s">
        <v>129</v>
      </c>
      <c r="C187" s="1">
        <v>44076.36476365741</v>
      </c>
      <c r="D187" s="1">
        <v>44117</v>
      </c>
      <c r="E187" t="s">
        <v>121</v>
      </c>
      <c r="F187" t="s">
        <v>2130</v>
      </c>
      <c r="G187" t="s">
        <v>12799</v>
      </c>
      <c r="H187" t="s">
        <v>680</v>
      </c>
      <c r="I187">
        <v>5</v>
      </c>
      <c r="J187">
        <v>5</v>
      </c>
      <c r="K187" s="1">
        <v>44166</v>
      </c>
      <c r="L187" s="1">
        <v>44316</v>
      </c>
      <c r="M187" s="1">
        <v>44166</v>
      </c>
      <c r="N187" s="1">
        <v>44316</v>
      </c>
      <c r="O187" t="s">
        <v>132</v>
      </c>
      <c r="P187" t="s">
        <v>6311</v>
      </c>
      <c r="Q187" t="s">
        <v>6311</v>
      </c>
      <c r="R187" t="s">
        <v>6312</v>
      </c>
      <c r="T187" t="s">
        <v>6313</v>
      </c>
      <c r="U187" t="s">
        <v>271</v>
      </c>
      <c r="V187" s="3">
        <v>52009</v>
      </c>
      <c r="W187" t="s">
        <v>117</v>
      </c>
      <c r="Y187">
        <v>14056416003</v>
      </c>
      <c r="AA187">
        <v>711212</v>
      </c>
      <c r="AB187" t="s">
        <v>6314</v>
      </c>
      <c r="AC187" t="s">
        <v>4503</v>
      </c>
      <c r="AE187" t="s">
        <v>686</v>
      </c>
      <c r="AF187" t="s">
        <v>6315</v>
      </c>
      <c r="AH187" t="s">
        <v>6313</v>
      </c>
      <c r="AI187" t="s">
        <v>271</v>
      </c>
      <c r="AJ187" s="3">
        <v>52009</v>
      </c>
      <c r="AK187" t="s">
        <v>117</v>
      </c>
      <c r="AM187">
        <v>14056416003</v>
      </c>
      <c r="AO187" t="s">
        <v>6316</v>
      </c>
      <c r="AP187" t="s">
        <v>141</v>
      </c>
      <c r="AQ187" t="s">
        <v>688</v>
      </c>
      <c r="AR187" t="s">
        <v>689</v>
      </c>
      <c r="AS187" t="s">
        <v>690</v>
      </c>
      <c r="AT187" t="s">
        <v>691</v>
      </c>
      <c r="AU187" t="s">
        <v>692</v>
      </c>
      <c r="AV187" t="s">
        <v>693</v>
      </c>
      <c r="AW187" t="s">
        <v>522</v>
      </c>
      <c r="AX187" s="3">
        <v>73069</v>
      </c>
      <c r="AY187" t="s">
        <v>117</v>
      </c>
      <c r="BA187">
        <v>14053642525</v>
      </c>
      <c r="BC187" t="s">
        <v>694</v>
      </c>
      <c r="BD187" t="s">
        <v>695</v>
      </c>
      <c r="BE187" t="s">
        <v>522</v>
      </c>
      <c r="BF187" t="s">
        <v>696</v>
      </c>
      <c r="BG187" t="s">
        <v>1700</v>
      </c>
      <c r="BH187" s="1">
        <v>44049.833333333336</v>
      </c>
      <c r="BI187">
        <v>56</v>
      </c>
      <c r="BJ187">
        <v>8</v>
      </c>
      <c r="BK187">
        <v>8</v>
      </c>
      <c r="BL187">
        <v>8</v>
      </c>
      <c r="BM187">
        <v>8</v>
      </c>
      <c r="BN187">
        <v>8</v>
      </c>
      <c r="BO187">
        <v>8</v>
      </c>
      <c r="BP187">
        <v>8</v>
      </c>
      <c r="BQ187" t="str">
        <f>"5:00 AM"</f>
        <v>5:00 AM</v>
      </c>
      <c r="BR187" t="str">
        <f>"5:00 PM"</f>
        <v>5:00 PM</v>
      </c>
      <c r="BS187" t="s">
        <v>120</v>
      </c>
      <c r="BT187">
        <v>0</v>
      </c>
      <c r="BU187">
        <v>1</v>
      </c>
      <c r="BV187" t="s">
        <v>113</v>
      </c>
      <c r="BW187">
        <v>0</v>
      </c>
      <c r="BX187" t="s">
        <v>697</v>
      </c>
      <c r="BY187" t="s">
        <v>6317</v>
      </c>
      <c r="BZ187" t="s">
        <v>4270</v>
      </c>
      <c r="CA187" t="s">
        <v>6318</v>
      </c>
      <c r="CB187" t="s">
        <v>1700</v>
      </c>
      <c r="CC187" s="3">
        <v>71901</v>
      </c>
      <c r="CD187" t="s">
        <v>3127</v>
      </c>
      <c r="CE187" t="s">
        <v>3128</v>
      </c>
      <c r="CF187" s="4">
        <v>13.3</v>
      </c>
      <c r="CG187" s="4">
        <v>13.3</v>
      </c>
      <c r="CH187" s="4">
        <v>19.95</v>
      </c>
      <c r="CI187" s="4">
        <v>19.95</v>
      </c>
      <c r="CJ187" t="s">
        <v>123</v>
      </c>
      <c r="CL187" t="s">
        <v>6319</v>
      </c>
      <c r="CO187" t="s">
        <v>124</v>
      </c>
      <c r="CP187" t="s">
        <v>113</v>
      </c>
      <c r="CQ187" t="s">
        <v>113</v>
      </c>
      <c r="CR187" t="s">
        <v>121</v>
      </c>
      <c r="CS187" t="s">
        <v>113</v>
      </c>
      <c r="CT187" t="s">
        <v>121</v>
      </c>
      <c r="CU187" t="s">
        <v>113</v>
      </c>
      <c r="CV187" t="s">
        <v>3130</v>
      </c>
      <c r="CW187" t="str">
        <f>"14056416003"</f>
        <v>14056416003</v>
      </c>
      <c r="CX187" t="s">
        <v>6316</v>
      </c>
      <c r="CY187" t="s">
        <v>124</v>
      </c>
      <c r="CZ187" t="s">
        <v>126</v>
      </c>
      <c r="DA187" t="s">
        <v>113</v>
      </c>
      <c r="DB187" t="s">
        <v>113</v>
      </c>
      <c r="DC187" t="s">
        <v>121</v>
      </c>
      <c r="DD187" t="s">
        <v>113</v>
      </c>
    </row>
    <row r="188" spans="1:113" ht="15" customHeight="1" x14ac:dyDescent="0.25">
      <c r="A188" t="s">
        <v>2129</v>
      </c>
      <c r="B188" t="s">
        <v>129</v>
      </c>
      <c r="C188" s="1">
        <v>44076.370161458333</v>
      </c>
      <c r="D188" s="1">
        <v>44117</v>
      </c>
      <c r="E188" t="s">
        <v>121</v>
      </c>
      <c r="F188" t="s">
        <v>2130</v>
      </c>
      <c r="G188" t="s">
        <v>12799</v>
      </c>
      <c r="H188" t="s">
        <v>680</v>
      </c>
      <c r="I188">
        <v>14</v>
      </c>
      <c r="J188">
        <v>14</v>
      </c>
      <c r="K188" s="1">
        <v>44166</v>
      </c>
      <c r="L188" s="1">
        <v>44469</v>
      </c>
      <c r="M188" s="1">
        <v>44166</v>
      </c>
      <c r="N188" s="1">
        <v>44469</v>
      </c>
      <c r="O188" t="s">
        <v>132</v>
      </c>
      <c r="P188" t="s">
        <v>2131</v>
      </c>
      <c r="R188" t="s">
        <v>2132</v>
      </c>
      <c r="T188" t="s">
        <v>2133</v>
      </c>
      <c r="U188" t="s">
        <v>234</v>
      </c>
      <c r="V188" s="3">
        <v>33556</v>
      </c>
      <c r="W188" t="s">
        <v>117</v>
      </c>
      <c r="Y188">
        <v>17276428553</v>
      </c>
      <c r="AA188">
        <v>711212</v>
      </c>
      <c r="AB188" t="s">
        <v>2071</v>
      </c>
      <c r="AC188" t="s">
        <v>2134</v>
      </c>
      <c r="AE188" t="s">
        <v>686</v>
      </c>
      <c r="AF188" t="s">
        <v>2135</v>
      </c>
      <c r="AH188" t="s">
        <v>2136</v>
      </c>
      <c r="AI188" t="s">
        <v>1047</v>
      </c>
      <c r="AJ188" s="3">
        <v>21915</v>
      </c>
      <c r="AK188" t="s">
        <v>117</v>
      </c>
      <c r="AM188">
        <v>17276428553</v>
      </c>
      <c r="AO188" t="s">
        <v>2137</v>
      </c>
      <c r="AP188" t="s">
        <v>141</v>
      </c>
      <c r="AQ188" t="s">
        <v>688</v>
      </c>
      <c r="AR188" t="s">
        <v>689</v>
      </c>
      <c r="AS188" t="s">
        <v>690</v>
      </c>
      <c r="AT188" t="s">
        <v>691</v>
      </c>
      <c r="AU188" t="s">
        <v>692</v>
      </c>
      <c r="AV188" t="s">
        <v>693</v>
      </c>
      <c r="AW188" t="s">
        <v>522</v>
      </c>
      <c r="AX188" s="3">
        <v>73069</v>
      </c>
      <c r="AY188" t="s">
        <v>117</v>
      </c>
      <c r="BA188">
        <v>14053642525</v>
      </c>
      <c r="BC188" t="s">
        <v>694</v>
      </c>
      <c r="BD188" t="s">
        <v>695</v>
      </c>
      <c r="BE188" t="s">
        <v>522</v>
      </c>
      <c r="BF188" t="s">
        <v>696</v>
      </c>
      <c r="BG188" t="s">
        <v>1200</v>
      </c>
      <c r="BH188" s="1">
        <v>44046.833333333336</v>
      </c>
      <c r="BI188">
        <v>56</v>
      </c>
      <c r="BJ188">
        <v>8</v>
      </c>
      <c r="BK188">
        <v>8</v>
      </c>
      <c r="BL188">
        <v>8</v>
      </c>
      <c r="BM188">
        <v>8</v>
      </c>
      <c r="BN188">
        <v>8</v>
      </c>
      <c r="BO188">
        <v>8</v>
      </c>
      <c r="BP188">
        <v>8</v>
      </c>
      <c r="BQ188" t="str">
        <f>"5:00 AM"</f>
        <v>5:00 AM</v>
      </c>
      <c r="BR188" t="str">
        <f>"5:00 PM"</f>
        <v>5:00 PM</v>
      </c>
      <c r="BS188" t="s">
        <v>120</v>
      </c>
      <c r="BT188">
        <v>0</v>
      </c>
      <c r="BU188">
        <v>1</v>
      </c>
      <c r="BV188" t="s">
        <v>113</v>
      </c>
      <c r="BW188">
        <v>0</v>
      </c>
      <c r="BX188" t="s">
        <v>697</v>
      </c>
      <c r="BY188" t="s">
        <v>2138</v>
      </c>
      <c r="BZ188" t="s">
        <v>2139</v>
      </c>
      <c r="CA188" t="s">
        <v>2140</v>
      </c>
      <c r="CB188" t="s">
        <v>1200</v>
      </c>
      <c r="CC188" s="3">
        <v>20724</v>
      </c>
      <c r="CD188" t="s">
        <v>2141</v>
      </c>
      <c r="CE188" t="s">
        <v>1652</v>
      </c>
      <c r="CF188" s="4">
        <v>15.17</v>
      </c>
      <c r="CG188" s="4">
        <v>15.17</v>
      </c>
      <c r="CH188" s="4">
        <v>22.76</v>
      </c>
      <c r="CI188" s="4">
        <v>22.76</v>
      </c>
      <c r="CJ188" t="s">
        <v>123</v>
      </c>
      <c r="CL188" t="s">
        <v>2142</v>
      </c>
      <c r="CO188" t="s">
        <v>124</v>
      </c>
      <c r="CP188" t="s">
        <v>113</v>
      </c>
      <c r="CQ188" t="s">
        <v>113</v>
      </c>
      <c r="CR188" t="s">
        <v>121</v>
      </c>
      <c r="CS188" t="s">
        <v>113</v>
      </c>
      <c r="CT188" t="s">
        <v>121</v>
      </c>
      <c r="CU188" t="s">
        <v>113</v>
      </c>
      <c r="CV188" t="s">
        <v>703</v>
      </c>
      <c r="CW188" t="str">
        <f>"17276428553"</f>
        <v>17276428553</v>
      </c>
      <c r="CX188" t="s">
        <v>2143</v>
      </c>
      <c r="CY188" t="s">
        <v>124</v>
      </c>
      <c r="CZ188" t="s">
        <v>126</v>
      </c>
      <c r="DA188" t="s">
        <v>113</v>
      </c>
      <c r="DB188" t="s">
        <v>113</v>
      </c>
      <c r="DC188" t="s">
        <v>121</v>
      </c>
      <c r="DD188" t="s">
        <v>113</v>
      </c>
    </row>
    <row r="189" spans="1:113" ht="15" customHeight="1" x14ac:dyDescent="0.25">
      <c r="A189" t="s">
        <v>5615</v>
      </c>
      <c r="B189" t="s">
        <v>129</v>
      </c>
      <c r="C189" s="1">
        <v>44076.374415972219</v>
      </c>
      <c r="D189" s="1">
        <v>44117</v>
      </c>
      <c r="E189" t="s">
        <v>121</v>
      </c>
      <c r="F189" t="s">
        <v>2130</v>
      </c>
      <c r="G189" t="s">
        <v>12799</v>
      </c>
      <c r="H189" t="s">
        <v>680</v>
      </c>
      <c r="I189">
        <v>10</v>
      </c>
      <c r="J189">
        <v>10</v>
      </c>
      <c r="K189" s="1">
        <v>44166</v>
      </c>
      <c r="L189" s="1">
        <v>44316</v>
      </c>
      <c r="M189" s="1">
        <v>44166</v>
      </c>
      <c r="N189" s="1">
        <v>44316</v>
      </c>
      <c r="O189" t="s">
        <v>132</v>
      </c>
      <c r="P189" t="s">
        <v>5616</v>
      </c>
      <c r="R189" t="s">
        <v>4265</v>
      </c>
      <c r="S189" t="s">
        <v>5617</v>
      </c>
      <c r="T189" t="s">
        <v>425</v>
      </c>
      <c r="U189" t="s">
        <v>426</v>
      </c>
      <c r="V189" s="3">
        <v>68130</v>
      </c>
      <c r="W189" t="s">
        <v>117</v>
      </c>
      <c r="Y189">
        <v>17087905694</v>
      </c>
      <c r="AA189">
        <v>711212</v>
      </c>
      <c r="AB189" t="s">
        <v>4266</v>
      </c>
      <c r="AC189" t="s">
        <v>4267</v>
      </c>
      <c r="AE189" t="s">
        <v>686</v>
      </c>
      <c r="AF189" t="s">
        <v>5618</v>
      </c>
      <c r="AG189" t="s">
        <v>5619</v>
      </c>
      <c r="AH189" t="s">
        <v>5620</v>
      </c>
      <c r="AI189" t="s">
        <v>426</v>
      </c>
      <c r="AJ189" s="3">
        <v>68130</v>
      </c>
      <c r="AK189" t="s">
        <v>117</v>
      </c>
      <c r="AM189">
        <v>17087905694</v>
      </c>
      <c r="AO189" t="s">
        <v>4274</v>
      </c>
      <c r="AP189" t="s">
        <v>141</v>
      </c>
      <c r="AQ189" t="s">
        <v>688</v>
      </c>
      <c r="AR189" t="s">
        <v>689</v>
      </c>
      <c r="AS189" t="s">
        <v>690</v>
      </c>
      <c r="AT189" t="s">
        <v>691</v>
      </c>
      <c r="AU189" t="s">
        <v>692</v>
      </c>
      <c r="AV189" t="s">
        <v>693</v>
      </c>
      <c r="AW189" t="s">
        <v>522</v>
      </c>
      <c r="AX189" s="3">
        <v>73069</v>
      </c>
      <c r="AY189" t="s">
        <v>117</v>
      </c>
      <c r="BA189">
        <v>14053642525</v>
      </c>
      <c r="BC189" t="s">
        <v>694</v>
      </c>
      <c r="BD189" t="s">
        <v>695</v>
      </c>
      <c r="BE189" t="s">
        <v>522</v>
      </c>
      <c r="BF189" t="s">
        <v>696</v>
      </c>
      <c r="BG189" t="s">
        <v>1700</v>
      </c>
      <c r="BH189" s="1">
        <v>44075.833333333336</v>
      </c>
      <c r="BI189">
        <v>56</v>
      </c>
      <c r="BJ189">
        <v>8</v>
      </c>
      <c r="BK189">
        <v>8</v>
      </c>
      <c r="BL189">
        <v>8</v>
      </c>
      <c r="BM189">
        <v>8</v>
      </c>
      <c r="BN189">
        <v>8</v>
      </c>
      <c r="BO189">
        <v>8</v>
      </c>
      <c r="BP189">
        <v>8</v>
      </c>
      <c r="BQ189" t="str">
        <f>"5:00 AM"</f>
        <v>5:00 AM</v>
      </c>
      <c r="BR189" t="str">
        <f>"5:00 PM"</f>
        <v>5:00 PM</v>
      </c>
      <c r="BS189" t="s">
        <v>120</v>
      </c>
      <c r="BT189">
        <v>0</v>
      </c>
      <c r="BU189">
        <v>1</v>
      </c>
      <c r="BV189" t="s">
        <v>113</v>
      </c>
      <c r="BW189">
        <v>0</v>
      </c>
      <c r="BX189" t="s">
        <v>697</v>
      </c>
      <c r="BY189" t="s">
        <v>5621</v>
      </c>
      <c r="BZ189" t="s">
        <v>4271</v>
      </c>
      <c r="CA189" t="s">
        <v>4272</v>
      </c>
      <c r="CB189" t="s">
        <v>1700</v>
      </c>
      <c r="CC189" s="3">
        <v>71901</v>
      </c>
      <c r="CD189" t="s">
        <v>3127</v>
      </c>
      <c r="CE189" t="s">
        <v>3128</v>
      </c>
      <c r="CF189" s="4">
        <v>13.3</v>
      </c>
      <c r="CG189" s="4">
        <v>13.3</v>
      </c>
      <c r="CH189" s="4">
        <v>19.95</v>
      </c>
      <c r="CI189" s="4">
        <v>19.95</v>
      </c>
      <c r="CJ189" t="s">
        <v>123</v>
      </c>
      <c r="CL189" t="s">
        <v>5622</v>
      </c>
      <c r="CO189" t="s">
        <v>124</v>
      </c>
      <c r="CP189" t="s">
        <v>113</v>
      </c>
      <c r="CQ189" t="s">
        <v>113</v>
      </c>
      <c r="CR189" t="s">
        <v>121</v>
      </c>
      <c r="CS189" t="s">
        <v>113</v>
      </c>
      <c r="CT189" t="s">
        <v>121</v>
      </c>
      <c r="CU189" t="s">
        <v>113</v>
      </c>
      <c r="CV189" t="s">
        <v>3130</v>
      </c>
      <c r="CW189" t="str">
        <f>"17087905694"</f>
        <v>17087905694</v>
      </c>
      <c r="CX189" t="s">
        <v>4269</v>
      </c>
      <c r="CY189" t="s">
        <v>124</v>
      </c>
      <c r="CZ189" t="s">
        <v>126</v>
      </c>
      <c r="DA189" t="s">
        <v>113</v>
      </c>
      <c r="DB189" t="s">
        <v>113</v>
      </c>
      <c r="DC189" t="s">
        <v>121</v>
      </c>
      <c r="DD189" t="s">
        <v>113</v>
      </c>
    </row>
    <row r="190" spans="1:113" ht="15" customHeight="1" x14ac:dyDescent="0.25">
      <c r="A190" t="s">
        <v>7075</v>
      </c>
      <c r="B190" t="s">
        <v>129</v>
      </c>
      <c r="C190" s="1">
        <v>44076.386377430557</v>
      </c>
      <c r="D190" s="1">
        <v>44117</v>
      </c>
      <c r="E190" t="s">
        <v>121</v>
      </c>
      <c r="F190" t="s">
        <v>874</v>
      </c>
      <c r="G190" t="s">
        <v>12799</v>
      </c>
      <c r="H190" t="s">
        <v>680</v>
      </c>
      <c r="I190">
        <v>13</v>
      </c>
      <c r="J190">
        <v>13</v>
      </c>
      <c r="K190" s="1">
        <v>44166</v>
      </c>
      <c r="L190" s="1">
        <v>44316</v>
      </c>
      <c r="M190" s="1">
        <v>44166</v>
      </c>
      <c r="N190" s="1">
        <v>44316</v>
      </c>
      <c r="O190" t="s">
        <v>132</v>
      </c>
      <c r="P190" t="s">
        <v>7076</v>
      </c>
      <c r="R190" t="s">
        <v>7077</v>
      </c>
      <c r="T190" t="s">
        <v>2184</v>
      </c>
      <c r="U190" t="s">
        <v>234</v>
      </c>
      <c r="V190" s="3">
        <v>33626</v>
      </c>
      <c r="W190" t="s">
        <v>117</v>
      </c>
      <c r="Y190">
        <v>14109911434</v>
      </c>
      <c r="AA190">
        <v>711212</v>
      </c>
      <c r="AB190" t="s">
        <v>7078</v>
      </c>
      <c r="AC190" t="s">
        <v>7079</v>
      </c>
      <c r="AE190" t="s">
        <v>7080</v>
      </c>
      <c r="AF190" t="s">
        <v>7081</v>
      </c>
      <c r="AH190" t="s">
        <v>7082</v>
      </c>
      <c r="AI190" t="s">
        <v>1292</v>
      </c>
      <c r="AJ190" s="3">
        <v>19351</v>
      </c>
      <c r="AK190" t="s">
        <v>117</v>
      </c>
      <c r="AM190">
        <v>14109911434</v>
      </c>
      <c r="AO190" t="s">
        <v>7083</v>
      </c>
      <c r="AP190" t="s">
        <v>141</v>
      </c>
      <c r="AQ190" t="s">
        <v>688</v>
      </c>
      <c r="AR190" t="s">
        <v>689</v>
      </c>
      <c r="AS190" t="s">
        <v>690</v>
      </c>
      <c r="AT190" t="s">
        <v>691</v>
      </c>
      <c r="AU190" t="s">
        <v>692</v>
      </c>
      <c r="AV190" t="s">
        <v>693</v>
      </c>
      <c r="AW190" t="s">
        <v>522</v>
      </c>
      <c r="AX190" s="3">
        <v>73069</v>
      </c>
      <c r="AY190" t="s">
        <v>117</v>
      </c>
      <c r="BA190">
        <v>14053642525</v>
      </c>
      <c r="BC190" t="s">
        <v>694</v>
      </c>
      <c r="BD190" t="s">
        <v>695</v>
      </c>
      <c r="BE190" t="s">
        <v>522</v>
      </c>
      <c r="BF190" t="s">
        <v>696</v>
      </c>
      <c r="BG190" t="s">
        <v>234</v>
      </c>
      <c r="BH190" s="1">
        <v>44046.833333333336</v>
      </c>
      <c r="BI190">
        <v>56</v>
      </c>
      <c r="BJ190">
        <v>8</v>
      </c>
      <c r="BK190">
        <v>8</v>
      </c>
      <c r="BL190">
        <v>8</v>
      </c>
      <c r="BM190">
        <v>8</v>
      </c>
      <c r="BN190">
        <v>8</v>
      </c>
      <c r="BO190">
        <v>8</v>
      </c>
      <c r="BP190">
        <v>8</v>
      </c>
      <c r="BQ190" t="str">
        <f>"5:00 AM"</f>
        <v>5:00 AM</v>
      </c>
      <c r="BR190" t="str">
        <f>"5:00 PM"</f>
        <v>5:00 PM</v>
      </c>
      <c r="BS190" t="s">
        <v>120</v>
      </c>
      <c r="BT190">
        <v>0</v>
      </c>
      <c r="BU190">
        <v>1</v>
      </c>
      <c r="BV190" t="s">
        <v>113</v>
      </c>
      <c r="BW190">
        <v>0</v>
      </c>
      <c r="BX190" t="s">
        <v>1798</v>
      </c>
      <c r="BY190" t="s">
        <v>7084</v>
      </c>
      <c r="BZ190" t="s">
        <v>7085</v>
      </c>
      <c r="CA190" t="s">
        <v>7086</v>
      </c>
      <c r="CB190" t="s">
        <v>234</v>
      </c>
      <c r="CC190" s="3">
        <v>33626</v>
      </c>
      <c r="CD190" t="s">
        <v>1146</v>
      </c>
      <c r="CE190" t="s">
        <v>368</v>
      </c>
      <c r="CF190" s="4">
        <v>11.72</v>
      </c>
      <c r="CG190" s="4">
        <v>11.72</v>
      </c>
      <c r="CH190" s="4">
        <v>17.579999999999998</v>
      </c>
      <c r="CI190" s="4">
        <v>17.579999999999998</v>
      </c>
      <c r="CJ190" t="s">
        <v>123</v>
      </c>
      <c r="CL190" t="s">
        <v>7087</v>
      </c>
      <c r="CO190" t="s">
        <v>124</v>
      </c>
      <c r="CP190" t="s">
        <v>113</v>
      </c>
      <c r="CQ190" t="s">
        <v>113</v>
      </c>
      <c r="CR190" t="s">
        <v>121</v>
      </c>
      <c r="CS190" t="s">
        <v>113</v>
      </c>
      <c r="CT190" t="s">
        <v>121</v>
      </c>
      <c r="CU190" t="s">
        <v>113</v>
      </c>
      <c r="CV190" t="s">
        <v>703</v>
      </c>
      <c r="CW190" t="str">
        <f>"14109911434"</f>
        <v>14109911434</v>
      </c>
      <c r="CX190" t="s">
        <v>7083</v>
      </c>
      <c r="CY190" t="s">
        <v>124</v>
      </c>
      <c r="CZ190" t="s">
        <v>126</v>
      </c>
      <c r="DA190" t="s">
        <v>113</v>
      </c>
      <c r="DB190" t="s">
        <v>113</v>
      </c>
      <c r="DC190" t="s">
        <v>121</v>
      </c>
      <c r="DD190" t="s">
        <v>113</v>
      </c>
    </row>
    <row r="191" spans="1:113" ht="15" customHeight="1" x14ac:dyDescent="0.25">
      <c r="A191" t="s">
        <v>3119</v>
      </c>
      <c r="B191" t="s">
        <v>129</v>
      </c>
      <c r="C191" s="1">
        <v>44076.390641435188</v>
      </c>
      <c r="D191" s="1">
        <v>44117</v>
      </c>
      <c r="E191" t="s">
        <v>121</v>
      </c>
      <c r="F191" t="s">
        <v>2130</v>
      </c>
      <c r="G191" t="s">
        <v>12799</v>
      </c>
      <c r="H191" t="s">
        <v>680</v>
      </c>
      <c r="I191">
        <v>4</v>
      </c>
      <c r="J191">
        <v>4</v>
      </c>
      <c r="K191" s="1">
        <v>44166</v>
      </c>
      <c r="L191" s="1">
        <v>44316</v>
      </c>
      <c r="M191" s="1">
        <v>44166</v>
      </c>
      <c r="N191" s="1">
        <v>44316</v>
      </c>
      <c r="O191" t="s">
        <v>132</v>
      </c>
      <c r="P191" t="s">
        <v>3120</v>
      </c>
      <c r="R191" t="s">
        <v>3121</v>
      </c>
      <c r="T191" t="s">
        <v>1807</v>
      </c>
      <c r="U191" t="s">
        <v>204</v>
      </c>
      <c r="V191" s="3">
        <v>40502</v>
      </c>
      <c r="W191" t="s">
        <v>117</v>
      </c>
      <c r="Y191">
        <v>18595093852</v>
      </c>
      <c r="AA191">
        <v>711212</v>
      </c>
      <c r="AB191" t="s">
        <v>3122</v>
      </c>
      <c r="AC191" t="s">
        <v>689</v>
      </c>
      <c r="AE191" t="s">
        <v>686</v>
      </c>
      <c r="AF191" t="s">
        <v>3121</v>
      </c>
      <c r="AH191" t="s">
        <v>1807</v>
      </c>
      <c r="AI191" t="s">
        <v>204</v>
      </c>
      <c r="AJ191" s="3">
        <v>40502</v>
      </c>
      <c r="AK191" t="s">
        <v>117</v>
      </c>
      <c r="AM191">
        <v>18595093852</v>
      </c>
      <c r="AO191" t="s">
        <v>3123</v>
      </c>
      <c r="AP191" t="s">
        <v>141</v>
      </c>
      <c r="AQ191" t="s">
        <v>688</v>
      </c>
      <c r="AR191" t="s">
        <v>689</v>
      </c>
      <c r="AS191" t="s">
        <v>690</v>
      </c>
      <c r="AT191" t="s">
        <v>691</v>
      </c>
      <c r="AU191" t="s">
        <v>692</v>
      </c>
      <c r="AV191" t="s">
        <v>693</v>
      </c>
      <c r="AW191" t="s">
        <v>522</v>
      </c>
      <c r="AX191" s="3">
        <v>73069</v>
      </c>
      <c r="AY191" t="s">
        <v>117</v>
      </c>
      <c r="BA191">
        <v>14053642525</v>
      </c>
      <c r="BC191" t="s">
        <v>694</v>
      </c>
      <c r="BD191" t="s">
        <v>695</v>
      </c>
      <c r="BE191" t="s">
        <v>522</v>
      </c>
      <c r="BF191" t="s">
        <v>696</v>
      </c>
      <c r="BG191" t="s">
        <v>1700</v>
      </c>
      <c r="BH191" s="1">
        <v>43998.833333333336</v>
      </c>
      <c r="BI191">
        <v>56</v>
      </c>
      <c r="BJ191">
        <v>8</v>
      </c>
      <c r="BK191">
        <v>8</v>
      </c>
      <c r="BL191">
        <v>8</v>
      </c>
      <c r="BM191">
        <v>8</v>
      </c>
      <c r="BN191">
        <v>8</v>
      </c>
      <c r="BO191">
        <v>8</v>
      </c>
      <c r="BP191">
        <v>8</v>
      </c>
      <c r="BQ191" t="str">
        <f>"5:00 AM"</f>
        <v>5:00 AM</v>
      </c>
      <c r="BR191" t="str">
        <f>"5:00 PM"</f>
        <v>5:00 PM</v>
      </c>
      <c r="BS191" t="s">
        <v>120</v>
      </c>
      <c r="BT191">
        <v>0</v>
      </c>
      <c r="BU191">
        <v>1</v>
      </c>
      <c r="BV191" t="s">
        <v>113</v>
      </c>
      <c r="BW191">
        <v>0</v>
      </c>
      <c r="BX191" t="s">
        <v>697</v>
      </c>
      <c r="BY191" t="s">
        <v>3124</v>
      </c>
      <c r="BZ191" t="s">
        <v>3125</v>
      </c>
      <c r="CA191" t="s">
        <v>3126</v>
      </c>
      <c r="CB191" t="s">
        <v>1700</v>
      </c>
      <c r="CC191" s="3">
        <v>71901</v>
      </c>
      <c r="CD191" t="s">
        <v>3127</v>
      </c>
      <c r="CE191" t="s">
        <v>3128</v>
      </c>
      <c r="CF191" s="4">
        <v>13.3</v>
      </c>
      <c r="CG191" s="4">
        <v>13.3</v>
      </c>
      <c r="CH191" s="4">
        <v>19.95</v>
      </c>
      <c r="CI191" s="4">
        <v>19.95</v>
      </c>
      <c r="CJ191" t="s">
        <v>123</v>
      </c>
      <c r="CL191" t="s">
        <v>3129</v>
      </c>
      <c r="CO191" t="s">
        <v>124</v>
      </c>
      <c r="CP191" t="s">
        <v>113</v>
      </c>
      <c r="CQ191" t="s">
        <v>113</v>
      </c>
      <c r="CR191" t="s">
        <v>121</v>
      </c>
      <c r="CS191" t="s">
        <v>113</v>
      </c>
      <c r="CT191" t="s">
        <v>121</v>
      </c>
      <c r="CU191" t="s">
        <v>113</v>
      </c>
      <c r="CV191" t="s">
        <v>3130</v>
      </c>
      <c r="CW191" t="str">
        <f>"18595093852"</f>
        <v>18595093852</v>
      </c>
      <c r="CX191" t="s">
        <v>3123</v>
      </c>
      <c r="CY191" t="s">
        <v>124</v>
      </c>
      <c r="CZ191" t="s">
        <v>126</v>
      </c>
      <c r="DA191" t="s">
        <v>113</v>
      </c>
      <c r="DB191" t="s">
        <v>113</v>
      </c>
      <c r="DC191" t="s">
        <v>121</v>
      </c>
      <c r="DD191" t="s">
        <v>113</v>
      </c>
    </row>
    <row r="192" spans="1:113" ht="15" customHeight="1" x14ac:dyDescent="0.25">
      <c r="A192" t="s">
        <v>4801</v>
      </c>
      <c r="B192" t="s">
        <v>129</v>
      </c>
      <c r="C192" s="1">
        <v>44076.401142592593</v>
      </c>
      <c r="D192" s="1">
        <v>44117</v>
      </c>
      <c r="E192" t="s">
        <v>113</v>
      </c>
      <c r="F192" t="s">
        <v>4802</v>
      </c>
      <c r="G192" t="s">
        <v>12797</v>
      </c>
      <c r="H192" t="s">
        <v>537</v>
      </c>
      <c r="I192">
        <v>4</v>
      </c>
      <c r="J192">
        <v>4</v>
      </c>
      <c r="K192" s="1">
        <v>44166</v>
      </c>
      <c r="L192" s="1">
        <v>44392</v>
      </c>
      <c r="M192" s="1">
        <v>44166</v>
      </c>
      <c r="N192" s="1">
        <v>44392</v>
      </c>
      <c r="O192" t="s">
        <v>115</v>
      </c>
      <c r="P192" t="s">
        <v>4803</v>
      </c>
      <c r="R192" t="s">
        <v>4804</v>
      </c>
      <c r="S192" t="s">
        <v>124</v>
      </c>
      <c r="T192" t="s">
        <v>4805</v>
      </c>
      <c r="U192" t="s">
        <v>1292</v>
      </c>
      <c r="V192" s="3">
        <v>19464</v>
      </c>
      <c r="W192" t="s">
        <v>117</v>
      </c>
      <c r="X192" t="s">
        <v>124</v>
      </c>
      <c r="Y192">
        <v>16107058808</v>
      </c>
      <c r="AA192">
        <v>423210</v>
      </c>
      <c r="AB192" t="s">
        <v>4806</v>
      </c>
      <c r="AC192" t="s">
        <v>1427</v>
      </c>
      <c r="AD192" t="s">
        <v>124</v>
      </c>
      <c r="AE192" t="s">
        <v>4807</v>
      </c>
      <c r="AF192" t="s">
        <v>4804</v>
      </c>
      <c r="AG192" t="s">
        <v>124</v>
      </c>
      <c r="AH192" t="s">
        <v>4805</v>
      </c>
      <c r="AI192" t="s">
        <v>1292</v>
      </c>
      <c r="AJ192" s="3">
        <v>19464</v>
      </c>
      <c r="AK192" t="s">
        <v>117</v>
      </c>
      <c r="AL192" t="s">
        <v>124</v>
      </c>
      <c r="AM192">
        <v>16107058808</v>
      </c>
      <c r="AO192" t="s">
        <v>4808</v>
      </c>
      <c r="AP192" t="s">
        <v>239</v>
      </c>
      <c r="AQ192" t="s">
        <v>4809</v>
      </c>
      <c r="AR192" t="s">
        <v>820</v>
      </c>
      <c r="AS192" t="s">
        <v>195</v>
      </c>
      <c r="AT192" t="s">
        <v>2824</v>
      </c>
      <c r="AU192" t="s">
        <v>124</v>
      </c>
      <c r="AV192" t="s">
        <v>1368</v>
      </c>
      <c r="AW192" t="s">
        <v>158</v>
      </c>
      <c r="AX192" s="3">
        <v>77414</v>
      </c>
      <c r="AY192" t="s">
        <v>117</v>
      </c>
      <c r="AZ192" t="s">
        <v>124</v>
      </c>
      <c r="BA192">
        <v>19792457577</v>
      </c>
      <c r="BB192">
        <v>103</v>
      </c>
      <c r="BC192" t="s">
        <v>4810</v>
      </c>
      <c r="BD192" t="s">
        <v>1370</v>
      </c>
      <c r="BG192" t="s">
        <v>1292</v>
      </c>
      <c r="BH192" s="1">
        <v>44075.833333333336</v>
      </c>
      <c r="BI192">
        <v>40</v>
      </c>
      <c r="BJ192">
        <v>0</v>
      </c>
      <c r="BK192">
        <v>8</v>
      </c>
      <c r="BL192">
        <v>8</v>
      </c>
      <c r="BM192">
        <v>8</v>
      </c>
      <c r="BN192">
        <v>8</v>
      </c>
      <c r="BO192">
        <v>8</v>
      </c>
      <c r="BP192">
        <v>0</v>
      </c>
      <c r="BQ192" t="str">
        <f>"8:30 AM"</f>
        <v>8:30 AM</v>
      </c>
      <c r="BR192" t="str">
        <f>"5:00 PM"</f>
        <v>5:00 PM</v>
      </c>
      <c r="BS192" t="s">
        <v>120</v>
      </c>
      <c r="BT192">
        <v>0</v>
      </c>
      <c r="BU192">
        <v>0</v>
      </c>
      <c r="BV192" t="s">
        <v>113</v>
      </c>
      <c r="BW192">
        <v>0</v>
      </c>
      <c r="BX192" t="s">
        <v>4811</v>
      </c>
      <c r="BY192" t="s">
        <v>4804</v>
      </c>
      <c r="BZ192" t="s">
        <v>124</v>
      </c>
      <c r="CA192" t="s">
        <v>4805</v>
      </c>
      <c r="CB192" t="s">
        <v>1292</v>
      </c>
      <c r="CC192" s="3">
        <v>19464</v>
      </c>
      <c r="CD192" t="s">
        <v>1556</v>
      </c>
      <c r="CE192" t="s">
        <v>1557</v>
      </c>
      <c r="CF192" s="4">
        <v>15.87</v>
      </c>
      <c r="CH192" s="4">
        <v>23.81</v>
      </c>
      <c r="CJ192" t="s">
        <v>123</v>
      </c>
      <c r="CK192" t="s">
        <v>4812</v>
      </c>
      <c r="CL192" t="s">
        <v>4813</v>
      </c>
      <c r="CO192" t="s">
        <v>124</v>
      </c>
      <c r="CP192" t="s">
        <v>113</v>
      </c>
      <c r="CQ192" t="s">
        <v>113</v>
      </c>
      <c r="CR192" t="s">
        <v>121</v>
      </c>
      <c r="CS192" t="s">
        <v>121</v>
      </c>
      <c r="CT192" t="s">
        <v>121</v>
      </c>
      <c r="CU192" t="s">
        <v>113</v>
      </c>
      <c r="CV192" t="s">
        <v>1772</v>
      </c>
      <c r="CW192" t="str">
        <f>"16107058808"</f>
        <v>16107058808</v>
      </c>
      <c r="CX192" t="s">
        <v>4814</v>
      </c>
      <c r="CY192" t="s">
        <v>124</v>
      </c>
      <c r="CZ192" t="s">
        <v>126</v>
      </c>
      <c r="DA192" t="s">
        <v>113</v>
      </c>
      <c r="DB192" t="s">
        <v>113</v>
      </c>
      <c r="DC192" t="s">
        <v>121</v>
      </c>
      <c r="DD192" t="s">
        <v>113</v>
      </c>
    </row>
    <row r="193" spans="1:113" ht="15" customHeight="1" x14ac:dyDescent="0.25">
      <c r="A193" t="s">
        <v>2173</v>
      </c>
      <c r="B193" t="s">
        <v>129</v>
      </c>
      <c r="C193" s="1">
        <v>44076.410987615738</v>
      </c>
      <c r="D193" s="1">
        <v>44117</v>
      </c>
      <c r="E193" t="s">
        <v>113</v>
      </c>
      <c r="F193" t="s">
        <v>2130</v>
      </c>
      <c r="G193" t="s">
        <v>12799</v>
      </c>
      <c r="H193" t="s">
        <v>680</v>
      </c>
      <c r="I193">
        <v>10</v>
      </c>
      <c r="J193">
        <v>10</v>
      </c>
      <c r="K193" s="1">
        <v>44166</v>
      </c>
      <c r="L193" s="1">
        <v>44316</v>
      </c>
      <c r="M193" s="1">
        <v>44166</v>
      </c>
      <c r="N193" s="1">
        <v>44316</v>
      </c>
      <c r="O193" t="s">
        <v>132</v>
      </c>
      <c r="P193" t="s">
        <v>2174</v>
      </c>
      <c r="R193" t="s">
        <v>2175</v>
      </c>
      <c r="T193" t="s">
        <v>2176</v>
      </c>
      <c r="U193" t="s">
        <v>234</v>
      </c>
      <c r="V193" s="3">
        <v>34677</v>
      </c>
      <c r="W193" t="s">
        <v>117</v>
      </c>
      <c r="Y193">
        <v>17082055016</v>
      </c>
      <c r="AA193">
        <v>711212</v>
      </c>
      <c r="AB193" t="s">
        <v>2177</v>
      </c>
      <c r="AC193" t="s">
        <v>2178</v>
      </c>
      <c r="AE193" t="s">
        <v>686</v>
      </c>
      <c r="AF193" t="s">
        <v>2175</v>
      </c>
      <c r="AH193" t="s">
        <v>2179</v>
      </c>
      <c r="AI193" t="s">
        <v>234</v>
      </c>
      <c r="AJ193" s="3">
        <v>34677</v>
      </c>
      <c r="AK193" t="s">
        <v>117</v>
      </c>
      <c r="AM193">
        <v>17082055016</v>
      </c>
      <c r="AO193" t="s">
        <v>2180</v>
      </c>
      <c r="AP193" t="s">
        <v>141</v>
      </c>
      <c r="AQ193" t="s">
        <v>688</v>
      </c>
      <c r="AR193" t="s">
        <v>689</v>
      </c>
      <c r="AS193" t="s">
        <v>690</v>
      </c>
      <c r="AT193" t="s">
        <v>691</v>
      </c>
      <c r="AU193" t="s">
        <v>692</v>
      </c>
      <c r="AV193" t="s">
        <v>693</v>
      </c>
      <c r="AW193" t="s">
        <v>522</v>
      </c>
      <c r="AX193" s="3">
        <v>73069</v>
      </c>
      <c r="AY193" t="s">
        <v>117</v>
      </c>
      <c r="BA193">
        <v>14053642525</v>
      </c>
      <c r="BC193" t="s">
        <v>694</v>
      </c>
      <c r="BD193" t="s">
        <v>695</v>
      </c>
      <c r="BE193" t="s">
        <v>522</v>
      </c>
      <c r="BF193" t="s">
        <v>696</v>
      </c>
      <c r="BG193" t="s">
        <v>234</v>
      </c>
      <c r="BH193" s="1">
        <v>44075.833333333336</v>
      </c>
      <c r="BI193">
        <v>56</v>
      </c>
      <c r="BJ193">
        <v>8</v>
      </c>
      <c r="BK193">
        <v>8</v>
      </c>
      <c r="BL193">
        <v>8</v>
      </c>
      <c r="BM193">
        <v>8</v>
      </c>
      <c r="BN193">
        <v>8</v>
      </c>
      <c r="BO193">
        <v>8</v>
      </c>
      <c r="BP193">
        <v>8</v>
      </c>
      <c r="BQ193" t="str">
        <f>"5:00 AM"</f>
        <v>5:00 AM</v>
      </c>
      <c r="BR193" t="str">
        <f>"5:00 PM"</f>
        <v>5:00 PM</v>
      </c>
      <c r="BS193" t="s">
        <v>120</v>
      </c>
      <c r="BT193">
        <v>0</v>
      </c>
      <c r="BU193">
        <v>1</v>
      </c>
      <c r="BV193" t="s">
        <v>113</v>
      </c>
      <c r="BW193">
        <v>0</v>
      </c>
      <c r="BX193" t="s">
        <v>2181</v>
      </c>
      <c r="BY193" t="s">
        <v>2182</v>
      </c>
      <c r="BZ193" t="s">
        <v>2183</v>
      </c>
      <c r="CA193" t="s">
        <v>2184</v>
      </c>
      <c r="CB193" t="s">
        <v>234</v>
      </c>
      <c r="CC193" s="3">
        <v>33626</v>
      </c>
      <c r="CD193" t="s">
        <v>1146</v>
      </c>
      <c r="CE193" t="s">
        <v>368</v>
      </c>
      <c r="CF193" s="4">
        <v>11.72</v>
      </c>
      <c r="CG193" s="4">
        <v>11.72</v>
      </c>
      <c r="CH193" s="4">
        <v>17.579999999999998</v>
      </c>
      <c r="CI193" s="4">
        <v>17.579999999999998</v>
      </c>
      <c r="CJ193" t="s">
        <v>123</v>
      </c>
      <c r="CL193" t="s">
        <v>2185</v>
      </c>
      <c r="CO193" t="s">
        <v>124</v>
      </c>
      <c r="CP193" t="s">
        <v>113</v>
      </c>
      <c r="CQ193" t="s">
        <v>113</v>
      </c>
      <c r="CR193" t="s">
        <v>121</v>
      </c>
      <c r="CS193" t="s">
        <v>113</v>
      </c>
      <c r="CT193" t="s">
        <v>121</v>
      </c>
      <c r="CU193" t="s">
        <v>113</v>
      </c>
      <c r="CV193" t="s">
        <v>703</v>
      </c>
      <c r="CW193" t="str">
        <f>"17082055016"</f>
        <v>17082055016</v>
      </c>
      <c r="CX193" t="s">
        <v>2186</v>
      </c>
      <c r="CY193" t="s">
        <v>124</v>
      </c>
      <c r="CZ193" t="s">
        <v>126</v>
      </c>
      <c r="DA193" t="s">
        <v>113</v>
      </c>
      <c r="DB193" t="s">
        <v>113</v>
      </c>
      <c r="DC193" t="s">
        <v>121</v>
      </c>
      <c r="DD193" t="s">
        <v>113</v>
      </c>
    </row>
    <row r="194" spans="1:113" ht="15" customHeight="1" x14ac:dyDescent="0.25">
      <c r="A194" t="s">
        <v>11727</v>
      </c>
      <c r="B194" t="s">
        <v>129</v>
      </c>
      <c r="C194" s="1">
        <v>44076.483051388888</v>
      </c>
      <c r="D194" s="1">
        <v>44117</v>
      </c>
      <c r="E194" t="s">
        <v>113</v>
      </c>
      <c r="F194" t="s">
        <v>11728</v>
      </c>
      <c r="G194" t="s">
        <v>12788</v>
      </c>
      <c r="H194" t="s">
        <v>200</v>
      </c>
      <c r="I194">
        <v>5</v>
      </c>
      <c r="J194">
        <v>5</v>
      </c>
      <c r="K194" s="1">
        <v>44166</v>
      </c>
      <c r="L194" s="1">
        <v>44372</v>
      </c>
      <c r="M194" s="1">
        <v>44166</v>
      </c>
      <c r="N194" s="1">
        <v>44372</v>
      </c>
      <c r="O194" t="s">
        <v>132</v>
      </c>
      <c r="P194" t="s">
        <v>11729</v>
      </c>
      <c r="Q194" t="s">
        <v>11730</v>
      </c>
      <c r="R194" t="s">
        <v>11731</v>
      </c>
      <c r="S194" t="s">
        <v>178</v>
      </c>
      <c r="T194" t="s">
        <v>5141</v>
      </c>
      <c r="U194" t="s">
        <v>541</v>
      </c>
      <c r="V194" s="3">
        <v>70508</v>
      </c>
      <c r="W194" t="s">
        <v>117</v>
      </c>
      <c r="Y194">
        <v>13379882645</v>
      </c>
      <c r="AA194">
        <v>72251</v>
      </c>
      <c r="AB194" t="s">
        <v>11732</v>
      </c>
      <c r="AC194" t="s">
        <v>11733</v>
      </c>
      <c r="AD194" t="s">
        <v>11734</v>
      </c>
      <c r="AE194" t="s">
        <v>161</v>
      </c>
      <c r="AF194" t="s">
        <v>11731</v>
      </c>
      <c r="AH194" t="s">
        <v>5141</v>
      </c>
      <c r="AI194" t="s">
        <v>541</v>
      </c>
      <c r="AJ194" s="3">
        <v>70508</v>
      </c>
      <c r="AK194" t="s">
        <v>117</v>
      </c>
      <c r="AM194">
        <v>13379882645</v>
      </c>
      <c r="AO194" t="s">
        <v>124</v>
      </c>
      <c r="AP194" t="s">
        <v>239</v>
      </c>
      <c r="AQ194" t="s">
        <v>6435</v>
      </c>
      <c r="AR194" t="s">
        <v>6436</v>
      </c>
      <c r="AT194" t="s">
        <v>6437</v>
      </c>
      <c r="AU194" t="s">
        <v>6438</v>
      </c>
      <c r="AV194" t="s">
        <v>1856</v>
      </c>
      <c r="AW194" t="s">
        <v>339</v>
      </c>
      <c r="AX194" s="3">
        <v>27536</v>
      </c>
      <c r="AY194" t="s">
        <v>117</v>
      </c>
      <c r="AZ194" t="s">
        <v>339</v>
      </c>
      <c r="BA194">
        <v>12524922543</v>
      </c>
      <c r="BC194" t="s">
        <v>6439</v>
      </c>
      <c r="BD194" t="s">
        <v>6440</v>
      </c>
      <c r="BG194" t="s">
        <v>541</v>
      </c>
      <c r="BH194" s="1">
        <v>44075.833333333336</v>
      </c>
      <c r="BI194">
        <v>40</v>
      </c>
      <c r="BJ194">
        <v>0</v>
      </c>
      <c r="BK194">
        <v>8</v>
      </c>
      <c r="BL194">
        <v>8</v>
      </c>
      <c r="BM194">
        <v>8</v>
      </c>
      <c r="BN194">
        <v>8</v>
      </c>
      <c r="BO194">
        <v>8</v>
      </c>
      <c r="BP194">
        <v>0</v>
      </c>
      <c r="BQ194" t="str">
        <f>"2:00 PM"</f>
        <v>2:00 PM</v>
      </c>
      <c r="BR194" t="str">
        <f>"10:00 PM"</f>
        <v>10:00 PM</v>
      </c>
      <c r="BS194" t="s">
        <v>120</v>
      </c>
      <c r="BT194">
        <v>0</v>
      </c>
      <c r="BU194">
        <v>3</v>
      </c>
      <c r="BV194" t="s">
        <v>113</v>
      </c>
      <c r="BW194">
        <v>0</v>
      </c>
      <c r="BX194" s="2" t="s">
        <v>11735</v>
      </c>
      <c r="BY194" t="s">
        <v>11731</v>
      </c>
      <c r="BZ194" t="s">
        <v>178</v>
      </c>
      <c r="CA194" t="s">
        <v>5141</v>
      </c>
      <c r="CB194" t="s">
        <v>541</v>
      </c>
      <c r="CC194" s="3">
        <v>70508</v>
      </c>
      <c r="CD194" t="s">
        <v>5150</v>
      </c>
      <c r="CE194" t="s">
        <v>1185</v>
      </c>
      <c r="CF194" s="4">
        <v>11.94</v>
      </c>
      <c r="CG194" s="4">
        <v>11.94</v>
      </c>
      <c r="CH194" s="4">
        <v>17.91</v>
      </c>
      <c r="CI194" s="4">
        <v>17.91</v>
      </c>
      <c r="CJ194" t="s">
        <v>123</v>
      </c>
      <c r="CL194" t="s">
        <v>11736</v>
      </c>
      <c r="CO194" t="s">
        <v>124</v>
      </c>
      <c r="CP194" t="s">
        <v>113</v>
      </c>
      <c r="CQ194" t="s">
        <v>121</v>
      </c>
      <c r="CR194" t="s">
        <v>121</v>
      </c>
      <c r="CS194" t="s">
        <v>113</v>
      </c>
      <c r="CT194" t="s">
        <v>121</v>
      </c>
      <c r="CU194" t="s">
        <v>113</v>
      </c>
      <c r="CV194" t="s">
        <v>170</v>
      </c>
      <c r="CW194" t="str">
        <f>"13379882645"</f>
        <v>13379882645</v>
      </c>
      <c r="CX194" t="s">
        <v>11737</v>
      </c>
      <c r="CY194" t="s">
        <v>11738</v>
      </c>
      <c r="CZ194" t="s">
        <v>126</v>
      </c>
      <c r="DA194" t="s">
        <v>113</v>
      </c>
      <c r="DB194" t="s">
        <v>113</v>
      </c>
      <c r="DC194" t="s">
        <v>121</v>
      </c>
      <c r="DD194" t="s">
        <v>113</v>
      </c>
    </row>
    <row r="195" spans="1:113" ht="15" customHeight="1" x14ac:dyDescent="0.25">
      <c r="A195" t="s">
        <v>9803</v>
      </c>
      <c r="B195" t="s">
        <v>129</v>
      </c>
      <c r="C195" s="1">
        <v>44076.491232291664</v>
      </c>
      <c r="D195" s="1">
        <v>44123</v>
      </c>
      <c r="E195" t="s">
        <v>113</v>
      </c>
      <c r="F195" t="s">
        <v>5425</v>
      </c>
      <c r="G195" t="s">
        <v>12791</v>
      </c>
      <c r="H195" t="s">
        <v>283</v>
      </c>
      <c r="I195">
        <v>9</v>
      </c>
      <c r="J195">
        <v>9</v>
      </c>
      <c r="K195" s="1">
        <v>44155</v>
      </c>
      <c r="L195" s="1">
        <v>44296</v>
      </c>
      <c r="M195" s="1">
        <v>44155</v>
      </c>
      <c r="N195" s="1">
        <v>44296</v>
      </c>
      <c r="O195" t="s">
        <v>115</v>
      </c>
      <c r="P195" t="s">
        <v>9804</v>
      </c>
      <c r="Q195" t="s">
        <v>9805</v>
      </c>
      <c r="R195" t="s">
        <v>9806</v>
      </c>
      <c r="S195" t="s">
        <v>2226</v>
      </c>
      <c r="T195" t="s">
        <v>5429</v>
      </c>
      <c r="U195" t="s">
        <v>288</v>
      </c>
      <c r="V195" s="3">
        <v>81435</v>
      </c>
      <c r="W195" t="s">
        <v>117</v>
      </c>
      <c r="Y195">
        <v>19707285262</v>
      </c>
      <c r="AA195">
        <v>721199</v>
      </c>
      <c r="AB195" t="s">
        <v>9807</v>
      </c>
      <c r="AC195" t="s">
        <v>3909</v>
      </c>
      <c r="AD195" t="s">
        <v>124</v>
      </c>
      <c r="AE195" t="s">
        <v>263</v>
      </c>
      <c r="AF195" t="s">
        <v>9806</v>
      </c>
      <c r="AG195" t="s">
        <v>2226</v>
      </c>
      <c r="AH195" t="s">
        <v>5429</v>
      </c>
      <c r="AI195" t="s">
        <v>288</v>
      </c>
      <c r="AJ195" s="3">
        <v>81435</v>
      </c>
      <c r="AK195" t="s">
        <v>117</v>
      </c>
      <c r="AM195">
        <v>19707285262</v>
      </c>
      <c r="AO195" t="s">
        <v>9808</v>
      </c>
      <c r="AP195" t="s">
        <v>239</v>
      </c>
      <c r="AQ195" t="s">
        <v>614</v>
      </c>
      <c r="AR195" t="s">
        <v>615</v>
      </c>
      <c r="AS195" t="s">
        <v>616</v>
      </c>
      <c r="AT195" t="s">
        <v>597</v>
      </c>
      <c r="AU195" t="s">
        <v>475</v>
      </c>
      <c r="AV195" t="s">
        <v>476</v>
      </c>
      <c r="AW195" t="s">
        <v>324</v>
      </c>
      <c r="AX195" s="3">
        <v>83814</v>
      </c>
      <c r="AY195" t="s">
        <v>117</v>
      </c>
      <c r="BA195">
        <v>12087772654</v>
      </c>
      <c r="BC195" t="s">
        <v>617</v>
      </c>
      <c r="BD195" t="s">
        <v>478</v>
      </c>
      <c r="BG195" t="s">
        <v>288</v>
      </c>
      <c r="BH195" s="1">
        <v>44073.833333333336</v>
      </c>
      <c r="BI195">
        <v>40</v>
      </c>
      <c r="BJ195">
        <v>0</v>
      </c>
      <c r="BK195">
        <v>8</v>
      </c>
      <c r="BL195">
        <v>8</v>
      </c>
      <c r="BM195">
        <v>8</v>
      </c>
      <c r="BN195">
        <v>8</v>
      </c>
      <c r="BO195">
        <v>8</v>
      </c>
      <c r="BP195">
        <v>0</v>
      </c>
      <c r="BQ195" t="str">
        <f>"9:00 AM"</f>
        <v>9:00 AM</v>
      </c>
      <c r="BR195" t="str">
        <f>"5:00 PM"</f>
        <v>5:00 PM</v>
      </c>
      <c r="BS195" t="s">
        <v>120</v>
      </c>
      <c r="BT195">
        <v>0</v>
      </c>
      <c r="BU195">
        <v>3</v>
      </c>
      <c r="BV195" t="s">
        <v>113</v>
      </c>
      <c r="BW195">
        <v>0</v>
      </c>
      <c r="BX195" t="s">
        <v>9809</v>
      </c>
      <c r="BY195" t="s">
        <v>9810</v>
      </c>
      <c r="BZ195" t="s">
        <v>9811</v>
      </c>
      <c r="CA195" t="s">
        <v>5429</v>
      </c>
      <c r="CB195" t="s">
        <v>288</v>
      </c>
      <c r="CC195" s="3">
        <v>81435</v>
      </c>
      <c r="CD195" t="s">
        <v>5435</v>
      </c>
      <c r="CE195" t="s">
        <v>5436</v>
      </c>
      <c r="CF195" s="4">
        <v>13.53</v>
      </c>
      <c r="CG195" s="4">
        <v>17</v>
      </c>
      <c r="CH195" s="4">
        <v>20.3</v>
      </c>
      <c r="CI195" s="4">
        <v>25.5</v>
      </c>
      <c r="CJ195" t="s">
        <v>123</v>
      </c>
      <c r="CK195" t="s">
        <v>483</v>
      </c>
      <c r="CL195" t="s">
        <v>9812</v>
      </c>
      <c r="CO195" t="s">
        <v>124</v>
      </c>
      <c r="CP195" t="s">
        <v>121</v>
      </c>
      <c r="CQ195" t="s">
        <v>121</v>
      </c>
      <c r="CR195" t="s">
        <v>121</v>
      </c>
      <c r="CS195" t="s">
        <v>113</v>
      </c>
      <c r="CT195" t="s">
        <v>121</v>
      </c>
      <c r="CU195" t="s">
        <v>121</v>
      </c>
      <c r="CV195" t="s">
        <v>9813</v>
      </c>
      <c r="CW195" t="str">
        <f>"19707084566"</f>
        <v>19707084566</v>
      </c>
      <c r="CX195" t="s">
        <v>9814</v>
      </c>
      <c r="CY195" t="s">
        <v>124</v>
      </c>
      <c r="CZ195" t="s">
        <v>126</v>
      </c>
      <c r="DA195" t="s">
        <v>113</v>
      </c>
      <c r="DB195" t="s">
        <v>121</v>
      </c>
      <c r="DC195" t="s">
        <v>121</v>
      </c>
      <c r="DD195" t="s">
        <v>113</v>
      </c>
    </row>
    <row r="196" spans="1:113" ht="15" customHeight="1" x14ac:dyDescent="0.25">
      <c r="A196" t="s">
        <v>4788</v>
      </c>
      <c r="B196" t="s">
        <v>129</v>
      </c>
      <c r="C196" s="1">
        <v>44076.491786342594</v>
      </c>
      <c r="D196" s="1">
        <v>44118</v>
      </c>
      <c r="E196" t="s">
        <v>113</v>
      </c>
      <c r="F196" t="s">
        <v>4789</v>
      </c>
      <c r="G196" t="s">
        <v>12787</v>
      </c>
      <c r="H196" t="s">
        <v>176</v>
      </c>
      <c r="I196">
        <v>30</v>
      </c>
      <c r="J196">
        <v>30</v>
      </c>
      <c r="K196" s="1">
        <v>44166</v>
      </c>
      <c r="L196" s="1">
        <v>44316</v>
      </c>
      <c r="M196" s="1">
        <v>44166</v>
      </c>
      <c r="N196" s="1">
        <v>44316</v>
      </c>
      <c r="O196" t="s">
        <v>132</v>
      </c>
      <c r="P196" t="s">
        <v>4790</v>
      </c>
      <c r="R196" t="s">
        <v>4791</v>
      </c>
      <c r="T196" t="s">
        <v>4792</v>
      </c>
      <c r="U196" t="s">
        <v>348</v>
      </c>
      <c r="V196" s="3">
        <v>30736</v>
      </c>
      <c r="W196" t="s">
        <v>117</v>
      </c>
      <c r="Y196">
        <v>17069377116</v>
      </c>
      <c r="AA196">
        <v>11531</v>
      </c>
      <c r="AB196" t="s">
        <v>2779</v>
      </c>
      <c r="AC196" t="s">
        <v>4793</v>
      </c>
      <c r="AD196" t="s">
        <v>124</v>
      </c>
      <c r="AE196" t="s">
        <v>2368</v>
      </c>
      <c r="AF196" t="s">
        <v>4791</v>
      </c>
      <c r="AH196" t="s">
        <v>4792</v>
      </c>
      <c r="AI196" t="s">
        <v>348</v>
      </c>
      <c r="AJ196" s="3">
        <v>30736</v>
      </c>
      <c r="AK196" t="s">
        <v>117</v>
      </c>
      <c r="AM196">
        <v>17069377116</v>
      </c>
      <c r="AO196" t="s">
        <v>4794</v>
      </c>
      <c r="AP196" t="s">
        <v>239</v>
      </c>
      <c r="AQ196" t="s">
        <v>2238</v>
      </c>
      <c r="AR196" t="s">
        <v>2239</v>
      </c>
      <c r="AT196" t="s">
        <v>597</v>
      </c>
      <c r="AU196" t="s">
        <v>475</v>
      </c>
      <c r="AV196" t="s">
        <v>476</v>
      </c>
      <c r="AW196" t="s">
        <v>324</v>
      </c>
      <c r="AX196" s="3">
        <v>83814</v>
      </c>
      <c r="AY196" t="s">
        <v>117</v>
      </c>
      <c r="BA196">
        <v>12087772654</v>
      </c>
      <c r="BC196" t="s">
        <v>617</v>
      </c>
      <c r="BD196" t="s">
        <v>478</v>
      </c>
      <c r="BG196" t="s">
        <v>348</v>
      </c>
      <c r="BH196" s="1">
        <v>44063.833333333336</v>
      </c>
      <c r="BI196">
        <v>40</v>
      </c>
      <c r="BJ196">
        <v>0</v>
      </c>
      <c r="BK196">
        <v>8</v>
      </c>
      <c r="BL196">
        <v>8</v>
      </c>
      <c r="BM196">
        <v>8</v>
      </c>
      <c r="BN196">
        <v>8</v>
      </c>
      <c r="BO196">
        <v>8</v>
      </c>
      <c r="BP196">
        <v>0</v>
      </c>
      <c r="BQ196" t="str">
        <f>"8:00 AM"</f>
        <v>8:00 AM</v>
      </c>
      <c r="BR196" t="str">
        <f>"4:30 PM"</f>
        <v>4:30 PM</v>
      </c>
      <c r="BS196" t="s">
        <v>120</v>
      </c>
      <c r="BT196">
        <v>0</v>
      </c>
      <c r="BU196">
        <v>0</v>
      </c>
      <c r="BV196" t="s">
        <v>113</v>
      </c>
      <c r="BW196">
        <v>0</v>
      </c>
      <c r="BX196" t="s">
        <v>2621</v>
      </c>
      <c r="BY196" t="s">
        <v>4795</v>
      </c>
      <c r="CA196" t="s">
        <v>4792</v>
      </c>
      <c r="CB196" t="s">
        <v>348</v>
      </c>
      <c r="CC196" s="3">
        <v>30736</v>
      </c>
      <c r="CD196" t="s">
        <v>4796</v>
      </c>
      <c r="CE196" t="s">
        <v>4797</v>
      </c>
      <c r="CF196" s="4">
        <v>11.15</v>
      </c>
      <c r="CG196" s="4">
        <v>22.2</v>
      </c>
      <c r="CH196" s="4">
        <v>16.73</v>
      </c>
      <c r="CI196" s="4">
        <v>33.299999999999997</v>
      </c>
      <c r="CJ196" t="s">
        <v>123</v>
      </c>
      <c r="CK196" t="s">
        <v>4798</v>
      </c>
      <c r="CL196" t="s">
        <v>4799</v>
      </c>
      <c r="CO196" t="s">
        <v>124</v>
      </c>
      <c r="CP196" t="s">
        <v>121</v>
      </c>
      <c r="CQ196" t="s">
        <v>121</v>
      </c>
      <c r="CR196" t="s">
        <v>121</v>
      </c>
      <c r="CS196" t="s">
        <v>121</v>
      </c>
      <c r="CT196" t="s">
        <v>121</v>
      </c>
      <c r="CU196" t="s">
        <v>121</v>
      </c>
      <c r="CV196" t="s">
        <v>485</v>
      </c>
      <c r="CW196" t="str">
        <f>"17069377116"</f>
        <v>17069377116</v>
      </c>
      <c r="CX196" t="s">
        <v>4800</v>
      </c>
      <c r="CY196" t="s">
        <v>124</v>
      </c>
      <c r="CZ196" t="s">
        <v>126</v>
      </c>
      <c r="DA196" t="s">
        <v>113</v>
      </c>
      <c r="DB196" t="s">
        <v>113</v>
      </c>
      <c r="DC196" t="s">
        <v>121</v>
      </c>
      <c r="DD196" t="s">
        <v>113</v>
      </c>
    </row>
    <row r="197" spans="1:113" ht="15" customHeight="1" x14ac:dyDescent="0.25">
      <c r="A197" t="s">
        <v>508</v>
      </c>
      <c r="B197" t="s">
        <v>129</v>
      </c>
      <c r="C197" s="1">
        <v>44076.492580439815</v>
      </c>
      <c r="D197" s="1">
        <v>44117</v>
      </c>
      <c r="E197" t="s">
        <v>113</v>
      </c>
      <c r="F197" t="s">
        <v>509</v>
      </c>
      <c r="G197" t="s">
        <v>12796</v>
      </c>
      <c r="H197" t="s">
        <v>510</v>
      </c>
      <c r="I197">
        <v>20</v>
      </c>
      <c r="J197">
        <v>20</v>
      </c>
      <c r="K197" s="1">
        <v>44151</v>
      </c>
      <c r="L197" s="1">
        <v>44317</v>
      </c>
      <c r="M197" s="1">
        <v>44151</v>
      </c>
      <c r="N197" s="1">
        <v>44317</v>
      </c>
      <c r="O197" t="s">
        <v>115</v>
      </c>
      <c r="P197" t="s">
        <v>511</v>
      </c>
      <c r="R197" t="s">
        <v>512</v>
      </c>
      <c r="S197" t="s">
        <v>513</v>
      </c>
      <c r="T197" t="s">
        <v>514</v>
      </c>
      <c r="U197" t="s">
        <v>397</v>
      </c>
      <c r="V197" s="3">
        <v>84720</v>
      </c>
      <c r="W197" t="s">
        <v>117</v>
      </c>
      <c r="Y197">
        <v>13174902915</v>
      </c>
      <c r="AA197">
        <v>484110</v>
      </c>
      <c r="AB197" t="s">
        <v>515</v>
      </c>
      <c r="AC197" t="s">
        <v>516</v>
      </c>
      <c r="AE197" t="s">
        <v>161</v>
      </c>
      <c r="AF197" t="s">
        <v>512</v>
      </c>
      <c r="AG197" t="s">
        <v>513</v>
      </c>
      <c r="AH197" t="s">
        <v>514</v>
      </c>
      <c r="AI197" t="s">
        <v>397</v>
      </c>
      <c r="AJ197" s="3">
        <v>84720</v>
      </c>
      <c r="AK197" t="s">
        <v>117</v>
      </c>
      <c r="AM197">
        <v>13174902915</v>
      </c>
      <c r="AO197" t="s">
        <v>517</v>
      </c>
      <c r="AP197" t="s">
        <v>239</v>
      </c>
      <c r="AQ197" t="s">
        <v>518</v>
      </c>
      <c r="AR197" t="s">
        <v>519</v>
      </c>
      <c r="AT197" t="s">
        <v>520</v>
      </c>
      <c r="AV197" t="s">
        <v>521</v>
      </c>
      <c r="AW197" t="s">
        <v>522</v>
      </c>
      <c r="AX197" s="3">
        <v>74132</v>
      </c>
      <c r="AY197" t="s">
        <v>117</v>
      </c>
      <c r="AZ197" t="s">
        <v>523</v>
      </c>
      <c r="BA197">
        <v>19189065212</v>
      </c>
      <c r="BC197" t="s">
        <v>524</v>
      </c>
      <c r="BD197" t="s">
        <v>525</v>
      </c>
      <c r="BG197" t="s">
        <v>136</v>
      </c>
      <c r="BH197" s="1">
        <v>44075.833333333336</v>
      </c>
      <c r="BI197">
        <v>35</v>
      </c>
      <c r="BJ197">
        <v>5</v>
      </c>
      <c r="BK197">
        <v>5</v>
      </c>
      <c r="BL197">
        <v>5</v>
      </c>
      <c r="BM197">
        <v>5</v>
      </c>
      <c r="BN197">
        <v>5</v>
      </c>
      <c r="BO197">
        <v>5</v>
      </c>
      <c r="BP197">
        <v>5</v>
      </c>
      <c r="BQ197" t="str">
        <f>"8:00 AM"</f>
        <v>8:00 AM</v>
      </c>
      <c r="BR197" t="str">
        <f>"1:00 PM"</f>
        <v>1:00 PM</v>
      </c>
      <c r="BS197" t="s">
        <v>526</v>
      </c>
      <c r="BT197">
        <v>0</v>
      </c>
      <c r="BU197">
        <v>0</v>
      </c>
      <c r="BV197" t="s">
        <v>113</v>
      </c>
      <c r="BW197">
        <v>0</v>
      </c>
      <c r="BX197" s="2" t="s">
        <v>527</v>
      </c>
      <c r="BY197" t="s">
        <v>528</v>
      </c>
      <c r="CA197" t="s">
        <v>529</v>
      </c>
      <c r="CB197" t="s">
        <v>136</v>
      </c>
      <c r="CC197" s="3">
        <v>46259</v>
      </c>
      <c r="CD197" t="s">
        <v>188</v>
      </c>
      <c r="CE197" t="s">
        <v>530</v>
      </c>
      <c r="CF197" s="4">
        <v>18.670000000000002</v>
      </c>
      <c r="CG197" s="4">
        <v>18.670000000000002</v>
      </c>
      <c r="CH197" s="4">
        <v>28.01</v>
      </c>
      <c r="CI197" s="4">
        <v>28.01</v>
      </c>
      <c r="CJ197" t="s">
        <v>123</v>
      </c>
      <c r="CK197" t="s">
        <v>531</v>
      </c>
      <c r="CL197" t="s">
        <v>532</v>
      </c>
      <c r="CO197" t="s">
        <v>124</v>
      </c>
      <c r="CP197" t="s">
        <v>121</v>
      </c>
      <c r="CQ197" t="s">
        <v>121</v>
      </c>
      <c r="CR197" t="s">
        <v>121</v>
      </c>
      <c r="CS197" t="s">
        <v>113</v>
      </c>
      <c r="CT197" t="s">
        <v>121</v>
      </c>
      <c r="CU197" t="s">
        <v>121</v>
      </c>
      <c r="CV197" t="s">
        <v>533</v>
      </c>
      <c r="CW197" t="str">
        <f>"13174902915"</f>
        <v>13174902915</v>
      </c>
      <c r="CX197" t="s">
        <v>124</v>
      </c>
      <c r="CY197" t="s">
        <v>534</v>
      </c>
      <c r="CZ197" t="s">
        <v>126</v>
      </c>
      <c r="DA197" t="s">
        <v>113</v>
      </c>
      <c r="DB197" t="s">
        <v>121</v>
      </c>
      <c r="DC197" t="s">
        <v>121</v>
      </c>
      <c r="DD197" t="s">
        <v>113</v>
      </c>
      <c r="DE197" t="s">
        <v>518</v>
      </c>
      <c r="DF197" t="s">
        <v>519</v>
      </c>
      <c r="DH197" t="s">
        <v>525</v>
      </c>
      <c r="DI197" t="s">
        <v>524</v>
      </c>
    </row>
    <row r="198" spans="1:113" ht="15" customHeight="1" x14ac:dyDescent="0.25">
      <c r="A198" t="s">
        <v>586</v>
      </c>
      <c r="B198" t="s">
        <v>129</v>
      </c>
      <c r="C198" s="1">
        <v>44076.520153240737</v>
      </c>
      <c r="D198" s="1">
        <v>44127</v>
      </c>
      <c r="E198" t="s">
        <v>113</v>
      </c>
      <c r="F198" t="s">
        <v>587</v>
      </c>
      <c r="G198" t="s">
        <v>12786</v>
      </c>
      <c r="H198" t="s">
        <v>131</v>
      </c>
      <c r="I198">
        <v>25</v>
      </c>
      <c r="J198">
        <v>25</v>
      </c>
      <c r="K198" s="1">
        <v>44166</v>
      </c>
      <c r="L198" s="1">
        <v>44409</v>
      </c>
      <c r="M198" s="1">
        <v>44166</v>
      </c>
      <c r="N198" s="1">
        <v>44409</v>
      </c>
      <c r="O198" t="s">
        <v>132</v>
      </c>
      <c r="P198" t="s">
        <v>588</v>
      </c>
      <c r="R198" t="s">
        <v>589</v>
      </c>
      <c r="T198" t="s">
        <v>590</v>
      </c>
      <c r="U198" t="s">
        <v>591</v>
      </c>
      <c r="V198" s="3">
        <v>29488</v>
      </c>
      <c r="W198" t="s">
        <v>117</v>
      </c>
      <c r="Y198">
        <v>18439082620</v>
      </c>
      <c r="AA198">
        <v>56173</v>
      </c>
      <c r="AB198" t="s">
        <v>592</v>
      </c>
      <c r="AC198" t="s">
        <v>593</v>
      </c>
      <c r="AE198" t="s">
        <v>161</v>
      </c>
      <c r="AF198" t="s">
        <v>589</v>
      </c>
      <c r="AH198" t="s">
        <v>590</v>
      </c>
      <c r="AI198" t="s">
        <v>591</v>
      </c>
      <c r="AJ198" s="3">
        <v>29488</v>
      </c>
      <c r="AK198" t="s">
        <v>117</v>
      </c>
      <c r="AM198">
        <v>18439082620</v>
      </c>
      <c r="AO198" t="s">
        <v>594</v>
      </c>
      <c r="AP198" t="s">
        <v>239</v>
      </c>
      <c r="AQ198" t="s">
        <v>595</v>
      </c>
      <c r="AR198" t="s">
        <v>596</v>
      </c>
      <c r="AS198" t="s">
        <v>124</v>
      </c>
      <c r="AT198" t="s">
        <v>597</v>
      </c>
      <c r="AU198" t="s">
        <v>475</v>
      </c>
      <c r="AV198" t="s">
        <v>476</v>
      </c>
      <c r="AW198" t="s">
        <v>324</v>
      </c>
      <c r="AX198" s="3">
        <v>83814</v>
      </c>
      <c r="AY198" t="s">
        <v>117</v>
      </c>
      <c r="BA198">
        <v>12087772654</v>
      </c>
      <c r="BC198" t="s">
        <v>598</v>
      </c>
      <c r="BD198" t="s">
        <v>478</v>
      </c>
      <c r="BG198" t="s">
        <v>591</v>
      </c>
      <c r="BH198" s="1">
        <v>44075.833333333336</v>
      </c>
      <c r="BI198">
        <v>40</v>
      </c>
      <c r="BJ198">
        <v>0</v>
      </c>
      <c r="BK198">
        <v>8</v>
      </c>
      <c r="BL198">
        <v>8</v>
      </c>
      <c r="BM198">
        <v>8</v>
      </c>
      <c r="BN198">
        <v>8</v>
      </c>
      <c r="BO198">
        <v>8</v>
      </c>
      <c r="BP198">
        <v>0</v>
      </c>
      <c r="BQ198" t="str">
        <f>"7:00 AM"</f>
        <v>7:00 AM</v>
      </c>
      <c r="BR198" t="str">
        <f>"4:00 PM"</f>
        <v>4:00 PM</v>
      </c>
      <c r="BS198" t="s">
        <v>120</v>
      </c>
      <c r="BT198">
        <v>0</v>
      </c>
      <c r="BU198">
        <v>0</v>
      </c>
      <c r="BV198" t="s">
        <v>113</v>
      </c>
      <c r="BW198">
        <v>0</v>
      </c>
      <c r="BX198" t="s">
        <v>599</v>
      </c>
      <c r="BY198" t="s">
        <v>600</v>
      </c>
      <c r="CA198" t="s">
        <v>590</v>
      </c>
      <c r="CB198" t="s">
        <v>591</v>
      </c>
      <c r="CC198" s="3">
        <v>29488</v>
      </c>
      <c r="CD198" t="s">
        <v>601</v>
      </c>
      <c r="CE198" t="s">
        <v>602</v>
      </c>
      <c r="CF198" s="4">
        <v>13.3</v>
      </c>
      <c r="CH198" s="4">
        <v>19.95</v>
      </c>
      <c r="CJ198" t="s">
        <v>123</v>
      </c>
      <c r="CK198" t="s">
        <v>603</v>
      </c>
      <c r="CL198" t="s">
        <v>604</v>
      </c>
      <c r="CO198" t="s">
        <v>124</v>
      </c>
      <c r="CP198" t="s">
        <v>121</v>
      </c>
      <c r="CQ198" t="s">
        <v>121</v>
      </c>
      <c r="CR198" t="s">
        <v>121</v>
      </c>
      <c r="CS198" t="s">
        <v>121</v>
      </c>
      <c r="CT198" t="s">
        <v>121</v>
      </c>
      <c r="CU198" t="s">
        <v>121</v>
      </c>
      <c r="CV198" t="s">
        <v>485</v>
      </c>
      <c r="CW198" t="str">
        <f>"18439082620"</f>
        <v>18439082620</v>
      </c>
      <c r="CX198" t="s">
        <v>605</v>
      </c>
      <c r="CY198" t="s">
        <v>124</v>
      </c>
      <c r="CZ198" t="s">
        <v>126</v>
      </c>
      <c r="DA198" t="s">
        <v>113</v>
      </c>
      <c r="DB198" t="s">
        <v>121</v>
      </c>
      <c r="DC198" t="s">
        <v>121</v>
      </c>
      <c r="DD198" t="s">
        <v>113</v>
      </c>
    </row>
    <row r="199" spans="1:113" ht="15" customHeight="1" x14ac:dyDescent="0.25">
      <c r="A199" t="s">
        <v>2253</v>
      </c>
      <c r="B199" t="s">
        <v>627</v>
      </c>
      <c r="C199" s="1">
        <v>44076.522675694447</v>
      </c>
      <c r="D199" s="1">
        <v>44117</v>
      </c>
      <c r="E199" t="s">
        <v>113</v>
      </c>
      <c r="F199" t="s">
        <v>2254</v>
      </c>
      <c r="G199" t="s">
        <v>12819</v>
      </c>
      <c r="H199" t="s">
        <v>2254</v>
      </c>
      <c r="I199">
        <v>24</v>
      </c>
      <c r="J199">
        <v>23</v>
      </c>
      <c r="K199" s="1">
        <v>44166</v>
      </c>
      <c r="L199" s="1">
        <v>44469</v>
      </c>
      <c r="M199" s="1">
        <v>44166</v>
      </c>
      <c r="N199" s="1">
        <v>44469</v>
      </c>
      <c r="O199" t="s">
        <v>115</v>
      </c>
      <c r="P199" t="s">
        <v>2255</v>
      </c>
      <c r="R199" t="s">
        <v>2256</v>
      </c>
      <c r="T199" t="s">
        <v>2257</v>
      </c>
      <c r="U199" t="s">
        <v>339</v>
      </c>
      <c r="V199" s="3">
        <v>28012</v>
      </c>
      <c r="W199" t="s">
        <v>117</v>
      </c>
      <c r="Y199">
        <v>17047186669</v>
      </c>
      <c r="AA199">
        <v>56173</v>
      </c>
      <c r="AB199" t="s">
        <v>2258</v>
      </c>
      <c r="AC199" t="s">
        <v>2259</v>
      </c>
      <c r="AD199" t="s">
        <v>575</v>
      </c>
      <c r="AE199" t="s">
        <v>263</v>
      </c>
      <c r="AF199" t="s">
        <v>2256</v>
      </c>
      <c r="AH199" t="s">
        <v>2257</v>
      </c>
      <c r="AI199" t="s">
        <v>339</v>
      </c>
      <c r="AJ199" s="3">
        <v>28012</v>
      </c>
      <c r="AK199" t="s">
        <v>117</v>
      </c>
      <c r="AM199">
        <v>17047186669</v>
      </c>
      <c r="AO199" t="s">
        <v>2260</v>
      </c>
      <c r="AP199" t="s">
        <v>239</v>
      </c>
      <c r="AQ199" t="s">
        <v>595</v>
      </c>
      <c r="AR199" t="s">
        <v>596</v>
      </c>
      <c r="AS199" t="s">
        <v>124</v>
      </c>
      <c r="AT199" t="s">
        <v>597</v>
      </c>
      <c r="AU199" t="s">
        <v>475</v>
      </c>
      <c r="AV199" t="s">
        <v>476</v>
      </c>
      <c r="AW199" t="s">
        <v>324</v>
      </c>
      <c r="AX199" s="3">
        <v>83814</v>
      </c>
      <c r="AY199" t="s">
        <v>117</v>
      </c>
      <c r="BA199">
        <v>12087772654</v>
      </c>
      <c r="BC199" t="s">
        <v>598</v>
      </c>
      <c r="BD199" t="s">
        <v>478</v>
      </c>
      <c r="BG199" t="s">
        <v>339</v>
      </c>
      <c r="BH199" s="1">
        <v>44075.833333333336</v>
      </c>
      <c r="BI199">
        <v>40</v>
      </c>
      <c r="BJ199">
        <v>0</v>
      </c>
      <c r="BK199">
        <v>8</v>
      </c>
      <c r="BL199">
        <v>8</v>
      </c>
      <c r="BM199">
        <v>8</v>
      </c>
      <c r="BN199">
        <v>8</v>
      </c>
      <c r="BO199">
        <v>8</v>
      </c>
      <c r="BP199">
        <v>0</v>
      </c>
      <c r="BQ199" t="str">
        <f>"7:00 AM"</f>
        <v>7:00 AM</v>
      </c>
      <c r="BR199" t="str">
        <f>"4:00 PM"</f>
        <v>4:00 PM</v>
      </c>
      <c r="BS199" t="s">
        <v>120</v>
      </c>
      <c r="BT199">
        <v>0</v>
      </c>
      <c r="BU199">
        <v>0</v>
      </c>
      <c r="BV199" t="s">
        <v>113</v>
      </c>
      <c r="BW199">
        <v>0</v>
      </c>
      <c r="BX199" t="s">
        <v>2261</v>
      </c>
      <c r="BY199" t="s">
        <v>2262</v>
      </c>
      <c r="CA199" t="s">
        <v>2257</v>
      </c>
      <c r="CB199" t="s">
        <v>339</v>
      </c>
      <c r="CC199" s="3">
        <v>28012</v>
      </c>
      <c r="CD199" t="s">
        <v>2263</v>
      </c>
      <c r="CE199" t="s">
        <v>1706</v>
      </c>
      <c r="CF199" s="4">
        <v>18.93</v>
      </c>
      <c r="CH199" s="4">
        <v>28.4</v>
      </c>
      <c r="CJ199" t="s">
        <v>123</v>
      </c>
      <c r="CK199" t="s">
        <v>124</v>
      </c>
      <c r="CL199" t="s">
        <v>2264</v>
      </c>
      <c r="CO199" t="s">
        <v>124</v>
      </c>
      <c r="CP199" t="s">
        <v>121</v>
      </c>
      <c r="CQ199" t="s">
        <v>121</v>
      </c>
      <c r="CR199" t="s">
        <v>121</v>
      </c>
      <c r="CS199" t="s">
        <v>121</v>
      </c>
      <c r="CT199" t="s">
        <v>121</v>
      </c>
      <c r="CU199" t="s">
        <v>113</v>
      </c>
      <c r="CV199" t="s">
        <v>485</v>
      </c>
      <c r="CW199" t="str">
        <f>"17047181414"</f>
        <v>17047181414</v>
      </c>
      <c r="CX199" t="s">
        <v>2260</v>
      </c>
      <c r="CY199" t="s">
        <v>124</v>
      </c>
      <c r="CZ199" t="s">
        <v>126</v>
      </c>
      <c r="DA199" t="s">
        <v>113</v>
      </c>
      <c r="DB199" t="s">
        <v>121</v>
      </c>
      <c r="DC199" t="s">
        <v>121</v>
      </c>
      <c r="DD199" t="s">
        <v>113</v>
      </c>
    </row>
    <row r="200" spans="1:113" ht="15" customHeight="1" x14ac:dyDescent="0.25">
      <c r="A200" t="s">
        <v>7721</v>
      </c>
      <c r="B200" t="s">
        <v>129</v>
      </c>
      <c r="C200" s="1">
        <v>44076.525906481482</v>
      </c>
      <c r="D200" s="1">
        <v>44124</v>
      </c>
      <c r="E200" t="s">
        <v>113</v>
      </c>
      <c r="F200" t="s">
        <v>561</v>
      </c>
      <c r="G200" t="s">
        <v>12787</v>
      </c>
      <c r="H200" t="s">
        <v>176</v>
      </c>
      <c r="I200">
        <v>22</v>
      </c>
      <c r="J200">
        <v>22</v>
      </c>
      <c r="K200" s="1">
        <v>44166</v>
      </c>
      <c r="L200" s="1">
        <v>44439</v>
      </c>
      <c r="M200" s="1">
        <v>44166</v>
      </c>
      <c r="N200" s="1">
        <v>44439</v>
      </c>
      <c r="O200" t="s">
        <v>132</v>
      </c>
      <c r="P200" t="s">
        <v>7722</v>
      </c>
      <c r="R200" t="s">
        <v>7723</v>
      </c>
      <c r="T200" t="s">
        <v>2855</v>
      </c>
      <c r="U200" t="s">
        <v>182</v>
      </c>
      <c r="V200" s="3">
        <v>97477</v>
      </c>
      <c r="W200" t="s">
        <v>117</v>
      </c>
      <c r="Y200">
        <v>15417299424</v>
      </c>
      <c r="AA200">
        <v>11531</v>
      </c>
      <c r="AB200" t="s">
        <v>7724</v>
      </c>
      <c r="AC200" t="s">
        <v>7725</v>
      </c>
      <c r="AE200" t="s">
        <v>1508</v>
      </c>
      <c r="AF200" t="s">
        <v>7723</v>
      </c>
      <c r="AH200" t="s">
        <v>2855</v>
      </c>
      <c r="AI200" t="s">
        <v>182</v>
      </c>
      <c r="AJ200" s="3">
        <v>97477</v>
      </c>
      <c r="AK200" t="s">
        <v>117</v>
      </c>
      <c r="AM200">
        <v>15417299424</v>
      </c>
      <c r="AO200" t="s">
        <v>7726</v>
      </c>
      <c r="AP200" t="s">
        <v>141</v>
      </c>
      <c r="AQ200" t="s">
        <v>7727</v>
      </c>
      <c r="AR200" t="s">
        <v>7196</v>
      </c>
      <c r="AS200" t="s">
        <v>7728</v>
      </c>
      <c r="AT200" t="s">
        <v>7729</v>
      </c>
      <c r="AV200" t="s">
        <v>7730</v>
      </c>
      <c r="AW200" t="s">
        <v>182</v>
      </c>
      <c r="AX200" s="3">
        <v>97405</v>
      </c>
      <c r="AY200" t="s">
        <v>117</v>
      </c>
      <c r="BA200">
        <v>15414841811</v>
      </c>
      <c r="BC200" t="s">
        <v>7731</v>
      </c>
      <c r="BD200" t="s">
        <v>7732</v>
      </c>
      <c r="BE200" t="s">
        <v>182</v>
      </c>
      <c r="BF200" t="s">
        <v>7733</v>
      </c>
      <c r="BG200" t="s">
        <v>182</v>
      </c>
      <c r="BH200" s="1">
        <v>44075.833333333336</v>
      </c>
      <c r="BI200">
        <v>40</v>
      </c>
      <c r="BJ200">
        <v>0</v>
      </c>
      <c r="BK200">
        <v>8</v>
      </c>
      <c r="BL200">
        <v>8</v>
      </c>
      <c r="BM200">
        <v>8</v>
      </c>
      <c r="BN200">
        <v>8</v>
      </c>
      <c r="BO200">
        <v>8</v>
      </c>
      <c r="BP200">
        <v>0</v>
      </c>
      <c r="BQ200" t="str">
        <f>"7:00 AM"</f>
        <v>7:00 AM</v>
      </c>
      <c r="BR200" t="str">
        <f>"3:30 PM"</f>
        <v>3:30 PM</v>
      </c>
      <c r="BS200" t="s">
        <v>120</v>
      </c>
      <c r="BT200">
        <v>0</v>
      </c>
      <c r="BU200">
        <v>3</v>
      </c>
      <c r="BV200" t="s">
        <v>113</v>
      </c>
      <c r="BW200">
        <v>0</v>
      </c>
      <c r="BX200" t="s">
        <v>7734</v>
      </c>
      <c r="BY200" t="s">
        <v>7735</v>
      </c>
      <c r="CA200" t="s">
        <v>2855</v>
      </c>
      <c r="CB200" t="s">
        <v>182</v>
      </c>
      <c r="CC200" s="3">
        <v>97477</v>
      </c>
      <c r="CD200" t="s">
        <v>7736</v>
      </c>
      <c r="CE200" t="s">
        <v>7737</v>
      </c>
      <c r="CF200" s="4">
        <v>17.41</v>
      </c>
      <c r="CH200" s="4">
        <v>26.12</v>
      </c>
      <c r="CJ200" t="s">
        <v>123</v>
      </c>
      <c r="CL200" t="s">
        <v>7738</v>
      </c>
      <c r="CO200" t="s">
        <v>124</v>
      </c>
      <c r="CP200" t="s">
        <v>121</v>
      </c>
      <c r="CQ200" t="s">
        <v>121</v>
      </c>
      <c r="CR200" t="s">
        <v>121</v>
      </c>
      <c r="CS200" t="s">
        <v>113</v>
      </c>
      <c r="CT200" t="s">
        <v>121</v>
      </c>
      <c r="CU200" t="s">
        <v>121</v>
      </c>
      <c r="CV200" t="s">
        <v>7739</v>
      </c>
      <c r="CW200" t="str">
        <f>"15417299424"</f>
        <v>15417299424</v>
      </c>
      <c r="CX200" t="s">
        <v>7726</v>
      </c>
      <c r="CY200" t="s">
        <v>124</v>
      </c>
      <c r="CZ200" t="s">
        <v>126</v>
      </c>
      <c r="DA200" t="s">
        <v>113</v>
      </c>
      <c r="DB200" t="s">
        <v>113</v>
      </c>
      <c r="DC200" t="s">
        <v>121</v>
      </c>
      <c r="DD200" t="s">
        <v>113</v>
      </c>
      <c r="DE200" t="s">
        <v>7727</v>
      </c>
      <c r="DF200" t="s">
        <v>7196</v>
      </c>
      <c r="DG200" t="s">
        <v>1459</v>
      </c>
      <c r="DH200" t="s">
        <v>7740</v>
      </c>
      <c r="DI200" t="s">
        <v>7731</v>
      </c>
    </row>
    <row r="201" spans="1:113" ht="15" customHeight="1" x14ac:dyDescent="0.25">
      <c r="A201" t="s">
        <v>7690</v>
      </c>
      <c r="B201" t="s">
        <v>129</v>
      </c>
      <c r="C201" s="1">
        <v>44076.573584722224</v>
      </c>
      <c r="D201" s="1">
        <v>44117</v>
      </c>
      <c r="E201" t="s">
        <v>113</v>
      </c>
      <c r="F201" t="s">
        <v>5599</v>
      </c>
      <c r="G201" t="s">
        <v>12797</v>
      </c>
      <c r="H201" t="s">
        <v>537</v>
      </c>
      <c r="I201">
        <v>52</v>
      </c>
      <c r="J201">
        <v>52</v>
      </c>
      <c r="K201" s="1">
        <v>44166</v>
      </c>
      <c r="L201" s="1">
        <v>44378</v>
      </c>
      <c r="M201" s="1">
        <v>44166</v>
      </c>
      <c r="N201" s="1">
        <v>44378</v>
      </c>
      <c r="O201" t="s">
        <v>132</v>
      </c>
      <c r="P201" t="s">
        <v>7691</v>
      </c>
      <c r="R201" t="s">
        <v>7692</v>
      </c>
      <c r="T201" t="s">
        <v>7693</v>
      </c>
      <c r="U201" t="s">
        <v>541</v>
      </c>
      <c r="V201" s="3">
        <v>70586</v>
      </c>
      <c r="W201" t="s">
        <v>117</v>
      </c>
      <c r="Y201">
        <v>13373631389</v>
      </c>
      <c r="AA201">
        <v>31171</v>
      </c>
      <c r="AB201" t="s">
        <v>7694</v>
      </c>
      <c r="AC201" t="s">
        <v>948</v>
      </c>
      <c r="AE201" t="s">
        <v>161</v>
      </c>
      <c r="AF201" t="s">
        <v>7692</v>
      </c>
      <c r="AH201" t="s">
        <v>7693</v>
      </c>
      <c r="AI201" t="s">
        <v>541</v>
      </c>
      <c r="AJ201" s="3">
        <v>70586</v>
      </c>
      <c r="AK201" t="s">
        <v>117</v>
      </c>
      <c r="AM201">
        <v>13373631389</v>
      </c>
      <c r="AO201" t="s">
        <v>7695</v>
      </c>
      <c r="AP201" t="s">
        <v>141</v>
      </c>
      <c r="AQ201" t="s">
        <v>1178</v>
      </c>
      <c r="AR201" t="s">
        <v>118</v>
      </c>
      <c r="AS201" t="s">
        <v>948</v>
      </c>
      <c r="AT201" t="s">
        <v>1179</v>
      </c>
      <c r="AV201" t="s">
        <v>1180</v>
      </c>
      <c r="AW201" t="s">
        <v>541</v>
      </c>
      <c r="AX201" s="3">
        <v>70601</v>
      </c>
      <c r="AY201" t="s">
        <v>117</v>
      </c>
      <c r="BA201">
        <v>13372140354</v>
      </c>
      <c r="BC201" t="s">
        <v>1181</v>
      </c>
      <c r="BD201" t="s">
        <v>1182</v>
      </c>
      <c r="BE201" t="s">
        <v>541</v>
      </c>
      <c r="BF201" t="s">
        <v>553</v>
      </c>
      <c r="BG201" t="s">
        <v>541</v>
      </c>
      <c r="BH201" s="1">
        <v>44075.833333333336</v>
      </c>
      <c r="BI201">
        <v>35</v>
      </c>
      <c r="BJ201">
        <v>0</v>
      </c>
      <c r="BK201">
        <v>7</v>
      </c>
      <c r="BL201">
        <v>7</v>
      </c>
      <c r="BM201">
        <v>7</v>
      </c>
      <c r="BN201">
        <v>7</v>
      </c>
      <c r="BO201">
        <v>7</v>
      </c>
      <c r="BP201">
        <v>0</v>
      </c>
      <c r="BQ201" t="str">
        <f>"7:00 AM"</f>
        <v>7:00 AM</v>
      </c>
      <c r="BR201" t="str">
        <f>"3:00 PM"</f>
        <v>3:00 PM</v>
      </c>
      <c r="BS201" t="s">
        <v>120</v>
      </c>
      <c r="BT201">
        <v>0</v>
      </c>
      <c r="BU201">
        <v>3</v>
      </c>
      <c r="BV201" t="s">
        <v>113</v>
      </c>
      <c r="BW201">
        <v>0</v>
      </c>
      <c r="BX201" t="s">
        <v>7696</v>
      </c>
      <c r="BY201" t="s">
        <v>7692</v>
      </c>
      <c r="CA201" t="s">
        <v>7693</v>
      </c>
      <c r="CB201" t="s">
        <v>541</v>
      </c>
      <c r="CC201" s="3">
        <v>70586</v>
      </c>
      <c r="CD201" t="s">
        <v>555</v>
      </c>
      <c r="CE201" t="s">
        <v>556</v>
      </c>
      <c r="CF201" s="4">
        <v>9.2799999999999994</v>
      </c>
      <c r="CG201" s="4">
        <v>9.2799999999999994</v>
      </c>
      <c r="CH201" s="4">
        <v>13.92</v>
      </c>
      <c r="CI201" s="4">
        <v>13.92</v>
      </c>
      <c r="CJ201" t="s">
        <v>123</v>
      </c>
      <c r="CK201" t="s">
        <v>7697</v>
      </c>
      <c r="CL201" t="s">
        <v>7698</v>
      </c>
      <c r="CO201" t="s">
        <v>124</v>
      </c>
      <c r="CP201" t="s">
        <v>113</v>
      </c>
      <c r="CQ201" t="s">
        <v>113</v>
      </c>
      <c r="CR201" t="s">
        <v>121</v>
      </c>
      <c r="CS201" t="s">
        <v>121</v>
      </c>
      <c r="CT201" t="s">
        <v>121</v>
      </c>
      <c r="CU201" t="s">
        <v>121</v>
      </c>
      <c r="CV201" t="s">
        <v>7699</v>
      </c>
      <c r="CW201" t="str">
        <f>"13373631389"</f>
        <v>13373631389</v>
      </c>
      <c r="CX201" t="s">
        <v>7695</v>
      </c>
      <c r="CY201" t="s">
        <v>124</v>
      </c>
      <c r="CZ201" t="s">
        <v>126</v>
      </c>
      <c r="DA201" t="s">
        <v>113</v>
      </c>
      <c r="DB201" t="s">
        <v>113</v>
      </c>
      <c r="DC201" t="s">
        <v>121</v>
      </c>
      <c r="DD201" t="s">
        <v>113</v>
      </c>
      <c r="DE201" t="s">
        <v>5612</v>
      </c>
      <c r="DF201" t="s">
        <v>5613</v>
      </c>
      <c r="DH201" t="s">
        <v>1182</v>
      </c>
      <c r="DI201" t="s">
        <v>6329</v>
      </c>
    </row>
    <row r="202" spans="1:113" ht="15" customHeight="1" x14ac:dyDescent="0.25">
      <c r="A202" t="s">
        <v>6365</v>
      </c>
      <c r="B202" t="s">
        <v>129</v>
      </c>
      <c r="C202" s="1">
        <v>44076.581443287039</v>
      </c>
      <c r="D202" s="1">
        <v>44126</v>
      </c>
      <c r="E202" t="s">
        <v>113</v>
      </c>
      <c r="F202" t="s">
        <v>156</v>
      </c>
      <c r="G202" t="s">
        <v>12786</v>
      </c>
      <c r="H202" t="s">
        <v>131</v>
      </c>
      <c r="I202">
        <v>8</v>
      </c>
      <c r="J202">
        <v>8</v>
      </c>
      <c r="K202" s="1">
        <v>44166</v>
      </c>
      <c r="L202" s="1">
        <v>44270</v>
      </c>
      <c r="M202" s="1">
        <v>44166</v>
      </c>
      <c r="N202" s="1">
        <v>44270</v>
      </c>
      <c r="O202" t="s">
        <v>132</v>
      </c>
      <c r="P202" t="s">
        <v>6366</v>
      </c>
      <c r="Q202" t="s">
        <v>6367</v>
      </c>
      <c r="R202" t="s">
        <v>6368</v>
      </c>
      <c r="T202" t="s">
        <v>6369</v>
      </c>
      <c r="U202" t="s">
        <v>1292</v>
      </c>
      <c r="V202" s="3">
        <v>18078</v>
      </c>
      <c r="W202" t="s">
        <v>117</v>
      </c>
      <c r="Y202">
        <v>14842393651</v>
      </c>
      <c r="AA202">
        <v>561730</v>
      </c>
      <c r="AB202" t="s">
        <v>6370</v>
      </c>
      <c r="AC202" t="s">
        <v>6371</v>
      </c>
      <c r="AD202" t="s">
        <v>6372</v>
      </c>
      <c r="AE202" t="s">
        <v>119</v>
      </c>
      <c r="AF202" t="s">
        <v>6368</v>
      </c>
      <c r="AH202" t="s">
        <v>6369</v>
      </c>
      <c r="AI202" t="s">
        <v>1292</v>
      </c>
      <c r="AJ202" s="3">
        <v>18078</v>
      </c>
      <c r="AK202" t="s">
        <v>117</v>
      </c>
      <c r="AM202">
        <v>14842393651</v>
      </c>
      <c r="AO202" t="s">
        <v>124</v>
      </c>
      <c r="AP202" t="s">
        <v>141</v>
      </c>
      <c r="AQ202" t="s">
        <v>162</v>
      </c>
      <c r="AR202" t="s">
        <v>163</v>
      </c>
      <c r="AS202" t="s">
        <v>164</v>
      </c>
      <c r="AT202" t="s">
        <v>2303</v>
      </c>
      <c r="AU202" t="s">
        <v>166</v>
      </c>
      <c r="AV202" t="s">
        <v>157</v>
      </c>
      <c r="AW202" t="s">
        <v>158</v>
      </c>
      <c r="AX202" s="3">
        <v>78746</v>
      </c>
      <c r="AY202" t="s">
        <v>117</v>
      </c>
      <c r="BA202">
        <v>15123470007</v>
      </c>
      <c r="BC202" t="s">
        <v>167</v>
      </c>
      <c r="BD202" t="s">
        <v>6373</v>
      </c>
      <c r="BE202" t="s">
        <v>158</v>
      </c>
      <c r="BF202" t="s">
        <v>169</v>
      </c>
      <c r="BG202" t="s">
        <v>1292</v>
      </c>
      <c r="BH202" s="1">
        <v>44075.833333333336</v>
      </c>
      <c r="BI202">
        <v>40</v>
      </c>
      <c r="BJ202">
        <v>0</v>
      </c>
      <c r="BK202">
        <v>8</v>
      </c>
      <c r="BL202">
        <v>8</v>
      </c>
      <c r="BM202">
        <v>8</v>
      </c>
      <c r="BN202">
        <v>8</v>
      </c>
      <c r="BO202">
        <v>8</v>
      </c>
      <c r="BP202">
        <v>0</v>
      </c>
      <c r="BQ202" t="str">
        <f>"8:00 AM"</f>
        <v>8:00 AM</v>
      </c>
      <c r="BR202" t="str">
        <f>"5:00 PM"</f>
        <v>5:00 PM</v>
      </c>
      <c r="BS202" t="s">
        <v>120</v>
      </c>
      <c r="BT202">
        <v>0</v>
      </c>
      <c r="BU202">
        <v>0</v>
      </c>
      <c r="BV202" t="s">
        <v>113</v>
      </c>
      <c r="BW202">
        <v>0</v>
      </c>
      <c r="BX202" t="s">
        <v>120</v>
      </c>
      <c r="BY202" t="s">
        <v>6374</v>
      </c>
      <c r="CA202" t="s">
        <v>6375</v>
      </c>
      <c r="CB202" t="s">
        <v>1292</v>
      </c>
      <c r="CC202" s="3">
        <v>18037</v>
      </c>
      <c r="CD202" t="s">
        <v>6376</v>
      </c>
      <c r="CE202" t="s">
        <v>6377</v>
      </c>
      <c r="CF202" s="4">
        <v>14.32</v>
      </c>
      <c r="CG202" s="4">
        <v>14.32</v>
      </c>
      <c r="CH202" s="4">
        <v>21.48</v>
      </c>
      <c r="CI202" s="4">
        <v>21.48</v>
      </c>
      <c r="CJ202" t="s">
        <v>123</v>
      </c>
      <c r="CK202" t="s">
        <v>124</v>
      </c>
      <c r="CL202" t="s">
        <v>6378</v>
      </c>
      <c r="CO202" t="s">
        <v>124</v>
      </c>
      <c r="CP202" t="s">
        <v>121</v>
      </c>
      <c r="CQ202" t="s">
        <v>121</v>
      </c>
      <c r="CR202" t="s">
        <v>121</v>
      </c>
      <c r="CS202" t="s">
        <v>121</v>
      </c>
      <c r="CT202" t="s">
        <v>121</v>
      </c>
      <c r="CU202" t="s">
        <v>121</v>
      </c>
      <c r="CV202" t="s">
        <v>6379</v>
      </c>
      <c r="CW202" t="str">
        <f>"16109720176"</f>
        <v>16109720176</v>
      </c>
      <c r="CX202" t="s">
        <v>6380</v>
      </c>
      <c r="CY202" t="s">
        <v>124</v>
      </c>
      <c r="CZ202" t="s">
        <v>126</v>
      </c>
      <c r="DA202" t="s">
        <v>113</v>
      </c>
      <c r="DB202" t="s">
        <v>113</v>
      </c>
      <c r="DC202" t="s">
        <v>121</v>
      </c>
      <c r="DD202" t="s">
        <v>113</v>
      </c>
    </row>
    <row r="203" spans="1:113" ht="15" customHeight="1" x14ac:dyDescent="0.25">
      <c r="A203" t="s">
        <v>4102</v>
      </c>
      <c r="B203" t="s">
        <v>129</v>
      </c>
      <c r="C203" s="1">
        <v>44076.662716435188</v>
      </c>
      <c r="D203" s="1">
        <v>44123</v>
      </c>
      <c r="E203" t="s">
        <v>121</v>
      </c>
      <c r="F203" t="s">
        <v>2976</v>
      </c>
      <c r="G203" t="s">
        <v>12814</v>
      </c>
      <c r="H203" t="s">
        <v>1818</v>
      </c>
      <c r="I203">
        <v>40</v>
      </c>
      <c r="J203">
        <v>40</v>
      </c>
      <c r="K203" s="1">
        <v>44166</v>
      </c>
      <c r="L203" s="1">
        <v>44248</v>
      </c>
      <c r="M203" s="1">
        <v>44166</v>
      </c>
      <c r="N203" s="1">
        <v>44248</v>
      </c>
      <c r="O203" t="s">
        <v>132</v>
      </c>
      <c r="P203" t="s">
        <v>4103</v>
      </c>
      <c r="R203" t="s">
        <v>3088</v>
      </c>
      <c r="T203" t="s">
        <v>3089</v>
      </c>
      <c r="U203" t="s">
        <v>750</v>
      </c>
      <c r="V203" s="3">
        <v>45053</v>
      </c>
      <c r="W203" t="s">
        <v>117</v>
      </c>
      <c r="X203" t="s">
        <v>3090</v>
      </c>
      <c r="Y203">
        <v>15134103387</v>
      </c>
      <c r="AA203">
        <v>71399</v>
      </c>
      <c r="AB203" t="s">
        <v>4104</v>
      </c>
      <c r="AC203" t="s">
        <v>4105</v>
      </c>
      <c r="AD203" t="s">
        <v>4106</v>
      </c>
      <c r="AE203" t="s">
        <v>263</v>
      </c>
      <c r="AF203" t="s">
        <v>3088</v>
      </c>
      <c r="AH203" t="s">
        <v>3089</v>
      </c>
      <c r="AI203" t="s">
        <v>750</v>
      </c>
      <c r="AJ203" s="3">
        <v>45053</v>
      </c>
      <c r="AK203" t="s">
        <v>117</v>
      </c>
      <c r="AM203">
        <v>15134103387</v>
      </c>
      <c r="AO203" t="s">
        <v>4107</v>
      </c>
      <c r="AP203" t="s">
        <v>141</v>
      </c>
      <c r="AQ203" t="s">
        <v>2984</v>
      </c>
      <c r="AR203" t="s">
        <v>164</v>
      </c>
      <c r="AS203" t="s">
        <v>2985</v>
      </c>
      <c r="AT203" t="s">
        <v>2986</v>
      </c>
      <c r="AU203" t="s">
        <v>2987</v>
      </c>
      <c r="AV203" t="s">
        <v>2988</v>
      </c>
      <c r="AW203" t="s">
        <v>1200</v>
      </c>
      <c r="AX203" s="3">
        <v>21401</v>
      </c>
      <c r="AY203" t="s">
        <v>117</v>
      </c>
      <c r="BA203">
        <v>14105739955</v>
      </c>
      <c r="BC203" t="s">
        <v>2989</v>
      </c>
      <c r="BD203" t="s">
        <v>2990</v>
      </c>
      <c r="BE203" t="s">
        <v>1200</v>
      </c>
      <c r="BF203" t="s">
        <v>2991</v>
      </c>
      <c r="BG203" t="s">
        <v>468</v>
      </c>
      <c r="BH203" s="1">
        <v>44075.833333333336</v>
      </c>
      <c r="BI203">
        <v>35</v>
      </c>
      <c r="BJ203">
        <v>0</v>
      </c>
      <c r="BK203">
        <v>7</v>
      </c>
      <c r="BL203">
        <v>7</v>
      </c>
      <c r="BM203">
        <v>7</v>
      </c>
      <c r="BN203">
        <v>7</v>
      </c>
      <c r="BO203">
        <v>7</v>
      </c>
      <c r="BP203">
        <v>0</v>
      </c>
      <c r="BQ203" t="str">
        <f>"8:30 AM"</f>
        <v>8:30 AM</v>
      </c>
      <c r="BR203" t="str">
        <f>"5:00 PM"</f>
        <v>5:00 PM</v>
      </c>
      <c r="BS203" t="s">
        <v>120</v>
      </c>
      <c r="BT203">
        <v>0</v>
      </c>
      <c r="BU203">
        <v>0</v>
      </c>
      <c r="BV203" t="s">
        <v>113</v>
      </c>
      <c r="BW203">
        <v>0</v>
      </c>
      <c r="BX203" t="s">
        <v>4108</v>
      </c>
      <c r="BY203" t="s">
        <v>3095</v>
      </c>
      <c r="CA203" t="s">
        <v>3096</v>
      </c>
      <c r="CB203" t="s">
        <v>468</v>
      </c>
      <c r="CC203" s="3">
        <v>35045</v>
      </c>
      <c r="CD203" t="s">
        <v>3097</v>
      </c>
      <c r="CE203" t="s">
        <v>3098</v>
      </c>
      <c r="CF203" s="4">
        <v>14.67</v>
      </c>
      <c r="CJ203" t="s">
        <v>123</v>
      </c>
      <c r="CL203" t="s">
        <v>4109</v>
      </c>
      <c r="CO203" t="s">
        <v>124</v>
      </c>
      <c r="CP203" t="s">
        <v>113</v>
      </c>
      <c r="CQ203" t="s">
        <v>113</v>
      </c>
      <c r="CR203" t="s">
        <v>113</v>
      </c>
      <c r="CS203" t="s">
        <v>113</v>
      </c>
      <c r="CT203" t="s">
        <v>121</v>
      </c>
      <c r="CU203" t="s">
        <v>121</v>
      </c>
      <c r="CV203" t="s">
        <v>2997</v>
      </c>
      <c r="CW203" t="str">
        <f>"15134103387"</f>
        <v>15134103387</v>
      </c>
      <c r="CX203" t="s">
        <v>4107</v>
      </c>
      <c r="CY203" t="s">
        <v>124</v>
      </c>
      <c r="CZ203" t="s">
        <v>126</v>
      </c>
      <c r="DA203" t="s">
        <v>113</v>
      </c>
      <c r="DB203" t="s">
        <v>121</v>
      </c>
      <c r="DC203" t="s">
        <v>121</v>
      </c>
      <c r="DD203" t="s">
        <v>113</v>
      </c>
    </row>
    <row r="204" spans="1:113" ht="15" customHeight="1" x14ac:dyDescent="0.25">
      <c r="A204" t="s">
        <v>9712</v>
      </c>
      <c r="B204" t="s">
        <v>129</v>
      </c>
      <c r="C204" s="1">
        <v>44076.675235879629</v>
      </c>
      <c r="D204" s="1">
        <v>44118</v>
      </c>
      <c r="E204" t="s">
        <v>113</v>
      </c>
      <c r="F204" t="s">
        <v>9713</v>
      </c>
      <c r="G204" t="s">
        <v>12797</v>
      </c>
      <c r="H204" t="s">
        <v>537</v>
      </c>
      <c r="I204">
        <v>4</v>
      </c>
      <c r="J204">
        <v>4</v>
      </c>
      <c r="K204" s="1">
        <v>44166</v>
      </c>
      <c r="L204" s="1">
        <v>44377</v>
      </c>
      <c r="M204" s="1">
        <v>44166</v>
      </c>
      <c r="N204" s="1">
        <v>44377</v>
      </c>
      <c r="O204" t="s">
        <v>132</v>
      </c>
      <c r="P204" t="s">
        <v>9714</v>
      </c>
      <c r="R204" t="s">
        <v>9715</v>
      </c>
      <c r="S204" t="s">
        <v>9716</v>
      </c>
      <c r="T204" t="s">
        <v>9717</v>
      </c>
      <c r="U204" t="s">
        <v>541</v>
      </c>
      <c r="V204" s="3">
        <v>71327</v>
      </c>
      <c r="W204" t="s">
        <v>117</v>
      </c>
      <c r="Y204">
        <v>13188762716</v>
      </c>
      <c r="AA204">
        <v>311710</v>
      </c>
      <c r="AB204" t="s">
        <v>266</v>
      </c>
      <c r="AC204" t="s">
        <v>992</v>
      </c>
      <c r="AD204" t="s">
        <v>1550</v>
      </c>
      <c r="AE204" t="s">
        <v>161</v>
      </c>
      <c r="AF204" t="s">
        <v>9718</v>
      </c>
      <c r="AH204" t="s">
        <v>9719</v>
      </c>
      <c r="AI204" t="s">
        <v>541</v>
      </c>
      <c r="AJ204" s="3">
        <v>71327</v>
      </c>
      <c r="AK204" t="s">
        <v>117</v>
      </c>
      <c r="AM204">
        <v>13188762716</v>
      </c>
      <c r="AO204" t="s">
        <v>9720</v>
      </c>
      <c r="AP204" t="s">
        <v>141</v>
      </c>
      <c r="AQ204" t="s">
        <v>5145</v>
      </c>
      <c r="AR204" t="s">
        <v>5146</v>
      </c>
      <c r="AS204" t="s">
        <v>5147</v>
      </c>
      <c r="AT204" t="s">
        <v>5605</v>
      </c>
      <c r="AV204" t="s">
        <v>5606</v>
      </c>
      <c r="AW204" t="s">
        <v>541</v>
      </c>
      <c r="AX204" s="3">
        <v>70601</v>
      </c>
      <c r="AY204" t="s">
        <v>117</v>
      </c>
      <c r="BA204">
        <v>13372140354</v>
      </c>
      <c r="BC204" t="s">
        <v>5155</v>
      </c>
      <c r="BD204" t="s">
        <v>1182</v>
      </c>
      <c r="BE204" t="s">
        <v>541</v>
      </c>
      <c r="BF204" t="s">
        <v>553</v>
      </c>
      <c r="BG204" t="s">
        <v>541</v>
      </c>
      <c r="BH204" s="1">
        <v>44075.833333333336</v>
      </c>
      <c r="BI204">
        <v>35</v>
      </c>
      <c r="BJ204">
        <v>0</v>
      </c>
      <c r="BK204">
        <v>7</v>
      </c>
      <c r="BL204">
        <v>7</v>
      </c>
      <c r="BM204">
        <v>7</v>
      </c>
      <c r="BN204">
        <v>7</v>
      </c>
      <c r="BO204">
        <v>7</v>
      </c>
      <c r="BP204">
        <v>0</v>
      </c>
      <c r="BQ204" t="str">
        <f>"8:00 AM"</f>
        <v>8:00 AM</v>
      </c>
      <c r="BR204" t="str">
        <f>"4:00 PM"</f>
        <v>4:00 PM</v>
      </c>
      <c r="BS204" t="s">
        <v>120</v>
      </c>
      <c r="BT204">
        <v>0</v>
      </c>
      <c r="BU204">
        <v>1</v>
      </c>
      <c r="BV204" t="s">
        <v>113</v>
      </c>
      <c r="BW204">
        <v>0</v>
      </c>
      <c r="BX204" t="s">
        <v>124</v>
      </c>
      <c r="BY204" t="s">
        <v>9718</v>
      </c>
      <c r="CA204" t="s">
        <v>9717</v>
      </c>
      <c r="CB204" t="s">
        <v>541</v>
      </c>
      <c r="CC204" s="3">
        <v>71327</v>
      </c>
      <c r="CD204" t="s">
        <v>5608</v>
      </c>
      <c r="CE204" t="s">
        <v>556</v>
      </c>
      <c r="CF204" s="4">
        <v>9.75</v>
      </c>
      <c r="CG204" s="4">
        <v>9.75</v>
      </c>
      <c r="CH204" s="4">
        <v>14.63</v>
      </c>
      <c r="CI204" s="4">
        <v>14.63</v>
      </c>
      <c r="CJ204" t="s">
        <v>123</v>
      </c>
      <c r="CK204" t="s">
        <v>9721</v>
      </c>
      <c r="CL204" t="s">
        <v>9722</v>
      </c>
      <c r="CO204" t="s">
        <v>124</v>
      </c>
      <c r="CP204" t="s">
        <v>121</v>
      </c>
      <c r="CQ204" t="s">
        <v>113</v>
      </c>
      <c r="CR204" t="s">
        <v>121</v>
      </c>
      <c r="CS204" t="s">
        <v>113</v>
      </c>
      <c r="CT204" t="s">
        <v>121</v>
      </c>
      <c r="CU204" t="s">
        <v>121</v>
      </c>
      <c r="CV204" t="s">
        <v>9723</v>
      </c>
      <c r="CW204" t="str">
        <f>"13188762716"</f>
        <v>13188762716</v>
      </c>
      <c r="CX204" t="s">
        <v>9724</v>
      </c>
      <c r="CY204" t="s">
        <v>124</v>
      </c>
      <c r="CZ204" t="s">
        <v>126</v>
      </c>
      <c r="DA204" t="s">
        <v>113</v>
      </c>
      <c r="DB204" t="s">
        <v>113</v>
      </c>
      <c r="DC204" t="s">
        <v>121</v>
      </c>
      <c r="DD204" t="s">
        <v>113</v>
      </c>
      <c r="DE204" t="s">
        <v>5612</v>
      </c>
      <c r="DF204" t="s">
        <v>5613</v>
      </c>
      <c r="DH204" t="s">
        <v>1182</v>
      </c>
      <c r="DI204" t="s">
        <v>5614</v>
      </c>
    </row>
    <row r="205" spans="1:113" ht="15" customHeight="1" x14ac:dyDescent="0.25">
      <c r="A205" t="s">
        <v>10508</v>
      </c>
      <c r="B205" t="s">
        <v>129</v>
      </c>
      <c r="C205" s="1">
        <v>44076.700220601851</v>
      </c>
      <c r="D205" s="1">
        <v>44117</v>
      </c>
      <c r="E205" t="s">
        <v>113</v>
      </c>
      <c r="F205" t="s">
        <v>4789</v>
      </c>
      <c r="G205" t="s">
        <v>12787</v>
      </c>
      <c r="H205" t="s">
        <v>176</v>
      </c>
      <c r="I205">
        <v>56</v>
      </c>
      <c r="J205">
        <v>56</v>
      </c>
      <c r="K205" s="1">
        <v>44166</v>
      </c>
      <c r="L205" s="1">
        <v>44255</v>
      </c>
      <c r="M205" s="1">
        <v>44166</v>
      </c>
      <c r="N205" s="1">
        <v>44255</v>
      </c>
      <c r="O205" t="s">
        <v>132</v>
      </c>
      <c r="P205" t="s">
        <v>10509</v>
      </c>
      <c r="R205" t="s">
        <v>10510</v>
      </c>
      <c r="T205" t="s">
        <v>10511</v>
      </c>
      <c r="U205" t="s">
        <v>591</v>
      </c>
      <c r="V205" s="3">
        <v>29824</v>
      </c>
      <c r="W205" t="s">
        <v>117</v>
      </c>
      <c r="Y205">
        <v>18649925123</v>
      </c>
      <c r="AA205">
        <v>11531</v>
      </c>
      <c r="AB205" t="s">
        <v>10512</v>
      </c>
      <c r="AC205" t="s">
        <v>10513</v>
      </c>
      <c r="AD205" t="s">
        <v>124</v>
      </c>
      <c r="AE205" t="s">
        <v>2368</v>
      </c>
      <c r="AF205" t="s">
        <v>10514</v>
      </c>
      <c r="AH205" t="s">
        <v>10414</v>
      </c>
      <c r="AI205" t="s">
        <v>591</v>
      </c>
      <c r="AJ205" s="3">
        <v>29138</v>
      </c>
      <c r="AK205" t="s">
        <v>117</v>
      </c>
      <c r="AM205">
        <v>18649925123</v>
      </c>
      <c r="AO205" t="s">
        <v>10515</v>
      </c>
      <c r="AP205" t="s">
        <v>239</v>
      </c>
      <c r="AQ205" t="s">
        <v>614</v>
      </c>
      <c r="AR205" t="s">
        <v>615</v>
      </c>
      <c r="AS205" t="s">
        <v>616</v>
      </c>
      <c r="AT205" t="s">
        <v>597</v>
      </c>
      <c r="AU205" t="s">
        <v>475</v>
      </c>
      <c r="AV205" t="s">
        <v>476</v>
      </c>
      <c r="AW205" t="s">
        <v>324</v>
      </c>
      <c r="AX205" s="3">
        <v>83814</v>
      </c>
      <c r="AY205" t="s">
        <v>117</v>
      </c>
      <c r="BA205">
        <v>12087772654</v>
      </c>
      <c r="BC205" t="s">
        <v>617</v>
      </c>
      <c r="BD205" t="s">
        <v>478</v>
      </c>
      <c r="BG205" t="s">
        <v>591</v>
      </c>
      <c r="BH205" s="1">
        <v>44075.833333333336</v>
      </c>
      <c r="BI205">
        <v>40</v>
      </c>
      <c r="BJ205">
        <v>0</v>
      </c>
      <c r="BK205">
        <v>8</v>
      </c>
      <c r="BL205">
        <v>8</v>
      </c>
      <c r="BM205">
        <v>8</v>
      </c>
      <c r="BN205">
        <v>8</v>
      </c>
      <c r="BO205">
        <v>8</v>
      </c>
      <c r="BP205">
        <v>0</v>
      </c>
      <c r="BQ205" t="str">
        <f>"8:00 AM"</f>
        <v>8:00 AM</v>
      </c>
      <c r="BR205" t="str">
        <f>"4:30 PM"</f>
        <v>4:30 PM</v>
      </c>
      <c r="BS205" t="s">
        <v>120</v>
      </c>
      <c r="BT205">
        <v>0</v>
      </c>
      <c r="BU205">
        <v>0</v>
      </c>
      <c r="BV205" t="s">
        <v>113</v>
      </c>
      <c r="BW205">
        <v>0</v>
      </c>
      <c r="BX205" t="s">
        <v>2928</v>
      </c>
      <c r="BY205" t="s">
        <v>10516</v>
      </c>
      <c r="CA205" t="s">
        <v>10511</v>
      </c>
      <c r="CB205" t="s">
        <v>591</v>
      </c>
      <c r="CC205" s="3">
        <v>29824</v>
      </c>
      <c r="CD205" t="s">
        <v>10517</v>
      </c>
      <c r="CE205" t="s">
        <v>10518</v>
      </c>
      <c r="CF205" s="4">
        <v>10.78</v>
      </c>
      <c r="CG205" s="4">
        <v>25</v>
      </c>
      <c r="CH205" s="4">
        <v>16.170000000000002</v>
      </c>
      <c r="CI205" s="4">
        <v>37.5</v>
      </c>
      <c r="CJ205" t="s">
        <v>123</v>
      </c>
      <c r="CK205" t="s">
        <v>10519</v>
      </c>
      <c r="CL205" t="s">
        <v>10520</v>
      </c>
      <c r="CO205" t="s">
        <v>124</v>
      </c>
      <c r="CP205" t="s">
        <v>121</v>
      </c>
      <c r="CQ205" t="s">
        <v>121</v>
      </c>
      <c r="CR205" t="s">
        <v>121</v>
      </c>
      <c r="CS205" t="s">
        <v>121</v>
      </c>
      <c r="CT205" t="s">
        <v>121</v>
      </c>
      <c r="CU205" t="s">
        <v>121</v>
      </c>
      <c r="CV205" t="s">
        <v>485</v>
      </c>
      <c r="CW205" t="str">
        <f>"18649925123"</f>
        <v>18649925123</v>
      </c>
      <c r="CX205" t="s">
        <v>10515</v>
      </c>
      <c r="CY205" t="s">
        <v>124</v>
      </c>
      <c r="CZ205" t="s">
        <v>126</v>
      </c>
      <c r="DA205" t="s">
        <v>113</v>
      </c>
      <c r="DB205" t="s">
        <v>113</v>
      </c>
      <c r="DC205" t="s">
        <v>121</v>
      </c>
      <c r="DD205" t="s">
        <v>113</v>
      </c>
    </row>
    <row r="206" spans="1:113" ht="15" customHeight="1" x14ac:dyDescent="0.25">
      <c r="A206" t="s">
        <v>2042</v>
      </c>
      <c r="B206" t="s">
        <v>129</v>
      </c>
      <c r="C206" s="1">
        <v>44076.761109837964</v>
      </c>
      <c r="D206" s="1">
        <v>44148</v>
      </c>
      <c r="E206" t="s">
        <v>113</v>
      </c>
      <c r="F206" t="s">
        <v>2043</v>
      </c>
      <c r="G206" t="s">
        <v>12787</v>
      </c>
      <c r="H206" t="s">
        <v>176</v>
      </c>
      <c r="I206">
        <v>125</v>
      </c>
      <c r="J206">
        <v>125</v>
      </c>
      <c r="K206" s="1">
        <v>44166</v>
      </c>
      <c r="L206" s="1">
        <v>44423</v>
      </c>
      <c r="M206" s="1">
        <v>44166</v>
      </c>
      <c r="N206" s="1">
        <v>44423</v>
      </c>
      <c r="O206" t="s">
        <v>132</v>
      </c>
      <c r="P206" t="s">
        <v>2044</v>
      </c>
      <c r="R206" t="s">
        <v>2045</v>
      </c>
      <c r="T206" t="s">
        <v>2046</v>
      </c>
      <c r="U206" t="s">
        <v>1700</v>
      </c>
      <c r="V206" s="3">
        <v>72802</v>
      </c>
      <c r="W206" t="s">
        <v>117</v>
      </c>
      <c r="Y206">
        <v>14792195263</v>
      </c>
      <c r="AA206">
        <v>115310</v>
      </c>
      <c r="AB206" t="s">
        <v>2047</v>
      </c>
      <c r="AC206" t="s">
        <v>2048</v>
      </c>
      <c r="AE206" t="s">
        <v>2049</v>
      </c>
      <c r="AF206" t="s">
        <v>2045</v>
      </c>
      <c r="AH206" t="s">
        <v>2046</v>
      </c>
      <c r="AI206" t="s">
        <v>1700</v>
      </c>
      <c r="AJ206" s="3">
        <v>72802</v>
      </c>
      <c r="AK206" t="s">
        <v>117</v>
      </c>
      <c r="AM206">
        <v>14792195263</v>
      </c>
      <c r="AO206" t="s">
        <v>2050</v>
      </c>
      <c r="AP206" t="s">
        <v>239</v>
      </c>
      <c r="AQ206" t="s">
        <v>344</v>
      </c>
      <c r="AR206" t="s">
        <v>345</v>
      </c>
      <c r="AS206" t="s">
        <v>195</v>
      </c>
      <c r="AT206" t="s">
        <v>346</v>
      </c>
      <c r="AV206" t="s">
        <v>347</v>
      </c>
      <c r="AW206" t="s">
        <v>348</v>
      </c>
      <c r="AX206" s="3">
        <v>31636</v>
      </c>
      <c r="AY206" t="s">
        <v>117</v>
      </c>
      <c r="BA206">
        <v>12295596879</v>
      </c>
      <c r="BC206" t="s">
        <v>349</v>
      </c>
      <c r="BD206" t="s">
        <v>350</v>
      </c>
      <c r="BG206" t="s">
        <v>610</v>
      </c>
      <c r="BH206" s="1">
        <v>44075.833333333336</v>
      </c>
      <c r="BI206">
        <v>40</v>
      </c>
      <c r="BJ206">
        <v>0</v>
      </c>
      <c r="BK206">
        <v>8</v>
      </c>
      <c r="BL206">
        <v>8</v>
      </c>
      <c r="BM206">
        <v>8</v>
      </c>
      <c r="BN206">
        <v>8</v>
      </c>
      <c r="BO206">
        <v>8</v>
      </c>
      <c r="BP206">
        <v>0</v>
      </c>
      <c r="BQ206" t="str">
        <f>"8:00 AM"</f>
        <v>8:00 AM</v>
      </c>
      <c r="BR206" t="str">
        <f>"5:00 PM"</f>
        <v>5:00 PM</v>
      </c>
      <c r="BS206" t="s">
        <v>120</v>
      </c>
      <c r="BT206">
        <v>0</v>
      </c>
      <c r="BU206">
        <v>0</v>
      </c>
      <c r="BV206" t="s">
        <v>113</v>
      </c>
      <c r="BW206">
        <v>0</v>
      </c>
      <c r="BX206" t="s">
        <v>2051</v>
      </c>
      <c r="BY206" t="s">
        <v>2052</v>
      </c>
      <c r="CA206" t="s">
        <v>2053</v>
      </c>
      <c r="CB206" t="s">
        <v>610</v>
      </c>
      <c r="CC206" s="3">
        <v>24592</v>
      </c>
      <c r="CD206" t="s">
        <v>2054</v>
      </c>
      <c r="CE206" t="s">
        <v>2055</v>
      </c>
      <c r="CF206" s="4">
        <v>10.220000000000001</v>
      </c>
      <c r="CG206" s="4">
        <v>25.54</v>
      </c>
      <c r="CH206" s="4">
        <v>15.33</v>
      </c>
      <c r="CI206" s="4">
        <v>38.31</v>
      </c>
      <c r="CJ206" t="s">
        <v>123</v>
      </c>
      <c r="CK206" t="s">
        <v>2056</v>
      </c>
      <c r="CL206" t="s">
        <v>2057</v>
      </c>
      <c r="CM206" t="s">
        <v>2058</v>
      </c>
      <c r="CO206" t="s">
        <v>124</v>
      </c>
      <c r="CP206" t="s">
        <v>121</v>
      </c>
      <c r="CQ206" t="s">
        <v>121</v>
      </c>
      <c r="CR206" t="s">
        <v>121</v>
      </c>
      <c r="CS206" t="s">
        <v>121</v>
      </c>
      <c r="CT206" t="s">
        <v>121</v>
      </c>
      <c r="CU206" t="s">
        <v>121</v>
      </c>
      <c r="CV206" t="s">
        <v>2059</v>
      </c>
      <c r="CW206" t="str">
        <f>"14792195263"</f>
        <v>14792195263</v>
      </c>
      <c r="CX206" t="s">
        <v>2050</v>
      </c>
      <c r="CY206" t="s">
        <v>124</v>
      </c>
      <c r="CZ206" t="s">
        <v>126</v>
      </c>
      <c r="DA206" t="s">
        <v>113</v>
      </c>
      <c r="DB206" t="s">
        <v>121</v>
      </c>
      <c r="DC206" t="s">
        <v>121</v>
      </c>
      <c r="DD206" t="s">
        <v>113</v>
      </c>
    </row>
    <row r="207" spans="1:113" ht="15" customHeight="1" x14ac:dyDescent="0.25">
      <c r="A207" t="s">
        <v>4084</v>
      </c>
      <c r="B207" t="s">
        <v>129</v>
      </c>
      <c r="C207" s="1">
        <v>44076.850945254628</v>
      </c>
      <c r="D207" s="1">
        <v>44130</v>
      </c>
      <c r="E207" t="s">
        <v>113</v>
      </c>
      <c r="F207" t="s">
        <v>4085</v>
      </c>
      <c r="G207" t="s">
        <v>12791</v>
      </c>
      <c r="H207" t="s">
        <v>283</v>
      </c>
      <c r="I207">
        <v>5</v>
      </c>
      <c r="J207">
        <v>5</v>
      </c>
      <c r="K207" s="1">
        <v>44151</v>
      </c>
      <c r="L207" s="1">
        <v>44301</v>
      </c>
      <c r="M207" s="1">
        <v>44151</v>
      </c>
      <c r="N207" s="1">
        <v>44301</v>
      </c>
      <c r="O207" t="s">
        <v>115</v>
      </c>
      <c r="P207" t="s">
        <v>4086</v>
      </c>
      <c r="Q207" t="s">
        <v>4087</v>
      </c>
      <c r="R207" t="s">
        <v>4088</v>
      </c>
      <c r="T207" t="s">
        <v>4089</v>
      </c>
      <c r="U207" t="s">
        <v>654</v>
      </c>
      <c r="V207" s="3">
        <v>5672</v>
      </c>
      <c r="W207" t="s">
        <v>117</v>
      </c>
      <c r="Y207">
        <v>12073370106</v>
      </c>
      <c r="AA207">
        <v>721110</v>
      </c>
      <c r="AB207" t="s">
        <v>4090</v>
      </c>
      <c r="AC207" t="s">
        <v>4091</v>
      </c>
      <c r="AD207" t="s">
        <v>4092</v>
      </c>
      <c r="AE207" t="s">
        <v>2598</v>
      </c>
      <c r="AF207" t="s">
        <v>4093</v>
      </c>
      <c r="AH207" t="s">
        <v>4094</v>
      </c>
      <c r="AI207" t="s">
        <v>245</v>
      </c>
      <c r="AJ207" s="3">
        <v>3910</v>
      </c>
      <c r="AK207" t="s">
        <v>117</v>
      </c>
      <c r="AM207">
        <v>12073370106</v>
      </c>
      <c r="AO207" t="s">
        <v>4095</v>
      </c>
      <c r="BG207" t="s">
        <v>654</v>
      </c>
      <c r="BH207" s="1">
        <v>44075.833333333336</v>
      </c>
      <c r="BI207">
        <v>35</v>
      </c>
      <c r="BJ207">
        <v>6</v>
      </c>
      <c r="BK207">
        <v>5</v>
      </c>
      <c r="BL207">
        <v>5</v>
      </c>
      <c r="BM207">
        <v>3</v>
      </c>
      <c r="BN207">
        <v>5</v>
      </c>
      <c r="BO207">
        <v>5</v>
      </c>
      <c r="BP207">
        <v>6</v>
      </c>
      <c r="BQ207" t="str">
        <f>"9:00 AM"</f>
        <v>9:00 AM</v>
      </c>
      <c r="BR207" t="str">
        <f>"3:00 PM"</f>
        <v>3:00 PM</v>
      </c>
      <c r="BS207" t="s">
        <v>120</v>
      </c>
      <c r="BT207">
        <v>0</v>
      </c>
      <c r="BU207">
        <v>0</v>
      </c>
      <c r="BV207" t="s">
        <v>113</v>
      </c>
      <c r="BW207">
        <v>0</v>
      </c>
      <c r="BX207" t="s">
        <v>4096</v>
      </c>
      <c r="BY207" t="s">
        <v>4088</v>
      </c>
      <c r="CA207" t="s">
        <v>4089</v>
      </c>
      <c r="CB207" t="s">
        <v>654</v>
      </c>
      <c r="CC207" s="3">
        <v>5672</v>
      </c>
      <c r="CD207" t="s">
        <v>4097</v>
      </c>
      <c r="CE207" t="s">
        <v>2537</v>
      </c>
      <c r="CF207" s="4">
        <v>13.58</v>
      </c>
      <c r="CH207" s="4">
        <v>20.37</v>
      </c>
      <c r="CJ207" t="s">
        <v>123</v>
      </c>
      <c r="CK207" t="s">
        <v>4098</v>
      </c>
      <c r="CL207" t="s">
        <v>4099</v>
      </c>
      <c r="CO207" t="s">
        <v>124</v>
      </c>
      <c r="CP207" t="s">
        <v>113</v>
      </c>
      <c r="CQ207" t="s">
        <v>113</v>
      </c>
      <c r="CR207" t="s">
        <v>121</v>
      </c>
      <c r="CS207" t="s">
        <v>121</v>
      </c>
      <c r="CT207" t="s">
        <v>121</v>
      </c>
      <c r="CU207" t="s">
        <v>121</v>
      </c>
      <c r="CV207" t="s">
        <v>4100</v>
      </c>
      <c r="CW207" t="str">
        <f>"12073370106"</f>
        <v>12073370106</v>
      </c>
      <c r="CX207" t="s">
        <v>4101</v>
      </c>
      <c r="CY207" t="s">
        <v>124</v>
      </c>
      <c r="CZ207" t="s">
        <v>126</v>
      </c>
      <c r="DA207" t="s">
        <v>113</v>
      </c>
      <c r="DB207" t="s">
        <v>113</v>
      </c>
      <c r="DC207" t="s">
        <v>121</v>
      </c>
      <c r="DD207" t="s">
        <v>113</v>
      </c>
    </row>
    <row r="208" spans="1:113" ht="15" customHeight="1" x14ac:dyDescent="0.25">
      <c r="A208" t="s">
        <v>606</v>
      </c>
      <c r="B208" t="s">
        <v>129</v>
      </c>
      <c r="C208" s="1">
        <v>44076.85752928241</v>
      </c>
      <c r="D208" s="1">
        <v>44133</v>
      </c>
      <c r="E208" t="s">
        <v>113</v>
      </c>
      <c r="F208" t="s">
        <v>561</v>
      </c>
      <c r="G208" t="s">
        <v>12787</v>
      </c>
      <c r="H208" t="s">
        <v>176</v>
      </c>
      <c r="I208">
        <v>120</v>
      </c>
      <c r="J208">
        <v>120</v>
      </c>
      <c r="K208" s="1">
        <v>44151</v>
      </c>
      <c r="L208" s="1">
        <v>44377</v>
      </c>
      <c r="M208" s="1">
        <v>44151</v>
      </c>
      <c r="N208" s="1">
        <v>44377</v>
      </c>
      <c r="O208" t="s">
        <v>132</v>
      </c>
      <c r="P208" t="s">
        <v>607</v>
      </c>
      <c r="R208" t="s">
        <v>608</v>
      </c>
      <c r="T208" t="s">
        <v>609</v>
      </c>
      <c r="U208" t="s">
        <v>610</v>
      </c>
      <c r="V208" s="3">
        <v>22960</v>
      </c>
      <c r="W208" t="s">
        <v>117</v>
      </c>
      <c r="Y208">
        <v>14349069709</v>
      </c>
      <c r="AA208">
        <v>11531</v>
      </c>
      <c r="AB208" t="s">
        <v>611</v>
      </c>
      <c r="AC208" t="s">
        <v>612</v>
      </c>
      <c r="AD208" t="s">
        <v>124</v>
      </c>
      <c r="AE208" t="s">
        <v>207</v>
      </c>
      <c r="AF208" t="s">
        <v>608</v>
      </c>
      <c r="AH208" t="s">
        <v>609</v>
      </c>
      <c r="AI208" t="s">
        <v>610</v>
      </c>
      <c r="AJ208" s="3">
        <v>22960</v>
      </c>
      <c r="AK208" t="s">
        <v>117</v>
      </c>
      <c r="AM208">
        <v>14349069709</v>
      </c>
      <c r="AO208" t="s">
        <v>613</v>
      </c>
      <c r="AP208" t="s">
        <v>239</v>
      </c>
      <c r="AQ208" t="s">
        <v>614</v>
      </c>
      <c r="AR208" t="s">
        <v>615</v>
      </c>
      <c r="AS208" t="s">
        <v>616</v>
      </c>
      <c r="AT208" t="s">
        <v>597</v>
      </c>
      <c r="AU208" t="s">
        <v>475</v>
      </c>
      <c r="AV208" t="s">
        <v>476</v>
      </c>
      <c r="AW208" t="s">
        <v>324</v>
      </c>
      <c r="AX208" s="3">
        <v>83814</v>
      </c>
      <c r="AY208" t="s">
        <v>117</v>
      </c>
      <c r="BA208">
        <v>12087772654</v>
      </c>
      <c r="BC208" t="s">
        <v>617</v>
      </c>
      <c r="BD208" t="s">
        <v>478</v>
      </c>
      <c r="BG208" t="s">
        <v>339</v>
      </c>
      <c r="BH208" s="1">
        <v>44075.833333333336</v>
      </c>
      <c r="BI208">
        <v>40</v>
      </c>
      <c r="BJ208">
        <v>0</v>
      </c>
      <c r="BK208">
        <v>8</v>
      </c>
      <c r="BL208">
        <v>8</v>
      </c>
      <c r="BM208">
        <v>8</v>
      </c>
      <c r="BN208">
        <v>8</v>
      </c>
      <c r="BO208">
        <v>8</v>
      </c>
      <c r="BP208">
        <v>0</v>
      </c>
      <c r="BQ208" t="str">
        <f>"8:00 AM"</f>
        <v>8:00 AM</v>
      </c>
      <c r="BR208" t="str">
        <f>"5:00 PM"</f>
        <v>5:00 PM</v>
      </c>
      <c r="BS208" t="s">
        <v>120</v>
      </c>
      <c r="BT208">
        <v>0</v>
      </c>
      <c r="BU208">
        <v>3</v>
      </c>
      <c r="BV208" t="s">
        <v>113</v>
      </c>
      <c r="BW208">
        <v>0</v>
      </c>
      <c r="BX208" t="s">
        <v>618</v>
      </c>
      <c r="BY208" t="s">
        <v>619</v>
      </c>
      <c r="CA208" t="s">
        <v>620</v>
      </c>
      <c r="CB208" t="s">
        <v>339</v>
      </c>
      <c r="CC208" s="3">
        <v>27938</v>
      </c>
      <c r="CD208" t="s">
        <v>621</v>
      </c>
      <c r="CE208" t="s">
        <v>622</v>
      </c>
      <c r="CF208" s="4">
        <v>10.78</v>
      </c>
      <c r="CG208" s="4">
        <v>31.59</v>
      </c>
      <c r="CH208" s="4">
        <v>16.170000000000002</v>
      </c>
      <c r="CI208" s="4">
        <v>47.39</v>
      </c>
      <c r="CJ208" t="s">
        <v>123</v>
      </c>
      <c r="CK208" t="s">
        <v>623</v>
      </c>
      <c r="CL208" t="s">
        <v>624</v>
      </c>
      <c r="CO208" t="s">
        <v>124</v>
      </c>
      <c r="CP208" t="s">
        <v>121</v>
      </c>
      <c r="CQ208" t="s">
        <v>121</v>
      </c>
      <c r="CR208" t="s">
        <v>121</v>
      </c>
      <c r="CS208" t="s">
        <v>113</v>
      </c>
      <c r="CT208" t="s">
        <v>121</v>
      </c>
      <c r="CU208" t="s">
        <v>121</v>
      </c>
      <c r="CV208" t="s">
        <v>485</v>
      </c>
      <c r="CW208" t="str">
        <f>"14349069709"</f>
        <v>14349069709</v>
      </c>
      <c r="CX208" t="s">
        <v>625</v>
      </c>
      <c r="CY208" t="s">
        <v>124</v>
      </c>
      <c r="CZ208" t="s">
        <v>126</v>
      </c>
      <c r="DA208" t="s">
        <v>113</v>
      </c>
      <c r="DB208" t="s">
        <v>113</v>
      </c>
      <c r="DC208" t="s">
        <v>121</v>
      </c>
      <c r="DD208" t="s">
        <v>113</v>
      </c>
    </row>
    <row r="209" spans="1:113" ht="15" customHeight="1" x14ac:dyDescent="0.25">
      <c r="A209" t="s">
        <v>7119</v>
      </c>
      <c r="B209" t="s">
        <v>129</v>
      </c>
      <c r="C209" s="1">
        <v>44077.106058564816</v>
      </c>
      <c r="D209" s="1">
        <v>44119</v>
      </c>
      <c r="E209" t="s">
        <v>113</v>
      </c>
      <c r="F209" t="s">
        <v>1843</v>
      </c>
      <c r="G209" t="s">
        <v>12791</v>
      </c>
      <c r="H209" t="s">
        <v>283</v>
      </c>
      <c r="I209">
        <v>18</v>
      </c>
      <c r="J209">
        <v>18</v>
      </c>
      <c r="K209" s="1">
        <v>44167</v>
      </c>
      <c r="L209" s="1">
        <v>44470</v>
      </c>
      <c r="M209" s="1">
        <v>44167</v>
      </c>
      <c r="N209" s="1">
        <v>44470</v>
      </c>
      <c r="O209" t="s">
        <v>132</v>
      </c>
      <c r="P209" t="s">
        <v>7120</v>
      </c>
      <c r="R209" t="s">
        <v>7121</v>
      </c>
      <c r="T209" t="s">
        <v>7122</v>
      </c>
      <c r="U209" t="s">
        <v>3304</v>
      </c>
      <c r="V209" s="3">
        <v>82332</v>
      </c>
      <c r="W209" t="s">
        <v>117</v>
      </c>
      <c r="Y209">
        <v>19705837396</v>
      </c>
      <c r="AA209">
        <v>721110</v>
      </c>
      <c r="AB209" t="s">
        <v>7123</v>
      </c>
      <c r="AC209" t="s">
        <v>2431</v>
      </c>
      <c r="AE209" t="s">
        <v>2901</v>
      </c>
      <c r="AF209" t="s">
        <v>7124</v>
      </c>
      <c r="AH209" t="s">
        <v>7122</v>
      </c>
      <c r="AI209" t="s">
        <v>3304</v>
      </c>
      <c r="AJ209" s="3">
        <v>82332</v>
      </c>
      <c r="AK209" t="s">
        <v>117</v>
      </c>
      <c r="AM209">
        <v>19705837396</v>
      </c>
      <c r="AO209" t="s">
        <v>7125</v>
      </c>
      <c r="AP209" t="s">
        <v>141</v>
      </c>
      <c r="AQ209" t="s">
        <v>4335</v>
      </c>
      <c r="AR209" t="s">
        <v>4336</v>
      </c>
      <c r="AS209" t="s">
        <v>4337</v>
      </c>
      <c r="AT209" t="s">
        <v>4338</v>
      </c>
      <c r="AU209" t="s">
        <v>4339</v>
      </c>
      <c r="AV209" t="s">
        <v>4340</v>
      </c>
      <c r="AW209" t="s">
        <v>234</v>
      </c>
      <c r="AX209" s="3">
        <v>33186</v>
      </c>
      <c r="AY209" t="s">
        <v>117</v>
      </c>
      <c r="BA209">
        <v>13056706767</v>
      </c>
      <c r="BC209" t="s">
        <v>4341</v>
      </c>
      <c r="BD209" t="s">
        <v>4342</v>
      </c>
      <c r="BE209" t="s">
        <v>234</v>
      </c>
      <c r="BF209" t="s">
        <v>4343</v>
      </c>
      <c r="BG209" t="s">
        <v>3304</v>
      </c>
      <c r="BH209" s="1">
        <v>44074.833333333336</v>
      </c>
      <c r="BI209">
        <v>56</v>
      </c>
      <c r="BJ209">
        <v>8</v>
      </c>
      <c r="BK209">
        <v>8</v>
      </c>
      <c r="BL209">
        <v>8</v>
      </c>
      <c r="BM209">
        <v>8</v>
      </c>
      <c r="BN209">
        <v>8</v>
      </c>
      <c r="BO209">
        <v>8</v>
      </c>
      <c r="BP209">
        <v>8</v>
      </c>
      <c r="BQ209" t="str">
        <f>"7:00 AM"</f>
        <v>7:00 AM</v>
      </c>
      <c r="BR209" t="str">
        <f>"4:00 PM"</f>
        <v>4:00 PM</v>
      </c>
      <c r="BS209" t="s">
        <v>120</v>
      </c>
      <c r="BT209">
        <v>0</v>
      </c>
      <c r="BU209">
        <v>0</v>
      </c>
      <c r="BV209" t="s">
        <v>113</v>
      </c>
      <c r="BW209">
        <v>0</v>
      </c>
      <c r="BX209" t="s">
        <v>7126</v>
      </c>
      <c r="BY209" t="s">
        <v>7127</v>
      </c>
      <c r="CA209" t="s">
        <v>7128</v>
      </c>
      <c r="CB209" t="s">
        <v>3304</v>
      </c>
      <c r="CC209" s="3">
        <v>82332</v>
      </c>
      <c r="CD209" t="s">
        <v>7129</v>
      </c>
      <c r="CE209" t="s">
        <v>7130</v>
      </c>
      <c r="CF209" s="4">
        <v>11.9</v>
      </c>
      <c r="CG209" s="4">
        <v>15</v>
      </c>
      <c r="CH209" s="4">
        <v>17.850000000000001</v>
      </c>
      <c r="CI209" s="4">
        <v>22.5</v>
      </c>
      <c r="CJ209" t="s">
        <v>123</v>
      </c>
      <c r="CL209" t="s">
        <v>7131</v>
      </c>
      <c r="CO209" t="s">
        <v>124</v>
      </c>
      <c r="CP209" t="s">
        <v>113</v>
      </c>
      <c r="CQ209" t="s">
        <v>121</v>
      </c>
      <c r="CR209" t="s">
        <v>121</v>
      </c>
      <c r="CS209" t="s">
        <v>121</v>
      </c>
      <c r="CT209" t="s">
        <v>121</v>
      </c>
      <c r="CU209" t="s">
        <v>121</v>
      </c>
      <c r="CV209" t="s">
        <v>7132</v>
      </c>
      <c r="CW209" t="str">
        <f>"19705837396"</f>
        <v>19705837396</v>
      </c>
      <c r="CX209" t="s">
        <v>7125</v>
      </c>
      <c r="CY209" t="s">
        <v>124</v>
      </c>
      <c r="CZ209" t="s">
        <v>126</v>
      </c>
      <c r="DA209" t="s">
        <v>113</v>
      </c>
      <c r="DB209" t="s">
        <v>121</v>
      </c>
      <c r="DC209" t="s">
        <v>121</v>
      </c>
      <c r="DD209" t="s">
        <v>113</v>
      </c>
    </row>
    <row r="210" spans="1:113" ht="15" customHeight="1" x14ac:dyDescent="0.25">
      <c r="A210" t="s">
        <v>7654</v>
      </c>
      <c r="B210" t="s">
        <v>129</v>
      </c>
      <c r="C210" s="1">
        <v>44077.106265740738</v>
      </c>
      <c r="D210" s="1">
        <v>44119</v>
      </c>
      <c r="E210" t="s">
        <v>113</v>
      </c>
      <c r="F210" t="s">
        <v>7655</v>
      </c>
      <c r="G210" t="s">
        <v>12786</v>
      </c>
      <c r="H210" t="s">
        <v>131</v>
      </c>
      <c r="I210">
        <v>14</v>
      </c>
      <c r="J210">
        <v>14</v>
      </c>
      <c r="K210" s="1">
        <v>44167</v>
      </c>
      <c r="L210" s="1">
        <v>44470</v>
      </c>
      <c r="M210" s="1">
        <v>44167</v>
      </c>
      <c r="N210" s="1">
        <v>44470</v>
      </c>
      <c r="O210" t="s">
        <v>132</v>
      </c>
      <c r="P210" t="s">
        <v>7120</v>
      </c>
      <c r="R210" t="s">
        <v>7121</v>
      </c>
      <c r="T210" t="s">
        <v>7122</v>
      </c>
      <c r="U210" t="s">
        <v>3304</v>
      </c>
      <c r="V210" s="3">
        <v>82332</v>
      </c>
      <c r="W210" t="s">
        <v>117</v>
      </c>
      <c r="Y210">
        <v>19705837396</v>
      </c>
      <c r="AA210">
        <v>721110</v>
      </c>
      <c r="AB210" t="s">
        <v>7123</v>
      </c>
      <c r="AC210" t="s">
        <v>2431</v>
      </c>
      <c r="AE210" t="s">
        <v>2901</v>
      </c>
      <c r="AF210" t="s">
        <v>7124</v>
      </c>
      <c r="AH210" t="s">
        <v>7122</v>
      </c>
      <c r="AI210" t="s">
        <v>3304</v>
      </c>
      <c r="AJ210" s="3">
        <v>82332</v>
      </c>
      <c r="AK210" t="s">
        <v>117</v>
      </c>
      <c r="AM210">
        <v>19705837396</v>
      </c>
      <c r="AO210" t="s">
        <v>7125</v>
      </c>
      <c r="AP210" t="s">
        <v>141</v>
      </c>
      <c r="AQ210" t="s">
        <v>4335</v>
      </c>
      <c r="AR210" t="s">
        <v>4336</v>
      </c>
      <c r="AS210" t="s">
        <v>4337</v>
      </c>
      <c r="AT210" t="s">
        <v>4338</v>
      </c>
      <c r="AU210" t="s">
        <v>4339</v>
      </c>
      <c r="AV210" t="s">
        <v>4340</v>
      </c>
      <c r="AW210" t="s">
        <v>234</v>
      </c>
      <c r="AX210" s="3">
        <v>33186</v>
      </c>
      <c r="AY210" t="s">
        <v>117</v>
      </c>
      <c r="BA210">
        <v>13056706767</v>
      </c>
      <c r="BC210" t="s">
        <v>4341</v>
      </c>
      <c r="BD210" t="s">
        <v>4342</v>
      </c>
      <c r="BE210" t="s">
        <v>234</v>
      </c>
      <c r="BF210" t="s">
        <v>4343</v>
      </c>
      <c r="BG210" t="s">
        <v>3304</v>
      </c>
      <c r="BH210" s="1">
        <v>44074.833333333336</v>
      </c>
      <c r="BI210">
        <v>56</v>
      </c>
      <c r="BJ210">
        <v>8</v>
      </c>
      <c r="BK210">
        <v>8</v>
      </c>
      <c r="BL210">
        <v>8</v>
      </c>
      <c r="BM210">
        <v>8</v>
      </c>
      <c r="BN210">
        <v>8</v>
      </c>
      <c r="BO210">
        <v>8</v>
      </c>
      <c r="BP210">
        <v>8</v>
      </c>
      <c r="BQ210" t="str">
        <f>"7:00 AM"</f>
        <v>7:00 AM</v>
      </c>
      <c r="BR210" t="str">
        <f>"4:00 PM"</f>
        <v>4:00 PM</v>
      </c>
      <c r="BS210" t="s">
        <v>120</v>
      </c>
      <c r="BT210">
        <v>0</v>
      </c>
      <c r="BU210">
        <v>0</v>
      </c>
      <c r="BV210" t="s">
        <v>113</v>
      </c>
      <c r="BW210">
        <v>0</v>
      </c>
      <c r="BX210" t="s">
        <v>7126</v>
      </c>
      <c r="BY210" t="s">
        <v>7127</v>
      </c>
      <c r="CA210" t="s">
        <v>7128</v>
      </c>
      <c r="CB210" t="s">
        <v>3304</v>
      </c>
      <c r="CC210" s="3">
        <v>82332</v>
      </c>
      <c r="CD210" t="s">
        <v>7129</v>
      </c>
      <c r="CE210" t="s">
        <v>7130</v>
      </c>
      <c r="CF210" s="4">
        <v>15.79</v>
      </c>
      <c r="CG210" s="4">
        <v>20</v>
      </c>
      <c r="CH210" s="4">
        <v>23.69</v>
      </c>
      <c r="CI210" s="4">
        <v>30</v>
      </c>
      <c r="CJ210" t="s">
        <v>123</v>
      </c>
      <c r="CL210" t="s">
        <v>7656</v>
      </c>
      <c r="CO210" t="s">
        <v>124</v>
      </c>
      <c r="CP210" t="s">
        <v>113</v>
      </c>
      <c r="CQ210" t="s">
        <v>121</v>
      </c>
      <c r="CR210" t="s">
        <v>121</v>
      </c>
      <c r="CS210" t="s">
        <v>121</v>
      </c>
      <c r="CT210" t="s">
        <v>121</v>
      </c>
      <c r="CU210" t="s">
        <v>121</v>
      </c>
      <c r="CV210" t="s">
        <v>7657</v>
      </c>
      <c r="CW210" t="str">
        <f>"19705837396"</f>
        <v>19705837396</v>
      </c>
      <c r="CX210" t="s">
        <v>7125</v>
      </c>
      <c r="CY210" t="s">
        <v>124</v>
      </c>
      <c r="CZ210" t="s">
        <v>126</v>
      </c>
      <c r="DA210" t="s">
        <v>113</v>
      </c>
      <c r="DB210" t="s">
        <v>121</v>
      </c>
      <c r="DC210" t="s">
        <v>121</v>
      </c>
      <c r="DD210" t="s">
        <v>113</v>
      </c>
    </row>
    <row r="211" spans="1:113" ht="15" customHeight="1" x14ac:dyDescent="0.25">
      <c r="A211" t="s">
        <v>4859</v>
      </c>
      <c r="B211" t="s">
        <v>129</v>
      </c>
      <c r="C211" s="1">
        <v>44077.415399305559</v>
      </c>
      <c r="D211" s="1">
        <v>44118</v>
      </c>
      <c r="E211" t="s">
        <v>121</v>
      </c>
      <c r="F211" t="s">
        <v>4860</v>
      </c>
      <c r="G211" t="s">
        <v>12836</v>
      </c>
      <c r="H211" t="s">
        <v>4443</v>
      </c>
      <c r="I211">
        <v>17</v>
      </c>
      <c r="J211">
        <v>17</v>
      </c>
      <c r="K211" s="1">
        <v>44166</v>
      </c>
      <c r="L211" s="1">
        <v>44287</v>
      </c>
      <c r="M211" s="1">
        <v>44166</v>
      </c>
      <c r="N211" s="1">
        <v>44287</v>
      </c>
      <c r="O211" t="s">
        <v>115</v>
      </c>
      <c r="P211" t="s">
        <v>4861</v>
      </c>
      <c r="Q211" t="s">
        <v>4862</v>
      </c>
      <c r="R211" t="s">
        <v>4863</v>
      </c>
      <c r="T211" t="s">
        <v>4864</v>
      </c>
      <c r="U211" t="s">
        <v>1933</v>
      </c>
      <c r="V211" s="3">
        <v>62240</v>
      </c>
      <c r="W211" t="s">
        <v>117</v>
      </c>
      <c r="Y211">
        <v>13145754617</v>
      </c>
      <c r="AA211">
        <v>56173</v>
      </c>
      <c r="AB211" t="s">
        <v>4865</v>
      </c>
      <c r="AC211" t="s">
        <v>1848</v>
      </c>
      <c r="AE211" t="s">
        <v>161</v>
      </c>
      <c r="AF211" t="s">
        <v>4863</v>
      </c>
      <c r="AH211" t="s">
        <v>4864</v>
      </c>
      <c r="AI211" t="s">
        <v>1933</v>
      </c>
      <c r="AJ211" s="3">
        <v>62240</v>
      </c>
      <c r="AK211" t="s">
        <v>117</v>
      </c>
      <c r="AM211">
        <v>13145754617</v>
      </c>
      <c r="AO211" t="s">
        <v>4866</v>
      </c>
      <c r="AP211" t="s">
        <v>141</v>
      </c>
      <c r="AQ211" t="s">
        <v>4867</v>
      </c>
      <c r="AR211" t="s">
        <v>616</v>
      </c>
      <c r="AS211" t="s">
        <v>1033</v>
      </c>
      <c r="AT211" t="s">
        <v>4868</v>
      </c>
      <c r="AU211" t="s">
        <v>4869</v>
      </c>
      <c r="AV211" t="s">
        <v>4870</v>
      </c>
      <c r="AW211" t="s">
        <v>1825</v>
      </c>
      <c r="AX211" s="3">
        <v>48304</v>
      </c>
      <c r="AY211" t="s">
        <v>117</v>
      </c>
      <c r="BA211">
        <v>12482582506</v>
      </c>
      <c r="BC211" t="s">
        <v>4871</v>
      </c>
      <c r="BD211" t="s">
        <v>4868</v>
      </c>
      <c r="BE211" t="s">
        <v>1825</v>
      </c>
      <c r="BF211" t="s">
        <v>274</v>
      </c>
      <c r="BG211" t="s">
        <v>1933</v>
      </c>
      <c r="BH211" s="1">
        <v>44076.833333333336</v>
      </c>
      <c r="BI211">
        <v>40</v>
      </c>
      <c r="BJ211">
        <v>0</v>
      </c>
      <c r="BK211">
        <v>8</v>
      </c>
      <c r="BL211">
        <v>8</v>
      </c>
      <c r="BM211">
        <v>8</v>
      </c>
      <c r="BN211">
        <v>8</v>
      </c>
      <c r="BO211">
        <v>8</v>
      </c>
      <c r="BP211">
        <v>0</v>
      </c>
      <c r="BQ211" t="str">
        <f>"8:00 AM"</f>
        <v>8:00 AM</v>
      </c>
      <c r="BR211" t="str">
        <f>"4:00 PM"</f>
        <v>4:00 PM</v>
      </c>
      <c r="BS211" t="s">
        <v>120</v>
      </c>
      <c r="BT211">
        <v>0</v>
      </c>
      <c r="BU211">
        <v>0</v>
      </c>
      <c r="BV211" t="s">
        <v>113</v>
      </c>
      <c r="BW211">
        <v>0</v>
      </c>
      <c r="BX211" s="2" t="s">
        <v>4872</v>
      </c>
      <c r="BY211" t="s">
        <v>4873</v>
      </c>
      <c r="CA211" t="s">
        <v>4864</v>
      </c>
      <c r="CB211" t="s">
        <v>1933</v>
      </c>
      <c r="CC211" s="3">
        <v>62240</v>
      </c>
      <c r="CD211" t="s">
        <v>4874</v>
      </c>
      <c r="CE211" t="s">
        <v>1056</v>
      </c>
      <c r="CF211" s="4">
        <v>20.079999999999998</v>
      </c>
      <c r="CG211" s="4">
        <v>20.079999999999998</v>
      </c>
      <c r="CH211" s="4">
        <v>30.12</v>
      </c>
      <c r="CI211" s="4">
        <v>30.12</v>
      </c>
      <c r="CJ211" t="s">
        <v>123</v>
      </c>
      <c r="CK211" t="s">
        <v>4875</v>
      </c>
      <c r="CL211" t="s">
        <v>4876</v>
      </c>
      <c r="CO211" t="s">
        <v>124</v>
      </c>
      <c r="CP211" t="s">
        <v>121</v>
      </c>
      <c r="CQ211" t="s">
        <v>121</v>
      </c>
      <c r="CR211" t="s">
        <v>121</v>
      </c>
      <c r="CS211" t="s">
        <v>113</v>
      </c>
      <c r="CT211" t="s">
        <v>121</v>
      </c>
      <c r="CU211" t="s">
        <v>121</v>
      </c>
      <c r="CV211" t="s">
        <v>4877</v>
      </c>
      <c r="CW211" t="str">
        <f>"13145754617"</f>
        <v>13145754617</v>
      </c>
      <c r="CX211" t="s">
        <v>4866</v>
      </c>
      <c r="CY211" t="s">
        <v>125</v>
      </c>
      <c r="CZ211" t="s">
        <v>126</v>
      </c>
      <c r="DA211" t="s">
        <v>113</v>
      </c>
      <c r="DB211" t="s">
        <v>113</v>
      </c>
      <c r="DC211" t="s">
        <v>121</v>
      </c>
      <c r="DD211" t="s">
        <v>113</v>
      </c>
    </row>
    <row r="212" spans="1:113" ht="15" customHeight="1" x14ac:dyDescent="0.25">
      <c r="A212" t="s">
        <v>9741</v>
      </c>
      <c r="B212" t="s">
        <v>129</v>
      </c>
      <c r="C212" s="1">
        <v>44077.488146064818</v>
      </c>
      <c r="D212" s="1">
        <v>44119</v>
      </c>
      <c r="E212" t="s">
        <v>113</v>
      </c>
      <c r="F212" t="s">
        <v>9742</v>
      </c>
      <c r="G212" t="s">
        <v>12797</v>
      </c>
      <c r="H212" t="s">
        <v>537</v>
      </c>
      <c r="I212">
        <v>120</v>
      </c>
      <c r="J212">
        <v>120</v>
      </c>
      <c r="K212" s="1">
        <v>44166</v>
      </c>
      <c r="L212" s="1">
        <v>44378</v>
      </c>
      <c r="M212" s="1">
        <v>44166</v>
      </c>
      <c r="N212" s="1">
        <v>44378</v>
      </c>
      <c r="O212" t="s">
        <v>132</v>
      </c>
      <c r="P212" t="s">
        <v>9743</v>
      </c>
      <c r="R212" t="s">
        <v>9744</v>
      </c>
      <c r="T212" t="s">
        <v>540</v>
      </c>
      <c r="U212" t="s">
        <v>541</v>
      </c>
      <c r="V212" s="3">
        <v>70554</v>
      </c>
      <c r="W212" t="s">
        <v>117</v>
      </c>
      <c r="Y212">
        <v>13372244577</v>
      </c>
      <c r="AA212">
        <v>31171</v>
      </c>
      <c r="AB212" t="s">
        <v>9745</v>
      </c>
      <c r="AC212" t="s">
        <v>3340</v>
      </c>
      <c r="AD212" t="s">
        <v>124</v>
      </c>
      <c r="AE212" t="s">
        <v>161</v>
      </c>
      <c r="AF212" t="s">
        <v>9744</v>
      </c>
      <c r="AH212" t="s">
        <v>540</v>
      </c>
      <c r="AI212" t="s">
        <v>541</v>
      </c>
      <c r="AJ212" s="3">
        <v>70554</v>
      </c>
      <c r="AK212" t="s">
        <v>117</v>
      </c>
      <c r="AM212">
        <v>13372244577</v>
      </c>
      <c r="AO212" t="s">
        <v>9746</v>
      </c>
      <c r="AP212" t="s">
        <v>141</v>
      </c>
      <c r="AQ212" t="s">
        <v>5145</v>
      </c>
      <c r="AR212" t="s">
        <v>5146</v>
      </c>
      <c r="AS212" t="s">
        <v>5147</v>
      </c>
      <c r="AT212" t="s">
        <v>5605</v>
      </c>
      <c r="AV212" t="s">
        <v>1180</v>
      </c>
      <c r="AW212" t="s">
        <v>541</v>
      </c>
      <c r="AX212" s="3">
        <v>70601</v>
      </c>
      <c r="AY212" t="s">
        <v>117</v>
      </c>
      <c r="BA212">
        <v>13372140354</v>
      </c>
      <c r="BC212" t="s">
        <v>5148</v>
      </c>
      <c r="BD212" t="s">
        <v>1182</v>
      </c>
      <c r="BE212" t="s">
        <v>541</v>
      </c>
      <c r="BF212" t="s">
        <v>553</v>
      </c>
      <c r="BG212" t="s">
        <v>541</v>
      </c>
      <c r="BH212" s="1">
        <v>44075.833333333336</v>
      </c>
      <c r="BI212">
        <v>35</v>
      </c>
      <c r="BJ212">
        <v>0</v>
      </c>
      <c r="BK212">
        <v>7</v>
      </c>
      <c r="BL212">
        <v>7</v>
      </c>
      <c r="BM212">
        <v>7</v>
      </c>
      <c r="BN212">
        <v>7</v>
      </c>
      <c r="BO212">
        <v>7</v>
      </c>
      <c r="BP212">
        <v>0</v>
      </c>
      <c r="BQ212" t="str">
        <f>"6:00 AM"</f>
        <v>6:00 AM</v>
      </c>
      <c r="BR212" t="str">
        <f>"2:00 PM"</f>
        <v>2:00 PM</v>
      </c>
      <c r="BS212" t="s">
        <v>120</v>
      </c>
      <c r="BT212">
        <v>0</v>
      </c>
      <c r="BU212">
        <v>1</v>
      </c>
      <c r="BV212" t="s">
        <v>113</v>
      </c>
      <c r="BW212">
        <v>0</v>
      </c>
      <c r="BX212" t="s">
        <v>9747</v>
      </c>
      <c r="BY212" t="s">
        <v>9744</v>
      </c>
      <c r="CA212" t="s">
        <v>540</v>
      </c>
      <c r="CB212" t="s">
        <v>541</v>
      </c>
      <c r="CC212" s="3">
        <v>70554</v>
      </c>
      <c r="CD212" t="s">
        <v>555</v>
      </c>
      <c r="CE212" t="s">
        <v>556</v>
      </c>
      <c r="CF212" s="4">
        <v>9.2799999999999994</v>
      </c>
      <c r="CG212" s="4">
        <v>9.2799999999999994</v>
      </c>
      <c r="CH212" s="4">
        <v>13.92</v>
      </c>
      <c r="CI212" s="4">
        <v>13.92</v>
      </c>
      <c r="CJ212" t="s">
        <v>123</v>
      </c>
      <c r="CK212" t="s">
        <v>9748</v>
      </c>
      <c r="CL212" t="s">
        <v>9749</v>
      </c>
      <c r="CO212" t="s">
        <v>124</v>
      </c>
      <c r="CP212" t="s">
        <v>113</v>
      </c>
      <c r="CQ212" t="s">
        <v>121</v>
      </c>
      <c r="CR212" t="s">
        <v>121</v>
      </c>
      <c r="CS212" t="s">
        <v>113</v>
      </c>
      <c r="CT212" t="s">
        <v>121</v>
      </c>
      <c r="CU212" t="s">
        <v>121</v>
      </c>
      <c r="CV212" t="s">
        <v>9750</v>
      </c>
      <c r="CW212" t="str">
        <f>"13372244577"</f>
        <v>13372244577</v>
      </c>
      <c r="CX212" t="s">
        <v>9746</v>
      </c>
      <c r="CY212" t="s">
        <v>124</v>
      </c>
      <c r="CZ212" t="s">
        <v>126</v>
      </c>
      <c r="DA212" t="s">
        <v>113</v>
      </c>
      <c r="DB212" t="s">
        <v>113</v>
      </c>
      <c r="DC212" t="s">
        <v>121</v>
      </c>
      <c r="DD212" t="s">
        <v>113</v>
      </c>
      <c r="DE212" t="s">
        <v>5612</v>
      </c>
      <c r="DF212" t="s">
        <v>5613</v>
      </c>
      <c r="DG212" t="s">
        <v>915</v>
      </c>
      <c r="DH212" t="s">
        <v>1182</v>
      </c>
      <c r="DI212" t="s">
        <v>5614</v>
      </c>
    </row>
    <row r="213" spans="1:113" ht="15" customHeight="1" x14ac:dyDescent="0.25">
      <c r="A213" t="s">
        <v>11115</v>
      </c>
      <c r="B213" t="s">
        <v>129</v>
      </c>
      <c r="C213" s="1">
        <v>44077.575750115742</v>
      </c>
      <c r="D213" s="1">
        <v>44118</v>
      </c>
      <c r="E213" t="s">
        <v>113</v>
      </c>
      <c r="F213" t="s">
        <v>358</v>
      </c>
      <c r="G213" t="s">
        <v>12791</v>
      </c>
      <c r="H213" t="s">
        <v>283</v>
      </c>
      <c r="I213">
        <v>15</v>
      </c>
      <c r="J213">
        <v>15</v>
      </c>
      <c r="K213" s="1">
        <v>44160</v>
      </c>
      <c r="L213" s="1">
        <v>44433</v>
      </c>
      <c r="M213" s="1">
        <v>44160</v>
      </c>
      <c r="N213" s="1">
        <v>44433</v>
      </c>
      <c r="O213" t="s">
        <v>132</v>
      </c>
      <c r="P213" t="s">
        <v>7040</v>
      </c>
      <c r="R213" t="s">
        <v>7041</v>
      </c>
      <c r="S213" t="s">
        <v>7042</v>
      </c>
      <c r="T213" t="s">
        <v>1100</v>
      </c>
      <c r="U213" t="s">
        <v>234</v>
      </c>
      <c r="V213" s="3">
        <v>32408</v>
      </c>
      <c r="W213" t="s">
        <v>117</v>
      </c>
      <c r="Y213">
        <v>17863285408</v>
      </c>
      <c r="AA213">
        <v>561720</v>
      </c>
      <c r="AB213" t="s">
        <v>7043</v>
      </c>
      <c r="AC213" t="s">
        <v>7044</v>
      </c>
      <c r="AE213" t="s">
        <v>2744</v>
      </c>
      <c r="AF213" t="s">
        <v>7041</v>
      </c>
      <c r="AG213" t="s">
        <v>7042</v>
      </c>
      <c r="AH213" t="s">
        <v>1100</v>
      </c>
      <c r="AI213" t="s">
        <v>234</v>
      </c>
      <c r="AJ213" s="3">
        <v>32408</v>
      </c>
      <c r="AK213" t="s">
        <v>117</v>
      </c>
      <c r="AM213">
        <v>17863285408</v>
      </c>
      <c r="AO213" t="s">
        <v>365</v>
      </c>
      <c r="BG213" t="s">
        <v>234</v>
      </c>
      <c r="BH213" s="1">
        <v>44076.833333333336</v>
      </c>
      <c r="BI213">
        <v>35</v>
      </c>
      <c r="BJ213">
        <v>7</v>
      </c>
      <c r="BK213">
        <v>7</v>
      </c>
      <c r="BL213">
        <v>0</v>
      </c>
      <c r="BM213">
        <v>7</v>
      </c>
      <c r="BN213">
        <v>0</v>
      </c>
      <c r="BO213">
        <v>7</v>
      </c>
      <c r="BP213">
        <v>7</v>
      </c>
      <c r="BQ213" t="str">
        <f>"8:30 AM"</f>
        <v>8:30 AM</v>
      </c>
      <c r="BR213" t="str">
        <f>"3:30 PM"</f>
        <v>3:30 PM</v>
      </c>
      <c r="BS213" t="s">
        <v>120</v>
      </c>
      <c r="BT213">
        <v>0</v>
      </c>
      <c r="BU213">
        <v>1</v>
      </c>
      <c r="BV213" t="s">
        <v>113</v>
      </c>
      <c r="BW213">
        <v>0</v>
      </c>
      <c r="BX213" t="s">
        <v>11116</v>
      </c>
      <c r="BY213" t="s">
        <v>11117</v>
      </c>
      <c r="CA213" t="s">
        <v>361</v>
      </c>
      <c r="CB213" t="s">
        <v>234</v>
      </c>
      <c r="CC213" s="3">
        <v>33767</v>
      </c>
      <c r="CD213" t="s">
        <v>367</v>
      </c>
      <c r="CE213" t="s">
        <v>368</v>
      </c>
      <c r="CF213" s="4">
        <v>11.3</v>
      </c>
      <c r="CH213" s="4">
        <v>16.95</v>
      </c>
      <c r="CJ213" t="s">
        <v>123</v>
      </c>
      <c r="CL213" t="s">
        <v>11118</v>
      </c>
      <c r="CO213" t="s">
        <v>124</v>
      </c>
      <c r="CP213" t="s">
        <v>113</v>
      </c>
      <c r="CQ213" t="s">
        <v>113</v>
      </c>
      <c r="CR213" t="s">
        <v>121</v>
      </c>
      <c r="CS213" t="s">
        <v>113</v>
      </c>
      <c r="CT213" t="s">
        <v>121</v>
      </c>
      <c r="CU213" t="s">
        <v>121</v>
      </c>
      <c r="CV213" t="s">
        <v>11119</v>
      </c>
      <c r="CW213" t="str">
        <f>"17864929774"</f>
        <v>17864929774</v>
      </c>
      <c r="CX213" t="s">
        <v>7051</v>
      </c>
      <c r="CY213" t="s">
        <v>124</v>
      </c>
      <c r="CZ213" t="s">
        <v>126</v>
      </c>
      <c r="DA213" t="s">
        <v>113</v>
      </c>
      <c r="DB213" t="s">
        <v>121</v>
      </c>
      <c r="DC213" t="s">
        <v>121</v>
      </c>
      <c r="DD213" t="s">
        <v>113</v>
      </c>
    </row>
    <row r="214" spans="1:113" ht="15" customHeight="1" x14ac:dyDescent="0.25">
      <c r="A214" t="s">
        <v>7039</v>
      </c>
      <c r="B214" t="s">
        <v>129</v>
      </c>
      <c r="C214" s="1">
        <v>44077.586777430559</v>
      </c>
      <c r="D214" s="1">
        <v>44119</v>
      </c>
      <c r="E214" t="s">
        <v>113</v>
      </c>
      <c r="F214" t="s">
        <v>358</v>
      </c>
      <c r="G214" t="s">
        <v>12791</v>
      </c>
      <c r="H214" t="s">
        <v>283</v>
      </c>
      <c r="I214">
        <v>45</v>
      </c>
      <c r="J214">
        <v>45</v>
      </c>
      <c r="K214" s="1">
        <v>44160</v>
      </c>
      <c r="L214" s="1">
        <v>44433</v>
      </c>
      <c r="M214" s="1">
        <v>44160</v>
      </c>
      <c r="N214" s="1">
        <v>44433</v>
      </c>
      <c r="O214" t="s">
        <v>132</v>
      </c>
      <c r="P214" t="s">
        <v>7040</v>
      </c>
      <c r="R214" t="s">
        <v>7041</v>
      </c>
      <c r="S214" t="s">
        <v>7042</v>
      </c>
      <c r="T214" t="s">
        <v>1100</v>
      </c>
      <c r="U214" t="s">
        <v>234</v>
      </c>
      <c r="V214" s="3">
        <v>32408</v>
      </c>
      <c r="W214" t="s">
        <v>117</v>
      </c>
      <c r="Y214">
        <v>17863285408</v>
      </c>
      <c r="AA214">
        <v>561720</v>
      </c>
      <c r="AB214" t="s">
        <v>7043</v>
      </c>
      <c r="AC214" t="s">
        <v>7044</v>
      </c>
      <c r="AE214" t="s">
        <v>2744</v>
      </c>
      <c r="AF214" t="s">
        <v>7045</v>
      </c>
      <c r="AG214" t="s">
        <v>7042</v>
      </c>
      <c r="AH214" t="s">
        <v>1100</v>
      </c>
      <c r="AI214" t="s">
        <v>234</v>
      </c>
      <c r="AJ214" s="3">
        <v>32408</v>
      </c>
      <c r="AK214" t="s">
        <v>117</v>
      </c>
      <c r="AM214">
        <v>17863285408</v>
      </c>
      <c r="AO214" t="s">
        <v>365</v>
      </c>
      <c r="BG214" t="s">
        <v>234</v>
      </c>
      <c r="BH214" s="1">
        <v>44076.833333333336</v>
      </c>
      <c r="BI214">
        <v>35</v>
      </c>
      <c r="BJ214">
        <v>7</v>
      </c>
      <c r="BK214">
        <v>7</v>
      </c>
      <c r="BL214">
        <v>0</v>
      </c>
      <c r="BM214">
        <v>0</v>
      </c>
      <c r="BN214">
        <v>7</v>
      </c>
      <c r="BO214">
        <v>7</v>
      </c>
      <c r="BP214">
        <v>7</v>
      </c>
      <c r="BQ214" t="str">
        <f>"8:00 AM"</f>
        <v>8:00 AM</v>
      </c>
      <c r="BR214" t="str">
        <f>"3:00 PM"</f>
        <v>3:00 PM</v>
      </c>
      <c r="BS214" t="s">
        <v>120</v>
      </c>
      <c r="BT214">
        <v>0</v>
      </c>
      <c r="BU214">
        <v>1</v>
      </c>
      <c r="BV214" t="s">
        <v>113</v>
      </c>
      <c r="BW214">
        <v>0</v>
      </c>
      <c r="BX214" t="s">
        <v>7046</v>
      </c>
      <c r="BY214" t="s">
        <v>7047</v>
      </c>
      <c r="CA214" t="s">
        <v>7048</v>
      </c>
      <c r="CB214" t="s">
        <v>234</v>
      </c>
      <c r="CC214" s="3">
        <v>34228</v>
      </c>
      <c r="CD214" t="s">
        <v>1682</v>
      </c>
      <c r="CE214" t="s">
        <v>1683</v>
      </c>
      <c r="CF214" s="4">
        <v>11.78</v>
      </c>
      <c r="CH214" s="4">
        <v>17.670000000000002</v>
      </c>
      <c r="CJ214" t="s">
        <v>123</v>
      </c>
      <c r="CL214" t="s">
        <v>7049</v>
      </c>
      <c r="CO214" t="s">
        <v>124</v>
      </c>
      <c r="CP214" t="s">
        <v>113</v>
      </c>
      <c r="CQ214" t="s">
        <v>113</v>
      </c>
      <c r="CR214" t="s">
        <v>121</v>
      </c>
      <c r="CS214" t="s">
        <v>113</v>
      </c>
      <c r="CT214" t="s">
        <v>121</v>
      </c>
      <c r="CU214" t="s">
        <v>121</v>
      </c>
      <c r="CV214" t="s">
        <v>7050</v>
      </c>
      <c r="CW214" t="str">
        <f>"17864929774"</f>
        <v>17864929774</v>
      </c>
      <c r="CX214" t="s">
        <v>7051</v>
      </c>
      <c r="CY214" t="s">
        <v>124</v>
      </c>
      <c r="CZ214" t="s">
        <v>126</v>
      </c>
      <c r="DA214" t="s">
        <v>113</v>
      </c>
      <c r="DB214" t="s">
        <v>121</v>
      </c>
      <c r="DC214" t="s">
        <v>121</v>
      </c>
      <c r="DD214" t="s">
        <v>113</v>
      </c>
    </row>
    <row r="215" spans="1:113" ht="15" customHeight="1" x14ac:dyDescent="0.25">
      <c r="A215" t="s">
        <v>6330</v>
      </c>
      <c r="B215" t="s">
        <v>129</v>
      </c>
      <c r="C215" s="1">
        <v>44077.642313078701</v>
      </c>
      <c r="D215" s="1">
        <v>44124</v>
      </c>
      <c r="E215" t="s">
        <v>113</v>
      </c>
      <c r="F215" t="s">
        <v>6331</v>
      </c>
      <c r="G215" t="s">
        <v>12786</v>
      </c>
      <c r="H215" t="s">
        <v>131</v>
      </c>
      <c r="I215">
        <v>25</v>
      </c>
      <c r="J215">
        <v>25</v>
      </c>
      <c r="K215" s="1">
        <v>44166</v>
      </c>
      <c r="L215" s="1">
        <v>44286</v>
      </c>
      <c r="M215" s="1">
        <v>44166</v>
      </c>
      <c r="N215" s="1">
        <v>44286</v>
      </c>
      <c r="O215" t="s">
        <v>132</v>
      </c>
      <c r="P215" t="s">
        <v>6332</v>
      </c>
      <c r="R215" t="s">
        <v>6333</v>
      </c>
      <c r="T215" t="s">
        <v>4221</v>
      </c>
      <c r="U215" t="s">
        <v>397</v>
      </c>
      <c r="V215" s="3">
        <v>84003</v>
      </c>
      <c r="W215" t="s">
        <v>117</v>
      </c>
      <c r="Y215">
        <v>18017630272</v>
      </c>
      <c r="AA215">
        <v>56173</v>
      </c>
      <c r="AB215" t="s">
        <v>4229</v>
      </c>
      <c r="AC215" t="s">
        <v>4230</v>
      </c>
      <c r="AE215" t="s">
        <v>6334</v>
      </c>
      <c r="AF215" t="s">
        <v>6333</v>
      </c>
      <c r="AH215" t="s">
        <v>4221</v>
      </c>
      <c r="AI215" t="s">
        <v>397</v>
      </c>
      <c r="AJ215" s="3">
        <v>84003</v>
      </c>
      <c r="AK215" t="s">
        <v>117</v>
      </c>
      <c r="AM215">
        <v>18017630272</v>
      </c>
      <c r="AO215" t="s">
        <v>6335</v>
      </c>
      <c r="BG215" t="s">
        <v>397</v>
      </c>
      <c r="BH215" s="1">
        <v>44076.833333333336</v>
      </c>
      <c r="BI215">
        <v>35</v>
      </c>
      <c r="BJ215">
        <v>0</v>
      </c>
      <c r="BK215">
        <v>7</v>
      </c>
      <c r="BL215">
        <v>7</v>
      </c>
      <c r="BM215">
        <v>7</v>
      </c>
      <c r="BN215">
        <v>7</v>
      </c>
      <c r="BO215">
        <v>7</v>
      </c>
      <c r="BP215">
        <v>0</v>
      </c>
      <c r="BQ215" t="str">
        <f>"8:00 AM"</f>
        <v>8:00 AM</v>
      </c>
      <c r="BR215" t="str">
        <f>"3:30 PM"</f>
        <v>3:30 PM</v>
      </c>
      <c r="BS215" t="s">
        <v>120</v>
      </c>
      <c r="BT215">
        <v>0</v>
      </c>
      <c r="BU215">
        <v>0</v>
      </c>
      <c r="BV215" t="s">
        <v>113</v>
      </c>
      <c r="BW215">
        <v>0</v>
      </c>
      <c r="BX215" t="s">
        <v>120</v>
      </c>
      <c r="BY215" t="s">
        <v>6336</v>
      </c>
      <c r="CA215" t="s">
        <v>4221</v>
      </c>
      <c r="CB215" t="s">
        <v>397</v>
      </c>
      <c r="CC215" s="3">
        <v>84003</v>
      </c>
      <c r="CD215" t="s">
        <v>4225</v>
      </c>
      <c r="CE215" t="s">
        <v>4226</v>
      </c>
      <c r="CF215" s="4">
        <v>15.7</v>
      </c>
      <c r="CH215" s="4">
        <v>23.55</v>
      </c>
      <c r="CJ215" t="s">
        <v>123</v>
      </c>
      <c r="CL215" t="s">
        <v>6337</v>
      </c>
      <c r="CO215" t="s">
        <v>124</v>
      </c>
      <c r="CP215" t="s">
        <v>121</v>
      </c>
      <c r="CQ215" t="s">
        <v>121</v>
      </c>
      <c r="CR215" t="s">
        <v>121</v>
      </c>
      <c r="CS215" t="s">
        <v>113</v>
      </c>
      <c r="CT215" t="s">
        <v>121</v>
      </c>
      <c r="CU215" t="s">
        <v>113</v>
      </c>
      <c r="CV215" t="s">
        <v>6338</v>
      </c>
      <c r="CW215" t="str">
        <f>"18017630272"</f>
        <v>18017630272</v>
      </c>
      <c r="CX215" t="s">
        <v>6335</v>
      </c>
      <c r="CY215" t="s">
        <v>6339</v>
      </c>
      <c r="CZ215" t="s">
        <v>126</v>
      </c>
      <c r="DA215" t="s">
        <v>113</v>
      </c>
      <c r="DB215" t="s">
        <v>113</v>
      </c>
      <c r="DC215" t="s">
        <v>121</v>
      </c>
      <c r="DD215" t="s">
        <v>113</v>
      </c>
    </row>
    <row r="216" spans="1:113" ht="15" customHeight="1" x14ac:dyDescent="0.25">
      <c r="A216" t="s">
        <v>2060</v>
      </c>
      <c r="B216" t="s">
        <v>129</v>
      </c>
      <c r="C216" s="1">
        <v>44077.643607754631</v>
      </c>
      <c r="D216" s="1">
        <v>44133</v>
      </c>
      <c r="E216" t="s">
        <v>113</v>
      </c>
      <c r="F216" t="s">
        <v>2061</v>
      </c>
      <c r="G216" t="s">
        <v>12787</v>
      </c>
      <c r="H216" t="s">
        <v>176</v>
      </c>
      <c r="I216">
        <v>15</v>
      </c>
      <c r="J216">
        <v>15</v>
      </c>
      <c r="K216" s="1">
        <v>44166</v>
      </c>
      <c r="L216" s="1">
        <v>44347</v>
      </c>
      <c r="M216" s="1">
        <v>44166</v>
      </c>
      <c r="N216" s="1">
        <v>44347</v>
      </c>
      <c r="O216" t="s">
        <v>132</v>
      </c>
      <c r="P216" t="s">
        <v>2062</v>
      </c>
      <c r="Q216" t="s">
        <v>124</v>
      </c>
      <c r="R216" t="s">
        <v>2063</v>
      </c>
      <c r="T216" t="s">
        <v>2064</v>
      </c>
      <c r="U216" t="s">
        <v>1161</v>
      </c>
      <c r="V216" s="3">
        <v>98632</v>
      </c>
      <c r="W216" t="s">
        <v>117</v>
      </c>
      <c r="Y216">
        <v>13605014314</v>
      </c>
      <c r="AA216">
        <v>115310</v>
      </c>
      <c r="AB216" t="s">
        <v>2065</v>
      </c>
      <c r="AC216" t="s">
        <v>2066</v>
      </c>
      <c r="AD216" t="s">
        <v>2067</v>
      </c>
      <c r="AE216" t="s">
        <v>139</v>
      </c>
      <c r="AF216" t="s">
        <v>2068</v>
      </c>
      <c r="AH216" t="s">
        <v>2069</v>
      </c>
      <c r="AI216" t="s">
        <v>1161</v>
      </c>
      <c r="AJ216" s="3">
        <v>98632</v>
      </c>
      <c r="AK216" t="s">
        <v>117</v>
      </c>
      <c r="AM216">
        <v>13605014314</v>
      </c>
      <c r="AO216" t="s">
        <v>2070</v>
      </c>
      <c r="AP216" t="s">
        <v>141</v>
      </c>
      <c r="AQ216" t="s">
        <v>2071</v>
      </c>
      <c r="AR216" t="s">
        <v>2072</v>
      </c>
      <c r="AS216" t="s">
        <v>195</v>
      </c>
      <c r="AT216" t="s">
        <v>2073</v>
      </c>
      <c r="AU216" t="s">
        <v>1035</v>
      </c>
      <c r="AV216" t="s">
        <v>1632</v>
      </c>
      <c r="AW216" t="s">
        <v>182</v>
      </c>
      <c r="AX216" s="3">
        <v>97209</v>
      </c>
      <c r="AY216" t="s">
        <v>117</v>
      </c>
      <c r="BA216">
        <v>15032411320</v>
      </c>
      <c r="BC216" t="s">
        <v>2074</v>
      </c>
      <c r="BD216" t="s">
        <v>2075</v>
      </c>
      <c r="BE216" t="s">
        <v>182</v>
      </c>
      <c r="BF216" t="s">
        <v>274</v>
      </c>
      <c r="BG216" t="s">
        <v>182</v>
      </c>
      <c r="BH216" s="1">
        <v>44070.833333333336</v>
      </c>
      <c r="BI216">
        <v>35</v>
      </c>
      <c r="BJ216">
        <v>0</v>
      </c>
      <c r="BK216">
        <v>7</v>
      </c>
      <c r="BL216">
        <v>7</v>
      </c>
      <c r="BM216">
        <v>7</v>
      </c>
      <c r="BN216">
        <v>7</v>
      </c>
      <c r="BO216">
        <v>7</v>
      </c>
      <c r="BP216">
        <v>0</v>
      </c>
      <c r="BQ216" t="str">
        <f>"7:30 AM"</f>
        <v>7:30 AM</v>
      </c>
      <c r="BR216" t="str">
        <f>"3:00 PM"</f>
        <v>3:00 PM</v>
      </c>
      <c r="BS216" t="s">
        <v>120</v>
      </c>
      <c r="BT216">
        <v>0</v>
      </c>
      <c r="BU216">
        <v>6</v>
      </c>
      <c r="BV216" t="s">
        <v>113</v>
      </c>
      <c r="BW216">
        <v>0</v>
      </c>
      <c r="BX216" s="2" t="s">
        <v>2076</v>
      </c>
      <c r="BY216" t="s">
        <v>2077</v>
      </c>
      <c r="CA216" t="s">
        <v>2078</v>
      </c>
      <c r="CB216" t="s">
        <v>182</v>
      </c>
      <c r="CC216" s="3">
        <v>97141</v>
      </c>
      <c r="CD216" t="s">
        <v>2078</v>
      </c>
      <c r="CE216" t="s">
        <v>2079</v>
      </c>
      <c r="CF216" s="4">
        <v>20.85</v>
      </c>
      <c r="CJ216" t="s">
        <v>123</v>
      </c>
      <c r="CK216" t="s">
        <v>124</v>
      </c>
      <c r="CL216" t="s">
        <v>2080</v>
      </c>
      <c r="CO216" t="s">
        <v>124</v>
      </c>
      <c r="CP216" t="s">
        <v>121</v>
      </c>
      <c r="CQ216" t="s">
        <v>121</v>
      </c>
      <c r="CR216" t="s">
        <v>113</v>
      </c>
      <c r="CS216" t="s">
        <v>113</v>
      </c>
      <c r="CT216" t="s">
        <v>121</v>
      </c>
      <c r="CU216" t="s">
        <v>121</v>
      </c>
      <c r="CV216" t="s">
        <v>2081</v>
      </c>
      <c r="CW216" t="str">
        <f>"13604304230"</f>
        <v>13604304230</v>
      </c>
      <c r="CX216" t="s">
        <v>2070</v>
      </c>
      <c r="CY216" t="s">
        <v>124</v>
      </c>
      <c r="CZ216" t="s">
        <v>126</v>
      </c>
      <c r="DA216" t="s">
        <v>113</v>
      </c>
      <c r="DB216" t="s">
        <v>113</v>
      </c>
      <c r="DC216" t="s">
        <v>121</v>
      </c>
      <c r="DD216" t="s">
        <v>113</v>
      </c>
      <c r="DE216" t="s">
        <v>2082</v>
      </c>
      <c r="DF216" t="s">
        <v>2083</v>
      </c>
      <c r="DG216" t="s">
        <v>195</v>
      </c>
      <c r="DH216" t="s">
        <v>2084</v>
      </c>
      <c r="DI216" t="s">
        <v>2074</v>
      </c>
    </row>
    <row r="217" spans="1:113" ht="15" customHeight="1" x14ac:dyDescent="0.25">
      <c r="A217" t="s">
        <v>9908</v>
      </c>
      <c r="B217" t="s">
        <v>129</v>
      </c>
      <c r="C217" s="1">
        <v>44077.712238194443</v>
      </c>
      <c r="D217" s="1">
        <v>44140</v>
      </c>
      <c r="E217" t="s">
        <v>113</v>
      </c>
      <c r="F217" t="s">
        <v>9909</v>
      </c>
      <c r="G217" t="s">
        <v>12792</v>
      </c>
      <c r="H217" t="s">
        <v>412</v>
      </c>
      <c r="I217">
        <v>9</v>
      </c>
      <c r="J217">
        <v>9</v>
      </c>
      <c r="K217" s="1">
        <v>44152</v>
      </c>
      <c r="L217" s="1">
        <v>44408</v>
      </c>
      <c r="M217" s="1">
        <v>44152</v>
      </c>
      <c r="N217" s="1">
        <v>44408</v>
      </c>
      <c r="O217" t="s">
        <v>115</v>
      </c>
      <c r="P217" t="s">
        <v>9910</v>
      </c>
      <c r="Q217" t="s">
        <v>9911</v>
      </c>
      <c r="R217" t="s">
        <v>9912</v>
      </c>
      <c r="T217" t="s">
        <v>2023</v>
      </c>
      <c r="U217" t="s">
        <v>348</v>
      </c>
      <c r="V217" s="3">
        <v>30066</v>
      </c>
      <c r="W217" t="s">
        <v>117</v>
      </c>
      <c r="Y217">
        <v>16783542700</v>
      </c>
      <c r="AA217">
        <v>72251</v>
      </c>
      <c r="AB217" t="s">
        <v>9913</v>
      </c>
      <c r="AC217" t="s">
        <v>2025</v>
      </c>
      <c r="AD217" t="s">
        <v>124</v>
      </c>
      <c r="AE217" t="s">
        <v>2026</v>
      </c>
      <c r="AF217" t="s">
        <v>2027</v>
      </c>
      <c r="AG217" t="s">
        <v>124</v>
      </c>
      <c r="AH217" t="s">
        <v>2023</v>
      </c>
      <c r="AI217" t="s">
        <v>348</v>
      </c>
      <c r="AJ217" s="3">
        <v>30066</v>
      </c>
      <c r="AK217" t="s">
        <v>117</v>
      </c>
      <c r="AM217">
        <v>16783542700</v>
      </c>
      <c r="AO217" t="s">
        <v>2028</v>
      </c>
      <c r="AP217" t="s">
        <v>239</v>
      </c>
      <c r="AQ217" t="s">
        <v>9914</v>
      </c>
      <c r="AR217" t="s">
        <v>9915</v>
      </c>
      <c r="AT217" t="s">
        <v>9916</v>
      </c>
      <c r="AU217" t="s">
        <v>2033</v>
      </c>
      <c r="AV217" t="s">
        <v>9917</v>
      </c>
      <c r="AW217" t="s">
        <v>348</v>
      </c>
      <c r="AX217" s="3">
        <v>30097</v>
      </c>
      <c r="AY217" t="s">
        <v>117</v>
      </c>
      <c r="BA217">
        <v>14044922769</v>
      </c>
      <c r="BC217" t="s">
        <v>2035</v>
      </c>
      <c r="BD217" t="s">
        <v>2036</v>
      </c>
      <c r="BG217" t="s">
        <v>348</v>
      </c>
      <c r="BH217" s="1">
        <v>44062.833333333336</v>
      </c>
      <c r="BI217">
        <v>40</v>
      </c>
      <c r="BJ217">
        <v>0</v>
      </c>
      <c r="BK217">
        <v>8</v>
      </c>
      <c r="BL217">
        <v>8</v>
      </c>
      <c r="BM217">
        <v>8</v>
      </c>
      <c r="BN217">
        <v>8</v>
      </c>
      <c r="BO217">
        <v>8</v>
      </c>
      <c r="BP217">
        <v>0</v>
      </c>
      <c r="BQ217" t="str">
        <f>"10:00 AM"</f>
        <v>10:00 AM</v>
      </c>
      <c r="BR217" t="str">
        <f>"7:00 PM"</f>
        <v>7:00 PM</v>
      </c>
      <c r="BS217" t="s">
        <v>120</v>
      </c>
      <c r="BT217">
        <v>0</v>
      </c>
      <c r="BU217">
        <v>0</v>
      </c>
      <c r="BV217" t="s">
        <v>113</v>
      </c>
      <c r="BW217">
        <v>0</v>
      </c>
      <c r="BX217" t="s">
        <v>2037</v>
      </c>
      <c r="BY217" t="s">
        <v>9918</v>
      </c>
      <c r="BZ217" t="s">
        <v>9919</v>
      </c>
      <c r="CA217" t="s">
        <v>9920</v>
      </c>
      <c r="CB217" t="s">
        <v>348</v>
      </c>
      <c r="CC217" s="3">
        <v>30329</v>
      </c>
      <c r="CD217" t="s">
        <v>4592</v>
      </c>
      <c r="CE217" t="s">
        <v>1250</v>
      </c>
      <c r="CF217" s="4">
        <v>11.03</v>
      </c>
      <c r="CG217" s="4">
        <v>11.03</v>
      </c>
      <c r="CH217" s="4">
        <v>16.54</v>
      </c>
      <c r="CI217" s="4">
        <v>16.54</v>
      </c>
      <c r="CJ217" t="s">
        <v>123</v>
      </c>
      <c r="CK217" t="s">
        <v>124</v>
      </c>
      <c r="CL217" t="s">
        <v>9921</v>
      </c>
      <c r="CO217" t="s">
        <v>124</v>
      </c>
      <c r="CP217" t="s">
        <v>113</v>
      </c>
      <c r="CQ217" t="s">
        <v>113</v>
      </c>
      <c r="CR217" t="s">
        <v>121</v>
      </c>
      <c r="CS217" t="s">
        <v>113</v>
      </c>
      <c r="CT217" t="s">
        <v>121</v>
      </c>
      <c r="CU217" t="s">
        <v>113</v>
      </c>
      <c r="CV217" t="s">
        <v>170</v>
      </c>
      <c r="CW217" t="str">
        <f>"16783542700"</f>
        <v>16783542700</v>
      </c>
      <c r="CX217" t="s">
        <v>2028</v>
      </c>
      <c r="CY217" t="s">
        <v>124</v>
      </c>
      <c r="CZ217" t="s">
        <v>126</v>
      </c>
      <c r="DA217" t="s">
        <v>113</v>
      </c>
      <c r="DB217" t="s">
        <v>113</v>
      </c>
      <c r="DC217" t="s">
        <v>121</v>
      </c>
      <c r="DD217" t="s">
        <v>113</v>
      </c>
    </row>
    <row r="218" spans="1:113" ht="15" customHeight="1" x14ac:dyDescent="0.25">
      <c r="A218" t="s">
        <v>7010</v>
      </c>
      <c r="B218" t="s">
        <v>129</v>
      </c>
      <c r="C218" s="1">
        <v>44077.757543634259</v>
      </c>
      <c r="D218" s="1">
        <v>44130</v>
      </c>
      <c r="E218" t="s">
        <v>113</v>
      </c>
      <c r="F218" t="s">
        <v>6382</v>
      </c>
      <c r="G218" t="s">
        <v>12786</v>
      </c>
      <c r="H218" t="s">
        <v>131</v>
      </c>
      <c r="I218">
        <v>100</v>
      </c>
      <c r="J218">
        <v>100</v>
      </c>
      <c r="K218" s="1">
        <v>44152</v>
      </c>
      <c r="L218" s="1">
        <v>44377</v>
      </c>
      <c r="M218" s="1">
        <v>44152</v>
      </c>
      <c r="N218" s="1">
        <v>44377</v>
      </c>
      <c r="O218" t="s">
        <v>115</v>
      </c>
      <c r="P218" t="s">
        <v>7011</v>
      </c>
      <c r="R218" t="s">
        <v>7012</v>
      </c>
      <c r="T218" t="s">
        <v>476</v>
      </c>
      <c r="U218" t="s">
        <v>324</v>
      </c>
      <c r="V218" s="3">
        <v>83815</v>
      </c>
      <c r="W218" t="s">
        <v>117</v>
      </c>
      <c r="Y218">
        <v>12086605701</v>
      </c>
      <c r="AA218">
        <v>56173</v>
      </c>
      <c r="AB218" t="s">
        <v>7013</v>
      </c>
      <c r="AC218" t="s">
        <v>7014</v>
      </c>
      <c r="AE218" t="s">
        <v>161</v>
      </c>
      <c r="AF218" t="s">
        <v>7012</v>
      </c>
      <c r="AH218" t="s">
        <v>476</v>
      </c>
      <c r="AI218" t="s">
        <v>324</v>
      </c>
      <c r="AJ218" s="3">
        <v>83815</v>
      </c>
      <c r="AK218" t="s">
        <v>117</v>
      </c>
      <c r="AM218">
        <v>12086605701</v>
      </c>
      <c r="AO218" t="s">
        <v>7015</v>
      </c>
      <c r="AP218" t="s">
        <v>239</v>
      </c>
      <c r="AQ218" t="s">
        <v>2241</v>
      </c>
      <c r="AR218" t="s">
        <v>2242</v>
      </c>
      <c r="AS218" t="s">
        <v>124</v>
      </c>
      <c r="AT218" t="s">
        <v>576</v>
      </c>
      <c r="AU218" t="s">
        <v>2243</v>
      </c>
      <c r="AV218" t="s">
        <v>2244</v>
      </c>
      <c r="AW218" t="s">
        <v>324</v>
      </c>
      <c r="AX218" s="3">
        <v>83814</v>
      </c>
      <c r="AY218" t="s">
        <v>117</v>
      </c>
      <c r="BA218">
        <v>12087772654</v>
      </c>
      <c r="BC218" t="s">
        <v>2245</v>
      </c>
      <c r="BD218" t="s">
        <v>478</v>
      </c>
      <c r="BG218" t="s">
        <v>591</v>
      </c>
      <c r="BH218" s="1">
        <v>44076.833333333336</v>
      </c>
      <c r="BI218">
        <v>40</v>
      </c>
      <c r="BJ218">
        <v>0</v>
      </c>
      <c r="BK218">
        <v>8</v>
      </c>
      <c r="BL218">
        <v>8</v>
      </c>
      <c r="BM218">
        <v>8</v>
      </c>
      <c r="BN218">
        <v>8</v>
      </c>
      <c r="BO218">
        <v>8</v>
      </c>
      <c r="BP218">
        <v>0</v>
      </c>
      <c r="BQ218" t="str">
        <f>"7:00 AM"</f>
        <v>7:00 AM</v>
      </c>
      <c r="BR218" t="str">
        <f>"3:30 PM"</f>
        <v>3:30 PM</v>
      </c>
      <c r="BS218" t="s">
        <v>120</v>
      </c>
      <c r="BT218">
        <v>0</v>
      </c>
      <c r="BU218">
        <v>3</v>
      </c>
      <c r="BV218" t="s">
        <v>113</v>
      </c>
      <c r="BW218">
        <v>0</v>
      </c>
      <c r="BX218" t="s">
        <v>7016</v>
      </c>
      <c r="BY218" t="s">
        <v>7017</v>
      </c>
      <c r="CA218" t="s">
        <v>3662</v>
      </c>
      <c r="CB218" t="s">
        <v>591</v>
      </c>
      <c r="CC218" s="3">
        <v>29584</v>
      </c>
      <c r="CD218" t="s">
        <v>6626</v>
      </c>
      <c r="CE218" t="s">
        <v>602</v>
      </c>
      <c r="CF218" s="4">
        <v>11.9</v>
      </c>
      <c r="CG218" s="4">
        <v>16.5</v>
      </c>
      <c r="CH218" s="4">
        <v>17.850000000000001</v>
      </c>
      <c r="CI218" s="4">
        <v>24.75</v>
      </c>
      <c r="CJ218" t="s">
        <v>123</v>
      </c>
      <c r="CK218" t="s">
        <v>7018</v>
      </c>
      <c r="CL218" t="s">
        <v>7019</v>
      </c>
      <c r="CO218" t="s">
        <v>124</v>
      </c>
      <c r="CP218" t="s">
        <v>121</v>
      </c>
      <c r="CQ218" t="s">
        <v>121</v>
      </c>
      <c r="CR218" t="s">
        <v>121</v>
      </c>
      <c r="CS218" t="s">
        <v>113</v>
      </c>
      <c r="CT218" t="s">
        <v>121</v>
      </c>
      <c r="CU218" t="s">
        <v>121</v>
      </c>
      <c r="CV218" t="s">
        <v>7020</v>
      </c>
      <c r="CW218" t="str">
        <f>"12086590386"</f>
        <v>12086590386</v>
      </c>
      <c r="CX218" t="s">
        <v>7021</v>
      </c>
      <c r="CY218" t="s">
        <v>124</v>
      </c>
      <c r="CZ218" t="s">
        <v>126</v>
      </c>
      <c r="DA218" t="s">
        <v>113</v>
      </c>
      <c r="DB218" t="s">
        <v>113</v>
      </c>
      <c r="DC218" t="s">
        <v>121</v>
      </c>
      <c r="DD218" t="s">
        <v>113</v>
      </c>
    </row>
    <row r="219" spans="1:113" ht="15" customHeight="1" x14ac:dyDescent="0.25">
      <c r="A219" t="s">
        <v>11008</v>
      </c>
      <c r="B219" t="s">
        <v>129</v>
      </c>
      <c r="C219" s="1">
        <v>44077.77143252315</v>
      </c>
      <c r="D219" s="1">
        <v>44123</v>
      </c>
      <c r="E219" t="s">
        <v>121</v>
      </c>
      <c r="F219" t="s">
        <v>11009</v>
      </c>
      <c r="G219" t="s">
        <v>12799</v>
      </c>
      <c r="H219" t="s">
        <v>680</v>
      </c>
      <c r="I219">
        <v>5</v>
      </c>
      <c r="J219">
        <v>5</v>
      </c>
      <c r="K219" s="1">
        <v>44165</v>
      </c>
      <c r="L219" s="1">
        <v>44287</v>
      </c>
      <c r="M219" s="1">
        <v>44165</v>
      </c>
      <c r="N219" s="1">
        <v>44287</v>
      </c>
      <c r="O219" t="s">
        <v>132</v>
      </c>
      <c r="P219" t="s">
        <v>11010</v>
      </c>
      <c r="R219" t="s">
        <v>11011</v>
      </c>
      <c r="T219" t="s">
        <v>11012</v>
      </c>
      <c r="U219" t="s">
        <v>952</v>
      </c>
      <c r="V219" s="3">
        <v>7722</v>
      </c>
      <c r="W219" t="s">
        <v>117</v>
      </c>
      <c r="Y219">
        <v>19088754287</v>
      </c>
      <c r="AA219">
        <v>711219</v>
      </c>
      <c r="AB219" t="s">
        <v>11013</v>
      </c>
      <c r="AC219" t="s">
        <v>8152</v>
      </c>
      <c r="AE219" t="s">
        <v>2744</v>
      </c>
      <c r="AF219" t="s">
        <v>11011</v>
      </c>
      <c r="AH219" t="s">
        <v>11012</v>
      </c>
      <c r="AI219" t="s">
        <v>952</v>
      </c>
      <c r="AJ219" s="3">
        <v>7722</v>
      </c>
      <c r="AK219" t="s">
        <v>117</v>
      </c>
      <c r="AM219">
        <v>19088754287</v>
      </c>
      <c r="AO219" t="s">
        <v>11014</v>
      </c>
      <c r="AP219" t="s">
        <v>141</v>
      </c>
      <c r="AQ219" t="s">
        <v>3890</v>
      </c>
      <c r="AR219" t="s">
        <v>3891</v>
      </c>
      <c r="AT219" t="s">
        <v>3892</v>
      </c>
      <c r="AU219" t="s">
        <v>3893</v>
      </c>
      <c r="AV219" t="s">
        <v>2503</v>
      </c>
      <c r="AW219" t="s">
        <v>716</v>
      </c>
      <c r="AX219" s="3">
        <v>10165</v>
      </c>
      <c r="AY219" t="s">
        <v>117</v>
      </c>
      <c r="AZ219" t="s">
        <v>124</v>
      </c>
      <c r="BA219">
        <v>12127604400</v>
      </c>
      <c r="BC219" t="s">
        <v>3894</v>
      </c>
      <c r="BD219" t="s">
        <v>9036</v>
      </c>
      <c r="BE219" t="s">
        <v>716</v>
      </c>
      <c r="BF219" t="s">
        <v>11015</v>
      </c>
      <c r="BG219" t="s">
        <v>234</v>
      </c>
      <c r="BH219" s="1">
        <v>44076.833333333336</v>
      </c>
      <c r="BI219">
        <v>40</v>
      </c>
      <c r="BJ219">
        <v>0</v>
      </c>
      <c r="BK219">
        <v>8</v>
      </c>
      <c r="BL219">
        <v>8</v>
      </c>
      <c r="BM219">
        <v>8</v>
      </c>
      <c r="BN219">
        <v>8</v>
      </c>
      <c r="BO219">
        <v>8</v>
      </c>
      <c r="BP219">
        <v>0</v>
      </c>
      <c r="BQ219" t="str">
        <f>"5:00 AM"</f>
        <v>5:00 AM</v>
      </c>
      <c r="BR219" t="str">
        <f>"11:00 AM"</f>
        <v>11:00 AM</v>
      </c>
      <c r="BS219" t="s">
        <v>120</v>
      </c>
      <c r="BT219">
        <v>0</v>
      </c>
      <c r="BU219">
        <v>1</v>
      </c>
      <c r="BV219" t="s">
        <v>113</v>
      </c>
      <c r="BW219">
        <v>0</v>
      </c>
      <c r="BX219" t="s">
        <v>11016</v>
      </c>
      <c r="BY219" t="s">
        <v>11017</v>
      </c>
      <c r="BZ219" t="s">
        <v>11018</v>
      </c>
      <c r="CA219" t="s">
        <v>4768</v>
      </c>
      <c r="CB219" t="s">
        <v>234</v>
      </c>
      <c r="CC219" s="3">
        <v>33472</v>
      </c>
      <c r="CD219" t="s">
        <v>1991</v>
      </c>
      <c r="CE219" t="s">
        <v>888</v>
      </c>
      <c r="CF219" s="4">
        <v>12.3</v>
      </c>
      <c r="CG219" s="4">
        <v>12.3</v>
      </c>
      <c r="CH219" s="4">
        <v>18.45</v>
      </c>
      <c r="CI219" s="4">
        <v>18.45</v>
      </c>
      <c r="CJ219" t="s">
        <v>123</v>
      </c>
      <c r="CK219" t="s">
        <v>124</v>
      </c>
      <c r="CL219" t="s">
        <v>11019</v>
      </c>
      <c r="CO219" t="s">
        <v>124</v>
      </c>
      <c r="CP219" t="s">
        <v>113</v>
      </c>
      <c r="CQ219" t="s">
        <v>113</v>
      </c>
      <c r="CR219" t="s">
        <v>121</v>
      </c>
      <c r="CS219" t="s">
        <v>113</v>
      </c>
      <c r="CT219" t="s">
        <v>121</v>
      </c>
      <c r="CU219" t="s">
        <v>121</v>
      </c>
      <c r="CV219" s="2" t="s">
        <v>11020</v>
      </c>
      <c r="CW219" t="str">
        <f>"19088754287"</f>
        <v>19088754287</v>
      </c>
      <c r="CX219" t="s">
        <v>11014</v>
      </c>
      <c r="CY219" t="s">
        <v>124</v>
      </c>
      <c r="CZ219" t="s">
        <v>126</v>
      </c>
      <c r="DA219" t="s">
        <v>113</v>
      </c>
      <c r="DB219" t="s">
        <v>113</v>
      </c>
      <c r="DC219" t="s">
        <v>121</v>
      </c>
      <c r="DD219" t="s">
        <v>113</v>
      </c>
    </row>
    <row r="220" spans="1:113" ht="15" customHeight="1" x14ac:dyDescent="0.25">
      <c r="A220" t="s">
        <v>3131</v>
      </c>
      <c r="B220" t="s">
        <v>129</v>
      </c>
      <c r="C220" s="1">
        <v>44077.784066203705</v>
      </c>
      <c r="D220" s="1">
        <v>44123</v>
      </c>
      <c r="E220" t="s">
        <v>113</v>
      </c>
      <c r="F220" t="s">
        <v>3132</v>
      </c>
      <c r="G220" t="s">
        <v>12794</v>
      </c>
      <c r="H220" t="s">
        <v>464</v>
      </c>
      <c r="I220">
        <v>30</v>
      </c>
      <c r="J220">
        <v>30</v>
      </c>
      <c r="K220" s="1">
        <v>44153</v>
      </c>
      <c r="L220" s="1">
        <v>44457</v>
      </c>
      <c r="M220" s="1">
        <v>44153</v>
      </c>
      <c r="N220" s="1">
        <v>44457</v>
      </c>
      <c r="O220" t="s">
        <v>854</v>
      </c>
      <c r="P220" t="s">
        <v>3133</v>
      </c>
      <c r="R220" t="s">
        <v>3134</v>
      </c>
      <c r="T220" t="s">
        <v>3135</v>
      </c>
      <c r="U220" t="s">
        <v>2454</v>
      </c>
      <c r="V220" s="3">
        <v>38930</v>
      </c>
      <c r="W220" t="s">
        <v>117</v>
      </c>
      <c r="Y220">
        <v>16622547200</v>
      </c>
      <c r="AA220">
        <v>31171</v>
      </c>
      <c r="AB220" t="s">
        <v>660</v>
      </c>
      <c r="AC220" t="s">
        <v>3136</v>
      </c>
      <c r="AE220" t="s">
        <v>1363</v>
      </c>
      <c r="AF220" t="s">
        <v>3134</v>
      </c>
      <c r="AH220" t="s">
        <v>3135</v>
      </c>
      <c r="AI220" t="s">
        <v>2454</v>
      </c>
      <c r="AJ220" s="3">
        <v>38930</v>
      </c>
      <c r="AK220" t="s">
        <v>117</v>
      </c>
      <c r="AM220">
        <v>16622547200</v>
      </c>
      <c r="AO220" t="s">
        <v>3137</v>
      </c>
      <c r="AP220" t="s">
        <v>141</v>
      </c>
      <c r="AQ220" t="s">
        <v>3138</v>
      </c>
      <c r="AR220" t="s">
        <v>3139</v>
      </c>
      <c r="AS220" t="s">
        <v>1624</v>
      </c>
      <c r="AT220" t="s">
        <v>3140</v>
      </c>
      <c r="AV220" t="s">
        <v>3141</v>
      </c>
      <c r="AW220" t="s">
        <v>147</v>
      </c>
      <c r="AX220" s="3">
        <v>38464</v>
      </c>
      <c r="AY220" t="s">
        <v>117</v>
      </c>
      <c r="BA220">
        <v>19312428584</v>
      </c>
      <c r="BC220" t="s">
        <v>3142</v>
      </c>
      <c r="BD220" t="s">
        <v>3143</v>
      </c>
      <c r="BE220" t="s">
        <v>147</v>
      </c>
      <c r="BF220" t="s">
        <v>3144</v>
      </c>
      <c r="BG220" t="s">
        <v>2454</v>
      </c>
      <c r="BH220" s="1">
        <v>44076.833333333336</v>
      </c>
      <c r="BI220">
        <v>40</v>
      </c>
      <c r="BJ220">
        <v>0</v>
      </c>
      <c r="BK220">
        <v>8</v>
      </c>
      <c r="BL220">
        <v>8</v>
      </c>
      <c r="BM220">
        <v>8</v>
      </c>
      <c r="BN220">
        <v>8</v>
      </c>
      <c r="BO220">
        <v>8</v>
      </c>
      <c r="BP220">
        <v>0</v>
      </c>
      <c r="BQ220" t="str">
        <f>"9:00 AM"</f>
        <v>9:00 AM</v>
      </c>
      <c r="BR220" t="str">
        <f>"5:00 PM"</f>
        <v>5:00 PM</v>
      </c>
      <c r="BS220" t="s">
        <v>120</v>
      </c>
      <c r="BT220">
        <v>1</v>
      </c>
      <c r="BU220">
        <v>1</v>
      </c>
      <c r="BV220" t="s">
        <v>113</v>
      </c>
      <c r="BW220">
        <v>0</v>
      </c>
      <c r="BX220" t="s">
        <v>3145</v>
      </c>
      <c r="BY220" t="s">
        <v>3146</v>
      </c>
      <c r="CA220" t="s">
        <v>3135</v>
      </c>
      <c r="CB220" t="s">
        <v>2454</v>
      </c>
      <c r="CC220" s="3">
        <v>38930</v>
      </c>
      <c r="CD220" t="s">
        <v>3147</v>
      </c>
      <c r="CE220" t="s">
        <v>3148</v>
      </c>
      <c r="CF220" s="4">
        <v>11.18</v>
      </c>
      <c r="CG220" s="4">
        <v>11.18</v>
      </c>
      <c r="CH220" s="4">
        <v>16.77</v>
      </c>
      <c r="CI220" s="4">
        <v>16.77</v>
      </c>
      <c r="CJ220" t="s">
        <v>123</v>
      </c>
      <c r="CK220" t="s">
        <v>3149</v>
      </c>
      <c r="CL220" t="s">
        <v>3150</v>
      </c>
      <c r="CO220" t="s">
        <v>124</v>
      </c>
      <c r="CP220" t="s">
        <v>113</v>
      </c>
      <c r="CQ220" t="s">
        <v>113</v>
      </c>
      <c r="CR220" t="s">
        <v>121</v>
      </c>
      <c r="CS220" t="s">
        <v>121</v>
      </c>
      <c r="CT220" t="s">
        <v>121</v>
      </c>
      <c r="CU220" t="s">
        <v>113</v>
      </c>
      <c r="CV220">
        <v>0</v>
      </c>
      <c r="CW220" t="str">
        <f>"N/A"</f>
        <v>N/A</v>
      </c>
      <c r="CX220" t="s">
        <v>3151</v>
      </c>
      <c r="CY220" t="s">
        <v>3152</v>
      </c>
      <c r="CZ220" t="s">
        <v>126</v>
      </c>
      <c r="DA220" t="s">
        <v>113</v>
      </c>
      <c r="DB220" t="s">
        <v>121</v>
      </c>
      <c r="DC220" t="s">
        <v>121</v>
      </c>
      <c r="DD220" t="s">
        <v>113</v>
      </c>
    </row>
    <row r="221" spans="1:113" ht="15" customHeight="1" x14ac:dyDescent="0.25">
      <c r="A221" t="s">
        <v>7658</v>
      </c>
      <c r="B221" t="s">
        <v>129</v>
      </c>
      <c r="C221" s="1">
        <v>44077.901462268521</v>
      </c>
      <c r="D221" s="1">
        <v>44151</v>
      </c>
      <c r="E221" t="s">
        <v>113</v>
      </c>
      <c r="F221" t="s">
        <v>7659</v>
      </c>
      <c r="G221" t="s">
        <v>12786</v>
      </c>
      <c r="H221" t="s">
        <v>131</v>
      </c>
      <c r="I221">
        <v>10</v>
      </c>
      <c r="J221">
        <v>10</v>
      </c>
      <c r="K221" s="1">
        <v>44166</v>
      </c>
      <c r="L221" s="1">
        <v>44469</v>
      </c>
      <c r="M221" s="1">
        <v>44166</v>
      </c>
      <c r="N221" s="1">
        <v>44469</v>
      </c>
      <c r="O221" t="s">
        <v>132</v>
      </c>
      <c r="P221" t="s">
        <v>7660</v>
      </c>
      <c r="R221" t="s">
        <v>7661</v>
      </c>
      <c r="T221" t="s">
        <v>7662</v>
      </c>
      <c r="U221" t="s">
        <v>1825</v>
      </c>
      <c r="V221" s="3">
        <v>48329</v>
      </c>
      <c r="W221" t="s">
        <v>117</v>
      </c>
      <c r="Y221">
        <v>12486736092</v>
      </c>
      <c r="AA221">
        <v>56173</v>
      </c>
      <c r="AB221" t="s">
        <v>7663</v>
      </c>
      <c r="AC221" t="s">
        <v>1014</v>
      </c>
      <c r="AE221" t="s">
        <v>263</v>
      </c>
      <c r="AF221" t="s">
        <v>7664</v>
      </c>
      <c r="AH221" t="s">
        <v>7665</v>
      </c>
      <c r="AI221" t="s">
        <v>234</v>
      </c>
      <c r="AJ221" s="3">
        <v>33812</v>
      </c>
      <c r="AK221" t="s">
        <v>117</v>
      </c>
      <c r="AM221">
        <v>16059402521</v>
      </c>
      <c r="AO221" t="s">
        <v>7666</v>
      </c>
      <c r="AP221" t="s">
        <v>239</v>
      </c>
      <c r="AQ221" t="s">
        <v>7663</v>
      </c>
      <c r="AR221" t="s">
        <v>1014</v>
      </c>
      <c r="AT221" t="s">
        <v>7664</v>
      </c>
      <c r="AV221" t="s">
        <v>7665</v>
      </c>
      <c r="AW221" t="s">
        <v>234</v>
      </c>
      <c r="AX221" s="3">
        <v>33812</v>
      </c>
      <c r="AY221" t="s">
        <v>117</v>
      </c>
      <c r="BA221">
        <v>16059402521</v>
      </c>
      <c r="BC221" t="s">
        <v>7666</v>
      </c>
      <c r="BD221" t="s">
        <v>7667</v>
      </c>
      <c r="BG221" t="s">
        <v>1825</v>
      </c>
      <c r="BH221" s="1">
        <v>44077.833333333336</v>
      </c>
      <c r="BI221">
        <v>40</v>
      </c>
      <c r="BJ221">
        <v>0</v>
      </c>
      <c r="BK221">
        <v>8</v>
      </c>
      <c r="BL221">
        <v>8</v>
      </c>
      <c r="BM221">
        <v>8</v>
      </c>
      <c r="BN221">
        <v>8</v>
      </c>
      <c r="BO221">
        <v>8</v>
      </c>
      <c r="BP221">
        <v>0</v>
      </c>
      <c r="BQ221" t="str">
        <f>"8:00 AM"</f>
        <v>8:00 AM</v>
      </c>
      <c r="BR221" t="str">
        <f>"5:00 PM"</f>
        <v>5:00 PM</v>
      </c>
      <c r="BS221" t="s">
        <v>120</v>
      </c>
      <c r="BT221">
        <v>0</v>
      </c>
      <c r="BU221">
        <v>3</v>
      </c>
      <c r="BV221" t="s">
        <v>113</v>
      </c>
      <c r="BW221">
        <v>0</v>
      </c>
      <c r="BX221" t="s">
        <v>7668</v>
      </c>
      <c r="BY221" t="s">
        <v>7661</v>
      </c>
      <c r="CA221" t="s">
        <v>7662</v>
      </c>
      <c r="CB221" t="s">
        <v>1825</v>
      </c>
      <c r="CC221" s="3">
        <v>48329</v>
      </c>
      <c r="CD221" t="s">
        <v>1838</v>
      </c>
      <c r="CE221" t="s">
        <v>1839</v>
      </c>
      <c r="CF221" s="4">
        <v>14.95</v>
      </c>
      <c r="CG221" s="4">
        <v>14.95</v>
      </c>
      <c r="CH221" s="4">
        <v>22.43</v>
      </c>
      <c r="CI221" s="4">
        <v>22.43</v>
      </c>
      <c r="CJ221" t="s">
        <v>123</v>
      </c>
      <c r="CL221" t="s">
        <v>7669</v>
      </c>
      <c r="CO221" t="s">
        <v>124</v>
      </c>
      <c r="CP221" t="s">
        <v>121</v>
      </c>
      <c r="CQ221" t="s">
        <v>121</v>
      </c>
      <c r="CR221" t="s">
        <v>121</v>
      </c>
      <c r="CS221" t="s">
        <v>121</v>
      </c>
      <c r="CT221" t="s">
        <v>121</v>
      </c>
      <c r="CU221" t="s">
        <v>121</v>
      </c>
      <c r="CV221" t="s">
        <v>7670</v>
      </c>
      <c r="CW221" t="str">
        <f>"12486736092"</f>
        <v>12486736092</v>
      </c>
      <c r="CX221" t="s">
        <v>7671</v>
      </c>
      <c r="CY221" t="s">
        <v>124</v>
      </c>
      <c r="CZ221" t="s">
        <v>126</v>
      </c>
      <c r="DA221" t="s">
        <v>113</v>
      </c>
      <c r="DB221" t="s">
        <v>121</v>
      </c>
      <c r="DC221" t="s">
        <v>121</v>
      </c>
      <c r="DD221" t="s">
        <v>113</v>
      </c>
    </row>
    <row r="222" spans="1:113" ht="15" customHeight="1" x14ac:dyDescent="0.25">
      <c r="A222" t="s">
        <v>6320</v>
      </c>
      <c r="B222" t="s">
        <v>129</v>
      </c>
      <c r="C222" s="1">
        <v>44077.934895486113</v>
      </c>
      <c r="D222" s="1">
        <v>44123</v>
      </c>
      <c r="E222" t="s">
        <v>113</v>
      </c>
      <c r="F222" t="s">
        <v>1171</v>
      </c>
      <c r="G222" t="s">
        <v>12797</v>
      </c>
      <c r="H222" t="s">
        <v>537</v>
      </c>
      <c r="I222">
        <v>150</v>
      </c>
      <c r="J222">
        <v>150</v>
      </c>
      <c r="K222" s="1">
        <v>44166</v>
      </c>
      <c r="L222" s="1">
        <v>44408</v>
      </c>
      <c r="M222" s="1">
        <v>44166</v>
      </c>
      <c r="N222" s="1">
        <v>44408</v>
      </c>
      <c r="O222" t="s">
        <v>132</v>
      </c>
      <c r="P222" t="s">
        <v>6321</v>
      </c>
      <c r="R222" t="s">
        <v>6322</v>
      </c>
      <c r="T222" t="s">
        <v>6323</v>
      </c>
      <c r="U222" t="s">
        <v>541</v>
      </c>
      <c r="V222" s="3">
        <v>70515</v>
      </c>
      <c r="W222" t="s">
        <v>117</v>
      </c>
      <c r="Y222">
        <v>13375802387</v>
      </c>
      <c r="AA222">
        <v>31171</v>
      </c>
      <c r="AB222" t="s">
        <v>6062</v>
      </c>
      <c r="AC222" t="s">
        <v>6324</v>
      </c>
      <c r="AD222" t="s">
        <v>1426</v>
      </c>
      <c r="AE222" t="s">
        <v>263</v>
      </c>
      <c r="AF222" t="s">
        <v>6322</v>
      </c>
      <c r="AH222" t="s">
        <v>6323</v>
      </c>
      <c r="AI222" t="s">
        <v>541</v>
      </c>
      <c r="AJ222" s="3">
        <v>70515</v>
      </c>
      <c r="AK222" t="s">
        <v>117</v>
      </c>
      <c r="AM222">
        <v>13375802387</v>
      </c>
      <c r="AO222" t="s">
        <v>6325</v>
      </c>
      <c r="AP222" t="s">
        <v>141</v>
      </c>
      <c r="AQ222" t="s">
        <v>5145</v>
      </c>
      <c r="AR222" t="s">
        <v>5146</v>
      </c>
      <c r="AS222" t="s">
        <v>5147</v>
      </c>
      <c r="AT222" t="s">
        <v>1179</v>
      </c>
      <c r="AV222" t="s">
        <v>1180</v>
      </c>
      <c r="AW222" t="s">
        <v>541</v>
      </c>
      <c r="AX222" s="3">
        <v>70601</v>
      </c>
      <c r="AY222" t="s">
        <v>117</v>
      </c>
      <c r="BA222">
        <v>13372140354</v>
      </c>
      <c r="BC222" t="s">
        <v>5148</v>
      </c>
      <c r="BD222" t="s">
        <v>1182</v>
      </c>
      <c r="BE222" t="s">
        <v>541</v>
      </c>
      <c r="BF222" t="s">
        <v>553</v>
      </c>
      <c r="BG222" t="s">
        <v>541</v>
      </c>
      <c r="BH222" s="1">
        <v>44076.833333333336</v>
      </c>
      <c r="BI222">
        <v>35</v>
      </c>
      <c r="BJ222">
        <v>0</v>
      </c>
      <c r="BK222">
        <v>7</v>
      </c>
      <c r="BL222">
        <v>7</v>
      </c>
      <c r="BM222">
        <v>7</v>
      </c>
      <c r="BN222">
        <v>7</v>
      </c>
      <c r="BO222">
        <v>7</v>
      </c>
      <c r="BP222">
        <v>0</v>
      </c>
      <c r="BQ222" t="str">
        <f>"8:00 AM"</f>
        <v>8:00 AM</v>
      </c>
      <c r="BR222" t="str">
        <f>"4:00 PM"</f>
        <v>4:00 PM</v>
      </c>
      <c r="BS222" t="s">
        <v>120</v>
      </c>
      <c r="BT222">
        <v>0</v>
      </c>
      <c r="BU222">
        <v>1</v>
      </c>
      <c r="BV222" t="s">
        <v>113</v>
      </c>
      <c r="BW222">
        <v>0</v>
      </c>
      <c r="BX222" t="s">
        <v>124</v>
      </c>
      <c r="BY222" t="s">
        <v>6322</v>
      </c>
      <c r="CA222" t="s">
        <v>6323</v>
      </c>
      <c r="CB222" t="s">
        <v>541</v>
      </c>
      <c r="CC222" s="3">
        <v>70515</v>
      </c>
      <c r="CD222" t="s">
        <v>1184</v>
      </c>
      <c r="CE222" t="s">
        <v>1185</v>
      </c>
      <c r="CF222" s="4">
        <v>9.2799999999999994</v>
      </c>
      <c r="CG222" s="4">
        <v>9.2799999999999994</v>
      </c>
      <c r="CH222" s="4">
        <v>13.92</v>
      </c>
      <c r="CI222" s="4">
        <v>13.92</v>
      </c>
      <c r="CJ222" t="s">
        <v>123</v>
      </c>
      <c r="CK222" t="s">
        <v>6326</v>
      </c>
      <c r="CL222" t="s">
        <v>6327</v>
      </c>
      <c r="CO222" t="s">
        <v>124</v>
      </c>
      <c r="CP222" t="s">
        <v>113</v>
      </c>
      <c r="CQ222" t="s">
        <v>113</v>
      </c>
      <c r="CR222" t="s">
        <v>121</v>
      </c>
      <c r="CS222" t="s">
        <v>113</v>
      </c>
      <c r="CT222" t="s">
        <v>121</v>
      </c>
      <c r="CU222" t="s">
        <v>121</v>
      </c>
      <c r="CV222" t="s">
        <v>6328</v>
      </c>
      <c r="CW222" t="str">
        <f>"13374325722"</f>
        <v>13374325722</v>
      </c>
      <c r="CX222" t="s">
        <v>6325</v>
      </c>
      <c r="CY222" t="s">
        <v>124</v>
      </c>
      <c r="CZ222" t="s">
        <v>126</v>
      </c>
      <c r="DA222" t="s">
        <v>113</v>
      </c>
      <c r="DB222" t="s">
        <v>113</v>
      </c>
      <c r="DC222" t="s">
        <v>121</v>
      </c>
      <c r="DD222" t="s">
        <v>113</v>
      </c>
      <c r="DE222" t="s">
        <v>5612</v>
      </c>
      <c r="DF222" t="s">
        <v>5613</v>
      </c>
      <c r="DG222" t="s">
        <v>915</v>
      </c>
      <c r="DH222" t="s">
        <v>1182</v>
      </c>
      <c r="DI222" t="s">
        <v>6329</v>
      </c>
    </row>
    <row r="223" spans="1:113" ht="15" customHeight="1" x14ac:dyDescent="0.25">
      <c r="A223" t="s">
        <v>7783</v>
      </c>
      <c r="B223" t="s">
        <v>129</v>
      </c>
      <c r="C223" s="1">
        <v>44077.993874189815</v>
      </c>
      <c r="D223" s="1">
        <v>44120</v>
      </c>
      <c r="E223" t="s">
        <v>113</v>
      </c>
      <c r="F223" t="s">
        <v>7784</v>
      </c>
      <c r="G223" t="s">
        <v>12797</v>
      </c>
      <c r="H223" t="s">
        <v>537</v>
      </c>
      <c r="I223">
        <v>5</v>
      </c>
      <c r="J223">
        <v>5</v>
      </c>
      <c r="K223" s="1">
        <v>44166</v>
      </c>
      <c r="L223" s="1">
        <v>44377</v>
      </c>
      <c r="M223" s="1">
        <v>44166</v>
      </c>
      <c r="N223" s="1">
        <v>44377</v>
      </c>
      <c r="O223" t="s">
        <v>132</v>
      </c>
      <c r="P223" t="s">
        <v>7785</v>
      </c>
      <c r="R223" t="s">
        <v>5601</v>
      </c>
      <c r="T223" t="s">
        <v>5602</v>
      </c>
      <c r="U223" t="s">
        <v>541</v>
      </c>
      <c r="V223" s="3">
        <v>71351</v>
      </c>
      <c r="W223" t="s">
        <v>117</v>
      </c>
      <c r="Y223">
        <v>13182535403</v>
      </c>
      <c r="AA223">
        <v>31171</v>
      </c>
      <c r="AB223" t="s">
        <v>266</v>
      </c>
      <c r="AC223" t="s">
        <v>5603</v>
      </c>
      <c r="AD223" t="s">
        <v>124</v>
      </c>
      <c r="AE223" t="s">
        <v>161</v>
      </c>
      <c r="AF223" t="s">
        <v>5601</v>
      </c>
      <c r="AH223" t="s">
        <v>5602</v>
      </c>
      <c r="AI223" t="s">
        <v>541</v>
      </c>
      <c r="AJ223" s="3">
        <v>71351</v>
      </c>
      <c r="AK223" t="s">
        <v>117</v>
      </c>
      <c r="AM223">
        <v>13182535403</v>
      </c>
      <c r="AO223" t="s">
        <v>7786</v>
      </c>
      <c r="AP223" t="s">
        <v>141</v>
      </c>
      <c r="AQ223" t="s">
        <v>5153</v>
      </c>
      <c r="AR223" t="s">
        <v>5154</v>
      </c>
      <c r="AS223" t="s">
        <v>1245</v>
      </c>
      <c r="AT223" t="s">
        <v>1179</v>
      </c>
      <c r="AV223" t="s">
        <v>1180</v>
      </c>
      <c r="AW223" t="s">
        <v>541</v>
      </c>
      <c r="AX223" s="3">
        <v>70601</v>
      </c>
      <c r="AY223" t="s">
        <v>117</v>
      </c>
      <c r="BA223">
        <v>13372140354</v>
      </c>
      <c r="BC223" t="s">
        <v>5155</v>
      </c>
      <c r="BD223" t="s">
        <v>1182</v>
      </c>
      <c r="BE223" t="s">
        <v>541</v>
      </c>
      <c r="BF223" t="s">
        <v>7787</v>
      </c>
      <c r="BG223" t="s">
        <v>541</v>
      </c>
      <c r="BH223" s="1">
        <v>44076.833333333336</v>
      </c>
      <c r="BI223">
        <v>40</v>
      </c>
      <c r="BJ223">
        <v>0</v>
      </c>
      <c r="BK223">
        <v>8</v>
      </c>
      <c r="BL223">
        <v>8</v>
      </c>
      <c r="BM223">
        <v>8</v>
      </c>
      <c r="BN223">
        <v>8</v>
      </c>
      <c r="BO223">
        <v>8</v>
      </c>
      <c r="BP223">
        <v>0</v>
      </c>
      <c r="BQ223" t="str">
        <f>"7:00 AM"</f>
        <v>7:00 AM</v>
      </c>
      <c r="BR223" t="str">
        <f>"4:00 PM"</f>
        <v>4:00 PM</v>
      </c>
      <c r="BS223" t="s">
        <v>120</v>
      </c>
      <c r="BT223">
        <v>0</v>
      </c>
      <c r="BU223">
        <v>0</v>
      </c>
      <c r="BV223" t="s">
        <v>113</v>
      </c>
      <c r="BW223">
        <v>0</v>
      </c>
      <c r="BX223" t="s">
        <v>124</v>
      </c>
      <c r="BY223" t="s">
        <v>5601</v>
      </c>
      <c r="CA223" t="s">
        <v>5602</v>
      </c>
      <c r="CB223" t="s">
        <v>541</v>
      </c>
      <c r="CC223" s="3">
        <v>71351</v>
      </c>
      <c r="CD223" t="s">
        <v>5608</v>
      </c>
      <c r="CE223" t="s">
        <v>556</v>
      </c>
      <c r="CF223" s="4">
        <v>9.75</v>
      </c>
      <c r="CG223" s="4">
        <v>9.75</v>
      </c>
      <c r="CH223" s="4">
        <v>14.63</v>
      </c>
      <c r="CI223" s="4">
        <v>14.63</v>
      </c>
      <c r="CJ223" t="s">
        <v>123</v>
      </c>
      <c r="CK223" t="s">
        <v>7788</v>
      </c>
      <c r="CL223" t="s">
        <v>7789</v>
      </c>
      <c r="CO223" t="s">
        <v>124</v>
      </c>
      <c r="CP223" t="s">
        <v>113</v>
      </c>
      <c r="CQ223" t="s">
        <v>113</v>
      </c>
      <c r="CR223" t="s">
        <v>121</v>
      </c>
      <c r="CS223" t="s">
        <v>113</v>
      </c>
      <c r="CT223" t="s">
        <v>121</v>
      </c>
      <c r="CU223" t="s">
        <v>121</v>
      </c>
      <c r="CV223" t="s">
        <v>7790</v>
      </c>
      <c r="CW223" t="str">
        <f>"13182535403"</f>
        <v>13182535403</v>
      </c>
      <c r="CX223" t="s">
        <v>7786</v>
      </c>
      <c r="CY223" t="s">
        <v>124</v>
      </c>
      <c r="CZ223" t="s">
        <v>126</v>
      </c>
      <c r="DA223" t="s">
        <v>113</v>
      </c>
      <c r="DB223" t="s">
        <v>113</v>
      </c>
      <c r="DC223" t="s">
        <v>121</v>
      </c>
      <c r="DD223" t="s">
        <v>113</v>
      </c>
      <c r="DE223" t="s">
        <v>7791</v>
      </c>
      <c r="DF223" t="s">
        <v>5613</v>
      </c>
      <c r="DG223" t="s">
        <v>3561</v>
      </c>
      <c r="DH223" t="s">
        <v>1182</v>
      </c>
      <c r="DI223" t="s">
        <v>5614</v>
      </c>
    </row>
    <row r="224" spans="1:113" ht="15" customHeight="1" x14ac:dyDescent="0.25">
      <c r="A224" t="s">
        <v>5598</v>
      </c>
      <c r="B224" t="s">
        <v>129</v>
      </c>
      <c r="C224" s="1">
        <v>44078.029610763886</v>
      </c>
      <c r="D224" s="1">
        <v>44126</v>
      </c>
      <c r="E224" t="s">
        <v>113</v>
      </c>
      <c r="F224" t="s">
        <v>5599</v>
      </c>
      <c r="G224" t="s">
        <v>12797</v>
      </c>
      <c r="H224" t="s">
        <v>537</v>
      </c>
      <c r="I224">
        <v>75</v>
      </c>
      <c r="J224">
        <v>75</v>
      </c>
      <c r="K224" s="1">
        <v>44166</v>
      </c>
      <c r="L224" s="1">
        <v>44377</v>
      </c>
      <c r="M224" s="1">
        <v>44166</v>
      </c>
      <c r="N224" s="1">
        <v>44377</v>
      </c>
      <c r="O224" t="s">
        <v>132</v>
      </c>
      <c r="P224" t="s">
        <v>5600</v>
      </c>
      <c r="R224" t="s">
        <v>5601</v>
      </c>
      <c r="T224" t="s">
        <v>5602</v>
      </c>
      <c r="U224" t="s">
        <v>541</v>
      </c>
      <c r="V224" s="3">
        <v>71351</v>
      </c>
      <c r="W224" t="s">
        <v>117</v>
      </c>
      <c r="Y224">
        <v>13188763885</v>
      </c>
      <c r="AA224">
        <v>31171</v>
      </c>
      <c r="AB224" t="s">
        <v>266</v>
      </c>
      <c r="AC224" t="s">
        <v>5603</v>
      </c>
      <c r="AD224" t="s">
        <v>124</v>
      </c>
      <c r="AE224" t="s">
        <v>161</v>
      </c>
      <c r="AF224" t="s">
        <v>5601</v>
      </c>
      <c r="AH224" t="s">
        <v>5602</v>
      </c>
      <c r="AI224" t="s">
        <v>541</v>
      </c>
      <c r="AJ224" s="3">
        <v>71351</v>
      </c>
      <c r="AK224" t="s">
        <v>117</v>
      </c>
      <c r="AM224">
        <v>13188763885</v>
      </c>
      <c r="AO224" t="s">
        <v>5604</v>
      </c>
      <c r="AP224" t="s">
        <v>141</v>
      </c>
      <c r="AQ224" t="s">
        <v>5145</v>
      </c>
      <c r="AR224" t="s">
        <v>5146</v>
      </c>
      <c r="AS224" t="s">
        <v>5147</v>
      </c>
      <c r="AT224" t="s">
        <v>5605</v>
      </c>
      <c r="AV224" t="s">
        <v>5606</v>
      </c>
      <c r="AW224" t="s">
        <v>541</v>
      </c>
      <c r="AX224" s="3">
        <v>70601</v>
      </c>
      <c r="AY224" t="s">
        <v>117</v>
      </c>
      <c r="BA224">
        <v>13372140354</v>
      </c>
      <c r="BC224" t="s">
        <v>5148</v>
      </c>
      <c r="BD224" t="s">
        <v>1182</v>
      </c>
      <c r="BE224" t="s">
        <v>541</v>
      </c>
      <c r="BF224" t="s">
        <v>553</v>
      </c>
      <c r="BG224" t="s">
        <v>541</v>
      </c>
      <c r="BH224" s="1">
        <v>44076.833333333336</v>
      </c>
      <c r="BI224">
        <v>40</v>
      </c>
      <c r="BJ224">
        <v>0</v>
      </c>
      <c r="BK224">
        <v>8</v>
      </c>
      <c r="BL224">
        <v>8</v>
      </c>
      <c r="BM224">
        <v>8</v>
      </c>
      <c r="BN224">
        <v>8</v>
      </c>
      <c r="BO224">
        <v>8</v>
      </c>
      <c r="BP224">
        <v>0</v>
      </c>
      <c r="BQ224" t="str">
        <f>"7:00 AM"</f>
        <v>7:00 AM</v>
      </c>
      <c r="BR224" t="str">
        <f>"4:00 PM"</f>
        <v>4:00 PM</v>
      </c>
      <c r="BS224" t="s">
        <v>120</v>
      </c>
      <c r="BT224">
        <v>0</v>
      </c>
      <c r="BU224">
        <v>1</v>
      </c>
      <c r="BV224" t="s">
        <v>113</v>
      </c>
      <c r="BW224">
        <v>0</v>
      </c>
      <c r="BX224" t="s">
        <v>124</v>
      </c>
      <c r="BY224" t="s">
        <v>5601</v>
      </c>
      <c r="CA224" t="s">
        <v>5607</v>
      </c>
      <c r="CB224" t="s">
        <v>541</v>
      </c>
      <c r="CC224" s="3">
        <v>71351</v>
      </c>
      <c r="CD224" t="s">
        <v>5608</v>
      </c>
      <c r="CE224" t="s">
        <v>556</v>
      </c>
      <c r="CF224" s="4">
        <v>9.75</v>
      </c>
      <c r="CG224" s="4">
        <v>9.75</v>
      </c>
      <c r="CH224" s="4">
        <v>14.63</v>
      </c>
      <c r="CI224" s="4">
        <v>14.63</v>
      </c>
      <c r="CJ224" t="s">
        <v>123</v>
      </c>
      <c r="CK224" t="s">
        <v>5609</v>
      </c>
      <c r="CL224" t="s">
        <v>5610</v>
      </c>
      <c r="CO224" t="s">
        <v>124</v>
      </c>
      <c r="CP224" t="s">
        <v>113</v>
      </c>
      <c r="CQ224" t="s">
        <v>113</v>
      </c>
      <c r="CR224" t="s">
        <v>121</v>
      </c>
      <c r="CS224" t="s">
        <v>113</v>
      </c>
      <c r="CT224" t="s">
        <v>121</v>
      </c>
      <c r="CU224" t="s">
        <v>121</v>
      </c>
      <c r="CV224" t="s">
        <v>5611</v>
      </c>
      <c r="CW224" t="str">
        <f>"13188763885"</f>
        <v>13188763885</v>
      </c>
      <c r="CX224" t="s">
        <v>5604</v>
      </c>
      <c r="CY224" t="s">
        <v>124</v>
      </c>
      <c r="CZ224" t="s">
        <v>126</v>
      </c>
      <c r="DA224" t="s">
        <v>113</v>
      </c>
      <c r="DB224" t="s">
        <v>113</v>
      </c>
      <c r="DC224" t="s">
        <v>121</v>
      </c>
      <c r="DD224" t="s">
        <v>113</v>
      </c>
      <c r="DE224" t="s">
        <v>5612</v>
      </c>
      <c r="DF224" t="s">
        <v>5613</v>
      </c>
      <c r="DG224" t="s">
        <v>3561</v>
      </c>
      <c r="DH224" t="s">
        <v>1182</v>
      </c>
      <c r="DI224" t="s">
        <v>5614</v>
      </c>
    </row>
    <row r="225" spans="1:113" ht="15" customHeight="1" x14ac:dyDescent="0.25">
      <c r="A225" t="s">
        <v>3062</v>
      </c>
      <c r="B225" t="s">
        <v>835</v>
      </c>
      <c r="C225" s="1">
        <v>44078.549715740737</v>
      </c>
      <c r="D225" s="1">
        <v>44117</v>
      </c>
      <c r="E225" t="s">
        <v>113</v>
      </c>
      <c r="F225" t="s">
        <v>3063</v>
      </c>
      <c r="G225" t="s">
        <v>12806</v>
      </c>
      <c r="H225" t="s">
        <v>1390</v>
      </c>
      <c r="I225">
        <v>10</v>
      </c>
      <c r="K225" s="1">
        <v>44153</v>
      </c>
      <c r="L225" s="1">
        <v>44183</v>
      </c>
      <c r="O225" t="s">
        <v>115</v>
      </c>
      <c r="P225" t="s">
        <v>257</v>
      </c>
      <c r="Q225" t="s">
        <v>3064</v>
      </c>
      <c r="R225" t="s">
        <v>3065</v>
      </c>
      <c r="T225" t="s">
        <v>260</v>
      </c>
      <c r="U225" t="s">
        <v>261</v>
      </c>
      <c r="V225" s="3">
        <v>57430</v>
      </c>
      <c r="W225" t="s">
        <v>117</v>
      </c>
      <c r="Y225">
        <v>18006585594</v>
      </c>
      <c r="AA225">
        <v>321214</v>
      </c>
      <c r="AB225" t="s">
        <v>262</v>
      </c>
      <c r="AC225" t="s">
        <v>212</v>
      </c>
      <c r="AD225" t="s">
        <v>124</v>
      </c>
      <c r="AE225" t="s">
        <v>263</v>
      </c>
      <c r="AF225" t="s">
        <v>264</v>
      </c>
      <c r="AG225" t="s">
        <v>124</v>
      </c>
      <c r="AH225" t="s">
        <v>260</v>
      </c>
      <c r="AI225" t="s">
        <v>261</v>
      </c>
      <c r="AJ225" s="3">
        <v>57430</v>
      </c>
      <c r="AK225" t="s">
        <v>117</v>
      </c>
      <c r="AM225">
        <v>18006585594</v>
      </c>
      <c r="AO225" t="s">
        <v>265</v>
      </c>
      <c r="AP225" t="s">
        <v>141</v>
      </c>
      <c r="AQ225" t="s">
        <v>266</v>
      </c>
      <c r="AR225" t="s">
        <v>267</v>
      </c>
      <c r="AS225" t="s">
        <v>268</v>
      </c>
      <c r="AT225" t="s">
        <v>269</v>
      </c>
      <c r="AU225" t="s">
        <v>124</v>
      </c>
      <c r="AV225" t="s">
        <v>270</v>
      </c>
      <c r="AW225" t="s">
        <v>271</v>
      </c>
      <c r="AX225" s="3">
        <v>50010</v>
      </c>
      <c r="AY225" t="s">
        <v>117</v>
      </c>
      <c r="AZ225" t="s">
        <v>124</v>
      </c>
      <c r="BA225">
        <v>15152324444</v>
      </c>
      <c r="BB225">
        <v>0</v>
      </c>
      <c r="BC225" t="s">
        <v>272</v>
      </c>
      <c r="BD225" t="s">
        <v>273</v>
      </c>
      <c r="BE225" t="s">
        <v>271</v>
      </c>
      <c r="BF225" t="s">
        <v>274</v>
      </c>
      <c r="BG225" t="s">
        <v>493</v>
      </c>
      <c r="BH225" s="1">
        <v>44077.833333333336</v>
      </c>
      <c r="BI225">
        <v>40</v>
      </c>
      <c r="BJ225">
        <v>0</v>
      </c>
      <c r="BK225">
        <v>9</v>
      </c>
      <c r="BL225">
        <v>9</v>
      </c>
      <c r="BM225">
        <v>9</v>
      </c>
      <c r="BN225">
        <v>9</v>
      </c>
      <c r="BO225">
        <v>4</v>
      </c>
      <c r="BP225">
        <v>0</v>
      </c>
      <c r="BQ225" t="str">
        <f>"7:00 AM"</f>
        <v>7:00 AM</v>
      </c>
      <c r="BR225" t="str">
        <f>"4:30 PM"</f>
        <v>4:30 PM</v>
      </c>
      <c r="BS225" t="s">
        <v>120</v>
      </c>
      <c r="BT225">
        <v>0</v>
      </c>
      <c r="BU225">
        <v>0</v>
      </c>
      <c r="BV225" t="s">
        <v>113</v>
      </c>
      <c r="BW225">
        <v>0</v>
      </c>
      <c r="BX225" t="s">
        <v>3066</v>
      </c>
      <c r="BY225" t="s">
        <v>3067</v>
      </c>
      <c r="BZ225" t="s">
        <v>124</v>
      </c>
      <c r="CA225" t="s">
        <v>3068</v>
      </c>
      <c r="CB225" t="s">
        <v>493</v>
      </c>
      <c r="CC225" s="3">
        <v>56164</v>
      </c>
      <c r="CD225" t="s">
        <v>3069</v>
      </c>
      <c r="CE225" t="s">
        <v>3070</v>
      </c>
      <c r="CF225" s="4">
        <v>14.92</v>
      </c>
      <c r="CH225" s="4">
        <v>22.38</v>
      </c>
      <c r="CJ225" t="s">
        <v>123</v>
      </c>
      <c r="CK225" t="s">
        <v>278</v>
      </c>
      <c r="CL225" t="s">
        <v>3071</v>
      </c>
      <c r="CO225" t="s">
        <v>124</v>
      </c>
      <c r="CP225" t="s">
        <v>113</v>
      </c>
      <c r="CQ225" t="s">
        <v>121</v>
      </c>
      <c r="CR225" t="s">
        <v>121</v>
      </c>
      <c r="CS225" t="s">
        <v>121</v>
      </c>
      <c r="CT225" t="s">
        <v>121</v>
      </c>
      <c r="CU225" t="s">
        <v>121</v>
      </c>
      <c r="CV225" t="s">
        <v>3072</v>
      </c>
      <c r="CW225" t="str">
        <f>"18006585594"</f>
        <v>18006585594</v>
      </c>
      <c r="CX225" t="s">
        <v>265</v>
      </c>
      <c r="CY225" t="s">
        <v>124</v>
      </c>
      <c r="CZ225" t="s">
        <v>126</v>
      </c>
      <c r="DA225" t="s">
        <v>113</v>
      </c>
      <c r="DB225" t="s">
        <v>121</v>
      </c>
      <c r="DC225" t="s">
        <v>121</v>
      </c>
      <c r="DD225" t="s">
        <v>113</v>
      </c>
    </row>
    <row r="226" spans="1:113" ht="15" customHeight="1" x14ac:dyDescent="0.25">
      <c r="A226" t="s">
        <v>5498</v>
      </c>
      <c r="B226" t="s">
        <v>129</v>
      </c>
      <c r="C226" s="1">
        <v>44078.593636458332</v>
      </c>
      <c r="D226" s="1">
        <v>44124</v>
      </c>
      <c r="E226" t="s">
        <v>121</v>
      </c>
      <c r="F226" t="s">
        <v>199</v>
      </c>
      <c r="G226" t="s">
        <v>12788</v>
      </c>
      <c r="H226" t="s">
        <v>200</v>
      </c>
      <c r="I226">
        <v>24</v>
      </c>
      <c r="J226">
        <v>24</v>
      </c>
      <c r="K226" s="1">
        <v>44156</v>
      </c>
      <c r="L226" s="1">
        <v>44316</v>
      </c>
      <c r="M226" s="1">
        <v>44156</v>
      </c>
      <c r="N226" s="1">
        <v>44316</v>
      </c>
      <c r="O226" t="s">
        <v>115</v>
      </c>
      <c r="P226" t="s">
        <v>5499</v>
      </c>
      <c r="Q226" t="s">
        <v>5500</v>
      </c>
      <c r="R226" t="s">
        <v>5501</v>
      </c>
      <c r="S226" t="s">
        <v>124</v>
      </c>
      <c r="T226" t="s">
        <v>5502</v>
      </c>
      <c r="U226" t="s">
        <v>299</v>
      </c>
      <c r="V226" s="3">
        <v>96146</v>
      </c>
      <c r="W226" t="s">
        <v>117</v>
      </c>
      <c r="X226" t="s">
        <v>124</v>
      </c>
      <c r="Y226">
        <v>15304524281</v>
      </c>
      <c r="AA226">
        <v>721110</v>
      </c>
      <c r="AB226" t="s">
        <v>5503</v>
      </c>
      <c r="AC226" t="s">
        <v>5504</v>
      </c>
      <c r="AE226" t="s">
        <v>5505</v>
      </c>
      <c r="AF226" t="s">
        <v>5501</v>
      </c>
      <c r="AG226" t="s">
        <v>124</v>
      </c>
      <c r="AH226" t="s">
        <v>5502</v>
      </c>
      <c r="AI226" t="s">
        <v>299</v>
      </c>
      <c r="AJ226" s="3">
        <v>96146</v>
      </c>
      <c r="AK226" t="s">
        <v>117</v>
      </c>
      <c r="AL226" t="s">
        <v>124</v>
      </c>
      <c r="AM226">
        <v>15304524281</v>
      </c>
      <c r="AO226" t="s">
        <v>5506</v>
      </c>
      <c r="AP226" t="s">
        <v>141</v>
      </c>
      <c r="AQ226" t="s">
        <v>658</v>
      </c>
      <c r="AR226" t="s">
        <v>659</v>
      </c>
      <c r="AS226" t="s">
        <v>660</v>
      </c>
      <c r="AT226" t="s">
        <v>661</v>
      </c>
      <c r="AU226" t="s">
        <v>662</v>
      </c>
      <c r="AV226" t="s">
        <v>663</v>
      </c>
      <c r="AW226" t="s">
        <v>116</v>
      </c>
      <c r="AX226" s="3">
        <v>1701</v>
      </c>
      <c r="AY226" t="s">
        <v>117</v>
      </c>
      <c r="AZ226" t="s">
        <v>124</v>
      </c>
      <c r="BA226">
        <v>16179399444</v>
      </c>
      <c r="BC226" t="s">
        <v>664</v>
      </c>
      <c r="BD226" t="s">
        <v>665</v>
      </c>
      <c r="BE226" t="s">
        <v>116</v>
      </c>
      <c r="BF226" t="s">
        <v>666</v>
      </c>
      <c r="BG226" t="s">
        <v>299</v>
      </c>
      <c r="BH226" s="1">
        <v>44077.833333333336</v>
      </c>
      <c r="BI226">
        <v>35</v>
      </c>
      <c r="BJ226">
        <v>0</v>
      </c>
      <c r="BK226">
        <v>7</v>
      </c>
      <c r="BL226">
        <v>7</v>
      </c>
      <c r="BM226">
        <v>7</v>
      </c>
      <c r="BN226">
        <v>7</v>
      </c>
      <c r="BO226">
        <v>7</v>
      </c>
      <c r="BP226">
        <v>0</v>
      </c>
      <c r="BQ226" t="str">
        <f>"9:00 AM"</f>
        <v>9:00 AM</v>
      </c>
      <c r="BR226" t="str">
        <f>"4:00 PM"</f>
        <v>4:00 PM</v>
      </c>
      <c r="BS226" t="s">
        <v>120</v>
      </c>
      <c r="BT226">
        <v>0</v>
      </c>
      <c r="BU226">
        <v>6</v>
      </c>
      <c r="BV226" t="s">
        <v>113</v>
      </c>
      <c r="BW226">
        <v>0</v>
      </c>
      <c r="BX226" t="s">
        <v>5507</v>
      </c>
      <c r="BY226" t="s">
        <v>5501</v>
      </c>
      <c r="BZ226" t="s">
        <v>124</v>
      </c>
      <c r="CA226" t="s">
        <v>5502</v>
      </c>
      <c r="CB226" t="s">
        <v>299</v>
      </c>
      <c r="CC226" s="3">
        <v>96146</v>
      </c>
      <c r="CD226" t="s">
        <v>5508</v>
      </c>
      <c r="CE226" t="s">
        <v>1309</v>
      </c>
      <c r="CF226" s="4">
        <v>16</v>
      </c>
      <c r="CG226" s="4">
        <v>16</v>
      </c>
      <c r="CH226" s="4">
        <v>24</v>
      </c>
      <c r="CI226" s="4">
        <v>24</v>
      </c>
      <c r="CJ226" t="s">
        <v>123</v>
      </c>
      <c r="CK226" t="s">
        <v>5509</v>
      </c>
      <c r="CL226" t="s">
        <v>5510</v>
      </c>
      <c r="CO226" t="s">
        <v>124</v>
      </c>
      <c r="CP226" t="s">
        <v>121</v>
      </c>
      <c r="CQ226" t="s">
        <v>113</v>
      </c>
      <c r="CR226" t="s">
        <v>121</v>
      </c>
      <c r="CS226" t="s">
        <v>121</v>
      </c>
      <c r="CT226" t="s">
        <v>121</v>
      </c>
      <c r="CU226" t="s">
        <v>113</v>
      </c>
      <c r="CV226" t="s">
        <v>5511</v>
      </c>
      <c r="CW226" t="str">
        <f>"15304524281"</f>
        <v>15304524281</v>
      </c>
      <c r="CX226" t="s">
        <v>5506</v>
      </c>
      <c r="CY226" t="s">
        <v>124</v>
      </c>
      <c r="CZ226" t="s">
        <v>126</v>
      </c>
      <c r="DA226" t="s">
        <v>113</v>
      </c>
      <c r="DB226" t="s">
        <v>113</v>
      </c>
      <c r="DC226" t="s">
        <v>121</v>
      </c>
      <c r="DD226" t="s">
        <v>113</v>
      </c>
    </row>
    <row r="227" spans="1:113" ht="15" customHeight="1" x14ac:dyDescent="0.25">
      <c r="A227" t="s">
        <v>9922</v>
      </c>
      <c r="B227" t="s">
        <v>129</v>
      </c>
      <c r="C227" s="1">
        <v>44078.617915856485</v>
      </c>
      <c r="D227" s="1">
        <v>44126</v>
      </c>
      <c r="E227" t="s">
        <v>113</v>
      </c>
      <c r="F227" t="s">
        <v>255</v>
      </c>
      <c r="G227" t="s">
        <v>12790</v>
      </c>
      <c r="H227" t="s">
        <v>256</v>
      </c>
      <c r="I227">
        <v>20</v>
      </c>
      <c r="J227">
        <v>20</v>
      </c>
      <c r="K227" s="1">
        <v>44153</v>
      </c>
      <c r="L227" s="1">
        <v>44187</v>
      </c>
      <c r="M227" s="1">
        <v>44153</v>
      </c>
      <c r="N227" s="1">
        <v>44187</v>
      </c>
      <c r="O227" t="s">
        <v>115</v>
      </c>
      <c r="P227" t="s">
        <v>9781</v>
      </c>
      <c r="R227" t="s">
        <v>9782</v>
      </c>
      <c r="T227" t="s">
        <v>2956</v>
      </c>
      <c r="U227" t="s">
        <v>2957</v>
      </c>
      <c r="V227" s="3">
        <v>54303</v>
      </c>
      <c r="W227" t="s">
        <v>117</v>
      </c>
      <c r="Y227">
        <v>19204965094</v>
      </c>
      <c r="AA227">
        <v>321214</v>
      </c>
      <c r="AB227" t="s">
        <v>9783</v>
      </c>
      <c r="AC227" t="s">
        <v>1715</v>
      </c>
      <c r="AD227" t="s">
        <v>124</v>
      </c>
      <c r="AE227" t="s">
        <v>3104</v>
      </c>
      <c r="AF227" t="s">
        <v>9782</v>
      </c>
      <c r="AG227" t="s">
        <v>124</v>
      </c>
      <c r="AH227" t="s">
        <v>2956</v>
      </c>
      <c r="AI227" t="s">
        <v>2957</v>
      </c>
      <c r="AJ227" s="3">
        <v>54303</v>
      </c>
      <c r="AK227" t="s">
        <v>117</v>
      </c>
      <c r="AM227">
        <v>19204965094</v>
      </c>
      <c r="AO227" t="s">
        <v>9784</v>
      </c>
      <c r="AP227" t="s">
        <v>141</v>
      </c>
      <c r="AQ227" t="s">
        <v>266</v>
      </c>
      <c r="AR227" t="s">
        <v>267</v>
      </c>
      <c r="AS227" t="s">
        <v>268</v>
      </c>
      <c r="AT227" t="s">
        <v>269</v>
      </c>
      <c r="AU227" t="s">
        <v>124</v>
      </c>
      <c r="AV227" t="s">
        <v>270</v>
      </c>
      <c r="AW227" t="s">
        <v>271</v>
      </c>
      <c r="AX227" s="3">
        <v>50010</v>
      </c>
      <c r="AY227" t="s">
        <v>117</v>
      </c>
      <c r="AZ227" t="s">
        <v>124</v>
      </c>
      <c r="BA227">
        <v>15152324444</v>
      </c>
      <c r="BB227">
        <v>0</v>
      </c>
      <c r="BC227" t="s">
        <v>272</v>
      </c>
      <c r="BD227" t="s">
        <v>273</v>
      </c>
      <c r="BE227" t="s">
        <v>271</v>
      </c>
      <c r="BF227" t="s">
        <v>274</v>
      </c>
      <c r="BG227" t="s">
        <v>2957</v>
      </c>
      <c r="BH227" s="1">
        <v>44077.833333333336</v>
      </c>
      <c r="BI227">
        <v>40</v>
      </c>
      <c r="BJ227">
        <v>0</v>
      </c>
      <c r="BK227">
        <v>8</v>
      </c>
      <c r="BL227">
        <v>8</v>
      </c>
      <c r="BM227">
        <v>8</v>
      </c>
      <c r="BN227">
        <v>8</v>
      </c>
      <c r="BO227">
        <v>8</v>
      </c>
      <c r="BP227">
        <v>0</v>
      </c>
      <c r="BQ227" t="str">
        <f>"4:30 PM"</f>
        <v>4:30 PM</v>
      </c>
      <c r="BR227" t="str">
        <f>"3:00 AM"</f>
        <v>3:00 AM</v>
      </c>
      <c r="BS227" t="s">
        <v>120</v>
      </c>
      <c r="BT227">
        <v>0</v>
      </c>
      <c r="BU227">
        <v>0</v>
      </c>
      <c r="BV227" t="s">
        <v>113</v>
      </c>
      <c r="BW227">
        <v>0</v>
      </c>
      <c r="BX227" t="s">
        <v>9923</v>
      </c>
      <c r="BY227" t="s">
        <v>9782</v>
      </c>
      <c r="BZ227" t="s">
        <v>124</v>
      </c>
      <c r="CA227" t="s">
        <v>2956</v>
      </c>
      <c r="CB227" t="s">
        <v>2957</v>
      </c>
      <c r="CC227" s="3">
        <v>54303</v>
      </c>
      <c r="CD227" t="s">
        <v>4583</v>
      </c>
      <c r="CE227" t="s">
        <v>9786</v>
      </c>
      <c r="CF227" s="4">
        <v>14.64</v>
      </c>
      <c r="CH227" s="4">
        <v>21.96</v>
      </c>
      <c r="CJ227" t="s">
        <v>123</v>
      </c>
      <c r="CK227" t="s">
        <v>9924</v>
      </c>
      <c r="CL227" t="s">
        <v>9925</v>
      </c>
      <c r="CO227" t="s">
        <v>124</v>
      </c>
      <c r="CP227" t="s">
        <v>113</v>
      </c>
      <c r="CQ227" t="s">
        <v>113</v>
      </c>
      <c r="CR227" t="s">
        <v>121</v>
      </c>
      <c r="CS227" t="s">
        <v>121</v>
      </c>
      <c r="CT227" t="s">
        <v>121</v>
      </c>
      <c r="CU227" t="s">
        <v>121</v>
      </c>
      <c r="CV227" t="s">
        <v>9789</v>
      </c>
      <c r="CW227" t="str">
        <f>"19204965094"</f>
        <v>19204965094</v>
      </c>
      <c r="CX227" t="s">
        <v>9790</v>
      </c>
      <c r="CY227" t="s">
        <v>124</v>
      </c>
      <c r="CZ227" t="s">
        <v>126</v>
      </c>
      <c r="DA227" t="s">
        <v>113</v>
      </c>
      <c r="DB227" t="s">
        <v>121</v>
      </c>
      <c r="DC227" t="s">
        <v>121</v>
      </c>
      <c r="DD227" t="s">
        <v>113</v>
      </c>
    </row>
    <row r="228" spans="1:113" ht="15" customHeight="1" x14ac:dyDescent="0.25">
      <c r="A228" t="s">
        <v>9778</v>
      </c>
      <c r="B228" t="s">
        <v>129</v>
      </c>
      <c r="C228" s="1">
        <v>44078.625889814815</v>
      </c>
      <c r="D228" s="1">
        <v>44126</v>
      </c>
      <c r="E228" t="s">
        <v>113</v>
      </c>
      <c r="F228" t="s">
        <v>9779</v>
      </c>
      <c r="G228" t="s">
        <v>12862</v>
      </c>
      <c r="H228" t="s">
        <v>9780</v>
      </c>
      <c r="I228">
        <v>12</v>
      </c>
      <c r="J228">
        <v>12</v>
      </c>
      <c r="K228" s="1">
        <v>44153</v>
      </c>
      <c r="L228" s="1">
        <v>44187</v>
      </c>
      <c r="M228" s="1">
        <v>44153</v>
      </c>
      <c r="N228" s="1">
        <v>44187</v>
      </c>
      <c r="O228" t="s">
        <v>115</v>
      </c>
      <c r="P228" t="s">
        <v>9781</v>
      </c>
      <c r="R228" t="s">
        <v>9782</v>
      </c>
      <c r="T228" t="s">
        <v>2956</v>
      </c>
      <c r="U228" t="s">
        <v>2957</v>
      </c>
      <c r="V228" s="3">
        <v>54303</v>
      </c>
      <c r="W228" t="s">
        <v>117</v>
      </c>
      <c r="Y228">
        <v>19204965094</v>
      </c>
      <c r="AA228">
        <v>321214</v>
      </c>
      <c r="AB228" t="s">
        <v>9783</v>
      </c>
      <c r="AC228" t="s">
        <v>1715</v>
      </c>
      <c r="AD228" t="s">
        <v>124</v>
      </c>
      <c r="AE228" t="s">
        <v>3104</v>
      </c>
      <c r="AF228" t="s">
        <v>9782</v>
      </c>
      <c r="AG228" t="s">
        <v>124</v>
      </c>
      <c r="AH228" t="s">
        <v>2956</v>
      </c>
      <c r="AI228" t="s">
        <v>2957</v>
      </c>
      <c r="AJ228" s="3">
        <v>54303</v>
      </c>
      <c r="AK228" t="s">
        <v>117</v>
      </c>
      <c r="AM228">
        <v>19204965094</v>
      </c>
      <c r="AO228" t="s">
        <v>9784</v>
      </c>
      <c r="AP228" t="s">
        <v>141</v>
      </c>
      <c r="AQ228" t="s">
        <v>266</v>
      </c>
      <c r="AR228" t="s">
        <v>267</v>
      </c>
      <c r="AS228" t="s">
        <v>268</v>
      </c>
      <c r="AT228" t="s">
        <v>269</v>
      </c>
      <c r="AU228" t="s">
        <v>124</v>
      </c>
      <c r="AV228" t="s">
        <v>270</v>
      </c>
      <c r="AW228" t="s">
        <v>271</v>
      </c>
      <c r="AX228" s="3">
        <v>50010</v>
      </c>
      <c r="AY228" t="s">
        <v>117</v>
      </c>
      <c r="AZ228" t="s">
        <v>124</v>
      </c>
      <c r="BA228">
        <v>15152324444</v>
      </c>
      <c r="BB228">
        <v>0</v>
      </c>
      <c r="BC228" t="s">
        <v>272</v>
      </c>
      <c r="BD228" t="s">
        <v>273</v>
      </c>
      <c r="BE228" t="s">
        <v>271</v>
      </c>
      <c r="BF228" t="s">
        <v>274</v>
      </c>
      <c r="BG228" t="s">
        <v>2957</v>
      </c>
      <c r="BH228" s="1">
        <v>44077.833333333336</v>
      </c>
      <c r="BI228">
        <v>40</v>
      </c>
      <c r="BJ228">
        <v>0</v>
      </c>
      <c r="BK228">
        <v>8</v>
      </c>
      <c r="BL228">
        <v>8</v>
      </c>
      <c r="BM228">
        <v>8</v>
      </c>
      <c r="BN228">
        <v>8</v>
      </c>
      <c r="BO228">
        <v>8</v>
      </c>
      <c r="BP228">
        <v>0</v>
      </c>
      <c r="BQ228" t="str">
        <f>"4:30 PM"</f>
        <v>4:30 PM</v>
      </c>
      <c r="BR228" t="str">
        <f>"3:00 AM"</f>
        <v>3:00 AM</v>
      </c>
      <c r="BS228" t="s">
        <v>120</v>
      </c>
      <c r="BT228">
        <v>0</v>
      </c>
      <c r="BU228">
        <v>0</v>
      </c>
      <c r="BV228" t="s">
        <v>113</v>
      </c>
      <c r="BW228">
        <v>0</v>
      </c>
      <c r="BX228" s="2" t="s">
        <v>9785</v>
      </c>
      <c r="BY228" t="s">
        <v>9782</v>
      </c>
      <c r="BZ228" t="s">
        <v>124</v>
      </c>
      <c r="CA228" t="s">
        <v>2956</v>
      </c>
      <c r="CB228" t="s">
        <v>2957</v>
      </c>
      <c r="CC228" s="3">
        <v>54303</v>
      </c>
      <c r="CD228" t="s">
        <v>4583</v>
      </c>
      <c r="CE228" t="s">
        <v>9786</v>
      </c>
      <c r="CF228" s="4">
        <v>15.45</v>
      </c>
      <c r="CH228" s="4">
        <v>23.18</v>
      </c>
      <c r="CJ228" t="s">
        <v>123</v>
      </c>
      <c r="CK228" t="s">
        <v>9787</v>
      </c>
      <c r="CL228" t="s">
        <v>9788</v>
      </c>
      <c r="CO228" t="s">
        <v>124</v>
      </c>
      <c r="CP228" t="s">
        <v>113</v>
      </c>
      <c r="CQ228" t="s">
        <v>113</v>
      </c>
      <c r="CR228" t="s">
        <v>121</v>
      </c>
      <c r="CS228" t="s">
        <v>121</v>
      </c>
      <c r="CT228" t="s">
        <v>121</v>
      </c>
      <c r="CU228" t="s">
        <v>121</v>
      </c>
      <c r="CV228" t="s">
        <v>9789</v>
      </c>
      <c r="CW228" t="str">
        <f>"19204965094"</f>
        <v>19204965094</v>
      </c>
      <c r="CX228" t="s">
        <v>9790</v>
      </c>
      <c r="CY228" t="s">
        <v>124</v>
      </c>
      <c r="CZ228" t="s">
        <v>126</v>
      </c>
      <c r="DA228" t="s">
        <v>113</v>
      </c>
      <c r="DB228" t="s">
        <v>121</v>
      </c>
      <c r="DC228" t="s">
        <v>121</v>
      </c>
      <c r="DD228" t="s">
        <v>113</v>
      </c>
    </row>
    <row r="229" spans="1:113" ht="15" customHeight="1" x14ac:dyDescent="0.25">
      <c r="A229" t="s">
        <v>7741</v>
      </c>
      <c r="B229" t="s">
        <v>129</v>
      </c>
      <c r="C229" s="1">
        <v>44078.631044791669</v>
      </c>
      <c r="D229" s="1">
        <v>44125</v>
      </c>
      <c r="E229" t="s">
        <v>121</v>
      </c>
      <c r="F229" t="s">
        <v>7742</v>
      </c>
      <c r="G229" t="s">
        <v>12789</v>
      </c>
      <c r="H229" t="s">
        <v>229</v>
      </c>
      <c r="I229">
        <v>3</v>
      </c>
      <c r="J229">
        <v>3</v>
      </c>
      <c r="K229" s="1">
        <v>44155</v>
      </c>
      <c r="L229" s="1">
        <v>44450</v>
      </c>
      <c r="M229" s="1">
        <v>44155</v>
      </c>
      <c r="N229" s="1">
        <v>44450</v>
      </c>
      <c r="O229" t="s">
        <v>115</v>
      </c>
      <c r="P229" t="s">
        <v>2115</v>
      </c>
      <c r="Q229" t="s">
        <v>2116</v>
      </c>
      <c r="R229" t="s">
        <v>2117</v>
      </c>
      <c r="S229" t="s">
        <v>124</v>
      </c>
      <c r="T229" t="s">
        <v>2118</v>
      </c>
      <c r="U229" t="s">
        <v>288</v>
      </c>
      <c r="V229" s="3">
        <v>80202</v>
      </c>
      <c r="W229" t="s">
        <v>117</v>
      </c>
      <c r="X229" t="s">
        <v>124</v>
      </c>
      <c r="Y229">
        <v>13055174500</v>
      </c>
      <c r="AA229">
        <v>721110</v>
      </c>
      <c r="AB229" t="s">
        <v>2119</v>
      </c>
      <c r="AC229" t="s">
        <v>2120</v>
      </c>
      <c r="AE229" t="s">
        <v>2121</v>
      </c>
      <c r="AF229" t="s">
        <v>2122</v>
      </c>
      <c r="AG229" t="s">
        <v>124</v>
      </c>
      <c r="AH229" t="s">
        <v>2123</v>
      </c>
      <c r="AI229" t="s">
        <v>234</v>
      </c>
      <c r="AJ229" s="3">
        <v>33036</v>
      </c>
      <c r="AK229" t="s">
        <v>117</v>
      </c>
      <c r="AL229" t="s">
        <v>124</v>
      </c>
      <c r="AM229">
        <v>13055174500</v>
      </c>
      <c r="AO229" t="s">
        <v>2124</v>
      </c>
      <c r="AP229" t="s">
        <v>141</v>
      </c>
      <c r="AQ229" t="s">
        <v>658</v>
      </c>
      <c r="AR229" t="s">
        <v>659</v>
      </c>
      <c r="AS229" t="s">
        <v>660</v>
      </c>
      <c r="AT229" t="s">
        <v>661</v>
      </c>
      <c r="AU229" t="s">
        <v>662</v>
      </c>
      <c r="AV229" t="s">
        <v>663</v>
      </c>
      <c r="AW229" t="s">
        <v>116</v>
      </c>
      <c r="AX229" s="3">
        <v>1701</v>
      </c>
      <c r="AY229" t="s">
        <v>117</v>
      </c>
      <c r="AZ229" t="s">
        <v>124</v>
      </c>
      <c r="BA229">
        <v>16179399444</v>
      </c>
      <c r="BC229" t="s">
        <v>664</v>
      </c>
      <c r="BD229" t="s">
        <v>665</v>
      </c>
      <c r="BE229" t="s">
        <v>116</v>
      </c>
      <c r="BF229" t="s">
        <v>666</v>
      </c>
      <c r="BG229" t="s">
        <v>234</v>
      </c>
      <c r="BH229" s="1">
        <v>44077.833333333336</v>
      </c>
      <c r="BI229">
        <v>35</v>
      </c>
      <c r="BJ229">
        <v>0</v>
      </c>
      <c r="BK229">
        <v>7</v>
      </c>
      <c r="BL229">
        <v>7</v>
      </c>
      <c r="BM229">
        <v>7</v>
      </c>
      <c r="BN229">
        <v>7</v>
      </c>
      <c r="BO229">
        <v>7</v>
      </c>
      <c r="BP229">
        <v>0</v>
      </c>
      <c r="BQ229" t="str">
        <f>"9:00 AM"</f>
        <v>9:00 AM</v>
      </c>
      <c r="BR229" t="str">
        <f>"4:00 PM"</f>
        <v>4:00 PM</v>
      </c>
      <c r="BS229" t="s">
        <v>120</v>
      </c>
      <c r="BT229">
        <v>0</v>
      </c>
      <c r="BU229">
        <v>6</v>
      </c>
      <c r="BV229" t="s">
        <v>113</v>
      </c>
      <c r="BW229">
        <v>0</v>
      </c>
      <c r="BX229" t="s">
        <v>4166</v>
      </c>
      <c r="BY229" t="s">
        <v>2122</v>
      </c>
      <c r="BZ229" t="s">
        <v>124</v>
      </c>
      <c r="CA229" t="s">
        <v>2123</v>
      </c>
      <c r="CB229" t="s">
        <v>234</v>
      </c>
      <c r="CC229" s="3">
        <v>33036</v>
      </c>
      <c r="CD229" t="s">
        <v>249</v>
      </c>
      <c r="CE229" t="s">
        <v>250</v>
      </c>
      <c r="CF229" s="4">
        <v>12.08</v>
      </c>
      <c r="CG229" s="4">
        <v>13</v>
      </c>
      <c r="CH229" s="4">
        <v>18.12</v>
      </c>
      <c r="CI229" s="4">
        <v>19.5</v>
      </c>
      <c r="CJ229" t="s">
        <v>123</v>
      </c>
      <c r="CK229" t="s">
        <v>7743</v>
      </c>
      <c r="CL229" t="s">
        <v>7744</v>
      </c>
      <c r="CO229" t="s">
        <v>124</v>
      </c>
      <c r="CP229" t="s">
        <v>113</v>
      </c>
      <c r="CQ229" t="s">
        <v>113</v>
      </c>
      <c r="CR229" t="s">
        <v>121</v>
      </c>
      <c r="CS229" t="s">
        <v>121</v>
      </c>
      <c r="CT229" t="s">
        <v>121</v>
      </c>
      <c r="CU229" t="s">
        <v>121</v>
      </c>
      <c r="CV229" t="s">
        <v>2128</v>
      </c>
      <c r="CW229" t="str">
        <f>"13055174500"</f>
        <v>13055174500</v>
      </c>
      <c r="CX229" t="s">
        <v>2124</v>
      </c>
      <c r="CY229" t="s">
        <v>124</v>
      </c>
      <c r="CZ229" t="s">
        <v>126</v>
      </c>
      <c r="DA229" t="s">
        <v>113</v>
      </c>
      <c r="DB229" t="s">
        <v>121</v>
      </c>
      <c r="DC229" t="s">
        <v>121</v>
      </c>
      <c r="DD229" t="s">
        <v>113</v>
      </c>
    </row>
    <row r="230" spans="1:113" ht="15" customHeight="1" x14ac:dyDescent="0.25">
      <c r="A230" t="s">
        <v>5593</v>
      </c>
      <c r="B230" t="s">
        <v>129</v>
      </c>
      <c r="C230" s="1">
        <v>44078.632760069442</v>
      </c>
      <c r="D230" s="1">
        <v>44124</v>
      </c>
      <c r="E230" t="s">
        <v>121</v>
      </c>
      <c r="F230" t="s">
        <v>5594</v>
      </c>
      <c r="G230" t="s">
        <v>12788</v>
      </c>
      <c r="H230" t="s">
        <v>200</v>
      </c>
      <c r="I230">
        <v>2</v>
      </c>
      <c r="J230">
        <v>2</v>
      </c>
      <c r="K230" s="1">
        <v>44155</v>
      </c>
      <c r="L230" s="1">
        <v>44450</v>
      </c>
      <c r="M230" s="1">
        <v>44155</v>
      </c>
      <c r="N230" s="1">
        <v>44450</v>
      </c>
      <c r="O230" t="s">
        <v>115</v>
      </c>
      <c r="P230" t="s">
        <v>2115</v>
      </c>
      <c r="Q230" t="s">
        <v>2116</v>
      </c>
      <c r="R230" t="s">
        <v>2117</v>
      </c>
      <c r="S230" t="s">
        <v>124</v>
      </c>
      <c r="T230" t="s">
        <v>2118</v>
      </c>
      <c r="U230" t="s">
        <v>288</v>
      </c>
      <c r="V230" s="3">
        <v>80202</v>
      </c>
      <c r="W230" t="s">
        <v>117</v>
      </c>
      <c r="X230" t="s">
        <v>124</v>
      </c>
      <c r="Y230">
        <v>13055174500</v>
      </c>
      <c r="AA230">
        <v>721110</v>
      </c>
      <c r="AB230" t="s">
        <v>2119</v>
      </c>
      <c r="AC230" t="s">
        <v>2120</v>
      </c>
      <c r="AE230" t="s">
        <v>2121</v>
      </c>
      <c r="AF230" t="s">
        <v>2122</v>
      </c>
      <c r="AG230" t="s">
        <v>124</v>
      </c>
      <c r="AH230" t="s">
        <v>2123</v>
      </c>
      <c r="AI230" t="s">
        <v>234</v>
      </c>
      <c r="AJ230" s="3">
        <v>33036</v>
      </c>
      <c r="AK230" t="s">
        <v>117</v>
      </c>
      <c r="AL230" t="s">
        <v>124</v>
      </c>
      <c r="AM230">
        <v>13055174500</v>
      </c>
      <c r="AO230" t="s">
        <v>2124</v>
      </c>
      <c r="AP230" t="s">
        <v>141</v>
      </c>
      <c r="AQ230" t="s">
        <v>658</v>
      </c>
      <c r="AR230" t="s">
        <v>659</v>
      </c>
      <c r="AS230" t="s">
        <v>660</v>
      </c>
      <c r="AT230" t="s">
        <v>661</v>
      </c>
      <c r="AU230" t="s">
        <v>662</v>
      </c>
      <c r="AV230" t="s">
        <v>663</v>
      </c>
      <c r="AW230" t="s">
        <v>116</v>
      </c>
      <c r="AX230" s="3">
        <v>1701</v>
      </c>
      <c r="AY230" t="s">
        <v>117</v>
      </c>
      <c r="AZ230" t="s">
        <v>124</v>
      </c>
      <c r="BA230">
        <v>16179399444</v>
      </c>
      <c r="BC230" t="s">
        <v>664</v>
      </c>
      <c r="BD230" t="s">
        <v>665</v>
      </c>
      <c r="BE230" t="s">
        <v>116</v>
      </c>
      <c r="BF230" t="s">
        <v>666</v>
      </c>
      <c r="BG230" t="s">
        <v>234</v>
      </c>
      <c r="BH230" s="1">
        <v>44077.833333333336</v>
      </c>
      <c r="BI230">
        <v>35</v>
      </c>
      <c r="BJ230">
        <v>0</v>
      </c>
      <c r="BK230">
        <v>7</v>
      </c>
      <c r="BL230">
        <v>7</v>
      </c>
      <c r="BM230">
        <v>7</v>
      </c>
      <c r="BN230">
        <v>7</v>
      </c>
      <c r="BO230">
        <v>7</v>
      </c>
      <c r="BP230">
        <v>0</v>
      </c>
      <c r="BQ230" t="str">
        <f>"9:00 AM"</f>
        <v>9:00 AM</v>
      </c>
      <c r="BR230" t="str">
        <f>"4:00 PM"</f>
        <v>4:00 PM</v>
      </c>
      <c r="BS230" t="s">
        <v>120</v>
      </c>
      <c r="BT230">
        <v>0</v>
      </c>
      <c r="BU230">
        <v>6</v>
      </c>
      <c r="BV230" t="s">
        <v>113</v>
      </c>
      <c r="BW230">
        <v>0</v>
      </c>
      <c r="BX230" t="s">
        <v>5595</v>
      </c>
      <c r="BY230" t="s">
        <v>2122</v>
      </c>
      <c r="BZ230" t="s">
        <v>124</v>
      </c>
      <c r="CA230" t="s">
        <v>2123</v>
      </c>
      <c r="CB230" t="s">
        <v>234</v>
      </c>
      <c r="CC230" s="3">
        <v>33036</v>
      </c>
      <c r="CD230" t="s">
        <v>249</v>
      </c>
      <c r="CE230" t="s">
        <v>250</v>
      </c>
      <c r="CF230" s="4">
        <v>15.55</v>
      </c>
      <c r="CG230" s="4">
        <v>16</v>
      </c>
      <c r="CH230" s="4">
        <v>23.33</v>
      </c>
      <c r="CI230" s="4">
        <v>24</v>
      </c>
      <c r="CJ230" t="s">
        <v>123</v>
      </c>
      <c r="CK230" t="s">
        <v>5596</v>
      </c>
      <c r="CL230" t="s">
        <v>5597</v>
      </c>
      <c r="CO230" t="s">
        <v>124</v>
      </c>
      <c r="CP230" t="s">
        <v>113</v>
      </c>
      <c r="CQ230" t="s">
        <v>113</v>
      </c>
      <c r="CR230" t="s">
        <v>121</v>
      </c>
      <c r="CS230" t="s">
        <v>121</v>
      </c>
      <c r="CT230" t="s">
        <v>121</v>
      </c>
      <c r="CU230" t="s">
        <v>121</v>
      </c>
      <c r="CV230" t="s">
        <v>2128</v>
      </c>
      <c r="CW230" t="str">
        <f>"13055174500"</f>
        <v>13055174500</v>
      </c>
      <c r="CX230" t="s">
        <v>2124</v>
      </c>
      <c r="CY230" t="s">
        <v>124</v>
      </c>
      <c r="CZ230" t="s">
        <v>126</v>
      </c>
      <c r="DA230" t="s">
        <v>113</v>
      </c>
      <c r="DB230" t="s">
        <v>121</v>
      </c>
      <c r="DC230" t="s">
        <v>121</v>
      </c>
      <c r="DD230" t="s">
        <v>113</v>
      </c>
    </row>
    <row r="231" spans="1:113" ht="15" customHeight="1" x14ac:dyDescent="0.25">
      <c r="A231" t="s">
        <v>11021</v>
      </c>
      <c r="B231" t="s">
        <v>129</v>
      </c>
      <c r="C231" s="1">
        <v>44078.632205555557</v>
      </c>
      <c r="D231" s="1">
        <v>44125</v>
      </c>
      <c r="E231" t="s">
        <v>121</v>
      </c>
      <c r="F231" t="s">
        <v>11022</v>
      </c>
      <c r="G231" t="s">
        <v>12788</v>
      </c>
      <c r="H231" t="s">
        <v>200</v>
      </c>
      <c r="I231">
        <v>6</v>
      </c>
      <c r="J231">
        <v>6</v>
      </c>
      <c r="K231" s="1">
        <v>44155</v>
      </c>
      <c r="L231" s="1">
        <v>44450</v>
      </c>
      <c r="M231" s="1">
        <v>44155</v>
      </c>
      <c r="N231" s="1">
        <v>44450</v>
      </c>
      <c r="O231" t="s">
        <v>115</v>
      </c>
      <c r="P231" t="s">
        <v>2115</v>
      </c>
      <c r="Q231" t="s">
        <v>2116</v>
      </c>
      <c r="R231" t="s">
        <v>2117</v>
      </c>
      <c r="S231" t="s">
        <v>124</v>
      </c>
      <c r="T231" t="s">
        <v>2118</v>
      </c>
      <c r="U231" t="s">
        <v>288</v>
      </c>
      <c r="V231" s="3">
        <v>80202</v>
      </c>
      <c r="W231" t="s">
        <v>117</v>
      </c>
      <c r="X231" t="s">
        <v>124</v>
      </c>
      <c r="Y231">
        <v>13055174500</v>
      </c>
      <c r="AA231">
        <v>721110</v>
      </c>
      <c r="AB231" t="s">
        <v>2119</v>
      </c>
      <c r="AC231" t="s">
        <v>2120</v>
      </c>
      <c r="AE231" t="s">
        <v>2121</v>
      </c>
      <c r="AF231" t="s">
        <v>2122</v>
      </c>
      <c r="AG231" t="s">
        <v>124</v>
      </c>
      <c r="AH231" t="s">
        <v>2123</v>
      </c>
      <c r="AI231" t="s">
        <v>234</v>
      </c>
      <c r="AJ231" s="3">
        <v>33036</v>
      </c>
      <c r="AK231" t="s">
        <v>117</v>
      </c>
      <c r="AL231" t="s">
        <v>124</v>
      </c>
      <c r="AM231">
        <v>13055174500</v>
      </c>
      <c r="AO231" t="s">
        <v>2124</v>
      </c>
      <c r="AP231" t="s">
        <v>141</v>
      </c>
      <c r="AQ231" t="s">
        <v>658</v>
      </c>
      <c r="AR231" t="s">
        <v>659</v>
      </c>
      <c r="AS231" t="s">
        <v>660</v>
      </c>
      <c r="AT231" t="s">
        <v>661</v>
      </c>
      <c r="AU231" t="s">
        <v>662</v>
      </c>
      <c r="AV231" t="s">
        <v>663</v>
      </c>
      <c r="AW231" t="s">
        <v>116</v>
      </c>
      <c r="AX231" s="3">
        <v>1701</v>
      </c>
      <c r="AY231" t="s">
        <v>117</v>
      </c>
      <c r="AZ231" t="s">
        <v>124</v>
      </c>
      <c r="BA231">
        <v>16179399444</v>
      </c>
      <c r="BC231" t="s">
        <v>664</v>
      </c>
      <c r="BD231" t="s">
        <v>665</v>
      </c>
      <c r="BE231" t="s">
        <v>116</v>
      </c>
      <c r="BF231" t="s">
        <v>666</v>
      </c>
      <c r="BG231" t="s">
        <v>234</v>
      </c>
      <c r="BH231" s="1">
        <v>44077.833333333336</v>
      </c>
      <c r="BI231">
        <v>35</v>
      </c>
      <c r="BJ231">
        <v>0</v>
      </c>
      <c r="BK231">
        <v>7</v>
      </c>
      <c r="BL231">
        <v>7</v>
      </c>
      <c r="BM231">
        <v>7</v>
      </c>
      <c r="BN231">
        <v>7</v>
      </c>
      <c r="BO231">
        <v>7</v>
      </c>
      <c r="BP231">
        <v>0</v>
      </c>
      <c r="BQ231" t="str">
        <f>"9:00 AM"</f>
        <v>9:00 AM</v>
      </c>
      <c r="BR231" t="str">
        <f>"4:00 PM"</f>
        <v>4:00 PM</v>
      </c>
      <c r="BS231" t="s">
        <v>120</v>
      </c>
      <c r="BT231">
        <v>0</v>
      </c>
      <c r="BU231">
        <v>12</v>
      </c>
      <c r="BV231" t="s">
        <v>121</v>
      </c>
      <c r="BW231">
        <v>5</v>
      </c>
      <c r="BX231" t="s">
        <v>7864</v>
      </c>
      <c r="BY231" t="s">
        <v>2122</v>
      </c>
      <c r="BZ231" t="s">
        <v>124</v>
      </c>
      <c r="CA231" t="s">
        <v>2123</v>
      </c>
      <c r="CB231" t="s">
        <v>234</v>
      </c>
      <c r="CC231" s="3">
        <v>33036</v>
      </c>
      <c r="CD231" t="s">
        <v>249</v>
      </c>
      <c r="CE231" t="s">
        <v>250</v>
      </c>
      <c r="CF231" s="4">
        <v>15.55</v>
      </c>
      <c r="CG231" s="4">
        <v>16</v>
      </c>
      <c r="CH231" s="4">
        <v>23.33</v>
      </c>
      <c r="CI231" s="4">
        <v>24</v>
      </c>
      <c r="CJ231" t="s">
        <v>123</v>
      </c>
      <c r="CK231" t="s">
        <v>11023</v>
      </c>
      <c r="CL231" t="s">
        <v>11024</v>
      </c>
      <c r="CO231" t="s">
        <v>124</v>
      </c>
      <c r="CP231" t="s">
        <v>113</v>
      </c>
      <c r="CQ231" t="s">
        <v>113</v>
      </c>
      <c r="CR231" t="s">
        <v>121</v>
      </c>
      <c r="CS231" t="s">
        <v>121</v>
      </c>
      <c r="CT231" t="s">
        <v>121</v>
      </c>
      <c r="CU231" t="s">
        <v>121</v>
      </c>
      <c r="CV231" t="s">
        <v>2128</v>
      </c>
      <c r="CW231" t="str">
        <f>"13055174500"</f>
        <v>13055174500</v>
      </c>
      <c r="CX231" t="s">
        <v>2124</v>
      </c>
      <c r="CY231" t="s">
        <v>124</v>
      </c>
      <c r="CZ231" t="s">
        <v>126</v>
      </c>
      <c r="DA231" t="s">
        <v>113</v>
      </c>
      <c r="DB231" t="s">
        <v>121</v>
      </c>
      <c r="DC231" t="s">
        <v>121</v>
      </c>
      <c r="DD231" t="s">
        <v>113</v>
      </c>
    </row>
    <row r="232" spans="1:113" ht="15" customHeight="1" x14ac:dyDescent="0.25">
      <c r="A232" t="s">
        <v>7717</v>
      </c>
      <c r="B232" t="s">
        <v>129</v>
      </c>
      <c r="C232" s="1">
        <v>44078.63315277778</v>
      </c>
      <c r="D232" s="1">
        <v>44120</v>
      </c>
      <c r="E232" t="s">
        <v>113</v>
      </c>
      <c r="F232" t="s">
        <v>358</v>
      </c>
      <c r="G232" t="s">
        <v>12791</v>
      </c>
      <c r="H232" t="s">
        <v>283</v>
      </c>
      <c r="I232">
        <v>12</v>
      </c>
      <c r="J232">
        <v>12</v>
      </c>
      <c r="K232" s="1">
        <v>44154</v>
      </c>
      <c r="L232" s="1">
        <v>44301</v>
      </c>
      <c r="M232" s="1">
        <v>44154</v>
      </c>
      <c r="N232" s="1">
        <v>44301</v>
      </c>
      <c r="O232" t="s">
        <v>115</v>
      </c>
      <c r="P232" t="s">
        <v>5406</v>
      </c>
      <c r="Q232" t="s">
        <v>124</v>
      </c>
      <c r="R232" t="s">
        <v>5407</v>
      </c>
      <c r="S232" t="s">
        <v>124</v>
      </c>
      <c r="T232" t="s">
        <v>5408</v>
      </c>
      <c r="U232" t="s">
        <v>493</v>
      </c>
      <c r="V232" s="3">
        <v>55612</v>
      </c>
      <c r="W232" t="s">
        <v>117</v>
      </c>
      <c r="X232" t="s">
        <v>124</v>
      </c>
      <c r="Y232">
        <v>12184061330</v>
      </c>
      <c r="AA232">
        <v>721110</v>
      </c>
      <c r="AB232" t="s">
        <v>5409</v>
      </c>
      <c r="AC232" t="s">
        <v>5410</v>
      </c>
      <c r="AD232" t="s">
        <v>124</v>
      </c>
      <c r="AE232" t="s">
        <v>5411</v>
      </c>
      <c r="AF232" t="s">
        <v>5407</v>
      </c>
      <c r="AG232" t="s">
        <v>124</v>
      </c>
      <c r="AH232" t="s">
        <v>5408</v>
      </c>
      <c r="AI232" t="s">
        <v>493</v>
      </c>
      <c r="AJ232" s="3">
        <v>55612</v>
      </c>
      <c r="AK232" t="s">
        <v>117</v>
      </c>
      <c r="AL232" t="s">
        <v>124</v>
      </c>
      <c r="AM232">
        <v>12184061330</v>
      </c>
      <c r="AO232" t="s">
        <v>5412</v>
      </c>
      <c r="AP232" t="s">
        <v>239</v>
      </c>
      <c r="AQ232" t="s">
        <v>5413</v>
      </c>
      <c r="AR232" t="s">
        <v>1717</v>
      </c>
      <c r="AS232" t="s">
        <v>124</v>
      </c>
      <c r="AT232" t="s">
        <v>5414</v>
      </c>
      <c r="AU232" t="s">
        <v>5415</v>
      </c>
      <c r="AV232" t="s">
        <v>5416</v>
      </c>
      <c r="AW232" t="s">
        <v>158</v>
      </c>
      <c r="AX232" s="3">
        <v>78266</v>
      </c>
      <c r="AY232" t="s">
        <v>117</v>
      </c>
      <c r="AZ232" t="s">
        <v>124</v>
      </c>
      <c r="BA232">
        <v>18305844555</v>
      </c>
      <c r="BC232" t="s">
        <v>5417</v>
      </c>
      <c r="BD232" t="s">
        <v>5418</v>
      </c>
      <c r="BG232" t="s">
        <v>493</v>
      </c>
      <c r="BH232" s="1">
        <v>44077.833333333336</v>
      </c>
      <c r="BI232">
        <v>40</v>
      </c>
      <c r="BJ232">
        <v>0</v>
      </c>
      <c r="BK232">
        <v>8</v>
      </c>
      <c r="BL232">
        <v>8</v>
      </c>
      <c r="BM232">
        <v>8</v>
      </c>
      <c r="BN232">
        <v>8</v>
      </c>
      <c r="BO232">
        <v>8</v>
      </c>
      <c r="BP232">
        <v>0</v>
      </c>
      <c r="BQ232" t="str">
        <f>"8:30 AM"</f>
        <v>8:30 AM</v>
      </c>
      <c r="BR232" t="str">
        <f>"4:30 PM"</f>
        <v>4:30 PM</v>
      </c>
      <c r="BS232" t="s">
        <v>120</v>
      </c>
      <c r="BT232">
        <v>0</v>
      </c>
      <c r="BU232">
        <v>0</v>
      </c>
      <c r="BV232" t="s">
        <v>113</v>
      </c>
      <c r="BW232">
        <v>0</v>
      </c>
      <c r="BX232" t="s">
        <v>7718</v>
      </c>
      <c r="BY232" t="s">
        <v>7719</v>
      </c>
      <c r="BZ232" t="s">
        <v>124</v>
      </c>
      <c r="CA232" t="s">
        <v>5408</v>
      </c>
      <c r="CB232" t="s">
        <v>493</v>
      </c>
      <c r="CC232" s="3">
        <v>55612</v>
      </c>
      <c r="CD232" t="s">
        <v>1939</v>
      </c>
      <c r="CE232" t="s">
        <v>5420</v>
      </c>
      <c r="CF232" s="4">
        <v>15.66</v>
      </c>
      <c r="CG232" s="4">
        <v>15.66</v>
      </c>
      <c r="CH232" s="4">
        <v>23.49</v>
      </c>
      <c r="CI232" s="4">
        <v>23.49</v>
      </c>
      <c r="CJ232" t="s">
        <v>123</v>
      </c>
      <c r="CK232" t="s">
        <v>5421</v>
      </c>
      <c r="CL232" t="s">
        <v>7720</v>
      </c>
      <c r="CO232" t="s">
        <v>124</v>
      </c>
      <c r="CP232" t="s">
        <v>113</v>
      </c>
      <c r="CQ232" t="s">
        <v>113</v>
      </c>
      <c r="CR232" t="s">
        <v>121</v>
      </c>
      <c r="CS232" t="s">
        <v>121</v>
      </c>
      <c r="CT232" t="s">
        <v>121</v>
      </c>
      <c r="CU232" t="s">
        <v>121</v>
      </c>
      <c r="CV232" t="s">
        <v>5423</v>
      </c>
      <c r="CW232" t="str">
        <f>"12183701240"</f>
        <v>12183701240</v>
      </c>
      <c r="CX232" t="s">
        <v>5412</v>
      </c>
      <c r="CY232" t="s">
        <v>124</v>
      </c>
      <c r="CZ232" t="s">
        <v>126</v>
      </c>
      <c r="DA232" t="s">
        <v>113</v>
      </c>
      <c r="DB232" t="s">
        <v>121</v>
      </c>
      <c r="DC232" t="s">
        <v>121</v>
      </c>
      <c r="DD232" t="s">
        <v>113</v>
      </c>
    </row>
    <row r="233" spans="1:113" ht="15" customHeight="1" x14ac:dyDescent="0.25">
      <c r="A233" t="s">
        <v>2113</v>
      </c>
      <c r="B233" t="s">
        <v>129</v>
      </c>
      <c r="C233" s="1">
        <v>44078.649697222223</v>
      </c>
      <c r="D233" s="1">
        <v>44125</v>
      </c>
      <c r="E233" t="s">
        <v>121</v>
      </c>
      <c r="F233" t="s">
        <v>2114</v>
      </c>
      <c r="G233" t="s">
        <v>12804</v>
      </c>
      <c r="H233" t="s">
        <v>1152</v>
      </c>
      <c r="I233">
        <v>4</v>
      </c>
      <c r="J233">
        <v>4</v>
      </c>
      <c r="K233" s="1">
        <v>44155</v>
      </c>
      <c r="L233" s="1">
        <v>44450</v>
      </c>
      <c r="M233" s="1">
        <v>44155</v>
      </c>
      <c r="N233" s="1">
        <v>44450</v>
      </c>
      <c r="O233" t="s">
        <v>115</v>
      </c>
      <c r="P233" t="s">
        <v>2115</v>
      </c>
      <c r="Q233" t="s">
        <v>2116</v>
      </c>
      <c r="R233" t="s">
        <v>2117</v>
      </c>
      <c r="S233" t="s">
        <v>124</v>
      </c>
      <c r="T233" t="s">
        <v>2118</v>
      </c>
      <c r="U233" t="s">
        <v>288</v>
      </c>
      <c r="V233" s="3">
        <v>80202</v>
      </c>
      <c r="W233" t="s">
        <v>117</v>
      </c>
      <c r="X233" t="s">
        <v>124</v>
      </c>
      <c r="Y233">
        <v>13055174500</v>
      </c>
      <c r="AA233">
        <v>721110</v>
      </c>
      <c r="AB233" t="s">
        <v>2119</v>
      </c>
      <c r="AC233" t="s">
        <v>2120</v>
      </c>
      <c r="AE233" t="s">
        <v>2121</v>
      </c>
      <c r="AF233" t="s">
        <v>2122</v>
      </c>
      <c r="AG233" t="s">
        <v>124</v>
      </c>
      <c r="AH233" t="s">
        <v>2123</v>
      </c>
      <c r="AI233" t="s">
        <v>234</v>
      </c>
      <c r="AJ233" s="3">
        <v>33036</v>
      </c>
      <c r="AK233" t="s">
        <v>117</v>
      </c>
      <c r="AL233" t="s">
        <v>124</v>
      </c>
      <c r="AM233">
        <v>13055174500</v>
      </c>
      <c r="AO233" t="s">
        <v>2124</v>
      </c>
      <c r="AP233" t="s">
        <v>141</v>
      </c>
      <c r="AQ233" t="s">
        <v>658</v>
      </c>
      <c r="AR233" t="s">
        <v>659</v>
      </c>
      <c r="AS233" t="s">
        <v>660</v>
      </c>
      <c r="AT233" t="s">
        <v>661</v>
      </c>
      <c r="AU233" t="s">
        <v>662</v>
      </c>
      <c r="AV233" t="s">
        <v>663</v>
      </c>
      <c r="AW233" t="s">
        <v>116</v>
      </c>
      <c r="AX233" s="3">
        <v>1701</v>
      </c>
      <c r="AY233" t="s">
        <v>117</v>
      </c>
      <c r="AZ233" t="s">
        <v>124</v>
      </c>
      <c r="BA233">
        <v>16179399444</v>
      </c>
      <c r="BC233" t="s">
        <v>664</v>
      </c>
      <c r="BD233" t="s">
        <v>665</v>
      </c>
      <c r="BE233" t="s">
        <v>116</v>
      </c>
      <c r="BF233" t="s">
        <v>666</v>
      </c>
      <c r="BG233" t="s">
        <v>234</v>
      </c>
      <c r="BH233" s="1">
        <v>44077.833333333336</v>
      </c>
      <c r="BI233">
        <v>35</v>
      </c>
      <c r="BJ233">
        <v>0</v>
      </c>
      <c r="BK233">
        <v>7</v>
      </c>
      <c r="BL233">
        <v>7</v>
      </c>
      <c r="BM233">
        <v>7</v>
      </c>
      <c r="BN233">
        <v>7</v>
      </c>
      <c r="BO233">
        <v>7</v>
      </c>
      <c r="BP233">
        <v>0</v>
      </c>
      <c r="BQ233" t="str">
        <f>"9:00 AM"</f>
        <v>9:00 AM</v>
      </c>
      <c r="BR233" t="str">
        <f>"4:00 PM"</f>
        <v>4:00 PM</v>
      </c>
      <c r="BS233" t="s">
        <v>120</v>
      </c>
      <c r="BT233">
        <v>0</v>
      </c>
      <c r="BU233">
        <v>6</v>
      </c>
      <c r="BV233" t="s">
        <v>113</v>
      </c>
      <c r="BW233">
        <v>0</v>
      </c>
      <c r="BX233" t="s">
        <v>2125</v>
      </c>
      <c r="BY233" t="s">
        <v>2122</v>
      </c>
      <c r="BZ233" t="s">
        <v>124</v>
      </c>
      <c r="CA233" t="s">
        <v>2123</v>
      </c>
      <c r="CB233" t="s">
        <v>234</v>
      </c>
      <c r="CC233" s="3">
        <v>33036</v>
      </c>
      <c r="CD233" t="s">
        <v>249</v>
      </c>
      <c r="CE233" t="s">
        <v>250</v>
      </c>
      <c r="CF233" s="4">
        <v>17.440000000000001</v>
      </c>
      <c r="CG233" s="4">
        <v>20</v>
      </c>
      <c r="CH233" s="4">
        <v>26.16</v>
      </c>
      <c r="CI233" s="4">
        <v>30</v>
      </c>
      <c r="CJ233" t="s">
        <v>123</v>
      </c>
      <c r="CK233" t="s">
        <v>2126</v>
      </c>
      <c r="CL233" t="s">
        <v>2127</v>
      </c>
      <c r="CO233" t="s">
        <v>124</v>
      </c>
      <c r="CP233" t="s">
        <v>113</v>
      </c>
      <c r="CQ233" t="s">
        <v>113</v>
      </c>
      <c r="CR233" t="s">
        <v>121</v>
      </c>
      <c r="CS233" t="s">
        <v>121</v>
      </c>
      <c r="CT233" t="s">
        <v>121</v>
      </c>
      <c r="CU233" t="s">
        <v>121</v>
      </c>
      <c r="CV233" t="s">
        <v>2128</v>
      </c>
      <c r="CW233" t="str">
        <f>"13055174500"</f>
        <v>13055174500</v>
      </c>
      <c r="CX233" t="s">
        <v>2124</v>
      </c>
      <c r="CY233" t="s">
        <v>124</v>
      </c>
      <c r="CZ233" t="s">
        <v>126</v>
      </c>
      <c r="DA233" t="s">
        <v>113</v>
      </c>
      <c r="DB233" t="s">
        <v>121</v>
      </c>
      <c r="DC233" t="s">
        <v>121</v>
      </c>
      <c r="DD233" t="s">
        <v>113</v>
      </c>
    </row>
    <row r="234" spans="1:113" ht="15" customHeight="1" x14ac:dyDescent="0.25">
      <c r="A234" t="s">
        <v>9124</v>
      </c>
      <c r="B234" t="s">
        <v>129</v>
      </c>
      <c r="C234" s="1">
        <v>44078.651381018521</v>
      </c>
      <c r="D234" s="1">
        <v>44125</v>
      </c>
      <c r="E234" t="s">
        <v>121</v>
      </c>
      <c r="F234" t="s">
        <v>9125</v>
      </c>
      <c r="G234" t="s">
        <v>12791</v>
      </c>
      <c r="H234" t="s">
        <v>283</v>
      </c>
      <c r="I234">
        <v>32</v>
      </c>
      <c r="J234">
        <v>32</v>
      </c>
      <c r="K234" s="1">
        <v>44155</v>
      </c>
      <c r="L234" s="1">
        <v>44450</v>
      </c>
      <c r="M234" s="1">
        <v>44155</v>
      </c>
      <c r="N234" s="1">
        <v>44450</v>
      </c>
      <c r="O234" t="s">
        <v>115</v>
      </c>
      <c r="P234" t="s">
        <v>2115</v>
      </c>
      <c r="Q234" t="s">
        <v>2116</v>
      </c>
      <c r="R234" t="s">
        <v>2117</v>
      </c>
      <c r="S234" t="s">
        <v>124</v>
      </c>
      <c r="T234" t="s">
        <v>2118</v>
      </c>
      <c r="U234" t="s">
        <v>288</v>
      </c>
      <c r="V234" s="3">
        <v>80202</v>
      </c>
      <c r="W234" t="s">
        <v>117</v>
      </c>
      <c r="X234" t="s">
        <v>124</v>
      </c>
      <c r="Y234">
        <v>13055174500</v>
      </c>
      <c r="AA234">
        <v>721110</v>
      </c>
      <c r="AB234" t="s">
        <v>2119</v>
      </c>
      <c r="AC234" t="s">
        <v>2120</v>
      </c>
      <c r="AE234" t="s">
        <v>2121</v>
      </c>
      <c r="AF234" t="s">
        <v>2122</v>
      </c>
      <c r="AG234" t="s">
        <v>124</v>
      </c>
      <c r="AH234" t="s">
        <v>2123</v>
      </c>
      <c r="AI234" t="s">
        <v>234</v>
      </c>
      <c r="AJ234" s="3">
        <v>33036</v>
      </c>
      <c r="AK234" t="s">
        <v>117</v>
      </c>
      <c r="AL234" t="s">
        <v>124</v>
      </c>
      <c r="AM234">
        <v>13055174500</v>
      </c>
      <c r="AO234" t="s">
        <v>2124</v>
      </c>
      <c r="AP234" t="s">
        <v>141</v>
      </c>
      <c r="AQ234" t="s">
        <v>658</v>
      </c>
      <c r="AR234" t="s">
        <v>659</v>
      </c>
      <c r="AS234" t="s">
        <v>660</v>
      </c>
      <c r="AT234" t="s">
        <v>661</v>
      </c>
      <c r="AU234" t="s">
        <v>662</v>
      </c>
      <c r="AV234" t="s">
        <v>663</v>
      </c>
      <c r="AW234" t="s">
        <v>116</v>
      </c>
      <c r="AX234" s="3">
        <v>1701</v>
      </c>
      <c r="AY234" t="s">
        <v>117</v>
      </c>
      <c r="AZ234" t="s">
        <v>124</v>
      </c>
      <c r="BA234">
        <v>16179399444</v>
      </c>
      <c r="BC234" t="s">
        <v>664</v>
      </c>
      <c r="BD234" t="s">
        <v>665</v>
      </c>
      <c r="BE234" t="s">
        <v>116</v>
      </c>
      <c r="BF234" t="s">
        <v>666</v>
      </c>
      <c r="BG234" t="s">
        <v>234</v>
      </c>
      <c r="BH234" s="1">
        <v>44077.833333333336</v>
      </c>
      <c r="BI234">
        <v>35</v>
      </c>
      <c r="BJ234">
        <v>0</v>
      </c>
      <c r="BK234">
        <v>7</v>
      </c>
      <c r="BL234">
        <v>7</v>
      </c>
      <c r="BM234">
        <v>7</v>
      </c>
      <c r="BN234">
        <v>7</v>
      </c>
      <c r="BO234">
        <v>7</v>
      </c>
      <c r="BP234">
        <v>0</v>
      </c>
      <c r="BQ234" t="str">
        <f>"9:00 AM"</f>
        <v>9:00 AM</v>
      </c>
      <c r="BR234" t="str">
        <f>"4:00 PM"</f>
        <v>4:00 PM</v>
      </c>
      <c r="BS234" t="s">
        <v>120</v>
      </c>
      <c r="BT234">
        <v>0</v>
      </c>
      <c r="BU234">
        <v>6</v>
      </c>
      <c r="BV234" t="s">
        <v>113</v>
      </c>
      <c r="BW234">
        <v>0</v>
      </c>
      <c r="BX234" t="s">
        <v>9126</v>
      </c>
      <c r="BY234" t="s">
        <v>2122</v>
      </c>
      <c r="BZ234" t="s">
        <v>124</v>
      </c>
      <c r="CA234" t="s">
        <v>2123</v>
      </c>
      <c r="CB234" t="s">
        <v>234</v>
      </c>
      <c r="CC234" s="3">
        <v>33036</v>
      </c>
      <c r="CD234" t="s">
        <v>249</v>
      </c>
      <c r="CE234" t="s">
        <v>250</v>
      </c>
      <c r="CF234" s="4">
        <v>12.28</v>
      </c>
      <c r="CG234" s="4">
        <v>13</v>
      </c>
      <c r="CH234" s="4">
        <v>18.420000000000002</v>
      </c>
      <c r="CI234" s="4">
        <v>19.5</v>
      </c>
      <c r="CJ234" t="s">
        <v>123</v>
      </c>
      <c r="CK234" t="s">
        <v>9127</v>
      </c>
      <c r="CL234" t="s">
        <v>9128</v>
      </c>
      <c r="CO234" t="s">
        <v>124</v>
      </c>
      <c r="CP234" t="s">
        <v>113</v>
      </c>
      <c r="CQ234" t="s">
        <v>113</v>
      </c>
      <c r="CR234" t="s">
        <v>121</v>
      </c>
      <c r="CS234" t="s">
        <v>121</v>
      </c>
      <c r="CT234" t="s">
        <v>121</v>
      </c>
      <c r="CU234" t="s">
        <v>121</v>
      </c>
      <c r="CV234" t="s">
        <v>2128</v>
      </c>
      <c r="CW234" t="str">
        <f>"13055174500"</f>
        <v>13055174500</v>
      </c>
      <c r="CX234" t="s">
        <v>2124</v>
      </c>
      <c r="CY234" t="s">
        <v>124</v>
      </c>
      <c r="CZ234" t="s">
        <v>126</v>
      </c>
      <c r="DA234" t="s">
        <v>113</v>
      </c>
      <c r="DB234" t="s">
        <v>121</v>
      </c>
      <c r="DC234" t="s">
        <v>121</v>
      </c>
      <c r="DD234" t="s">
        <v>113</v>
      </c>
    </row>
    <row r="235" spans="1:113" ht="15" customHeight="1" x14ac:dyDescent="0.25">
      <c r="A235" t="s">
        <v>8281</v>
      </c>
      <c r="B235" t="s">
        <v>129</v>
      </c>
      <c r="C235" s="1">
        <v>44078.660270370368</v>
      </c>
      <c r="D235" s="1">
        <v>44125</v>
      </c>
      <c r="E235" t="s">
        <v>121</v>
      </c>
      <c r="F235" t="s">
        <v>8282</v>
      </c>
      <c r="G235" t="s">
        <v>12800</v>
      </c>
      <c r="H235" t="s">
        <v>725</v>
      </c>
      <c r="I235">
        <v>8</v>
      </c>
      <c r="J235">
        <v>8</v>
      </c>
      <c r="K235" s="1">
        <v>44155</v>
      </c>
      <c r="L235" s="1">
        <v>44450</v>
      </c>
      <c r="M235" s="1">
        <v>44155</v>
      </c>
      <c r="N235" s="1">
        <v>44450</v>
      </c>
      <c r="O235" t="s">
        <v>115</v>
      </c>
      <c r="P235" t="s">
        <v>2115</v>
      </c>
      <c r="Q235" t="s">
        <v>2116</v>
      </c>
      <c r="R235" t="s">
        <v>2117</v>
      </c>
      <c r="S235" t="s">
        <v>124</v>
      </c>
      <c r="T235" t="s">
        <v>2118</v>
      </c>
      <c r="U235" t="s">
        <v>288</v>
      </c>
      <c r="V235" s="3">
        <v>80202</v>
      </c>
      <c r="W235" t="s">
        <v>117</v>
      </c>
      <c r="X235" t="s">
        <v>124</v>
      </c>
      <c r="Y235">
        <v>13055174500</v>
      </c>
      <c r="AA235">
        <v>721110</v>
      </c>
      <c r="AB235" t="s">
        <v>2119</v>
      </c>
      <c r="AC235" t="s">
        <v>2120</v>
      </c>
      <c r="AE235" t="s">
        <v>2121</v>
      </c>
      <c r="AF235" t="s">
        <v>2122</v>
      </c>
      <c r="AG235" t="s">
        <v>124</v>
      </c>
      <c r="AH235" t="s">
        <v>2123</v>
      </c>
      <c r="AI235" t="s">
        <v>234</v>
      </c>
      <c r="AJ235" s="3">
        <v>33036</v>
      </c>
      <c r="AK235" t="s">
        <v>117</v>
      </c>
      <c r="AL235" t="s">
        <v>124</v>
      </c>
      <c r="AM235">
        <v>13055174500</v>
      </c>
      <c r="AO235" t="s">
        <v>2124</v>
      </c>
      <c r="AP235" t="s">
        <v>141</v>
      </c>
      <c r="AQ235" t="s">
        <v>658</v>
      </c>
      <c r="AR235" t="s">
        <v>659</v>
      </c>
      <c r="AS235" t="s">
        <v>660</v>
      </c>
      <c r="AT235" t="s">
        <v>661</v>
      </c>
      <c r="AU235" t="s">
        <v>662</v>
      </c>
      <c r="AV235" t="s">
        <v>663</v>
      </c>
      <c r="AW235" t="s">
        <v>116</v>
      </c>
      <c r="AX235" s="3">
        <v>1701</v>
      </c>
      <c r="AY235" t="s">
        <v>117</v>
      </c>
      <c r="AZ235" t="s">
        <v>124</v>
      </c>
      <c r="BA235">
        <v>16179399444</v>
      </c>
      <c r="BC235" t="s">
        <v>664</v>
      </c>
      <c r="BD235" t="s">
        <v>665</v>
      </c>
      <c r="BE235" t="s">
        <v>116</v>
      </c>
      <c r="BF235" t="s">
        <v>666</v>
      </c>
      <c r="BG235" t="s">
        <v>234</v>
      </c>
      <c r="BH235" s="1">
        <v>44077.833333333336</v>
      </c>
      <c r="BI235">
        <v>35</v>
      </c>
      <c r="BJ235">
        <v>0</v>
      </c>
      <c r="BK235">
        <v>7</v>
      </c>
      <c r="BL235">
        <v>7</v>
      </c>
      <c r="BM235">
        <v>7</v>
      </c>
      <c r="BN235">
        <v>7</v>
      </c>
      <c r="BO235">
        <v>7</v>
      </c>
      <c r="BP235">
        <v>0</v>
      </c>
      <c r="BQ235" t="str">
        <f>"9:00 AM"</f>
        <v>9:00 AM</v>
      </c>
      <c r="BR235" t="str">
        <f>"4:00 PM"</f>
        <v>4:00 PM</v>
      </c>
      <c r="BS235" t="s">
        <v>120</v>
      </c>
      <c r="BT235">
        <v>0</v>
      </c>
      <c r="BU235">
        <v>3</v>
      </c>
      <c r="BV235" t="s">
        <v>113</v>
      </c>
      <c r="BW235">
        <v>0</v>
      </c>
      <c r="BX235" t="s">
        <v>6453</v>
      </c>
      <c r="BY235" t="s">
        <v>2122</v>
      </c>
      <c r="BZ235" t="s">
        <v>124</v>
      </c>
      <c r="CA235" t="s">
        <v>2123</v>
      </c>
      <c r="CB235" t="s">
        <v>234</v>
      </c>
      <c r="CC235" s="3">
        <v>33036</v>
      </c>
      <c r="CD235" t="s">
        <v>249</v>
      </c>
      <c r="CE235" t="s">
        <v>250</v>
      </c>
      <c r="CF235" s="4">
        <v>11.4</v>
      </c>
      <c r="CH235" s="4">
        <v>17.100000000000001</v>
      </c>
      <c r="CJ235" t="s">
        <v>123</v>
      </c>
      <c r="CK235" t="s">
        <v>8283</v>
      </c>
      <c r="CL235" t="s">
        <v>8284</v>
      </c>
      <c r="CO235" t="s">
        <v>124</v>
      </c>
      <c r="CP235" t="s">
        <v>113</v>
      </c>
      <c r="CQ235" t="s">
        <v>113</v>
      </c>
      <c r="CR235" t="s">
        <v>121</v>
      </c>
      <c r="CS235" t="s">
        <v>121</v>
      </c>
      <c r="CT235" t="s">
        <v>121</v>
      </c>
      <c r="CU235" t="s">
        <v>121</v>
      </c>
      <c r="CV235" t="s">
        <v>2128</v>
      </c>
      <c r="CW235" t="str">
        <f>"13055174500"</f>
        <v>13055174500</v>
      </c>
      <c r="CX235" t="s">
        <v>2124</v>
      </c>
      <c r="CY235" t="s">
        <v>124</v>
      </c>
      <c r="CZ235" t="s">
        <v>126</v>
      </c>
      <c r="DA235" t="s">
        <v>113</v>
      </c>
      <c r="DB235" t="s">
        <v>121</v>
      </c>
      <c r="DC235" t="s">
        <v>121</v>
      </c>
      <c r="DD235" t="s">
        <v>113</v>
      </c>
    </row>
    <row r="236" spans="1:113" ht="15" customHeight="1" x14ac:dyDescent="0.25">
      <c r="A236" t="s">
        <v>11056</v>
      </c>
      <c r="B236" t="s">
        <v>129</v>
      </c>
      <c r="C236" s="1">
        <v>44078.747151388889</v>
      </c>
      <c r="D236" s="1">
        <v>44119</v>
      </c>
      <c r="E236" t="s">
        <v>113</v>
      </c>
      <c r="F236" t="s">
        <v>775</v>
      </c>
      <c r="G236" t="s">
        <v>12799</v>
      </c>
      <c r="H236" t="s">
        <v>680</v>
      </c>
      <c r="I236">
        <v>3</v>
      </c>
      <c r="J236">
        <v>3</v>
      </c>
      <c r="K236" s="1">
        <v>44168</v>
      </c>
      <c r="L236" s="1">
        <v>44441</v>
      </c>
      <c r="M236" s="1">
        <v>44168</v>
      </c>
      <c r="N236" s="1">
        <v>44441</v>
      </c>
      <c r="O236" t="s">
        <v>132</v>
      </c>
      <c r="P236" t="s">
        <v>11057</v>
      </c>
      <c r="R236" t="s">
        <v>11058</v>
      </c>
      <c r="T236" t="s">
        <v>3488</v>
      </c>
      <c r="U236" t="s">
        <v>299</v>
      </c>
      <c r="V236" s="3">
        <v>92009</v>
      </c>
      <c r="W236" t="s">
        <v>117</v>
      </c>
      <c r="Y236">
        <v>17608152958</v>
      </c>
      <c r="AA236">
        <v>71121</v>
      </c>
      <c r="AB236" t="s">
        <v>11059</v>
      </c>
      <c r="AC236" t="s">
        <v>11060</v>
      </c>
      <c r="AE236" t="s">
        <v>7943</v>
      </c>
      <c r="AF236" t="s">
        <v>11061</v>
      </c>
      <c r="AH236" t="s">
        <v>1222</v>
      </c>
      <c r="AI236" t="s">
        <v>299</v>
      </c>
      <c r="AJ236" s="3">
        <v>92009</v>
      </c>
      <c r="AK236" t="s">
        <v>117</v>
      </c>
      <c r="AM236">
        <v>17608152958</v>
      </c>
      <c r="AO236" t="s">
        <v>11062</v>
      </c>
      <c r="AP236" t="s">
        <v>141</v>
      </c>
      <c r="AQ236" t="s">
        <v>784</v>
      </c>
      <c r="AR236" t="s">
        <v>785</v>
      </c>
      <c r="AS236" t="s">
        <v>786</v>
      </c>
      <c r="AT236" t="s">
        <v>787</v>
      </c>
      <c r="AU236" t="s">
        <v>788</v>
      </c>
      <c r="AV236" t="s">
        <v>789</v>
      </c>
      <c r="AW236" t="s">
        <v>299</v>
      </c>
      <c r="AX236" s="3">
        <v>92075</v>
      </c>
      <c r="AY236" t="s">
        <v>117</v>
      </c>
      <c r="BA236">
        <v>18582590755</v>
      </c>
      <c r="BC236" t="s">
        <v>790</v>
      </c>
      <c r="BD236" t="s">
        <v>11063</v>
      </c>
      <c r="BE236" t="s">
        <v>299</v>
      </c>
      <c r="BF236" t="s">
        <v>4343</v>
      </c>
      <c r="BG236" t="s">
        <v>299</v>
      </c>
      <c r="BH236" s="1">
        <v>44077.833333333336</v>
      </c>
      <c r="BI236">
        <v>48</v>
      </c>
      <c r="BJ236">
        <v>8</v>
      </c>
      <c r="BK236">
        <v>0</v>
      </c>
      <c r="BL236">
        <v>8</v>
      </c>
      <c r="BM236">
        <v>8</v>
      </c>
      <c r="BN236">
        <v>8</v>
      </c>
      <c r="BO236">
        <v>8</v>
      </c>
      <c r="BP236">
        <v>8</v>
      </c>
      <c r="BQ236" t="str">
        <f>"5:30 AM"</f>
        <v>5:30 AM</v>
      </c>
      <c r="BR236" t="str">
        <f>"4:00 PM"</f>
        <v>4:00 PM</v>
      </c>
      <c r="BS236" t="s">
        <v>120</v>
      </c>
      <c r="BT236">
        <v>0</v>
      </c>
      <c r="BU236">
        <v>3</v>
      </c>
      <c r="BV236" t="s">
        <v>113</v>
      </c>
      <c r="BW236">
        <v>0</v>
      </c>
      <c r="BX236" t="s">
        <v>392</v>
      </c>
      <c r="BY236" t="s">
        <v>11064</v>
      </c>
      <c r="CA236" t="s">
        <v>4735</v>
      </c>
      <c r="CB236" t="s">
        <v>299</v>
      </c>
      <c r="CC236" s="3">
        <v>92067</v>
      </c>
      <c r="CD236" t="s">
        <v>870</v>
      </c>
      <c r="CE236" t="s">
        <v>871</v>
      </c>
      <c r="CF236" s="4">
        <v>16.989999999999998</v>
      </c>
      <c r="CH236" s="4">
        <v>25.49</v>
      </c>
      <c r="CJ236" t="s">
        <v>123</v>
      </c>
      <c r="CK236" t="s">
        <v>124</v>
      </c>
      <c r="CL236" t="s">
        <v>11065</v>
      </c>
      <c r="CO236" t="s">
        <v>124</v>
      </c>
      <c r="CP236" t="s">
        <v>121</v>
      </c>
      <c r="CQ236" t="s">
        <v>113</v>
      </c>
      <c r="CR236" t="s">
        <v>121</v>
      </c>
      <c r="CS236" t="s">
        <v>113</v>
      </c>
      <c r="CT236" t="s">
        <v>121</v>
      </c>
      <c r="CU236" t="s">
        <v>113</v>
      </c>
      <c r="CV236" t="s">
        <v>170</v>
      </c>
      <c r="CW236" t="str">
        <f>"17608152958"</f>
        <v>17608152958</v>
      </c>
      <c r="CX236" t="s">
        <v>11062</v>
      </c>
      <c r="CY236" t="s">
        <v>124</v>
      </c>
      <c r="CZ236" t="s">
        <v>126</v>
      </c>
      <c r="DA236" t="s">
        <v>113</v>
      </c>
      <c r="DB236" t="s">
        <v>113</v>
      </c>
      <c r="DC236" t="s">
        <v>121</v>
      </c>
      <c r="DD236" t="s">
        <v>113</v>
      </c>
    </row>
    <row r="237" spans="1:113" ht="15" customHeight="1" x14ac:dyDescent="0.25">
      <c r="A237" t="s">
        <v>5446</v>
      </c>
      <c r="B237" t="s">
        <v>129</v>
      </c>
      <c r="C237" s="1">
        <v>44078.754817361114</v>
      </c>
      <c r="D237" s="1">
        <v>44119</v>
      </c>
      <c r="E237" t="s">
        <v>113</v>
      </c>
      <c r="F237" t="s">
        <v>775</v>
      </c>
      <c r="G237" t="s">
        <v>12799</v>
      </c>
      <c r="H237" t="s">
        <v>680</v>
      </c>
      <c r="I237">
        <v>11</v>
      </c>
      <c r="J237">
        <v>11</v>
      </c>
      <c r="K237" s="1">
        <v>44168</v>
      </c>
      <c r="L237" s="1">
        <v>44441</v>
      </c>
      <c r="M237" s="1">
        <v>44168</v>
      </c>
      <c r="N237" s="1">
        <v>44441</v>
      </c>
      <c r="O237" t="s">
        <v>115</v>
      </c>
      <c r="P237" t="s">
        <v>5447</v>
      </c>
      <c r="R237" t="s">
        <v>5448</v>
      </c>
      <c r="T237" t="s">
        <v>5449</v>
      </c>
      <c r="U237" t="s">
        <v>299</v>
      </c>
      <c r="V237" s="3">
        <v>92024</v>
      </c>
      <c r="W237" t="s">
        <v>117</v>
      </c>
      <c r="Y237">
        <v>16195402622</v>
      </c>
      <c r="AA237">
        <v>71121</v>
      </c>
      <c r="AB237" t="s">
        <v>5450</v>
      </c>
      <c r="AC237" t="s">
        <v>5451</v>
      </c>
      <c r="AE237" t="s">
        <v>161</v>
      </c>
      <c r="AF237" t="s">
        <v>5448</v>
      </c>
      <c r="AH237" t="s">
        <v>5449</v>
      </c>
      <c r="AI237" t="s">
        <v>299</v>
      </c>
      <c r="AJ237" s="3">
        <v>92024</v>
      </c>
      <c r="AK237" t="s">
        <v>117</v>
      </c>
      <c r="AM237">
        <v>16195402622</v>
      </c>
      <c r="AO237" t="s">
        <v>5452</v>
      </c>
      <c r="AP237" t="s">
        <v>141</v>
      </c>
      <c r="AQ237" t="s">
        <v>784</v>
      </c>
      <c r="AR237" t="s">
        <v>785</v>
      </c>
      <c r="AS237" t="s">
        <v>786</v>
      </c>
      <c r="AT237" t="s">
        <v>787</v>
      </c>
      <c r="AU237" t="s">
        <v>788</v>
      </c>
      <c r="AV237" t="s">
        <v>789</v>
      </c>
      <c r="AW237" t="s">
        <v>299</v>
      </c>
      <c r="AX237" s="3">
        <v>92075</v>
      </c>
      <c r="AY237" t="s">
        <v>117</v>
      </c>
      <c r="BA237">
        <v>18582590755</v>
      </c>
      <c r="BC237" t="s">
        <v>790</v>
      </c>
      <c r="BD237" t="s">
        <v>791</v>
      </c>
      <c r="BE237" t="s">
        <v>299</v>
      </c>
      <c r="BF237" t="s">
        <v>274</v>
      </c>
      <c r="BG237" t="s">
        <v>299</v>
      </c>
      <c r="BH237" s="1">
        <v>44077.833333333336</v>
      </c>
      <c r="BI237">
        <v>48</v>
      </c>
      <c r="BJ237">
        <v>8</v>
      </c>
      <c r="BK237">
        <v>0</v>
      </c>
      <c r="BL237">
        <v>8</v>
      </c>
      <c r="BM237">
        <v>8</v>
      </c>
      <c r="BN237">
        <v>8</v>
      </c>
      <c r="BO237">
        <v>8</v>
      </c>
      <c r="BP237">
        <v>8</v>
      </c>
      <c r="BQ237" t="str">
        <f>"5:30 AM"</f>
        <v>5:30 AM</v>
      </c>
      <c r="BR237" t="str">
        <f>"4:00 PM"</f>
        <v>4:00 PM</v>
      </c>
      <c r="BS237" t="s">
        <v>120</v>
      </c>
      <c r="BT237">
        <v>0</v>
      </c>
      <c r="BU237">
        <v>3</v>
      </c>
      <c r="BV237" t="s">
        <v>113</v>
      </c>
      <c r="BW237">
        <v>0</v>
      </c>
      <c r="BX237" t="s">
        <v>392</v>
      </c>
      <c r="BY237" t="s">
        <v>5453</v>
      </c>
      <c r="CA237" t="s">
        <v>4735</v>
      </c>
      <c r="CB237" t="s">
        <v>299</v>
      </c>
      <c r="CC237" s="3">
        <v>92067</v>
      </c>
      <c r="CD237" t="s">
        <v>870</v>
      </c>
      <c r="CE237" t="s">
        <v>871</v>
      </c>
      <c r="CF237" s="4">
        <v>16.989999999999998</v>
      </c>
      <c r="CH237" s="4">
        <v>25.49</v>
      </c>
      <c r="CJ237" t="s">
        <v>123</v>
      </c>
      <c r="CK237" t="s">
        <v>124</v>
      </c>
      <c r="CL237" t="s">
        <v>5454</v>
      </c>
      <c r="CO237" t="s">
        <v>124</v>
      </c>
      <c r="CP237" t="s">
        <v>121</v>
      </c>
      <c r="CQ237" t="s">
        <v>113</v>
      </c>
      <c r="CR237" t="s">
        <v>121</v>
      </c>
      <c r="CS237" t="s">
        <v>113</v>
      </c>
      <c r="CT237" t="s">
        <v>121</v>
      </c>
      <c r="CU237" t="s">
        <v>113</v>
      </c>
      <c r="CV237" t="s">
        <v>120</v>
      </c>
      <c r="CW237" t="str">
        <f>"16195402622"</f>
        <v>16195402622</v>
      </c>
      <c r="CX237" t="s">
        <v>5452</v>
      </c>
      <c r="CY237" t="s">
        <v>124</v>
      </c>
      <c r="CZ237" t="s">
        <v>126</v>
      </c>
      <c r="DA237" t="s">
        <v>113</v>
      </c>
      <c r="DB237" t="s">
        <v>113</v>
      </c>
      <c r="DC237" t="s">
        <v>121</v>
      </c>
      <c r="DD237" t="s">
        <v>113</v>
      </c>
    </row>
    <row r="238" spans="1:113" ht="15" customHeight="1" x14ac:dyDescent="0.25">
      <c r="A238" t="s">
        <v>9725</v>
      </c>
      <c r="B238" t="s">
        <v>129</v>
      </c>
      <c r="C238" s="1">
        <v>44078.770849652778</v>
      </c>
      <c r="D238" s="1">
        <v>44137</v>
      </c>
      <c r="E238" t="s">
        <v>113</v>
      </c>
      <c r="F238" t="s">
        <v>9726</v>
      </c>
      <c r="G238" t="s">
        <v>12786</v>
      </c>
      <c r="H238" t="s">
        <v>131</v>
      </c>
      <c r="I238">
        <v>12</v>
      </c>
      <c r="J238">
        <v>12</v>
      </c>
      <c r="K238" s="1">
        <v>44166</v>
      </c>
      <c r="L238" s="1">
        <v>44286</v>
      </c>
      <c r="M238" s="1">
        <v>44166</v>
      </c>
      <c r="N238" s="1">
        <v>44286</v>
      </c>
      <c r="O238" t="s">
        <v>132</v>
      </c>
      <c r="P238" t="s">
        <v>9727</v>
      </c>
      <c r="R238" t="s">
        <v>9728</v>
      </c>
      <c r="T238" t="s">
        <v>9729</v>
      </c>
      <c r="U238" t="s">
        <v>493</v>
      </c>
      <c r="V238" s="3">
        <v>55387</v>
      </c>
      <c r="W238" t="s">
        <v>117</v>
      </c>
      <c r="Y238">
        <v>17634982804</v>
      </c>
      <c r="AA238">
        <v>56173</v>
      </c>
      <c r="AB238" t="s">
        <v>9730</v>
      </c>
      <c r="AC238" t="s">
        <v>9731</v>
      </c>
      <c r="AD238" t="s">
        <v>9732</v>
      </c>
      <c r="AE238" t="s">
        <v>263</v>
      </c>
      <c r="AF238" t="s">
        <v>9733</v>
      </c>
      <c r="AH238" t="s">
        <v>9729</v>
      </c>
      <c r="AI238" t="s">
        <v>493</v>
      </c>
      <c r="AJ238" s="3">
        <v>55387</v>
      </c>
      <c r="AK238" t="s">
        <v>117</v>
      </c>
      <c r="AM238">
        <v>17634982804</v>
      </c>
      <c r="AO238" t="s">
        <v>9734</v>
      </c>
      <c r="AP238" t="s">
        <v>141</v>
      </c>
      <c r="AQ238" t="s">
        <v>2954</v>
      </c>
      <c r="AR238" t="s">
        <v>1272</v>
      </c>
      <c r="AS238" t="s">
        <v>948</v>
      </c>
      <c r="AT238" t="s">
        <v>2955</v>
      </c>
      <c r="AV238" t="s">
        <v>2956</v>
      </c>
      <c r="AW238" t="s">
        <v>2957</v>
      </c>
      <c r="AX238" s="3">
        <v>54301</v>
      </c>
      <c r="AY238" t="s">
        <v>117</v>
      </c>
      <c r="BA238">
        <v>19703180464</v>
      </c>
      <c r="BC238" t="s">
        <v>2958</v>
      </c>
      <c r="BD238" t="s">
        <v>2959</v>
      </c>
      <c r="BE238" t="s">
        <v>2103</v>
      </c>
      <c r="BF238" t="s">
        <v>9735</v>
      </c>
      <c r="BG238" t="s">
        <v>493</v>
      </c>
      <c r="BH238" s="1">
        <v>44077.833333333336</v>
      </c>
      <c r="BI238">
        <v>35</v>
      </c>
      <c r="BJ238">
        <v>0</v>
      </c>
      <c r="BK238">
        <v>7</v>
      </c>
      <c r="BL238">
        <v>7</v>
      </c>
      <c r="BM238">
        <v>7</v>
      </c>
      <c r="BN238">
        <v>7</v>
      </c>
      <c r="BO238">
        <v>7</v>
      </c>
      <c r="BP238">
        <v>0</v>
      </c>
      <c r="BQ238" t="str">
        <f>"1:00 AM"</f>
        <v>1:00 AM</v>
      </c>
      <c r="BR238" t="str">
        <f>"9:00 AM"</f>
        <v>9:00 AM</v>
      </c>
      <c r="BS238" t="s">
        <v>120</v>
      </c>
      <c r="BT238">
        <v>0</v>
      </c>
      <c r="BU238">
        <v>0</v>
      </c>
      <c r="BV238" t="s">
        <v>113</v>
      </c>
      <c r="BW238">
        <v>0</v>
      </c>
      <c r="BX238" t="s">
        <v>124</v>
      </c>
      <c r="BY238" t="s">
        <v>9733</v>
      </c>
      <c r="CA238" t="s">
        <v>9729</v>
      </c>
      <c r="CB238" t="s">
        <v>493</v>
      </c>
      <c r="CC238" s="3">
        <v>55387</v>
      </c>
      <c r="CD238" t="s">
        <v>9736</v>
      </c>
      <c r="CE238" t="s">
        <v>701</v>
      </c>
      <c r="CF238" s="4">
        <v>17.78</v>
      </c>
      <c r="CG238" s="4">
        <v>20</v>
      </c>
      <c r="CH238" s="4">
        <v>26.67</v>
      </c>
      <c r="CI238" s="4">
        <v>30</v>
      </c>
      <c r="CJ238" t="s">
        <v>123</v>
      </c>
      <c r="CK238" t="s">
        <v>2962</v>
      </c>
      <c r="CL238" t="s">
        <v>9737</v>
      </c>
      <c r="CO238" t="s">
        <v>124</v>
      </c>
      <c r="CP238" t="s">
        <v>121</v>
      </c>
      <c r="CQ238" t="s">
        <v>121</v>
      </c>
      <c r="CR238" t="s">
        <v>121</v>
      </c>
      <c r="CS238" t="s">
        <v>121</v>
      </c>
      <c r="CT238" t="s">
        <v>121</v>
      </c>
      <c r="CU238" t="s">
        <v>121</v>
      </c>
      <c r="CV238" t="s">
        <v>9738</v>
      </c>
      <c r="CW238" t="str">
        <f>"17634982804"</f>
        <v>17634982804</v>
      </c>
      <c r="CX238" t="s">
        <v>9734</v>
      </c>
      <c r="CY238" t="s">
        <v>124</v>
      </c>
      <c r="CZ238" t="s">
        <v>126</v>
      </c>
      <c r="DA238" t="s">
        <v>113</v>
      </c>
      <c r="DB238" t="s">
        <v>113</v>
      </c>
      <c r="DC238" t="s">
        <v>121</v>
      </c>
      <c r="DD238" t="s">
        <v>113</v>
      </c>
      <c r="DE238" t="s">
        <v>9739</v>
      </c>
      <c r="DF238" t="s">
        <v>9739</v>
      </c>
      <c r="DH238" t="s">
        <v>9739</v>
      </c>
      <c r="DI238" t="s">
        <v>9740</v>
      </c>
    </row>
    <row r="239" spans="1:113" ht="15" customHeight="1" x14ac:dyDescent="0.25">
      <c r="A239" t="s">
        <v>3073</v>
      </c>
      <c r="B239" t="s">
        <v>627</v>
      </c>
      <c r="C239" s="1">
        <v>44078.852211458332</v>
      </c>
      <c r="D239" s="1">
        <v>44132</v>
      </c>
      <c r="E239" t="s">
        <v>113</v>
      </c>
      <c r="F239" t="s">
        <v>561</v>
      </c>
      <c r="G239" t="s">
        <v>12787</v>
      </c>
      <c r="H239" t="s">
        <v>176</v>
      </c>
      <c r="I239">
        <v>123</v>
      </c>
      <c r="J239">
        <v>122</v>
      </c>
      <c r="K239" s="1">
        <v>44166</v>
      </c>
      <c r="L239" s="1">
        <v>44256</v>
      </c>
      <c r="M239" s="1">
        <v>44166</v>
      </c>
      <c r="N239" s="1">
        <v>44256</v>
      </c>
      <c r="O239" t="s">
        <v>132</v>
      </c>
      <c r="P239" t="s">
        <v>3074</v>
      </c>
      <c r="R239" t="s">
        <v>3075</v>
      </c>
      <c r="S239" t="s">
        <v>3076</v>
      </c>
      <c r="T239" t="s">
        <v>3077</v>
      </c>
      <c r="U239" t="s">
        <v>468</v>
      </c>
      <c r="V239" s="3">
        <v>35244</v>
      </c>
      <c r="W239" t="s">
        <v>117</v>
      </c>
      <c r="Y239">
        <v>12054244564</v>
      </c>
      <c r="AA239">
        <v>1153</v>
      </c>
      <c r="AB239" t="s">
        <v>1505</v>
      </c>
      <c r="AC239" t="s">
        <v>1158</v>
      </c>
      <c r="AD239" t="s">
        <v>2067</v>
      </c>
      <c r="AE239" t="s">
        <v>263</v>
      </c>
      <c r="AF239" t="s">
        <v>3075</v>
      </c>
      <c r="AG239" t="s">
        <v>3076</v>
      </c>
      <c r="AH239" t="s">
        <v>3077</v>
      </c>
      <c r="AI239" t="s">
        <v>468</v>
      </c>
      <c r="AJ239" s="3">
        <v>35244</v>
      </c>
      <c r="AK239" t="s">
        <v>117</v>
      </c>
      <c r="AM239">
        <v>12054244564</v>
      </c>
      <c r="AO239" t="s">
        <v>3078</v>
      </c>
      <c r="AP239" t="s">
        <v>239</v>
      </c>
      <c r="AQ239" t="s">
        <v>573</v>
      </c>
      <c r="AR239" t="s">
        <v>574</v>
      </c>
      <c r="AS239" t="s">
        <v>575</v>
      </c>
      <c r="AT239" t="s">
        <v>576</v>
      </c>
      <c r="AU239" t="s">
        <v>577</v>
      </c>
      <c r="AV239" t="s">
        <v>578</v>
      </c>
      <c r="AW239" t="s">
        <v>324</v>
      </c>
      <c r="AX239" s="3">
        <v>83814</v>
      </c>
      <c r="AY239" t="s">
        <v>117</v>
      </c>
      <c r="BA239">
        <v>12087772654</v>
      </c>
      <c r="BC239" t="s">
        <v>579</v>
      </c>
      <c r="BD239" t="s">
        <v>478</v>
      </c>
      <c r="BG239" t="s">
        <v>468</v>
      </c>
      <c r="BH239" s="1">
        <v>44077.833333333336</v>
      </c>
      <c r="BI239">
        <v>40</v>
      </c>
      <c r="BJ239">
        <v>0</v>
      </c>
      <c r="BK239">
        <v>8</v>
      </c>
      <c r="BL239">
        <v>8</v>
      </c>
      <c r="BM239">
        <v>8</v>
      </c>
      <c r="BN239">
        <v>8</v>
      </c>
      <c r="BO239">
        <v>8</v>
      </c>
      <c r="BP239">
        <v>0</v>
      </c>
      <c r="BQ239" t="str">
        <f>"8:00 AM"</f>
        <v>8:00 AM</v>
      </c>
      <c r="BR239" t="str">
        <f>"4:00 PM"</f>
        <v>4:00 PM</v>
      </c>
      <c r="BS239" t="s">
        <v>120</v>
      </c>
      <c r="BT239">
        <v>0</v>
      </c>
      <c r="BU239">
        <v>0</v>
      </c>
      <c r="BV239" t="s">
        <v>113</v>
      </c>
      <c r="BW239">
        <v>0</v>
      </c>
      <c r="BX239" t="s">
        <v>2928</v>
      </c>
      <c r="BY239" t="s">
        <v>3079</v>
      </c>
      <c r="CA239" t="s">
        <v>3080</v>
      </c>
      <c r="CB239" t="s">
        <v>468</v>
      </c>
      <c r="CC239" s="3">
        <v>35555</v>
      </c>
      <c r="CD239" t="s">
        <v>3081</v>
      </c>
      <c r="CE239" t="s">
        <v>3082</v>
      </c>
      <c r="CF239" s="4">
        <v>11.48</v>
      </c>
      <c r="CG239" s="4">
        <v>21.53</v>
      </c>
      <c r="CH239" s="4">
        <v>17.22</v>
      </c>
      <c r="CI239" s="4">
        <v>32.299999999999997</v>
      </c>
      <c r="CJ239" t="s">
        <v>123</v>
      </c>
      <c r="CK239" t="s">
        <v>3083</v>
      </c>
      <c r="CL239" t="s">
        <v>3084</v>
      </c>
      <c r="CO239" t="s">
        <v>124</v>
      </c>
      <c r="CP239" t="s">
        <v>121</v>
      </c>
      <c r="CQ239" t="s">
        <v>121</v>
      </c>
      <c r="CR239" t="s">
        <v>121</v>
      </c>
      <c r="CS239" t="s">
        <v>121</v>
      </c>
      <c r="CT239" t="s">
        <v>121</v>
      </c>
      <c r="CU239" t="s">
        <v>121</v>
      </c>
      <c r="CV239" t="s">
        <v>3085</v>
      </c>
      <c r="CW239" t="str">
        <f>"12054244564"</f>
        <v>12054244564</v>
      </c>
      <c r="CX239" t="s">
        <v>3078</v>
      </c>
      <c r="CY239" t="s">
        <v>124</v>
      </c>
      <c r="CZ239" t="s">
        <v>126</v>
      </c>
      <c r="DA239" t="s">
        <v>113</v>
      </c>
      <c r="DB239" t="s">
        <v>121</v>
      </c>
      <c r="DC239" t="s">
        <v>121</v>
      </c>
      <c r="DD239" t="s">
        <v>113</v>
      </c>
    </row>
    <row r="240" spans="1:113" ht="15" customHeight="1" x14ac:dyDescent="0.25">
      <c r="A240" t="s">
        <v>6289</v>
      </c>
      <c r="B240" t="s">
        <v>129</v>
      </c>
      <c r="C240" s="1">
        <v>44082.552355555556</v>
      </c>
      <c r="D240" s="1">
        <v>44152</v>
      </c>
      <c r="E240" t="s">
        <v>121</v>
      </c>
      <c r="F240" t="s">
        <v>3187</v>
      </c>
      <c r="G240" t="s">
        <v>12791</v>
      </c>
      <c r="H240" t="s">
        <v>283</v>
      </c>
      <c r="I240">
        <v>12</v>
      </c>
      <c r="J240">
        <v>12</v>
      </c>
      <c r="K240" s="1">
        <v>44172</v>
      </c>
      <c r="L240" s="1">
        <v>44446</v>
      </c>
      <c r="M240" s="1">
        <v>44172</v>
      </c>
      <c r="N240" s="1">
        <v>44446</v>
      </c>
      <c r="O240" t="s">
        <v>115</v>
      </c>
      <c r="P240" t="s">
        <v>3188</v>
      </c>
      <c r="R240" t="s">
        <v>3189</v>
      </c>
      <c r="T240" t="s">
        <v>3190</v>
      </c>
      <c r="U240" t="s">
        <v>147</v>
      </c>
      <c r="V240" s="3">
        <v>38555</v>
      </c>
      <c r="W240" t="s">
        <v>117</v>
      </c>
      <c r="Y240">
        <v>19314594480</v>
      </c>
      <c r="AA240">
        <v>561720</v>
      </c>
      <c r="AB240" t="s">
        <v>614</v>
      </c>
      <c r="AC240" t="s">
        <v>3191</v>
      </c>
      <c r="AE240" t="s">
        <v>141</v>
      </c>
      <c r="AF240" t="s">
        <v>3189</v>
      </c>
      <c r="AH240" t="s">
        <v>3190</v>
      </c>
      <c r="AI240" t="s">
        <v>147</v>
      </c>
      <c r="AJ240" s="3">
        <v>38555</v>
      </c>
      <c r="AK240" t="s">
        <v>117</v>
      </c>
      <c r="AM240">
        <v>14077231146</v>
      </c>
      <c r="AO240" t="s">
        <v>3192</v>
      </c>
      <c r="BG240" t="s">
        <v>116</v>
      </c>
      <c r="BH240" s="1">
        <v>44081.833333333336</v>
      </c>
      <c r="BI240">
        <v>35</v>
      </c>
      <c r="BJ240">
        <v>7</v>
      </c>
      <c r="BK240">
        <v>0</v>
      </c>
      <c r="BL240">
        <v>0</v>
      </c>
      <c r="BM240">
        <v>7</v>
      </c>
      <c r="BN240">
        <v>7</v>
      </c>
      <c r="BO240">
        <v>7</v>
      </c>
      <c r="BP240">
        <v>7</v>
      </c>
      <c r="BQ240" t="str">
        <f>"9:00 AM"</f>
        <v>9:00 AM</v>
      </c>
      <c r="BR240" t="str">
        <f>"4:00 PM"</f>
        <v>4:00 PM</v>
      </c>
      <c r="BS240" t="s">
        <v>120</v>
      </c>
      <c r="BT240">
        <v>0</v>
      </c>
      <c r="BU240">
        <v>3</v>
      </c>
      <c r="BV240" t="s">
        <v>113</v>
      </c>
      <c r="BW240">
        <v>0</v>
      </c>
      <c r="BX240" s="2" t="s">
        <v>6290</v>
      </c>
      <c r="BY240" t="s">
        <v>6291</v>
      </c>
      <c r="CA240" t="s">
        <v>6292</v>
      </c>
      <c r="CB240" t="s">
        <v>116</v>
      </c>
      <c r="CC240" s="3">
        <v>1237</v>
      </c>
      <c r="CD240" t="s">
        <v>6292</v>
      </c>
      <c r="CE240" t="s">
        <v>6293</v>
      </c>
      <c r="CF240" s="4">
        <v>15.03</v>
      </c>
      <c r="CH240" s="4">
        <v>22.54</v>
      </c>
      <c r="CJ240" t="s">
        <v>123</v>
      </c>
      <c r="CK240" t="s">
        <v>6294</v>
      </c>
      <c r="CL240" t="s">
        <v>6295</v>
      </c>
      <c r="CO240" t="s">
        <v>124</v>
      </c>
      <c r="CP240" t="s">
        <v>121</v>
      </c>
      <c r="CQ240" t="s">
        <v>121</v>
      </c>
      <c r="CR240" t="s">
        <v>121</v>
      </c>
      <c r="CS240" t="s">
        <v>113</v>
      </c>
      <c r="CT240" t="s">
        <v>121</v>
      </c>
      <c r="CU240" t="s">
        <v>121</v>
      </c>
      <c r="CV240" t="s">
        <v>6296</v>
      </c>
      <c r="CW240" t="str">
        <f>"19314594480"</f>
        <v>19314594480</v>
      </c>
      <c r="CX240" t="s">
        <v>3201</v>
      </c>
      <c r="CY240" t="s">
        <v>6297</v>
      </c>
      <c r="CZ240" t="s">
        <v>126</v>
      </c>
      <c r="DA240" t="s">
        <v>113</v>
      </c>
      <c r="DB240" t="s">
        <v>121</v>
      </c>
      <c r="DC240" t="s">
        <v>121</v>
      </c>
      <c r="DD240" t="s">
        <v>113</v>
      </c>
    </row>
    <row r="241" spans="1:113" ht="15" customHeight="1" x14ac:dyDescent="0.25">
      <c r="A241" t="s">
        <v>774</v>
      </c>
      <c r="B241" t="s">
        <v>129</v>
      </c>
      <c r="C241" s="1">
        <v>44082.596759143518</v>
      </c>
      <c r="D241" s="1">
        <v>44120</v>
      </c>
      <c r="E241" t="s">
        <v>113</v>
      </c>
      <c r="F241" t="s">
        <v>775</v>
      </c>
      <c r="G241" t="s">
        <v>12799</v>
      </c>
      <c r="H241" t="s">
        <v>680</v>
      </c>
      <c r="I241">
        <v>8</v>
      </c>
      <c r="J241">
        <v>8</v>
      </c>
      <c r="K241" s="1">
        <v>44168</v>
      </c>
      <c r="L241" s="1">
        <v>44441</v>
      </c>
      <c r="M241" s="1">
        <v>44168</v>
      </c>
      <c r="N241" s="1">
        <v>44441</v>
      </c>
      <c r="O241" t="s">
        <v>115</v>
      </c>
      <c r="P241" t="s">
        <v>776</v>
      </c>
      <c r="Q241" t="s">
        <v>777</v>
      </c>
      <c r="R241" t="s">
        <v>778</v>
      </c>
      <c r="T241" t="s">
        <v>779</v>
      </c>
      <c r="U241" t="s">
        <v>299</v>
      </c>
      <c r="V241" s="3">
        <v>91302</v>
      </c>
      <c r="W241" t="s">
        <v>117</v>
      </c>
      <c r="Y241">
        <v>18185912180</v>
      </c>
      <c r="AA241">
        <v>71121</v>
      </c>
      <c r="AB241" t="s">
        <v>780</v>
      </c>
      <c r="AC241" t="s">
        <v>781</v>
      </c>
      <c r="AE241" t="s">
        <v>782</v>
      </c>
      <c r="AF241" t="s">
        <v>778</v>
      </c>
      <c r="AH241" t="s">
        <v>779</v>
      </c>
      <c r="AI241" t="s">
        <v>299</v>
      </c>
      <c r="AJ241" s="3">
        <v>91302</v>
      </c>
      <c r="AK241" t="s">
        <v>117</v>
      </c>
      <c r="AM241">
        <v>18185912180</v>
      </c>
      <c r="AO241" t="s">
        <v>783</v>
      </c>
      <c r="AP241" t="s">
        <v>141</v>
      </c>
      <c r="AQ241" t="s">
        <v>784</v>
      </c>
      <c r="AR241" t="s">
        <v>785</v>
      </c>
      <c r="AS241" t="s">
        <v>786</v>
      </c>
      <c r="AT241" t="s">
        <v>787</v>
      </c>
      <c r="AU241" t="s">
        <v>788</v>
      </c>
      <c r="AV241" t="s">
        <v>789</v>
      </c>
      <c r="AW241" t="s">
        <v>299</v>
      </c>
      <c r="AX241" s="3">
        <v>92075</v>
      </c>
      <c r="AY241" t="s">
        <v>117</v>
      </c>
      <c r="BA241">
        <v>18582590755</v>
      </c>
      <c r="BC241" t="s">
        <v>790</v>
      </c>
      <c r="BD241" t="s">
        <v>791</v>
      </c>
      <c r="BE241" t="s">
        <v>299</v>
      </c>
      <c r="BF241" t="s">
        <v>274</v>
      </c>
      <c r="BG241" t="s">
        <v>299</v>
      </c>
      <c r="BH241" s="1">
        <v>44081.833333333336</v>
      </c>
      <c r="BI241">
        <v>48</v>
      </c>
      <c r="BJ241">
        <v>8</v>
      </c>
      <c r="BK241">
        <v>0</v>
      </c>
      <c r="BL241">
        <v>8</v>
      </c>
      <c r="BM241">
        <v>8</v>
      </c>
      <c r="BN241">
        <v>8</v>
      </c>
      <c r="BO241">
        <v>8</v>
      </c>
      <c r="BP241">
        <v>8</v>
      </c>
      <c r="BQ241" t="str">
        <f>"5:30 AM"</f>
        <v>5:30 AM</v>
      </c>
      <c r="BR241" t="str">
        <f>"4:00 PM"</f>
        <v>4:00 PM</v>
      </c>
      <c r="BS241" t="s">
        <v>120</v>
      </c>
      <c r="BT241">
        <v>0</v>
      </c>
      <c r="BU241">
        <v>3</v>
      </c>
      <c r="BV241" t="s">
        <v>113</v>
      </c>
      <c r="BW241">
        <v>0</v>
      </c>
      <c r="BX241" t="s">
        <v>792</v>
      </c>
      <c r="BY241" t="s">
        <v>778</v>
      </c>
      <c r="CA241" t="s">
        <v>779</v>
      </c>
      <c r="CB241" t="s">
        <v>299</v>
      </c>
      <c r="CC241" s="3">
        <v>91302</v>
      </c>
      <c r="CD241" t="s">
        <v>793</v>
      </c>
      <c r="CE241" t="s">
        <v>794</v>
      </c>
      <c r="CF241" s="4">
        <v>16.989999999999998</v>
      </c>
      <c r="CH241" s="4">
        <v>25.49</v>
      </c>
      <c r="CJ241" t="s">
        <v>123</v>
      </c>
      <c r="CK241" t="s">
        <v>124</v>
      </c>
      <c r="CL241" t="s">
        <v>795</v>
      </c>
      <c r="CO241" t="s">
        <v>124</v>
      </c>
      <c r="CP241" t="s">
        <v>121</v>
      </c>
      <c r="CQ241" t="s">
        <v>113</v>
      </c>
      <c r="CR241" t="s">
        <v>121</v>
      </c>
      <c r="CS241" t="s">
        <v>113</v>
      </c>
      <c r="CT241" t="s">
        <v>121</v>
      </c>
      <c r="CU241" t="s">
        <v>113</v>
      </c>
      <c r="CV241" t="s">
        <v>170</v>
      </c>
      <c r="CW241" t="str">
        <f>"18185912180"</f>
        <v>18185912180</v>
      </c>
      <c r="CX241" t="s">
        <v>783</v>
      </c>
      <c r="CY241" t="s">
        <v>124</v>
      </c>
      <c r="CZ241" t="s">
        <v>126</v>
      </c>
      <c r="DA241" t="s">
        <v>113</v>
      </c>
      <c r="DB241" t="s">
        <v>113</v>
      </c>
      <c r="DC241" t="s">
        <v>121</v>
      </c>
      <c r="DD241" t="s">
        <v>113</v>
      </c>
    </row>
    <row r="242" spans="1:113" ht="15" customHeight="1" x14ac:dyDescent="0.25">
      <c r="A242" t="s">
        <v>5474</v>
      </c>
      <c r="B242" t="s">
        <v>129</v>
      </c>
      <c r="C242" s="1">
        <v>44082.60603101852</v>
      </c>
      <c r="D242" s="1">
        <v>44123</v>
      </c>
      <c r="E242" t="s">
        <v>121</v>
      </c>
      <c r="F242" t="s">
        <v>5475</v>
      </c>
      <c r="G242" t="s">
        <v>12799</v>
      </c>
      <c r="H242" t="s">
        <v>680</v>
      </c>
      <c r="I242">
        <v>10</v>
      </c>
      <c r="J242">
        <v>10</v>
      </c>
      <c r="K242" s="1">
        <v>44165</v>
      </c>
      <c r="L242" s="1">
        <v>44287</v>
      </c>
      <c r="M242" s="1">
        <v>44165</v>
      </c>
      <c r="N242" s="1">
        <v>44287</v>
      </c>
      <c r="O242" t="s">
        <v>132</v>
      </c>
      <c r="P242" t="s">
        <v>5476</v>
      </c>
      <c r="R242" t="s">
        <v>5477</v>
      </c>
      <c r="T242" t="s">
        <v>5478</v>
      </c>
      <c r="U242" t="s">
        <v>234</v>
      </c>
      <c r="V242" s="3">
        <v>33414</v>
      </c>
      <c r="W242" t="s">
        <v>117</v>
      </c>
      <c r="Y242">
        <v>15612049416</v>
      </c>
      <c r="AA242">
        <v>115210</v>
      </c>
      <c r="AB242" t="s">
        <v>5479</v>
      </c>
      <c r="AC242" t="s">
        <v>5480</v>
      </c>
      <c r="AE242" t="s">
        <v>207</v>
      </c>
      <c r="AF242" t="s">
        <v>5481</v>
      </c>
      <c r="AH242" t="s">
        <v>5482</v>
      </c>
      <c r="AI242" t="s">
        <v>234</v>
      </c>
      <c r="AJ242" s="3">
        <v>33414</v>
      </c>
      <c r="AK242" t="s">
        <v>117</v>
      </c>
      <c r="AM242">
        <v>15612049416</v>
      </c>
      <c r="AO242" t="s">
        <v>5483</v>
      </c>
      <c r="AP242" t="s">
        <v>141</v>
      </c>
      <c r="AQ242" t="s">
        <v>5464</v>
      </c>
      <c r="AR242" t="s">
        <v>5465</v>
      </c>
      <c r="AS242" t="s">
        <v>5466</v>
      </c>
      <c r="AT242" t="s">
        <v>5484</v>
      </c>
      <c r="AU242" t="s">
        <v>5468</v>
      </c>
      <c r="AV242" t="s">
        <v>5469</v>
      </c>
      <c r="AW242" t="s">
        <v>1161</v>
      </c>
      <c r="AX242" s="3">
        <v>98225</v>
      </c>
      <c r="AY242" t="s">
        <v>117</v>
      </c>
      <c r="BA242">
        <v>13607885785</v>
      </c>
      <c r="BC242" t="s">
        <v>5470</v>
      </c>
      <c r="BD242" t="s">
        <v>5471</v>
      </c>
      <c r="BE242" t="s">
        <v>1161</v>
      </c>
      <c r="BF242" t="s">
        <v>2333</v>
      </c>
      <c r="BG242" t="s">
        <v>234</v>
      </c>
      <c r="BH242" s="1">
        <v>44081.833333333336</v>
      </c>
      <c r="BI242">
        <v>48</v>
      </c>
      <c r="BJ242">
        <v>8</v>
      </c>
      <c r="BK242">
        <v>0</v>
      </c>
      <c r="BL242">
        <v>8</v>
      </c>
      <c r="BM242">
        <v>8</v>
      </c>
      <c r="BN242">
        <v>8</v>
      </c>
      <c r="BO242">
        <v>8</v>
      </c>
      <c r="BP242">
        <v>8</v>
      </c>
      <c r="BQ242" t="str">
        <f>"8:00 AM"</f>
        <v>8:00 AM</v>
      </c>
      <c r="BR242" t="str">
        <f>"4:30 PM"</f>
        <v>4:30 PM</v>
      </c>
      <c r="BS242" t="s">
        <v>120</v>
      </c>
      <c r="BT242">
        <v>0</v>
      </c>
      <c r="BU242">
        <v>3</v>
      </c>
      <c r="BV242" t="s">
        <v>113</v>
      </c>
      <c r="BW242">
        <v>0</v>
      </c>
      <c r="BX242" t="s">
        <v>170</v>
      </c>
      <c r="BY242" t="s">
        <v>5477</v>
      </c>
      <c r="CA242" t="s">
        <v>5478</v>
      </c>
      <c r="CB242" t="s">
        <v>234</v>
      </c>
      <c r="CC242" s="3">
        <v>33414</v>
      </c>
      <c r="CD242" t="s">
        <v>1991</v>
      </c>
      <c r="CE242" t="s">
        <v>888</v>
      </c>
      <c r="CF242" s="4">
        <v>13.7</v>
      </c>
      <c r="CH242" s="4">
        <v>20.55</v>
      </c>
      <c r="CJ242" t="s">
        <v>123</v>
      </c>
      <c r="CK242" t="s">
        <v>5485</v>
      </c>
      <c r="CL242" t="s">
        <v>5486</v>
      </c>
      <c r="CO242" t="s">
        <v>124</v>
      </c>
      <c r="CP242" t="s">
        <v>113</v>
      </c>
      <c r="CQ242" t="s">
        <v>113</v>
      </c>
      <c r="CR242" t="s">
        <v>121</v>
      </c>
      <c r="CS242" t="s">
        <v>113</v>
      </c>
      <c r="CT242" t="s">
        <v>121</v>
      </c>
      <c r="CU242" t="s">
        <v>121</v>
      </c>
      <c r="CV242" t="s">
        <v>120</v>
      </c>
      <c r="CW242" t="str">
        <f>"15612049416"</f>
        <v>15612049416</v>
      </c>
      <c r="CX242" t="s">
        <v>5483</v>
      </c>
      <c r="CY242" t="s">
        <v>124</v>
      </c>
      <c r="CZ242" t="s">
        <v>126</v>
      </c>
      <c r="DA242" t="s">
        <v>113</v>
      </c>
      <c r="DB242" t="s">
        <v>113</v>
      </c>
      <c r="DC242" t="s">
        <v>121</v>
      </c>
      <c r="DD242" t="s">
        <v>113</v>
      </c>
    </row>
    <row r="243" spans="1:113" ht="15" customHeight="1" x14ac:dyDescent="0.25">
      <c r="A243" t="s">
        <v>3086</v>
      </c>
      <c r="B243" t="s">
        <v>129</v>
      </c>
      <c r="C243" s="1">
        <v>44082.629079629631</v>
      </c>
      <c r="D243" s="1">
        <v>44145</v>
      </c>
      <c r="E243" t="s">
        <v>121</v>
      </c>
      <c r="F243" t="s">
        <v>2976</v>
      </c>
      <c r="G243" t="s">
        <v>12814</v>
      </c>
      <c r="H243" t="s">
        <v>1818</v>
      </c>
      <c r="I243">
        <v>40</v>
      </c>
      <c r="J243">
        <v>40</v>
      </c>
      <c r="K243" s="1">
        <v>44166</v>
      </c>
      <c r="L243" s="1">
        <v>44248</v>
      </c>
      <c r="M243" s="1">
        <v>44166</v>
      </c>
      <c r="N243" s="1">
        <v>44248</v>
      </c>
      <c r="O243" t="s">
        <v>132</v>
      </c>
      <c r="P243" t="s">
        <v>3087</v>
      </c>
      <c r="R243" t="s">
        <v>3088</v>
      </c>
      <c r="T243" t="s">
        <v>3089</v>
      </c>
      <c r="U243" t="s">
        <v>468</v>
      </c>
      <c r="V243" s="3">
        <v>45053</v>
      </c>
      <c r="W243" t="s">
        <v>117</v>
      </c>
      <c r="X243" t="s">
        <v>3090</v>
      </c>
      <c r="Y243">
        <v>15138270886</v>
      </c>
      <c r="AA243">
        <v>71399</v>
      </c>
      <c r="AB243" t="s">
        <v>3091</v>
      </c>
      <c r="AC243" t="s">
        <v>3092</v>
      </c>
      <c r="AD243" t="s">
        <v>1067</v>
      </c>
      <c r="AE243" t="s">
        <v>161</v>
      </c>
      <c r="AF243" t="s">
        <v>3088</v>
      </c>
      <c r="AH243" t="s">
        <v>3089</v>
      </c>
      <c r="AI243" t="s">
        <v>750</v>
      </c>
      <c r="AJ243" s="3">
        <v>45053</v>
      </c>
      <c r="AK243" t="s">
        <v>117</v>
      </c>
      <c r="AM243">
        <v>15138270886</v>
      </c>
      <c r="AO243" t="s">
        <v>3093</v>
      </c>
      <c r="AP243" t="s">
        <v>141</v>
      </c>
      <c r="AQ243" t="s">
        <v>2984</v>
      </c>
      <c r="AR243" t="s">
        <v>164</v>
      </c>
      <c r="AS243" t="s">
        <v>2985</v>
      </c>
      <c r="AT243" t="s">
        <v>2986</v>
      </c>
      <c r="AU243" t="s">
        <v>2987</v>
      </c>
      <c r="AV243" t="s">
        <v>2988</v>
      </c>
      <c r="AW243" t="s">
        <v>1200</v>
      </c>
      <c r="AX243" s="3">
        <v>21401</v>
      </c>
      <c r="AY243" t="s">
        <v>117</v>
      </c>
      <c r="BA243">
        <v>14105739955</v>
      </c>
      <c r="BC243" t="s">
        <v>2989</v>
      </c>
      <c r="BD243" t="s">
        <v>2990</v>
      </c>
      <c r="BE243" t="s">
        <v>1200</v>
      </c>
      <c r="BF243" t="s">
        <v>2991</v>
      </c>
      <c r="BG243" t="s">
        <v>468</v>
      </c>
      <c r="BH243" s="1">
        <v>44081.833333333336</v>
      </c>
      <c r="BI243">
        <v>35</v>
      </c>
      <c r="BJ243">
        <v>0</v>
      </c>
      <c r="BK243">
        <v>7</v>
      </c>
      <c r="BL243">
        <v>7</v>
      </c>
      <c r="BM243">
        <v>7</v>
      </c>
      <c r="BN243">
        <v>7</v>
      </c>
      <c r="BO243">
        <v>7</v>
      </c>
      <c r="BP243">
        <v>0</v>
      </c>
      <c r="BQ243" t="str">
        <f>"8:30 AM"</f>
        <v>8:30 AM</v>
      </c>
      <c r="BR243" t="str">
        <f>"5:00 PM"</f>
        <v>5:00 PM</v>
      </c>
      <c r="BS243" t="s">
        <v>120</v>
      </c>
      <c r="BT243">
        <v>0</v>
      </c>
      <c r="BU243">
        <v>0</v>
      </c>
      <c r="BV243" t="s">
        <v>113</v>
      </c>
      <c r="BW243">
        <v>0</v>
      </c>
      <c r="BX243" t="s">
        <v>3094</v>
      </c>
      <c r="BY243" t="s">
        <v>3095</v>
      </c>
      <c r="CA243" t="s">
        <v>3096</v>
      </c>
      <c r="CB243" t="s">
        <v>468</v>
      </c>
      <c r="CC243" s="3">
        <v>35045</v>
      </c>
      <c r="CD243" t="s">
        <v>3097</v>
      </c>
      <c r="CE243" t="s">
        <v>3098</v>
      </c>
      <c r="CF243" s="4">
        <v>14.67</v>
      </c>
      <c r="CJ243" t="s">
        <v>123</v>
      </c>
      <c r="CL243" t="s">
        <v>3099</v>
      </c>
      <c r="CO243" t="s">
        <v>124</v>
      </c>
      <c r="CP243" t="s">
        <v>113</v>
      </c>
      <c r="CQ243" t="s">
        <v>113</v>
      </c>
      <c r="CR243" t="s">
        <v>113</v>
      </c>
      <c r="CS243" t="s">
        <v>113</v>
      </c>
      <c r="CT243" t="s">
        <v>121</v>
      </c>
      <c r="CU243" t="s">
        <v>121</v>
      </c>
      <c r="CV243" t="s">
        <v>2997</v>
      </c>
      <c r="CW243" t="str">
        <f>"15138270886"</f>
        <v>15138270886</v>
      </c>
      <c r="CX243" t="s">
        <v>3093</v>
      </c>
      <c r="CY243" t="s">
        <v>124</v>
      </c>
      <c r="CZ243" t="s">
        <v>126</v>
      </c>
      <c r="DA243" t="s">
        <v>113</v>
      </c>
      <c r="DB243" t="s">
        <v>121</v>
      </c>
      <c r="DC243" t="s">
        <v>121</v>
      </c>
      <c r="DD243" t="s">
        <v>113</v>
      </c>
    </row>
    <row r="244" spans="1:113" ht="15" customHeight="1" x14ac:dyDescent="0.25">
      <c r="A244" t="s">
        <v>11049</v>
      </c>
      <c r="B244" t="s">
        <v>129</v>
      </c>
      <c r="C244" s="1">
        <v>44082.693960648146</v>
      </c>
      <c r="D244" s="1">
        <v>44138</v>
      </c>
      <c r="E244" t="s">
        <v>121</v>
      </c>
      <c r="F244" t="s">
        <v>2976</v>
      </c>
      <c r="G244" t="s">
        <v>12814</v>
      </c>
      <c r="H244" t="s">
        <v>1818</v>
      </c>
      <c r="I244">
        <v>12</v>
      </c>
      <c r="J244">
        <v>12</v>
      </c>
      <c r="K244" s="1">
        <v>44157</v>
      </c>
      <c r="L244" s="1">
        <v>44213</v>
      </c>
      <c r="M244" s="1">
        <v>44157</v>
      </c>
      <c r="N244" s="1">
        <v>44213</v>
      </c>
      <c r="O244" t="s">
        <v>132</v>
      </c>
      <c r="P244" t="s">
        <v>11050</v>
      </c>
      <c r="R244" t="s">
        <v>10866</v>
      </c>
      <c r="T244" t="s">
        <v>10633</v>
      </c>
      <c r="U244" t="s">
        <v>234</v>
      </c>
      <c r="V244" s="3">
        <v>34990</v>
      </c>
      <c r="W244" t="s">
        <v>117</v>
      </c>
      <c r="Y244">
        <v>17722152223</v>
      </c>
      <c r="AA244">
        <v>71399</v>
      </c>
      <c r="AB244" t="s">
        <v>11051</v>
      </c>
      <c r="AC244" t="s">
        <v>11052</v>
      </c>
      <c r="AE244" t="s">
        <v>4464</v>
      </c>
      <c r="AF244" t="s">
        <v>10866</v>
      </c>
      <c r="AH244" t="s">
        <v>10633</v>
      </c>
      <c r="AI244" t="s">
        <v>234</v>
      </c>
      <c r="AJ244" s="3">
        <v>34990</v>
      </c>
      <c r="AK244" t="s">
        <v>117</v>
      </c>
      <c r="AM244">
        <v>17722152223</v>
      </c>
      <c r="AO244" t="s">
        <v>11053</v>
      </c>
      <c r="AP244" t="s">
        <v>141</v>
      </c>
      <c r="AQ244" t="s">
        <v>2984</v>
      </c>
      <c r="AR244" t="s">
        <v>164</v>
      </c>
      <c r="AS244" t="s">
        <v>2985</v>
      </c>
      <c r="AT244" t="s">
        <v>2986</v>
      </c>
      <c r="AU244" t="s">
        <v>2987</v>
      </c>
      <c r="AV244" t="s">
        <v>2988</v>
      </c>
      <c r="AW244" t="s">
        <v>1200</v>
      </c>
      <c r="AX244" s="3">
        <v>21401</v>
      </c>
      <c r="AY244" t="s">
        <v>117</v>
      </c>
      <c r="BA244">
        <v>14105739955</v>
      </c>
      <c r="BC244" t="s">
        <v>2989</v>
      </c>
      <c r="BD244" t="s">
        <v>2990</v>
      </c>
      <c r="BE244" t="s">
        <v>1200</v>
      </c>
      <c r="BF244" t="s">
        <v>2991</v>
      </c>
      <c r="BG244" t="s">
        <v>234</v>
      </c>
      <c r="BH244" s="1">
        <v>44067.833333333336</v>
      </c>
      <c r="BI244">
        <v>35</v>
      </c>
      <c r="BJ244">
        <v>0</v>
      </c>
      <c r="BK244">
        <v>7</v>
      </c>
      <c r="BL244">
        <v>7</v>
      </c>
      <c r="BM244">
        <v>7</v>
      </c>
      <c r="BN244">
        <v>7</v>
      </c>
      <c r="BO244">
        <v>7</v>
      </c>
      <c r="BP244">
        <v>0</v>
      </c>
      <c r="BQ244" t="str">
        <f>"8:00 AM"</f>
        <v>8:00 AM</v>
      </c>
      <c r="BR244" t="str">
        <f>"5:00 PM"</f>
        <v>5:00 PM</v>
      </c>
      <c r="BS244" t="s">
        <v>120</v>
      </c>
      <c r="BT244">
        <v>0</v>
      </c>
      <c r="BU244">
        <v>0</v>
      </c>
      <c r="BV244" t="s">
        <v>113</v>
      </c>
      <c r="BW244">
        <v>0</v>
      </c>
      <c r="BX244" t="s">
        <v>3094</v>
      </c>
      <c r="BY244" t="s">
        <v>10866</v>
      </c>
      <c r="CA244" t="s">
        <v>10633</v>
      </c>
      <c r="CB244" t="s">
        <v>234</v>
      </c>
      <c r="CC244" s="3">
        <v>34990</v>
      </c>
      <c r="CD244" t="s">
        <v>5802</v>
      </c>
      <c r="CE244" t="s">
        <v>5803</v>
      </c>
      <c r="CF244" s="4">
        <v>14.11</v>
      </c>
      <c r="CJ244" t="s">
        <v>123</v>
      </c>
      <c r="CL244" t="s">
        <v>11054</v>
      </c>
      <c r="CO244" t="s">
        <v>124</v>
      </c>
      <c r="CP244" t="s">
        <v>113</v>
      </c>
      <c r="CQ244" t="s">
        <v>113</v>
      </c>
      <c r="CR244" t="s">
        <v>113</v>
      </c>
      <c r="CS244" t="s">
        <v>113</v>
      </c>
      <c r="CT244" t="s">
        <v>121</v>
      </c>
      <c r="CU244" t="s">
        <v>121</v>
      </c>
      <c r="CV244" t="s">
        <v>11055</v>
      </c>
      <c r="CW244" t="str">
        <f>"17722152223"</f>
        <v>17722152223</v>
      </c>
      <c r="CX244" t="s">
        <v>11053</v>
      </c>
      <c r="CY244" t="s">
        <v>124</v>
      </c>
      <c r="CZ244" t="s">
        <v>126</v>
      </c>
      <c r="DA244" t="s">
        <v>113</v>
      </c>
      <c r="DB244" t="s">
        <v>121</v>
      </c>
      <c r="DC244" t="s">
        <v>121</v>
      </c>
      <c r="DD244" t="s">
        <v>113</v>
      </c>
    </row>
    <row r="245" spans="1:113" ht="15" customHeight="1" x14ac:dyDescent="0.25">
      <c r="A245" t="s">
        <v>5487</v>
      </c>
      <c r="B245" t="s">
        <v>129</v>
      </c>
      <c r="C245" s="1">
        <v>44082.717174999998</v>
      </c>
      <c r="D245" s="1">
        <v>44133</v>
      </c>
      <c r="E245" t="s">
        <v>113</v>
      </c>
      <c r="F245" t="s">
        <v>561</v>
      </c>
      <c r="G245" t="s">
        <v>12787</v>
      </c>
      <c r="H245" t="s">
        <v>176</v>
      </c>
      <c r="I245">
        <v>60</v>
      </c>
      <c r="J245">
        <v>60</v>
      </c>
      <c r="K245" s="1">
        <v>44157</v>
      </c>
      <c r="L245" s="1">
        <v>44461</v>
      </c>
      <c r="M245" s="1">
        <v>44157</v>
      </c>
      <c r="N245" s="1">
        <v>44461</v>
      </c>
      <c r="O245" t="s">
        <v>132</v>
      </c>
      <c r="P245" t="s">
        <v>5488</v>
      </c>
      <c r="R245" t="s">
        <v>5489</v>
      </c>
      <c r="T245" t="s">
        <v>1591</v>
      </c>
      <c r="U245" t="s">
        <v>1200</v>
      </c>
      <c r="V245" s="3">
        <v>21157</v>
      </c>
      <c r="W245" t="s">
        <v>117</v>
      </c>
      <c r="Y245">
        <v>13013267772</v>
      </c>
      <c r="AA245">
        <v>11531</v>
      </c>
      <c r="AB245" t="s">
        <v>5490</v>
      </c>
      <c r="AC245" t="s">
        <v>5491</v>
      </c>
      <c r="AE245" t="s">
        <v>161</v>
      </c>
      <c r="AF245" t="s">
        <v>5489</v>
      </c>
      <c r="AH245" t="s">
        <v>1591</v>
      </c>
      <c r="AI245" t="s">
        <v>1200</v>
      </c>
      <c r="AJ245" s="3">
        <v>21157</v>
      </c>
      <c r="AK245" t="s">
        <v>117</v>
      </c>
      <c r="AM245">
        <v>13013267772</v>
      </c>
      <c r="AO245" t="s">
        <v>5492</v>
      </c>
      <c r="AP245" t="s">
        <v>239</v>
      </c>
      <c r="AQ245" t="s">
        <v>2241</v>
      </c>
      <c r="AR245" t="s">
        <v>2242</v>
      </c>
      <c r="AS245" t="s">
        <v>124</v>
      </c>
      <c r="AT245" t="s">
        <v>576</v>
      </c>
      <c r="AU245" t="s">
        <v>2243</v>
      </c>
      <c r="AV245" t="s">
        <v>2244</v>
      </c>
      <c r="AW245" t="s">
        <v>324</v>
      </c>
      <c r="AX245" s="3">
        <v>83814</v>
      </c>
      <c r="AY245" t="s">
        <v>117</v>
      </c>
      <c r="BA245">
        <v>12087772654</v>
      </c>
      <c r="BC245" t="s">
        <v>5493</v>
      </c>
      <c r="BD245" t="s">
        <v>478</v>
      </c>
      <c r="BG245" t="s">
        <v>610</v>
      </c>
      <c r="BH245" s="1">
        <v>44081.833333333336</v>
      </c>
      <c r="BI245">
        <v>40</v>
      </c>
      <c r="BJ245">
        <v>0</v>
      </c>
      <c r="BK245">
        <v>8</v>
      </c>
      <c r="BL245">
        <v>8</v>
      </c>
      <c r="BM245">
        <v>8</v>
      </c>
      <c r="BN245">
        <v>8</v>
      </c>
      <c r="BO245">
        <v>8</v>
      </c>
      <c r="BP245">
        <v>0</v>
      </c>
      <c r="BQ245" t="str">
        <f>"8:00 AM"</f>
        <v>8:00 AM</v>
      </c>
      <c r="BR245" t="str">
        <f>"4:30 PM"</f>
        <v>4:30 PM</v>
      </c>
      <c r="BS245" t="s">
        <v>120</v>
      </c>
      <c r="BT245">
        <v>0</v>
      </c>
      <c r="BU245">
        <v>0</v>
      </c>
      <c r="BV245" t="s">
        <v>113</v>
      </c>
      <c r="BW245">
        <v>0</v>
      </c>
      <c r="BX245" t="s">
        <v>618</v>
      </c>
      <c r="BY245" t="s">
        <v>5494</v>
      </c>
      <c r="CA245" t="s">
        <v>5495</v>
      </c>
      <c r="CB245" t="s">
        <v>610</v>
      </c>
      <c r="CC245" s="3">
        <v>23847</v>
      </c>
      <c r="CD245" t="s">
        <v>5496</v>
      </c>
      <c r="CE245" t="s">
        <v>2055</v>
      </c>
      <c r="CF245" s="4">
        <v>10.220000000000001</v>
      </c>
      <c r="CG245" s="4">
        <v>25.54</v>
      </c>
      <c r="CH245" s="4">
        <v>15.33</v>
      </c>
      <c r="CI245" s="4">
        <v>38.31</v>
      </c>
      <c r="CJ245" t="s">
        <v>123</v>
      </c>
      <c r="CK245" t="s">
        <v>603</v>
      </c>
      <c r="CL245" t="s">
        <v>5497</v>
      </c>
      <c r="CO245" t="s">
        <v>124</v>
      </c>
      <c r="CP245" t="s">
        <v>121</v>
      </c>
      <c r="CQ245" t="s">
        <v>121</v>
      </c>
      <c r="CR245" t="s">
        <v>121</v>
      </c>
      <c r="CS245" t="s">
        <v>121</v>
      </c>
      <c r="CT245" t="s">
        <v>121</v>
      </c>
      <c r="CU245" t="s">
        <v>121</v>
      </c>
      <c r="CV245" t="s">
        <v>485</v>
      </c>
      <c r="CW245" t="str">
        <f>"13013267772"</f>
        <v>13013267772</v>
      </c>
      <c r="CX245" t="s">
        <v>5492</v>
      </c>
      <c r="CY245" t="s">
        <v>124</v>
      </c>
      <c r="CZ245" t="s">
        <v>126</v>
      </c>
      <c r="DA245" t="s">
        <v>113</v>
      </c>
      <c r="DB245" t="s">
        <v>121</v>
      </c>
      <c r="DC245" t="s">
        <v>121</v>
      </c>
      <c r="DD245" t="s">
        <v>113</v>
      </c>
    </row>
    <row r="246" spans="1:113" ht="15" customHeight="1" x14ac:dyDescent="0.25">
      <c r="A246" t="s">
        <v>11122</v>
      </c>
      <c r="B246" t="s">
        <v>129</v>
      </c>
      <c r="C246" s="1">
        <v>44082.747625810189</v>
      </c>
      <c r="D246" s="1">
        <v>44123</v>
      </c>
      <c r="E246" t="s">
        <v>113</v>
      </c>
      <c r="F246" t="s">
        <v>282</v>
      </c>
      <c r="G246" t="s">
        <v>12791</v>
      </c>
      <c r="H246" t="s">
        <v>283</v>
      </c>
      <c r="I246">
        <v>76</v>
      </c>
      <c r="J246">
        <v>76</v>
      </c>
      <c r="K246" s="1">
        <v>44158</v>
      </c>
      <c r="L246" s="1">
        <v>44306</v>
      </c>
      <c r="M246" s="1">
        <v>44158</v>
      </c>
      <c r="N246" s="1">
        <v>44306</v>
      </c>
      <c r="O246" t="s">
        <v>115</v>
      </c>
      <c r="P246" t="s">
        <v>2145</v>
      </c>
      <c r="Q246" t="s">
        <v>124</v>
      </c>
      <c r="R246" t="s">
        <v>2146</v>
      </c>
      <c r="S246" t="s">
        <v>124</v>
      </c>
      <c r="T246" t="s">
        <v>2147</v>
      </c>
      <c r="U246" t="s">
        <v>288</v>
      </c>
      <c r="V246" s="3">
        <v>80021</v>
      </c>
      <c r="W246" t="s">
        <v>117</v>
      </c>
      <c r="X246" t="s">
        <v>124</v>
      </c>
      <c r="Y246">
        <v>13034041800</v>
      </c>
      <c r="AA246">
        <v>713920</v>
      </c>
      <c r="AB246" t="s">
        <v>2148</v>
      </c>
      <c r="AC246" t="s">
        <v>2149</v>
      </c>
      <c r="AD246" t="s">
        <v>124</v>
      </c>
      <c r="AE246" t="s">
        <v>2150</v>
      </c>
      <c r="AF246" t="s">
        <v>11123</v>
      </c>
      <c r="AG246" t="s">
        <v>124</v>
      </c>
      <c r="AH246" t="s">
        <v>2147</v>
      </c>
      <c r="AI246" t="s">
        <v>288</v>
      </c>
      <c r="AJ246" s="3">
        <v>80021</v>
      </c>
      <c r="AK246" t="s">
        <v>117</v>
      </c>
      <c r="AL246" t="s">
        <v>124</v>
      </c>
      <c r="AM246">
        <v>13034041800</v>
      </c>
      <c r="AO246" t="s">
        <v>2151</v>
      </c>
      <c r="AP246" t="s">
        <v>141</v>
      </c>
      <c r="AQ246" t="s">
        <v>293</v>
      </c>
      <c r="AR246" t="s">
        <v>294</v>
      </c>
      <c r="AS246" t="s">
        <v>295</v>
      </c>
      <c r="AT246" t="s">
        <v>296</v>
      </c>
      <c r="AU246" t="s">
        <v>297</v>
      </c>
      <c r="AV246" t="s">
        <v>298</v>
      </c>
      <c r="AW246" t="s">
        <v>299</v>
      </c>
      <c r="AX246" s="3">
        <v>90071</v>
      </c>
      <c r="AY246" t="s">
        <v>117</v>
      </c>
      <c r="AZ246" t="s">
        <v>124</v>
      </c>
      <c r="BA246">
        <v>13108203322</v>
      </c>
      <c r="BC246" t="s">
        <v>300</v>
      </c>
      <c r="BD246" t="s">
        <v>301</v>
      </c>
      <c r="BE246" t="s">
        <v>288</v>
      </c>
      <c r="BF246" t="s">
        <v>274</v>
      </c>
      <c r="BG246" t="s">
        <v>288</v>
      </c>
      <c r="BH246" s="1">
        <v>44077.833333333336</v>
      </c>
      <c r="BI246">
        <v>35</v>
      </c>
      <c r="BJ246">
        <v>5</v>
      </c>
      <c r="BK246">
        <v>5</v>
      </c>
      <c r="BL246">
        <v>5</v>
      </c>
      <c r="BM246">
        <v>5</v>
      </c>
      <c r="BN246">
        <v>5</v>
      </c>
      <c r="BO246">
        <v>5</v>
      </c>
      <c r="BP246">
        <v>5</v>
      </c>
      <c r="BQ246" t="str">
        <f>"8:00 AM"</f>
        <v>8:00 AM</v>
      </c>
      <c r="BR246" t="str">
        <f>"5:00 PM"</f>
        <v>5:00 PM</v>
      </c>
      <c r="BS246" t="s">
        <v>120</v>
      </c>
      <c r="BT246">
        <v>0</v>
      </c>
      <c r="BU246">
        <v>12</v>
      </c>
      <c r="BV246" t="s">
        <v>113</v>
      </c>
      <c r="BW246">
        <v>0</v>
      </c>
      <c r="BX246" t="s">
        <v>2152</v>
      </c>
      <c r="BY246" t="s">
        <v>11124</v>
      </c>
      <c r="BZ246" t="s">
        <v>124</v>
      </c>
      <c r="CA246" t="s">
        <v>11125</v>
      </c>
      <c r="CB246" t="s">
        <v>288</v>
      </c>
      <c r="CC246" s="3">
        <v>80435</v>
      </c>
      <c r="CD246" t="s">
        <v>765</v>
      </c>
      <c r="CE246" t="s">
        <v>304</v>
      </c>
      <c r="CF246" s="4">
        <v>15.49</v>
      </c>
      <c r="CH246" s="4">
        <v>23.24</v>
      </c>
      <c r="CJ246" t="s">
        <v>123</v>
      </c>
      <c r="CK246" t="s">
        <v>124</v>
      </c>
      <c r="CL246" t="s">
        <v>11126</v>
      </c>
      <c r="CO246" t="s">
        <v>124</v>
      </c>
      <c r="CP246" t="s">
        <v>121</v>
      </c>
      <c r="CQ246" t="s">
        <v>113</v>
      </c>
      <c r="CR246" t="s">
        <v>121</v>
      </c>
      <c r="CS246" t="s">
        <v>113</v>
      </c>
      <c r="CT246" t="s">
        <v>121</v>
      </c>
      <c r="CU246" t="s">
        <v>121</v>
      </c>
      <c r="CV246" t="s">
        <v>11127</v>
      </c>
      <c r="CW246" t="str">
        <f>"13034041800"</f>
        <v>13034041800</v>
      </c>
      <c r="CX246" t="s">
        <v>2156</v>
      </c>
      <c r="CY246" t="s">
        <v>124</v>
      </c>
      <c r="CZ246" t="s">
        <v>126</v>
      </c>
      <c r="DA246" t="s">
        <v>113</v>
      </c>
      <c r="DB246" t="s">
        <v>113</v>
      </c>
      <c r="DC246" t="s">
        <v>121</v>
      </c>
      <c r="DD246" t="s">
        <v>113</v>
      </c>
      <c r="DE246" t="s">
        <v>306</v>
      </c>
      <c r="DF246" t="s">
        <v>2157</v>
      </c>
      <c r="DG246" t="s">
        <v>308</v>
      </c>
      <c r="DH246" t="s">
        <v>301</v>
      </c>
      <c r="DI246" t="s">
        <v>309</v>
      </c>
    </row>
    <row r="247" spans="1:113" ht="15" customHeight="1" x14ac:dyDescent="0.25">
      <c r="A247" t="s">
        <v>12297</v>
      </c>
      <c r="B247" t="s">
        <v>129</v>
      </c>
      <c r="C247" s="1">
        <v>44082.773943055552</v>
      </c>
      <c r="D247" s="1">
        <v>44127</v>
      </c>
      <c r="E247" t="s">
        <v>113</v>
      </c>
      <c r="F247" t="s">
        <v>282</v>
      </c>
      <c r="G247" t="s">
        <v>12791</v>
      </c>
      <c r="H247" t="s">
        <v>283</v>
      </c>
      <c r="I247">
        <v>5</v>
      </c>
      <c r="J247">
        <v>5</v>
      </c>
      <c r="K247" s="1">
        <v>44158</v>
      </c>
      <c r="L247" s="1">
        <v>44316</v>
      </c>
      <c r="M247" s="1">
        <v>44158</v>
      </c>
      <c r="N247" s="1">
        <v>44316</v>
      </c>
      <c r="O247" t="s">
        <v>115</v>
      </c>
      <c r="P247" t="s">
        <v>12298</v>
      </c>
      <c r="Q247" t="s">
        <v>12299</v>
      </c>
      <c r="R247" t="s">
        <v>12300</v>
      </c>
      <c r="S247" t="s">
        <v>124</v>
      </c>
      <c r="T247" t="s">
        <v>7811</v>
      </c>
      <c r="U247" t="s">
        <v>299</v>
      </c>
      <c r="V247" s="3">
        <v>96161</v>
      </c>
      <c r="W247" t="s">
        <v>117</v>
      </c>
      <c r="X247" t="s">
        <v>124</v>
      </c>
      <c r="Y247">
        <v>15305621010</v>
      </c>
      <c r="AA247">
        <v>713920</v>
      </c>
      <c r="AB247" t="s">
        <v>2148</v>
      </c>
      <c r="AC247" t="s">
        <v>2149</v>
      </c>
      <c r="AD247" t="s">
        <v>124</v>
      </c>
      <c r="AE247" t="s">
        <v>2150</v>
      </c>
      <c r="AF247" t="s">
        <v>2146</v>
      </c>
      <c r="AG247" t="s">
        <v>124</v>
      </c>
      <c r="AH247" t="s">
        <v>2147</v>
      </c>
      <c r="AI247" t="s">
        <v>288</v>
      </c>
      <c r="AJ247" s="3">
        <v>80021</v>
      </c>
      <c r="AK247" t="s">
        <v>117</v>
      </c>
      <c r="AL247" t="s">
        <v>124</v>
      </c>
      <c r="AM247">
        <v>13034041800</v>
      </c>
      <c r="AO247" t="s">
        <v>2156</v>
      </c>
      <c r="AP247" t="s">
        <v>141</v>
      </c>
      <c r="AQ247" t="s">
        <v>293</v>
      </c>
      <c r="AR247" t="s">
        <v>294</v>
      </c>
      <c r="AS247" t="s">
        <v>295</v>
      </c>
      <c r="AT247" t="s">
        <v>296</v>
      </c>
      <c r="AU247" t="s">
        <v>297</v>
      </c>
      <c r="AV247" t="s">
        <v>298</v>
      </c>
      <c r="AW247" t="s">
        <v>299</v>
      </c>
      <c r="AX247" s="3">
        <v>90071</v>
      </c>
      <c r="AY247" t="s">
        <v>117</v>
      </c>
      <c r="AZ247" t="s">
        <v>124</v>
      </c>
      <c r="BA247">
        <v>13108203322</v>
      </c>
      <c r="BC247" t="s">
        <v>300</v>
      </c>
      <c r="BD247" t="s">
        <v>301</v>
      </c>
      <c r="BE247" t="s">
        <v>288</v>
      </c>
      <c r="BF247" t="s">
        <v>274</v>
      </c>
      <c r="BG247" t="s">
        <v>299</v>
      </c>
      <c r="BH247" s="1">
        <v>44076.833333333336</v>
      </c>
      <c r="BI247">
        <v>35</v>
      </c>
      <c r="BJ247">
        <v>5</v>
      </c>
      <c r="BK247">
        <v>5</v>
      </c>
      <c r="BL247">
        <v>5</v>
      </c>
      <c r="BM247">
        <v>5</v>
      </c>
      <c r="BN247">
        <v>5</v>
      </c>
      <c r="BO247">
        <v>5</v>
      </c>
      <c r="BP247">
        <v>5</v>
      </c>
      <c r="BQ247" t="str">
        <f>"8:00 AM"</f>
        <v>8:00 AM</v>
      </c>
      <c r="BR247" t="str">
        <f>"5:00 PM"</f>
        <v>5:00 PM</v>
      </c>
      <c r="BS247" t="s">
        <v>120</v>
      </c>
      <c r="BT247">
        <v>0</v>
      </c>
      <c r="BU247">
        <v>12</v>
      </c>
      <c r="BV247" t="s">
        <v>113</v>
      </c>
      <c r="BW247">
        <v>0</v>
      </c>
      <c r="BX247" t="s">
        <v>2152</v>
      </c>
      <c r="BY247" t="s">
        <v>12300</v>
      </c>
      <c r="BZ247" t="s">
        <v>124</v>
      </c>
      <c r="CA247" t="s">
        <v>7811</v>
      </c>
      <c r="CB247" t="s">
        <v>299</v>
      </c>
      <c r="CC247" s="3">
        <v>96161</v>
      </c>
      <c r="CD247" t="s">
        <v>5508</v>
      </c>
      <c r="CE247" t="s">
        <v>1309</v>
      </c>
      <c r="CF247" s="4">
        <v>16.440000000000001</v>
      </c>
      <c r="CH247" s="4">
        <v>24.66</v>
      </c>
      <c r="CJ247" t="s">
        <v>123</v>
      </c>
      <c r="CK247" t="s">
        <v>124</v>
      </c>
      <c r="CL247" t="s">
        <v>12301</v>
      </c>
      <c r="CO247" t="s">
        <v>124</v>
      </c>
      <c r="CP247" t="s">
        <v>113</v>
      </c>
      <c r="CQ247" t="s">
        <v>113</v>
      </c>
      <c r="CR247" t="s">
        <v>121</v>
      </c>
      <c r="CS247" t="s">
        <v>113</v>
      </c>
      <c r="CT247" t="s">
        <v>121</v>
      </c>
      <c r="CU247" t="s">
        <v>113</v>
      </c>
      <c r="CV247" t="s">
        <v>124</v>
      </c>
      <c r="CW247" t="str">
        <f>"13034041800"</f>
        <v>13034041800</v>
      </c>
      <c r="CX247" t="s">
        <v>2151</v>
      </c>
      <c r="CY247" t="s">
        <v>124</v>
      </c>
      <c r="CZ247" t="s">
        <v>126</v>
      </c>
      <c r="DA247" t="s">
        <v>113</v>
      </c>
      <c r="DB247" t="s">
        <v>113</v>
      </c>
      <c r="DC247" t="s">
        <v>121</v>
      </c>
      <c r="DD247" t="s">
        <v>113</v>
      </c>
      <c r="DE247" t="s">
        <v>306</v>
      </c>
      <c r="DF247" t="s">
        <v>2157</v>
      </c>
      <c r="DG247" t="s">
        <v>308</v>
      </c>
      <c r="DH247" t="s">
        <v>301</v>
      </c>
      <c r="DI247" t="s">
        <v>309</v>
      </c>
    </row>
    <row r="248" spans="1:113" ht="15" customHeight="1" x14ac:dyDescent="0.25">
      <c r="A248" t="s">
        <v>626</v>
      </c>
      <c r="B248" t="s">
        <v>627</v>
      </c>
      <c r="C248" s="1">
        <v>44082.777607407406</v>
      </c>
      <c r="D248" s="1">
        <v>44147</v>
      </c>
      <c r="E248" t="s">
        <v>113</v>
      </c>
      <c r="F248" t="s">
        <v>628</v>
      </c>
      <c r="G248" t="s">
        <v>12792</v>
      </c>
      <c r="H248" t="s">
        <v>412</v>
      </c>
      <c r="I248">
        <v>12</v>
      </c>
      <c r="J248">
        <v>11</v>
      </c>
      <c r="K248" s="1">
        <v>44166</v>
      </c>
      <c r="L248" s="1">
        <v>44407</v>
      </c>
      <c r="M248" s="1">
        <v>44166</v>
      </c>
      <c r="N248" s="1">
        <v>44407</v>
      </c>
      <c r="O248" t="s">
        <v>132</v>
      </c>
      <c r="P248" t="s">
        <v>629</v>
      </c>
      <c r="Q248" t="s">
        <v>124</v>
      </c>
      <c r="R248" t="s">
        <v>630</v>
      </c>
      <c r="S248" t="s">
        <v>124</v>
      </c>
      <c r="T248" t="s">
        <v>631</v>
      </c>
      <c r="U248" t="s">
        <v>541</v>
      </c>
      <c r="V248" s="3">
        <v>71037</v>
      </c>
      <c r="W248" t="s">
        <v>117</v>
      </c>
      <c r="Y248">
        <v>19859690483</v>
      </c>
      <c r="AA248">
        <v>722511</v>
      </c>
      <c r="AB248" t="s">
        <v>199</v>
      </c>
      <c r="AC248" t="s">
        <v>632</v>
      </c>
      <c r="AD248" t="s">
        <v>633</v>
      </c>
      <c r="AE248" t="s">
        <v>263</v>
      </c>
      <c r="AF248" t="s">
        <v>634</v>
      </c>
      <c r="AH248" t="s">
        <v>631</v>
      </c>
      <c r="AI248" t="s">
        <v>541</v>
      </c>
      <c r="AJ248" s="3">
        <v>71037</v>
      </c>
      <c r="AK248" t="s">
        <v>117</v>
      </c>
      <c r="AM248">
        <v>13183478905</v>
      </c>
      <c r="AO248" t="s">
        <v>635</v>
      </c>
      <c r="AP248" t="s">
        <v>141</v>
      </c>
      <c r="AQ248" t="s">
        <v>636</v>
      </c>
      <c r="AR248" t="s">
        <v>637</v>
      </c>
      <c r="AT248" t="s">
        <v>638</v>
      </c>
      <c r="AU248" t="s">
        <v>639</v>
      </c>
      <c r="AV248" t="s">
        <v>640</v>
      </c>
      <c r="AW248" t="s">
        <v>158</v>
      </c>
      <c r="AX248" s="3">
        <v>75093</v>
      </c>
      <c r="AY248" t="s">
        <v>117</v>
      </c>
      <c r="BA248">
        <v>12146722166</v>
      </c>
      <c r="BC248" t="s">
        <v>641</v>
      </c>
      <c r="BD248" t="s">
        <v>642</v>
      </c>
      <c r="BE248" t="s">
        <v>158</v>
      </c>
      <c r="BF248" t="s">
        <v>402</v>
      </c>
      <c r="BG248" t="s">
        <v>541</v>
      </c>
      <c r="BH248" s="1">
        <v>44081.833333333336</v>
      </c>
      <c r="BI248">
        <v>40</v>
      </c>
      <c r="BJ248">
        <v>8</v>
      </c>
      <c r="BK248">
        <v>0</v>
      </c>
      <c r="BL248">
        <v>0</v>
      </c>
      <c r="BM248">
        <v>8</v>
      </c>
      <c r="BN248">
        <v>8</v>
      </c>
      <c r="BO248">
        <v>8</v>
      </c>
      <c r="BP248">
        <v>8</v>
      </c>
      <c r="BQ248" t="str">
        <f>"3:00 PM"</f>
        <v>3:00 PM</v>
      </c>
      <c r="BR248" t="str">
        <f>"11:00 PM"</f>
        <v>11:00 PM</v>
      </c>
      <c r="BS248" t="s">
        <v>120</v>
      </c>
      <c r="BT248">
        <v>0</v>
      </c>
      <c r="BU248">
        <v>0</v>
      </c>
      <c r="BV248" t="s">
        <v>113</v>
      </c>
      <c r="BW248">
        <v>0</v>
      </c>
      <c r="BX248" t="s">
        <v>124</v>
      </c>
      <c r="BY248" t="s">
        <v>634</v>
      </c>
      <c r="BZ248" t="s">
        <v>124</v>
      </c>
      <c r="CA248" t="s">
        <v>631</v>
      </c>
      <c r="CB248" t="s">
        <v>541</v>
      </c>
      <c r="CC248" s="3">
        <v>71037</v>
      </c>
      <c r="CD248" t="s">
        <v>643</v>
      </c>
      <c r="CE248" t="s">
        <v>644</v>
      </c>
      <c r="CF248" s="4">
        <v>9.39</v>
      </c>
      <c r="CG248" s="4">
        <v>9.39</v>
      </c>
      <c r="CH248" s="4">
        <v>14.09</v>
      </c>
      <c r="CI248" s="4">
        <v>14.09</v>
      </c>
      <c r="CJ248" t="s">
        <v>123</v>
      </c>
      <c r="CK248" t="s">
        <v>124</v>
      </c>
      <c r="CL248" t="s">
        <v>645</v>
      </c>
      <c r="CO248" t="s">
        <v>124</v>
      </c>
      <c r="CP248" t="s">
        <v>113</v>
      </c>
      <c r="CQ248" t="s">
        <v>113</v>
      </c>
      <c r="CR248" t="s">
        <v>121</v>
      </c>
      <c r="CS248" t="s">
        <v>113</v>
      </c>
      <c r="CT248" t="s">
        <v>121</v>
      </c>
      <c r="CU248" t="s">
        <v>113</v>
      </c>
      <c r="CV248" t="s">
        <v>646</v>
      </c>
      <c r="CW248" t="str">
        <f>"13189493799"</f>
        <v>13189493799</v>
      </c>
      <c r="CX248" t="s">
        <v>635</v>
      </c>
      <c r="CY248" t="s">
        <v>124</v>
      </c>
      <c r="CZ248" t="s">
        <v>126</v>
      </c>
      <c r="DA248" t="s">
        <v>113</v>
      </c>
      <c r="DB248" t="s">
        <v>113</v>
      </c>
      <c r="DC248" t="s">
        <v>121</v>
      </c>
      <c r="DD248" t="s">
        <v>113</v>
      </c>
    </row>
    <row r="249" spans="1:113" ht="15" customHeight="1" x14ac:dyDescent="0.25">
      <c r="A249" t="s">
        <v>10448</v>
      </c>
      <c r="B249" t="s">
        <v>129</v>
      </c>
      <c r="C249" s="1">
        <v>44082.782799189816</v>
      </c>
      <c r="D249" s="1">
        <v>44134</v>
      </c>
      <c r="E249" t="s">
        <v>113</v>
      </c>
      <c r="F249" t="s">
        <v>282</v>
      </c>
      <c r="G249" t="s">
        <v>12791</v>
      </c>
      <c r="H249" t="s">
        <v>283</v>
      </c>
      <c r="I249">
        <v>10</v>
      </c>
      <c r="J249">
        <v>10</v>
      </c>
      <c r="K249" s="1">
        <v>44158</v>
      </c>
      <c r="L249" s="1">
        <v>44294</v>
      </c>
      <c r="M249" s="1">
        <v>44158</v>
      </c>
      <c r="N249" s="1">
        <v>44294</v>
      </c>
      <c r="O249" t="s">
        <v>115</v>
      </c>
      <c r="P249" t="s">
        <v>10449</v>
      </c>
      <c r="Q249" t="s">
        <v>896</v>
      </c>
      <c r="R249" t="s">
        <v>10450</v>
      </c>
      <c r="T249" t="s">
        <v>896</v>
      </c>
      <c r="U249" t="s">
        <v>397</v>
      </c>
      <c r="V249" s="3">
        <v>84098</v>
      </c>
      <c r="W249" t="s">
        <v>117</v>
      </c>
      <c r="X249" t="s">
        <v>124</v>
      </c>
      <c r="Y249">
        <v>14356153381</v>
      </c>
      <c r="AA249">
        <v>713920</v>
      </c>
      <c r="AB249" t="s">
        <v>2148</v>
      </c>
      <c r="AC249" t="s">
        <v>2149</v>
      </c>
      <c r="AD249" t="s">
        <v>124</v>
      </c>
      <c r="AE249" t="s">
        <v>2150</v>
      </c>
      <c r="AF249" t="s">
        <v>2146</v>
      </c>
      <c r="AG249" t="s">
        <v>124</v>
      </c>
      <c r="AH249" t="s">
        <v>2147</v>
      </c>
      <c r="AI249" t="s">
        <v>288</v>
      </c>
      <c r="AJ249" s="3">
        <v>80021</v>
      </c>
      <c r="AK249" t="s">
        <v>117</v>
      </c>
      <c r="AL249" t="s">
        <v>124</v>
      </c>
      <c r="AM249">
        <v>13034041800</v>
      </c>
      <c r="AO249" t="s">
        <v>10451</v>
      </c>
      <c r="AP249" t="s">
        <v>141</v>
      </c>
      <c r="AQ249" t="s">
        <v>293</v>
      </c>
      <c r="AR249" t="s">
        <v>294</v>
      </c>
      <c r="AS249" t="s">
        <v>295</v>
      </c>
      <c r="AT249" t="s">
        <v>296</v>
      </c>
      <c r="AU249" t="s">
        <v>297</v>
      </c>
      <c r="AV249" t="s">
        <v>298</v>
      </c>
      <c r="AW249" t="s">
        <v>299</v>
      </c>
      <c r="AX249" s="3">
        <v>90071</v>
      </c>
      <c r="AY249" t="s">
        <v>117</v>
      </c>
      <c r="AZ249" t="s">
        <v>124</v>
      </c>
      <c r="BA249">
        <v>13108203322</v>
      </c>
      <c r="BC249" t="s">
        <v>300</v>
      </c>
      <c r="BD249" t="s">
        <v>301</v>
      </c>
      <c r="BE249" t="s">
        <v>288</v>
      </c>
      <c r="BF249" t="s">
        <v>274</v>
      </c>
      <c r="BG249" t="s">
        <v>397</v>
      </c>
      <c r="BH249" s="1">
        <v>44077.833333333336</v>
      </c>
      <c r="BI249">
        <v>35</v>
      </c>
      <c r="BJ249">
        <v>5</v>
      </c>
      <c r="BK249">
        <v>5</v>
      </c>
      <c r="BL249">
        <v>5</v>
      </c>
      <c r="BM249">
        <v>5</v>
      </c>
      <c r="BN249">
        <v>5</v>
      </c>
      <c r="BO249">
        <v>5</v>
      </c>
      <c r="BP249">
        <v>5</v>
      </c>
      <c r="BQ249" t="str">
        <f>"8:00 AM"</f>
        <v>8:00 AM</v>
      </c>
      <c r="BR249" t="str">
        <f>"5:00 PM"</f>
        <v>5:00 PM</v>
      </c>
      <c r="BS249" t="s">
        <v>120</v>
      </c>
      <c r="BT249">
        <v>0</v>
      </c>
      <c r="BU249">
        <v>12</v>
      </c>
      <c r="BV249" t="s">
        <v>113</v>
      </c>
      <c r="BW249">
        <v>0</v>
      </c>
      <c r="BX249" t="s">
        <v>2152</v>
      </c>
      <c r="BY249" t="s">
        <v>10450</v>
      </c>
      <c r="BZ249" t="s">
        <v>124</v>
      </c>
      <c r="CA249" t="s">
        <v>896</v>
      </c>
      <c r="CB249" t="s">
        <v>397</v>
      </c>
      <c r="CC249" s="3">
        <v>84098</v>
      </c>
      <c r="CD249" t="s">
        <v>765</v>
      </c>
      <c r="CE249" t="s">
        <v>904</v>
      </c>
      <c r="CF249" s="4">
        <v>15.28</v>
      </c>
      <c r="CH249" s="4">
        <v>22.92</v>
      </c>
      <c r="CJ249" t="s">
        <v>123</v>
      </c>
      <c r="CK249" t="s">
        <v>124</v>
      </c>
      <c r="CL249" t="s">
        <v>10452</v>
      </c>
      <c r="CO249" t="s">
        <v>124</v>
      </c>
      <c r="CP249" t="s">
        <v>121</v>
      </c>
      <c r="CQ249" t="s">
        <v>113</v>
      </c>
      <c r="CR249" t="s">
        <v>121</v>
      </c>
      <c r="CS249" t="s">
        <v>113</v>
      </c>
      <c r="CT249" t="s">
        <v>121</v>
      </c>
      <c r="CU249" t="s">
        <v>113</v>
      </c>
      <c r="CV249" t="s">
        <v>124</v>
      </c>
      <c r="CW249" t="str">
        <f>"13034041800"</f>
        <v>13034041800</v>
      </c>
      <c r="CX249" t="s">
        <v>2156</v>
      </c>
      <c r="CY249" t="s">
        <v>124</v>
      </c>
      <c r="CZ249" t="s">
        <v>126</v>
      </c>
      <c r="DA249" t="s">
        <v>113</v>
      </c>
      <c r="DB249" t="s">
        <v>113</v>
      </c>
      <c r="DC249" t="s">
        <v>121</v>
      </c>
      <c r="DD249" t="s">
        <v>113</v>
      </c>
      <c r="DE249" t="s">
        <v>306</v>
      </c>
      <c r="DF249" t="s">
        <v>2157</v>
      </c>
      <c r="DG249" t="s">
        <v>308</v>
      </c>
      <c r="DH249" t="s">
        <v>301</v>
      </c>
      <c r="DI249" t="s">
        <v>309</v>
      </c>
    </row>
    <row r="250" spans="1:113" ht="15" customHeight="1" x14ac:dyDescent="0.25">
      <c r="A250" t="s">
        <v>10453</v>
      </c>
      <c r="B250" t="s">
        <v>835</v>
      </c>
      <c r="C250" s="1">
        <v>44082.792167476851</v>
      </c>
      <c r="D250" s="1">
        <v>44131</v>
      </c>
      <c r="E250" t="s">
        <v>113</v>
      </c>
      <c r="F250" t="s">
        <v>282</v>
      </c>
      <c r="G250" t="s">
        <v>12791</v>
      </c>
      <c r="H250" t="s">
        <v>283</v>
      </c>
      <c r="I250">
        <v>6</v>
      </c>
      <c r="K250" s="1">
        <v>44158</v>
      </c>
      <c r="L250" s="1">
        <v>44294</v>
      </c>
      <c r="O250" t="s">
        <v>115</v>
      </c>
      <c r="P250" t="s">
        <v>5049</v>
      </c>
      <c r="Q250" t="s">
        <v>5050</v>
      </c>
      <c r="R250" t="s">
        <v>5051</v>
      </c>
      <c r="S250" t="s">
        <v>124</v>
      </c>
      <c r="T250" t="s">
        <v>896</v>
      </c>
      <c r="U250" t="s">
        <v>397</v>
      </c>
      <c r="V250" s="3">
        <v>84060</v>
      </c>
      <c r="W250" t="s">
        <v>117</v>
      </c>
      <c r="X250" t="s">
        <v>124</v>
      </c>
      <c r="Y250">
        <v>14356554401</v>
      </c>
      <c r="AA250">
        <v>721110</v>
      </c>
      <c r="AB250" t="s">
        <v>2148</v>
      </c>
      <c r="AC250" t="s">
        <v>2149</v>
      </c>
      <c r="AD250" t="s">
        <v>124</v>
      </c>
      <c r="AE250" t="s">
        <v>10454</v>
      </c>
      <c r="AF250" t="s">
        <v>2146</v>
      </c>
      <c r="AG250" t="s">
        <v>124</v>
      </c>
      <c r="AH250" t="s">
        <v>2147</v>
      </c>
      <c r="AI250" t="s">
        <v>288</v>
      </c>
      <c r="AJ250" s="3">
        <v>80021</v>
      </c>
      <c r="AK250" t="s">
        <v>117</v>
      </c>
      <c r="AL250" t="s">
        <v>124</v>
      </c>
      <c r="AM250">
        <v>13034041800</v>
      </c>
      <c r="AO250" t="s">
        <v>2156</v>
      </c>
      <c r="AP250" t="s">
        <v>141</v>
      </c>
      <c r="AQ250" t="s">
        <v>293</v>
      </c>
      <c r="AR250" t="s">
        <v>294</v>
      </c>
      <c r="AS250" t="s">
        <v>295</v>
      </c>
      <c r="AT250" t="s">
        <v>296</v>
      </c>
      <c r="AU250" t="s">
        <v>297</v>
      </c>
      <c r="AV250" t="s">
        <v>298</v>
      </c>
      <c r="AW250" t="s">
        <v>299</v>
      </c>
      <c r="AX250" s="3">
        <v>90071</v>
      </c>
      <c r="AY250" t="s">
        <v>117</v>
      </c>
      <c r="AZ250" t="s">
        <v>124</v>
      </c>
      <c r="BA250">
        <v>13108203322</v>
      </c>
      <c r="BC250" t="s">
        <v>300</v>
      </c>
      <c r="BD250" t="s">
        <v>301</v>
      </c>
      <c r="BE250" t="s">
        <v>288</v>
      </c>
      <c r="BF250" t="s">
        <v>274</v>
      </c>
      <c r="BG250" t="s">
        <v>397</v>
      </c>
      <c r="BH250" s="1">
        <v>44077.833333333336</v>
      </c>
      <c r="BI250">
        <v>35</v>
      </c>
      <c r="BJ250">
        <v>5</v>
      </c>
      <c r="BK250">
        <v>5</v>
      </c>
      <c r="BL250">
        <v>5</v>
      </c>
      <c r="BM250">
        <v>5</v>
      </c>
      <c r="BN250">
        <v>5</v>
      </c>
      <c r="BO250">
        <v>5</v>
      </c>
      <c r="BP250">
        <v>5</v>
      </c>
      <c r="BQ250" t="str">
        <f>"8:00 AM"</f>
        <v>8:00 AM</v>
      </c>
      <c r="BR250" t="str">
        <f>"5:00 PM"</f>
        <v>5:00 PM</v>
      </c>
      <c r="BS250" t="s">
        <v>120</v>
      </c>
      <c r="BT250">
        <v>0</v>
      </c>
      <c r="BU250">
        <v>12</v>
      </c>
      <c r="BV250" t="s">
        <v>113</v>
      </c>
      <c r="BW250">
        <v>0</v>
      </c>
      <c r="BX250" t="s">
        <v>2152</v>
      </c>
      <c r="BY250" t="s">
        <v>5051</v>
      </c>
      <c r="BZ250" t="s">
        <v>124</v>
      </c>
      <c r="CA250" t="s">
        <v>896</v>
      </c>
      <c r="CB250" t="s">
        <v>397</v>
      </c>
      <c r="CC250" s="3">
        <v>84060</v>
      </c>
      <c r="CD250" t="s">
        <v>765</v>
      </c>
      <c r="CE250" t="s">
        <v>904</v>
      </c>
      <c r="CF250" s="4">
        <v>15.28</v>
      </c>
      <c r="CH250" s="4">
        <v>22.92</v>
      </c>
      <c r="CJ250" t="s">
        <v>123</v>
      </c>
      <c r="CK250" t="s">
        <v>124</v>
      </c>
      <c r="CL250" t="s">
        <v>5052</v>
      </c>
      <c r="CO250" t="s">
        <v>124</v>
      </c>
      <c r="CP250" t="s">
        <v>113</v>
      </c>
      <c r="CQ250" t="s">
        <v>113</v>
      </c>
      <c r="CR250" t="s">
        <v>121</v>
      </c>
      <c r="CS250" t="s">
        <v>113</v>
      </c>
      <c r="CT250" t="s">
        <v>121</v>
      </c>
      <c r="CU250" t="s">
        <v>113</v>
      </c>
      <c r="CV250" t="s">
        <v>124</v>
      </c>
      <c r="CW250" t="str">
        <f>"13034041800"</f>
        <v>13034041800</v>
      </c>
      <c r="CX250" t="s">
        <v>2156</v>
      </c>
      <c r="CY250" t="s">
        <v>124</v>
      </c>
      <c r="CZ250" t="s">
        <v>126</v>
      </c>
      <c r="DA250" t="s">
        <v>113</v>
      </c>
      <c r="DB250" t="s">
        <v>113</v>
      </c>
      <c r="DC250" t="s">
        <v>121</v>
      </c>
      <c r="DD250" t="s">
        <v>113</v>
      </c>
      <c r="DE250" t="s">
        <v>306</v>
      </c>
      <c r="DF250" t="s">
        <v>2157</v>
      </c>
      <c r="DG250" t="s">
        <v>308</v>
      </c>
      <c r="DH250" t="s">
        <v>301</v>
      </c>
      <c r="DI250" t="s">
        <v>309</v>
      </c>
    </row>
    <row r="251" spans="1:113" ht="15" customHeight="1" x14ac:dyDescent="0.25">
      <c r="A251" t="s">
        <v>2144</v>
      </c>
      <c r="B251" t="s">
        <v>129</v>
      </c>
      <c r="C251" s="1">
        <v>44082.796977430553</v>
      </c>
      <c r="D251" s="1">
        <v>44123</v>
      </c>
      <c r="E251" t="s">
        <v>113</v>
      </c>
      <c r="F251" t="s">
        <v>282</v>
      </c>
      <c r="G251" t="s">
        <v>12791</v>
      </c>
      <c r="H251" t="s">
        <v>283</v>
      </c>
      <c r="I251">
        <v>59</v>
      </c>
      <c r="J251">
        <v>59</v>
      </c>
      <c r="K251" s="1">
        <v>44158</v>
      </c>
      <c r="L251" s="1">
        <v>44294</v>
      </c>
      <c r="M251" s="1">
        <v>44158</v>
      </c>
      <c r="N251" s="1">
        <v>44294</v>
      </c>
      <c r="O251" t="s">
        <v>115</v>
      </c>
      <c r="P251" t="s">
        <v>2145</v>
      </c>
      <c r="Q251" t="s">
        <v>124</v>
      </c>
      <c r="R251" t="s">
        <v>2146</v>
      </c>
      <c r="S251" t="s">
        <v>124</v>
      </c>
      <c r="T251" t="s">
        <v>2147</v>
      </c>
      <c r="U251" t="s">
        <v>288</v>
      </c>
      <c r="V251" s="3">
        <v>80021</v>
      </c>
      <c r="W251" t="s">
        <v>117</v>
      </c>
      <c r="X251" t="s">
        <v>124</v>
      </c>
      <c r="Y251">
        <v>13034041800</v>
      </c>
      <c r="AA251">
        <v>713920</v>
      </c>
      <c r="AB251" t="s">
        <v>2148</v>
      </c>
      <c r="AC251" t="s">
        <v>2149</v>
      </c>
      <c r="AD251" t="s">
        <v>124</v>
      </c>
      <c r="AE251" t="s">
        <v>2150</v>
      </c>
      <c r="AF251" t="s">
        <v>2146</v>
      </c>
      <c r="AG251" t="s">
        <v>124</v>
      </c>
      <c r="AH251" t="s">
        <v>2147</v>
      </c>
      <c r="AI251" t="s">
        <v>288</v>
      </c>
      <c r="AJ251" s="3">
        <v>80021</v>
      </c>
      <c r="AK251" t="s">
        <v>117</v>
      </c>
      <c r="AL251" t="s">
        <v>124</v>
      </c>
      <c r="AM251">
        <v>13034041800</v>
      </c>
      <c r="AO251" t="s">
        <v>2151</v>
      </c>
      <c r="AP251" t="s">
        <v>141</v>
      </c>
      <c r="AQ251" t="s">
        <v>293</v>
      </c>
      <c r="AR251" t="s">
        <v>294</v>
      </c>
      <c r="AS251" t="s">
        <v>295</v>
      </c>
      <c r="AT251" t="s">
        <v>296</v>
      </c>
      <c r="AU251" t="s">
        <v>297</v>
      </c>
      <c r="AV251" t="s">
        <v>298</v>
      </c>
      <c r="AW251" t="s">
        <v>299</v>
      </c>
      <c r="AX251" s="3">
        <v>90071</v>
      </c>
      <c r="AY251" t="s">
        <v>117</v>
      </c>
      <c r="AZ251" t="s">
        <v>124</v>
      </c>
      <c r="BA251">
        <v>13108203322</v>
      </c>
      <c r="BC251" t="s">
        <v>300</v>
      </c>
      <c r="BD251" t="s">
        <v>301</v>
      </c>
      <c r="BE251" t="s">
        <v>288</v>
      </c>
      <c r="BF251" t="s">
        <v>274</v>
      </c>
      <c r="BG251" t="s">
        <v>288</v>
      </c>
      <c r="BH251" s="1">
        <v>44076.833333333336</v>
      </c>
      <c r="BI251">
        <v>35</v>
      </c>
      <c r="BJ251">
        <v>5</v>
      </c>
      <c r="BK251">
        <v>5</v>
      </c>
      <c r="BL251">
        <v>5</v>
      </c>
      <c r="BM251">
        <v>5</v>
      </c>
      <c r="BN251">
        <v>5</v>
      </c>
      <c r="BO251">
        <v>5</v>
      </c>
      <c r="BP251">
        <v>5</v>
      </c>
      <c r="BQ251" t="str">
        <f>"8:00 AM"</f>
        <v>8:00 AM</v>
      </c>
      <c r="BR251" t="str">
        <f>"5:00 PM"</f>
        <v>5:00 PM</v>
      </c>
      <c r="BS251" t="s">
        <v>120</v>
      </c>
      <c r="BT251">
        <v>0</v>
      </c>
      <c r="BU251">
        <v>12</v>
      </c>
      <c r="BV251" t="s">
        <v>113</v>
      </c>
      <c r="BW251">
        <v>0</v>
      </c>
      <c r="BX251" t="s">
        <v>2152</v>
      </c>
      <c r="BY251" t="s">
        <v>2153</v>
      </c>
      <c r="BZ251" t="s">
        <v>124</v>
      </c>
      <c r="CA251" t="s">
        <v>287</v>
      </c>
      <c r="CB251" t="s">
        <v>288</v>
      </c>
      <c r="CC251" s="3">
        <v>81657</v>
      </c>
      <c r="CD251" t="s">
        <v>303</v>
      </c>
      <c r="CE251" t="s">
        <v>304</v>
      </c>
      <c r="CF251" s="4">
        <v>15.49</v>
      </c>
      <c r="CH251" s="4">
        <v>23.24</v>
      </c>
      <c r="CJ251" t="s">
        <v>123</v>
      </c>
      <c r="CK251" t="s">
        <v>124</v>
      </c>
      <c r="CL251" t="s">
        <v>2154</v>
      </c>
      <c r="CO251" t="s">
        <v>124</v>
      </c>
      <c r="CP251" t="s">
        <v>121</v>
      </c>
      <c r="CQ251" t="s">
        <v>113</v>
      </c>
      <c r="CR251" t="s">
        <v>121</v>
      </c>
      <c r="CS251" t="s">
        <v>113</v>
      </c>
      <c r="CT251" t="s">
        <v>121</v>
      </c>
      <c r="CU251" t="s">
        <v>121</v>
      </c>
      <c r="CV251" t="s">
        <v>2155</v>
      </c>
      <c r="CW251" t="str">
        <f>"13034041800"</f>
        <v>13034041800</v>
      </c>
      <c r="CX251" t="s">
        <v>2156</v>
      </c>
      <c r="CY251" t="s">
        <v>124</v>
      </c>
      <c r="CZ251" t="s">
        <v>126</v>
      </c>
      <c r="DA251" t="s">
        <v>113</v>
      </c>
      <c r="DB251" t="s">
        <v>113</v>
      </c>
      <c r="DC251" t="s">
        <v>121</v>
      </c>
      <c r="DD251" t="s">
        <v>113</v>
      </c>
      <c r="DE251" t="s">
        <v>306</v>
      </c>
      <c r="DF251" t="s">
        <v>2157</v>
      </c>
      <c r="DG251" t="s">
        <v>308</v>
      </c>
      <c r="DH251" t="s">
        <v>301</v>
      </c>
      <c r="DI251" t="s">
        <v>309</v>
      </c>
    </row>
    <row r="252" spans="1:113" ht="15" customHeight="1" x14ac:dyDescent="0.25">
      <c r="A252" t="s">
        <v>7672</v>
      </c>
      <c r="B252" t="s">
        <v>129</v>
      </c>
      <c r="C252" s="1">
        <v>44082.815649999997</v>
      </c>
      <c r="D252" s="1">
        <v>44123</v>
      </c>
      <c r="E252" t="s">
        <v>113</v>
      </c>
      <c r="F252" t="s">
        <v>7673</v>
      </c>
      <c r="G252" t="s">
        <v>12803</v>
      </c>
      <c r="H252" t="s">
        <v>893</v>
      </c>
      <c r="I252">
        <v>4</v>
      </c>
      <c r="J252">
        <v>4</v>
      </c>
      <c r="K252" s="1">
        <v>44169</v>
      </c>
      <c r="L252" s="1">
        <v>44290</v>
      </c>
      <c r="M252" s="1">
        <v>44169</v>
      </c>
      <c r="N252" s="1">
        <v>44290</v>
      </c>
      <c r="O252" t="s">
        <v>132</v>
      </c>
      <c r="P252" t="s">
        <v>7674</v>
      </c>
      <c r="Q252" t="s">
        <v>7675</v>
      </c>
      <c r="R252" t="s">
        <v>7676</v>
      </c>
      <c r="S252" t="s">
        <v>124</v>
      </c>
      <c r="T252" t="s">
        <v>5429</v>
      </c>
      <c r="U252" t="s">
        <v>288</v>
      </c>
      <c r="V252" s="3">
        <v>81435</v>
      </c>
      <c r="W252" t="s">
        <v>117</v>
      </c>
      <c r="X252" t="s">
        <v>124</v>
      </c>
      <c r="Y252">
        <v>19707287501</v>
      </c>
      <c r="AA252">
        <v>61162</v>
      </c>
      <c r="AB252" t="s">
        <v>7677</v>
      </c>
      <c r="AC252" t="s">
        <v>7678</v>
      </c>
      <c r="AD252" t="s">
        <v>575</v>
      </c>
      <c r="AE252" t="s">
        <v>7679</v>
      </c>
      <c r="AF252" t="s">
        <v>7676</v>
      </c>
      <c r="AG252" t="s">
        <v>124</v>
      </c>
      <c r="AH252" t="s">
        <v>5429</v>
      </c>
      <c r="AI252" t="s">
        <v>288</v>
      </c>
      <c r="AJ252" s="3">
        <v>81435</v>
      </c>
      <c r="AK252" t="s">
        <v>117</v>
      </c>
      <c r="AL252" t="s">
        <v>124</v>
      </c>
      <c r="AM252">
        <v>19707287501</v>
      </c>
      <c r="AO252" t="s">
        <v>7680</v>
      </c>
      <c r="AP252" t="s">
        <v>141</v>
      </c>
      <c r="AQ252" t="s">
        <v>293</v>
      </c>
      <c r="AR252" t="s">
        <v>294</v>
      </c>
      <c r="AS252" t="s">
        <v>295</v>
      </c>
      <c r="AT252" t="s">
        <v>296</v>
      </c>
      <c r="AU252" t="s">
        <v>297</v>
      </c>
      <c r="AV252" t="s">
        <v>298</v>
      </c>
      <c r="AW252" t="s">
        <v>299</v>
      </c>
      <c r="AX252" s="3">
        <v>90071</v>
      </c>
      <c r="AY252" t="s">
        <v>117</v>
      </c>
      <c r="AZ252" t="s">
        <v>124</v>
      </c>
      <c r="BA252">
        <v>13108203322</v>
      </c>
      <c r="BC252" t="s">
        <v>300</v>
      </c>
      <c r="BD252" t="s">
        <v>301</v>
      </c>
      <c r="BE252" t="s">
        <v>288</v>
      </c>
      <c r="BF252" t="s">
        <v>274</v>
      </c>
      <c r="BG252" t="s">
        <v>288</v>
      </c>
      <c r="BH252" s="1">
        <v>44081.833333333336</v>
      </c>
      <c r="BI252">
        <v>35</v>
      </c>
      <c r="BJ252">
        <v>5</v>
      </c>
      <c r="BK252">
        <v>5</v>
      </c>
      <c r="BL252">
        <v>5</v>
      </c>
      <c r="BM252">
        <v>5</v>
      </c>
      <c r="BN252">
        <v>5</v>
      </c>
      <c r="BO252">
        <v>5</v>
      </c>
      <c r="BP252">
        <v>5</v>
      </c>
      <c r="BQ252" t="str">
        <f>"9:00 AM"</f>
        <v>9:00 AM</v>
      </c>
      <c r="BR252" t="str">
        <f>"4:00 PM"</f>
        <v>4:00 PM</v>
      </c>
      <c r="BS252" t="s">
        <v>120</v>
      </c>
      <c r="BT252">
        <v>0</v>
      </c>
      <c r="BU252">
        <v>0</v>
      </c>
      <c r="BV252" t="s">
        <v>113</v>
      </c>
      <c r="BW252">
        <v>0</v>
      </c>
      <c r="BX252" t="s">
        <v>7681</v>
      </c>
      <c r="BY252" t="s">
        <v>7682</v>
      </c>
      <c r="BZ252" t="s">
        <v>7683</v>
      </c>
      <c r="CA252" t="s">
        <v>5429</v>
      </c>
      <c r="CB252" t="s">
        <v>288</v>
      </c>
      <c r="CC252" s="3">
        <v>81435</v>
      </c>
      <c r="CD252" t="s">
        <v>5435</v>
      </c>
      <c r="CE252" t="s">
        <v>5436</v>
      </c>
      <c r="CF252" s="4">
        <v>25.86</v>
      </c>
      <c r="CH252" s="4">
        <v>38.79</v>
      </c>
      <c r="CJ252" t="s">
        <v>123</v>
      </c>
      <c r="CK252" t="s">
        <v>124</v>
      </c>
      <c r="CL252" t="s">
        <v>7684</v>
      </c>
      <c r="CO252" t="s">
        <v>124</v>
      </c>
      <c r="CP252" t="s">
        <v>113</v>
      </c>
      <c r="CQ252" t="s">
        <v>113</v>
      </c>
      <c r="CR252" t="s">
        <v>121</v>
      </c>
      <c r="CS252" t="s">
        <v>121</v>
      </c>
      <c r="CT252" t="s">
        <v>121</v>
      </c>
      <c r="CU252" t="s">
        <v>121</v>
      </c>
      <c r="CV252" t="s">
        <v>7685</v>
      </c>
      <c r="CW252" t="str">
        <f>"19707287501"</f>
        <v>19707287501</v>
      </c>
      <c r="CX252" t="s">
        <v>7680</v>
      </c>
      <c r="CY252" t="s">
        <v>124</v>
      </c>
      <c r="CZ252" t="s">
        <v>126</v>
      </c>
      <c r="DA252" t="s">
        <v>113</v>
      </c>
      <c r="DB252" t="s">
        <v>113</v>
      </c>
      <c r="DC252" t="s">
        <v>121</v>
      </c>
      <c r="DD252" t="s">
        <v>113</v>
      </c>
      <c r="DE252" t="s">
        <v>306</v>
      </c>
      <c r="DF252" t="s">
        <v>2157</v>
      </c>
      <c r="DG252" t="s">
        <v>308</v>
      </c>
      <c r="DH252" t="s">
        <v>301</v>
      </c>
      <c r="DI252" t="s">
        <v>309</v>
      </c>
    </row>
    <row r="253" spans="1:113" ht="15" customHeight="1" x14ac:dyDescent="0.25">
      <c r="A253" t="s">
        <v>8445</v>
      </c>
      <c r="B253" t="s">
        <v>835</v>
      </c>
      <c r="C253" s="1">
        <v>44082.81824537037</v>
      </c>
      <c r="D253" s="1">
        <v>44110</v>
      </c>
      <c r="E253" t="s">
        <v>113</v>
      </c>
      <c r="F253" t="s">
        <v>8446</v>
      </c>
      <c r="G253" t="s">
        <v>12845</v>
      </c>
      <c r="H253" t="s">
        <v>6845</v>
      </c>
      <c r="I253">
        <v>4</v>
      </c>
      <c r="K253" s="1">
        <v>44168</v>
      </c>
      <c r="L253" s="1">
        <v>44442</v>
      </c>
      <c r="O253" t="s">
        <v>132</v>
      </c>
      <c r="P253" t="s">
        <v>8447</v>
      </c>
      <c r="Q253" t="s">
        <v>124</v>
      </c>
      <c r="R253" t="s">
        <v>8448</v>
      </c>
      <c r="S253" t="s">
        <v>124</v>
      </c>
      <c r="T253" t="s">
        <v>5350</v>
      </c>
      <c r="U253" t="s">
        <v>147</v>
      </c>
      <c r="V253" s="3">
        <v>37129</v>
      </c>
      <c r="W253" t="s">
        <v>117</v>
      </c>
      <c r="X253" t="s">
        <v>124</v>
      </c>
      <c r="Y253">
        <v>16159474259</v>
      </c>
      <c r="AA253">
        <v>238110</v>
      </c>
      <c r="AB253" t="s">
        <v>8449</v>
      </c>
      <c r="AC253" t="s">
        <v>1699</v>
      </c>
      <c r="AD253" t="s">
        <v>8450</v>
      </c>
      <c r="AE253" t="s">
        <v>8451</v>
      </c>
      <c r="AF253" t="s">
        <v>8452</v>
      </c>
      <c r="AG253" t="s">
        <v>124</v>
      </c>
      <c r="AH253" t="s">
        <v>8453</v>
      </c>
      <c r="AI253" t="s">
        <v>147</v>
      </c>
      <c r="AJ253" s="3">
        <v>37086</v>
      </c>
      <c r="AK253" t="s">
        <v>117</v>
      </c>
      <c r="AL253" t="s">
        <v>124</v>
      </c>
      <c r="AM253">
        <v>16155685543</v>
      </c>
      <c r="AO253" t="s">
        <v>8454</v>
      </c>
      <c r="BG253" t="s">
        <v>147</v>
      </c>
      <c r="BH253" s="1">
        <v>44041.833333333336</v>
      </c>
      <c r="BI253">
        <v>40</v>
      </c>
      <c r="BJ253">
        <v>0</v>
      </c>
      <c r="BK253">
        <v>8</v>
      </c>
      <c r="BL253">
        <v>8</v>
      </c>
      <c r="BM253">
        <v>8</v>
      </c>
      <c r="BN253">
        <v>8</v>
      </c>
      <c r="BO253">
        <v>8</v>
      </c>
      <c r="BP253">
        <v>0</v>
      </c>
      <c r="BQ253" t="str">
        <f>"8:00 AM"</f>
        <v>8:00 AM</v>
      </c>
      <c r="BR253" t="str">
        <f>"5:00 PM"</f>
        <v>5:00 PM</v>
      </c>
      <c r="BS253" t="s">
        <v>120</v>
      </c>
      <c r="BT253">
        <v>0</v>
      </c>
      <c r="BU253">
        <v>3</v>
      </c>
      <c r="BV253" t="s">
        <v>113</v>
      </c>
      <c r="BW253">
        <v>0</v>
      </c>
      <c r="BX253" s="2" t="s">
        <v>8455</v>
      </c>
      <c r="BY253" t="s">
        <v>8456</v>
      </c>
      <c r="BZ253" t="s">
        <v>124</v>
      </c>
      <c r="CA253" t="s">
        <v>5350</v>
      </c>
      <c r="CB253" t="s">
        <v>147</v>
      </c>
      <c r="CC253" s="3">
        <v>37129</v>
      </c>
      <c r="CD253" t="s">
        <v>5351</v>
      </c>
      <c r="CE253" t="s">
        <v>4681</v>
      </c>
      <c r="CF253" s="4">
        <v>21.73</v>
      </c>
      <c r="CG253" s="4">
        <v>24</v>
      </c>
      <c r="CH253" s="4">
        <v>32.6</v>
      </c>
      <c r="CI253" s="4">
        <v>36</v>
      </c>
      <c r="CJ253" t="s">
        <v>123</v>
      </c>
      <c r="CK253" t="s">
        <v>124</v>
      </c>
      <c r="CL253" t="s">
        <v>8457</v>
      </c>
      <c r="CO253" t="s">
        <v>124</v>
      </c>
      <c r="CP253" t="s">
        <v>113</v>
      </c>
      <c r="CQ253" t="s">
        <v>121</v>
      </c>
      <c r="CR253" t="s">
        <v>121</v>
      </c>
      <c r="CS253" t="s">
        <v>121</v>
      </c>
      <c r="CT253" t="s">
        <v>121</v>
      </c>
      <c r="CU253" t="s">
        <v>121</v>
      </c>
      <c r="CV253" t="s">
        <v>170</v>
      </c>
      <c r="CW253" t="str">
        <f>"16155685543"</f>
        <v>16155685543</v>
      </c>
      <c r="CX253" t="s">
        <v>8458</v>
      </c>
      <c r="CY253" t="s">
        <v>124</v>
      </c>
      <c r="CZ253" t="s">
        <v>126</v>
      </c>
      <c r="DA253" t="s">
        <v>113</v>
      </c>
      <c r="DB253" t="s">
        <v>113</v>
      </c>
      <c r="DC253" t="s">
        <v>121</v>
      </c>
      <c r="DD253" t="s">
        <v>113</v>
      </c>
    </row>
    <row r="254" spans="1:113" ht="15" customHeight="1" x14ac:dyDescent="0.25">
      <c r="A254" t="s">
        <v>11715</v>
      </c>
      <c r="B254" t="s">
        <v>129</v>
      </c>
      <c r="C254" s="1">
        <v>44082.91518541667</v>
      </c>
      <c r="D254" s="1">
        <v>44123</v>
      </c>
      <c r="E254" t="s">
        <v>113</v>
      </c>
      <c r="F254" t="s">
        <v>358</v>
      </c>
      <c r="G254" t="s">
        <v>12791</v>
      </c>
      <c r="H254" t="s">
        <v>283</v>
      </c>
      <c r="I254">
        <v>7</v>
      </c>
      <c r="J254">
        <v>7</v>
      </c>
      <c r="K254" s="1">
        <v>44166</v>
      </c>
      <c r="L254" s="1">
        <v>44423</v>
      </c>
      <c r="M254" s="1">
        <v>44166</v>
      </c>
      <c r="N254" s="1">
        <v>44423</v>
      </c>
      <c r="O254" t="s">
        <v>115</v>
      </c>
      <c r="P254" t="s">
        <v>11716</v>
      </c>
      <c r="Q254" t="s">
        <v>11717</v>
      </c>
      <c r="R254" t="s">
        <v>11718</v>
      </c>
      <c r="S254" t="s">
        <v>11719</v>
      </c>
      <c r="T254" t="s">
        <v>11720</v>
      </c>
      <c r="U254" t="s">
        <v>499</v>
      </c>
      <c r="V254" s="3">
        <v>59716</v>
      </c>
      <c r="W254" t="s">
        <v>117</v>
      </c>
      <c r="X254" t="s">
        <v>124</v>
      </c>
      <c r="Y254">
        <v>14069959000</v>
      </c>
      <c r="Z254">
        <v>7008</v>
      </c>
      <c r="AA254">
        <v>72111</v>
      </c>
      <c r="AB254" t="s">
        <v>11721</v>
      </c>
      <c r="AC254" t="s">
        <v>6931</v>
      </c>
      <c r="AD254" t="s">
        <v>124</v>
      </c>
      <c r="AE254" t="s">
        <v>11722</v>
      </c>
      <c r="AF254" t="s">
        <v>11718</v>
      </c>
      <c r="AG254" t="s">
        <v>11723</v>
      </c>
      <c r="AH254" t="s">
        <v>11720</v>
      </c>
      <c r="AI254" t="s">
        <v>499</v>
      </c>
      <c r="AJ254" s="3">
        <v>59716</v>
      </c>
      <c r="AK254" t="s">
        <v>117</v>
      </c>
      <c r="AL254" t="s">
        <v>124</v>
      </c>
      <c r="AM254">
        <v>14069959000</v>
      </c>
      <c r="AN254">
        <v>7008</v>
      </c>
      <c r="AO254" t="s">
        <v>11724</v>
      </c>
      <c r="AP254" t="s">
        <v>239</v>
      </c>
      <c r="AQ254" t="s">
        <v>5413</v>
      </c>
      <c r="AR254" t="s">
        <v>1717</v>
      </c>
      <c r="AS254" t="s">
        <v>124</v>
      </c>
      <c r="AT254" t="s">
        <v>5414</v>
      </c>
      <c r="AU254" t="s">
        <v>5415</v>
      </c>
      <c r="AV254" t="s">
        <v>5416</v>
      </c>
      <c r="AW254" t="s">
        <v>158</v>
      </c>
      <c r="AX254" s="3">
        <v>78266</v>
      </c>
      <c r="AY254" t="s">
        <v>117</v>
      </c>
      <c r="AZ254" t="s">
        <v>124</v>
      </c>
      <c r="BA254">
        <v>18305844555</v>
      </c>
      <c r="BC254" t="s">
        <v>5417</v>
      </c>
      <c r="BD254" t="s">
        <v>5418</v>
      </c>
      <c r="BG254" t="s">
        <v>499</v>
      </c>
      <c r="BH254" s="1">
        <v>44081.833333333336</v>
      </c>
      <c r="BI254">
        <v>40</v>
      </c>
      <c r="BJ254">
        <v>0</v>
      </c>
      <c r="BK254">
        <v>8</v>
      </c>
      <c r="BL254">
        <v>8</v>
      </c>
      <c r="BM254">
        <v>8</v>
      </c>
      <c r="BN254">
        <v>8</v>
      </c>
      <c r="BO254">
        <v>8</v>
      </c>
      <c r="BP254">
        <v>0</v>
      </c>
      <c r="BQ254" t="str">
        <f>"8:00 AM"</f>
        <v>8:00 AM</v>
      </c>
      <c r="BR254" t="str">
        <f>"5:00 PM"</f>
        <v>5:00 PM</v>
      </c>
      <c r="BS254" t="s">
        <v>526</v>
      </c>
      <c r="BT254">
        <v>0</v>
      </c>
      <c r="BU254">
        <v>3</v>
      </c>
      <c r="BV254" t="s">
        <v>113</v>
      </c>
      <c r="BW254">
        <v>0</v>
      </c>
      <c r="BX254" t="s">
        <v>170</v>
      </c>
      <c r="BY254" t="s">
        <v>11718</v>
      </c>
      <c r="BZ254" t="s">
        <v>124</v>
      </c>
      <c r="CA254" t="s">
        <v>11720</v>
      </c>
      <c r="CB254" t="s">
        <v>499</v>
      </c>
      <c r="CC254" s="3">
        <v>59716</v>
      </c>
      <c r="CD254" t="s">
        <v>503</v>
      </c>
      <c r="CE254" t="s">
        <v>504</v>
      </c>
      <c r="CF254" s="4">
        <v>17</v>
      </c>
      <c r="CG254" s="4">
        <v>17</v>
      </c>
      <c r="CH254" s="4">
        <v>25.5</v>
      </c>
      <c r="CI254" s="4">
        <v>25.5</v>
      </c>
      <c r="CJ254" t="s">
        <v>123</v>
      </c>
      <c r="CK254" t="s">
        <v>5421</v>
      </c>
      <c r="CL254" t="s">
        <v>11725</v>
      </c>
      <c r="CO254" t="s">
        <v>124</v>
      </c>
      <c r="CP254" t="s">
        <v>113</v>
      </c>
      <c r="CQ254" t="s">
        <v>113</v>
      </c>
      <c r="CR254" t="s">
        <v>121</v>
      </c>
      <c r="CS254" t="s">
        <v>121</v>
      </c>
      <c r="CT254" t="s">
        <v>121</v>
      </c>
      <c r="CU254" t="s">
        <v>121</v>
      </c>
      <c r="CV254" t="s">
        <v>11726</v>
      </c>
      <c r="CW254" t="str">
        <f>"14069959000"</f>
        <v>14069959000</v>
      </c>
      <c r="CX254" t="s">
        <v>11724</v>
      </c>
      <c r="CY254" t="s">
        <v>124</v>
      </c>
      <c r="CZ254" t="s">
        <v>126</v>
      </c>
      <c r="DA254" t="s">
        <v>113</v>
      </c>
      <c r="DB254" t="s">
        <v>121</v>
      </c>
      <c r="DC254" t="s">
        <v>121</v>
      </c>
      <c r="DD254" t="s">
        <v>113</v>
      </c>
    </row>
    <row r="255" spans="1:113" ht="15" customHeight="1" x14ac:dyDescent="0.25">
      <c r="A255" t="s">
        <v>7149</v>
      </c>
      <c r="B255" t="s">
        <v>129</v>
      </c>
      <c r="C255" s="1">
        <v>44083.510065625</v>
      </c>
      <c r="D255" s="1">
        <v>44131</v>
      </c>
      <c r="E255" t="s">
        <v>113</v>
      </c>
      <c r="F255" t="s">
        <v>561</v>
      </c>
      <c r="G255" t="s">
        <v>12787</v>
      </c>
      <c r="H255" t="s">
        <v>176</v>
      </c>
      <c r="I255">
        <v>45</v>
      </c>
      <c r="J255">
        <v>45</v>
      </c>
      <c r="K255" s="1">
        <v>44164</v>
      </c>
      <c r="L255" s="1">
        <v>44316</v>
      </c>
      <c r="M255" s="1">
        <v>44164</v>
      </c>
      <c r="N255" s="1">
        <v>44316</v>
      </c>
      <c r="O255" t="s">
        <v>132</v>
      </c>
      <c r="P255" t="s">
        <v>7150</v>
      </c>
      <c r="R255" t="s">
        <v>7151</v>
      </c>
      <c r="T255" t="s">
        <v>7152</v>
      </c>
      <c r="U255" t="s">
        <v>2454</v>
      </c>
      <c r="V255" s="3">
        <v>39747</v>
      </c>
      <c r="W255" t="s">
        <v>117</v>
      </c>
      <c r="Y255">
        <v>16623108401</v>
      </c>
      <c r="AA255">
        <v>115310</v>
      </c>
      <c r="AB255" t="s">
        <v>7153</v>
      </c>
      <c r="AC255" t="s">
        <v>4793</v>
      </c>
      <c r="AE255" t="s">
        <v>161</v>
      </c>
      <c r="AF255" t="s">
        <v>7151</v>
      </c>
      <c r="AH255" t="s">
        <v>7152</v>
      </c>
      <c r="AI255" t="s">
        <v>2454</v>
      </c>
      <c r="AJ255" s="3">
        <v>39747</v>
      </c>
      <c r="AK255" t="s">
        <v>117</v>
      </c>
      <c r="AM255">
        <v>16623108401</v>
      </c>
      <c r="AO255" t="s">
        <v>7154</v>
      </c>
      <c r="AP255" t="s">
        <v>141</v>
      </c>
      <c r="AQ255" t="s">
        <v>7155</v>
      </c>
      <c r="AR255" t="s">
        <v>4776</v>
      </c>
      <c r="AT255" t="s">
        <v>7156</v>
      </c>
      <c r="AV255" t="s">
        <v>7157</v>
      </c>
      <c r="AW255" t="s">
        <v>2454</v>
      </c>
      <c r="AX255" s="3">
        <v>39272</v>
      </c>
      <c r="AY255" t="s">
        <v>117</v>
      </c>
      <c r="BA255">
        <v>16015020955</v>
      </c>
      <c r="BC255" t="s">
        <v>7158</v>
      </c>
      <c r="BD255" t="s">
        <v>7159</v>
      </c>
      <c r="BE255" t="s">
        <v>2454</v>
      </c>
      <c r="BF255" t="s">
        <v>7160</v>
      </c>
      <c r="BG255" t="s">
        <v>2454</v>
      </c>
      <c r="BH255" s="1">
        <v>44082.833333333336</v>
      </c>
      <c r="BI255">
        <v>40</v>
      </c>
      <c r="BJ255">
        <v>0</v>
      </c>
      <c r="BK255">
        <v>8</v>
      </c>
      <c r="BL255">
        <v>8</v>
      </c>
      <c r="BM255">
        <v>8</v>
      </c>
      <c r="BN255">
        <v>8</v>
      </c>
      <c r="BO255">
        <v>8</v>
      </c>
      <c r="BP255">
        <v>0</v>
      </c>
      <c r="BQ255" t="str">
        <f>"8:00 AM"</f>
        <v>8:00 AM</v>
      </c>
      <c r="BR255" t="str">
        <f>"4:00 PM"</f>
        <v>4:00 PM</v>
      </c>
      <c r="BS255" t="s">
        <v>120</v>
      </c>
      <c r="BT255">
        <v>0</v>
      </c>
      <c r="BU255">
        <v>0</v>
      </c>
      <c r="BV255" t="s">
        <v>113</v>
      </c>
      <c r="BW255">
        <v>0</v>
      </c>
      <c r="BX255" t="s">
        <v>7161</v>
      </c>
      <c r="BY255" t="s">
        <v>7151</v>
      </c>
      <c r="CA255" t="s">
        <v>7152</v>
      </c>
      <c r="CB255" t="s">
        <v>2454</v>
      </c>
      <c r="CC255" s="3">
        <v>39747</v>
      </c>
      <c r="CD255" t="s">
        <v>1556</v>
      </c>
      <c r="CE255" t="s">
        <v>3148</v>
      </c>
      <c r="CF255" s="4">
        <v>15.76</v>
      </c>
      <c r="CG255" s="4">
        <v>15.76</v>
      </c>
      <c r="CJ255" t="s">
        <v>123</v>
      </c>
      <c r="CL255" t="s">
        <v>7162</v>
      </c>
      <c r="CO255" t="s">
        <v>121</v>
      </c>
      <c r="CP255" t="s">
        <v>121</v>
      </c>
      <c r="CQ255" t="s">
        <v>121</v>
      </c>
      <c r="CR255" t="s">
        <v>113</v>
      </c>
      <c r="CS255" t="s">
        <v>113</v>
      </c>
      <c r="CT255" t="s">
        <v>121</v>
      </c>
      <c r="CU255" t="s">
        <v>121</v>
      </c>
      <c r="CV255" t="s">
        <v>120</v>
      </c>
      <c r="CW255" t="str">
        <f>"16623108401"</f>
        <v>16623108401</v>
      </c>
      <c r="CX255" t="s">
        <v>7154</v>
      </c>
      <c r="CY255" t="s">
        <v>124</v>
      </c>
      <c r="CZ255" t="s">
        <v>126</v>
      </c>
      <c r="DA255" t="s">
        <v>113</v>
      </c>
      <c r="DB255" t="s">
        <v>113</v>
      </c>
      <c r="DC255" t="s">
        <v>121</v>
      </c>
      <c r="DD255" t="s">
        <v>113</v>
      </c>
    </row>
    <row r="256" spans="1:113" ht="15" customHeight="1" x14ac:dyDescent="0.25">
      <c r="A256" t="s">
        <v>12302</v>
      </c>
      <c r="B256" t="s">
        <v>129</v>
      </c>
      <c r="C256" s="1">
        <v>44083.660426851849</v>
      </c>
      <c r="D256" s="1">
        <v>44144</v>
      </c>
      <c r="E256" t="s">
        <v>121</v>
      </c>
      <c r="F256" t="s">
        <v>175</v>
      </c>
      <c r="G256" t="s">
        <v>12787</v>
      </c>
      <c r="H256" t="s">
        <v>176</v>
      </c>
      <c r="I256">
        <v>84</v>
      </c>
      <c r="J256">
        <v>84</v>
      </c>
      <c r="K256" s="1">
        <v>44166</v>
      </c>
      <c r="L256" s="1">
        <v>44469</v>
      </c>
      <c r="M256" s="1">
        <v>44166</v>
      </c>
      <c r="N256" s="1">
        <v>44469</v>
      </c>
      <c r="O256" t="s">
        <v>115</v>
      </c>
      <c r="P256" t="s">
        <v>12303</v>
      </c>
      <c r="Q256" t="s">
        <v>178</v>
      </c>
      <c r="R256" t="s">
        <v>12304</v>
      </c>
      <c r="S256" t="s">
        <v>12305</v>
      </c>
      <c r="T256" t="s">
        <v>12013</v>
      </c>
      <c r="U256" t="s">
        <v>182</v>
      </c>
      <c r="V256" s="3">
        <v>97501</v>
      </c>
      <c r="W256" t="s">
        <v>117</v>
      </c>
      <c r="X256" t="s">
        <v>178</v>
      </c>
      <c r="Y256">
        <v>15418420038</v>
      </c>
      <c r="AA256">
        <v>115310</v>
      </c>
      <c r="AB256" t="s">
        <v>12306</v>
      </c>
      <c r="AC256" t="s">
        <v>12307</v>
      </c>
      <c r="AD256" t="s">
        <v>2885</v>
      </c>
      <c r="AE256" t="s">
        <v>12308</v>
      </c>
      <c r="AF256" t="s">
        <v>12309</v>
      </c>
      <c r="AG256" t="s">
        <v>12305</v>
      </c>
      <c r="AH256" t="s">
        <v>12013</v>
      </c>
      <c r="AI256" t="s">
        <v>182</v>
      </c>
      <c r="AJ256" s="3">
        <v>97501</v>
      </c>
      <c r="AK256" t="s">
        <v>117</v>
      </c>
      <c r="AL256" t="s">
        <v>178</v>
      </c>
      <c r="AM256">
        <v>15418420038</v>
      </c>
      <c r="AO256" t="s">
        <v>12310</v>
      </c>
      <c r="BG256" t="s">
        <v>182</v>
      </c>
      <c r="BH256" s="1">
        <v>44083.833333333336</v>
      </c>
      <c r="BI256">
        <v>40</v>
      </c>
      <c r="BJ256">
        <v>0</v>
      </c>
      <c r="BK256">
        <v>8</v>
      </c>
      <c r="BL256">
        <v>8</v>
      </c>
      <c r="BM256">
        <v>8</v>
      </c>
      <c r="BN256">
        <v>8</v>
      </c>
      <c r="BO256">
        <v>8</v>
      </c>
      <c r="BP256">
        <v>0</v>
      </c>
      <c r="BQ256" t="str">
        <f>"7:00 AM"</f>
        <v>7:00 AM</v>
      </c>
      <c r="BR256" t="str">
        <f>"3:30 AM"</f>
        <v>3:30 AM</v>
      </c>
      <c r="BS256" t="s">
        <v>120</v>
      </c>
      <c r="BT256">
        <v>0</v>
      </c>
      <c r="BU256">
        <v>3</v>
      </c>
      <c r="BV256" t="s">
        <v>113</v>
      </c>
      <c r="BW256">
        <v>0</v>
      </c>
      <c r="BX256" s="2" t="s">
        <v>12311</v>
      </c>
      <c r="BY256" t="s">
        <v>12304</v>
      </c>
      <c r="BZ256" t="s">
        <v>12305</v>
      </c>
      <c r="CA256" t="s">
        <v>12013</v>
      </c>
      <c r="CB256" t="s">
        <v>182</v>
      </c>
      <c r="CC256" s="3">
        <v>97501</v>
      </c>
      <c r="CD256" t="s">
        <v>137</v>
      </c>
      <c r="CE256" t="s">
        <v>582</v>
      </c>
      <c r="CF256" s="4">
        <v>13.5</v>
      </c>
      <c r="CG256" s="4">
        <v>18.899999999999999</v>
      </c>
      <c r="CH256" s="4">
        <v>0</v>
      </c>
      <c r="CJ256" t="s">
        <v>123</v>
      </c>
      <c r="CK256" t="s">
        <v>12312</v>
      </c>
      <c r="CL256" t="s">
        <v>12313</v>
      </c>
      <c r="CO256" t="s">
        <v>124</v>
      </c>
      <c r="CP256" t="s">
        <v>121</v>
      </c>
      <c r="CQ256" t="s">
        <v>121</v>
      </c>
      <c r="CR256" t="s">
        <v>113</v>
      </c>
      <c r="CS256" t="s">
        <v>121</v>
      </c>
      <c r="CT256" t="s">
        <v>121</v>
      </c>
      <c r="CU256" t="s">
        <v>121</v>
      </c>
      <c r="CV256" t="s">
        <v>12314</v>
      </c>
      <c r="CW256" t="str">
        <f>"15418420038"</f>
        <v>15418420038</v>
      </c>
      <c r="CX256" t="s">
        <v>12310</v>
      </c>
      <c r="CY256" t="s">
        <v>124</v>
      </c>
      <c r="CZ256" t="s">
        <v>126</v>
      </c>
      <c r="DA256" t="s">
        <v>113</v>
      </c>
      <c r="DB256" t="s">
        <v>113</v>
      </c>
      <c r="DC256" t="s">
        <v>121</v>
      </c>
      <c r="DD256" t="s">
        <v>113</v>
      </c>
      <c r="DE256" t="s">
        <v>193</v>
      </c>
      <c r="DF256" t="s">
        <v>194</v>
      </c>
      <c r="DG256" t="s">
        <v>195</v>
      </c>
      <c r="DH256" t="s">
        <v>196</v>
      </c>
      <c r="DI256" t="s">
        <v>197</v>
      </c>
    </row>
    <row r="257" spans="1:113" ht="15" customHeight="1" x14ac:dyDescent="0.25">
      <c r="A257" t="s">
        <v>6251</v>
      </c>
      <c r="B257" t="s">
        <v>852</v>
      </c>
      <c r="C257" s="1">
        <v>44083.777346990741</v>
      </c>
      <c r="D257" s="1">
        <v>44117</v>
      </c>
      <c r="E257" t="s">
        <v>113</v>
      </c>
      <c r="F257" t="s">
        <v>6252</v>
      </c>
      <c r="G257" t="s">
        <v>12844</v>
      </c>
      <c r="H257" t="s">
        <v>6253</v>
      </c>
      <c r="I257">
        <v>50</v>
      </c>
      <c r="K257" s="1">
        <v>44105</v>
      </c>
      <c r="L257" s="1">
        <v>44196</v>
      </c>
      <c r="O257" t="s">
        <v>132</v>
      </c>
      <c r="P257" t="s">
        <v>6254</v>
      </c>
      <c r="R257" t="s">
        <v>6255</v>
      </c>
      <c r="S257" t="s">
        <v>6256</v>
      </c>
      <c r="T257" t="s">
        <v>6257</v>
      </c>
      <c r="U257" t="s">
        <v>116</v>
      </c>
      <c r="V257" s="3">
        <v>2062</v>
      </c>
      <c r="W257" t="s">
        <v>117</v>
      </c>
      <c r="X257" t="s">
        <v>517</v>
      </c>
      <c r="Y257">
        <v>19789185144</v>
      </c>
      <c r="AA257">
        <v>722513</v>
      </c>
      <c r="AB257" t="s">
        <v>6258</v>
      </c>
      <c r="AC257" t="s">
        <v>6259</v>
      </c>
      <c r="AD257" t="s">
        <v>517</v>
      </c>
      <c r="AE257" t="s">
        <v>6260</v>
      </c>
      <c r="AF257" t="s">
        <v>6255</v>
      </c>
      <c r="AG257" t="s">
        <v>6256</v>
      </c>
      <c r="AH257" t="s">
        <v>6257</v>
      </c>
      <c r="AI257" t="s">
        <v>116</v>
      </c>
      <c r="AJ257" s="3">
        <v>2062</v>
      </c>
      <c r="AK257" t="s">
        <v>117</v>
      </c>
      <c r="AL257" t="s">
        <v>517</v>
      </c>
      <c r="AM257">
        <v>19789185144</v>
      </c>
      <c r="AO257" t="s">
        <v>6261</v>
      </c>
      <c r="BG257" t="s">
        <v>116</v>
      </c>
      <c r="BH257" s="1">
        <v>44082.833333333336</v>
      </c>
      <c r="BI257">
        <v>40</v>
      </c>
      <c r="BJ257">
        <v>0</v>
      </c>
      <c r="BK257">
        <v>8</v>
      </c>
      <c r="BL257">
        <v>8</v>
      </c>
      <c r="BM257">
        <v>0</v>
      </c>
      <c r="BN257">
        <v>8</v>
      </c>
      <c r="BO257">
        <v>8</v>
      </c>
      <c r="BP257">
        <v>8</v>
      </c>
      <c r="BQ257" t="str">
        <f>"8:00 AM"</f>
        <v>8:00 AM</v>
      </c>
      <c r="BR257" t="str">
        <f>"4:00 PM"</f>
        <v>4:00 PM</v>
      </c>
      <c r="BS257" t="s">
        <v>120</v>
      </c>
      <c r="BT257">
        <v>0</v>
      </c>
      <c r="BU257">
        <v>0</v>
      </c>
      <c r="BV257" t="s">
        <v>113</v>
      </c>
      <c r="BW257">
        <v>0</v>
      </c>
      <c r="BX257" t="s">
        <v>170</v>
      </c>
      <c r="BY257" t="s">
        <v>6262</v>
      </c>
      <c r="CA257" t="s">
        <v>6263</v>
      </c>
      <c r="CB257" t="s">
        <v>116</v>
      </c>
      <c r="CC257" s="3">
        <v>2462</v>
      </c>
      <c r="CD257" t="s">
        <v>6264</v>
      </c>
      <c r="CE257" t="s">
        <v>6265</v>
      </c>
      <c r="CF257" s="4">
        <v>13.85</v>
      </c>
      <c r="CG257" s="4">
        <v>13.85</v>
      </c>
      <c r="CJ257" t="s">
        <v>123</v>
      </c>
      <c r="CL257" t="s">
        <v>6266</v>
      </c>
      <c r="CO257" t="s">
        <v>121</v>
      </c>
      <c r="CP257" t="s">
        <v>121</v>
      </c>
      <c r="CQ257" t="s">
        <v>113</v>
      </c>
      <c r="CR257" t="s">
        <v>121</v>
      </c>
      <c r="CS257" t="s">
        <v>121</v>
      </c>
      <c r="CT257" t="s">
        <v>121</v>
      </c>
      <c r="CU257" t="s">
        <v>113</v>
      </c>
      <c r="CV257" t="s">
        <v>6267</v>
      </c>
      <c r="CW257" t="str">
        <f>"19789185144"</f>
        <v>19789185144</v>
      </c>
      <c r="CX257" t="s">
        <v>6261</v>
      </c>
      <c r="CY257" t="s">
        <v>517</v>
      </c>
      <c r="CZ257" t="s">
        <v>126</v>
      </c>
      <c r="DA257" t="s">
        <v>113</v>
      </c>
      <c r="DB257" t="s">
        <v>113</v>
      </c>
      <c r="DC257" t="s">
        <v>121</v>
      </c>
      <c r="DD257" t="s">
        <v>113</v>
      </c>
      <c r="DE257" t="s">
        <v>6258</v>
      </c>
      <c r="DF257" t="s">
        <v>6259</v>
      </c>
      <c r="DG257" t="s">
        <v>517</v>
      </c>
      <c r="DH257" t="s">
        <v>6268</v>
      </c>
      <c r="DI257" t="s">
        <v>6261</v>
      </c>
    </row>
    <row r="258" spans="1:113" ht="15" customHeight="1" x14ac:dyDescent="0.25">
      <c r="A258" t="s">
        <v>9766</v>
      </c>
      <c r="B258" t="s">
        <v>129</v>
      </c>
      <c r="C258" s="1">
        <v>44084.446145023147</v>
      </c>
      <c r="D258" s="1">
        <v>44126</v>
      </c>
      <c r="E258" t="s">
        <v>113</v>
      </c>
      <c r="F258" t="s">
        <v>2946</v>
      </c>
      <c r="G258" t="s">
        <v>12786</v>
      </c>
      <c r="H258" t="s">
        <v>131</v>
      </c>
      <c r="I258">
        <v>7</v>
      </c>
      <c r="J258">
        <v>7</v>
      </c>
      <c r="K258" s="1">
        <v>44166</v>
      </c>
      <c r="L258" s="1">
        <v>44255</v>
      </c>
      <c r="M258" s="1">
        <v>44166</v>
      </c>
      <c r="N258" s="1">
        <v>44255</v>
      </c>
      <c r="O258" t="s">
        <v>132</v>
      </c>
      <c r="P258" t="s">
        <v>9767</v>
      </c>
      <c r="R258" t="s">
        <v>9768</v>
      </c>
      <c r="T258" t="s">
        <v>9769</v>
      </c>
      <c r="U258" t="s">
        <v>1825</v>
      </c>
      <c r="V258" s="3">
        <v>48026</v>
      </c>
      <c r="W258" t="s">
        <v>117</v>
      </c>
      <c r="Y258">
        <v>15865319486</v>
      </c>
      <c r="AA258">
        <v>488490</v>
      </c>
      <c r="AB258" t="s">
        <v>9770</v>
      </c>
      <c r="AC258" t="s">
        <v>9771</v>
      </c>
      <c r="AE258" t="s">
        <v>139</v>
      </c>
      <c r="AF258" t="s">
        <v>9768</v>
      </c>
      <c r="AH258" t="s">
        <v>9772</v>
      </c>
      <c r="AI258" t="s">
        <v>1825</v>
      </c>
      <c r="AJ258" s="3">
        <v>48026</v>
      </c>
      <c r="AK258" t="s">
        <v>117</v>
      </c>
      <c r="AM258">
        <v>15865319486</v>
      </c>
      <c r="AO258" t="s">
        <v>9773</v>
      </c>
      <c r="AP258" t="s">
        <v>141</v>
      </c>
      <c r="AQ258" t="s">
        <v>2954</v>
      </c>
      <c r="AR258" t="s">
        <v>1272</v>
      </c>
      <c r="AS258" t="s">
        <v>948</v>
      </c>
      <c r="AT258" t="s">
        <v>2955</v>
      </c>
      <c r="AV258" t="s">
        <v>2956</v>
      </c>
      <c r="AW258" t="s">
        <v>2957</v>
      </c>
      <c r="AX258" s="3">
        <v>54301</v>
      </c>
      <c r="AY258" t="s">
        <v>117</v>
      </c>
      <c r="BA258">
        <v>19703180464</v>
      </c>
      <c r="BC258" t="s">
        <v>2958</v>
      </c>
      <c r="BD258" t="s">
        <v>2959</v>
      </c>
      <c r="BE258" t="s">
        <v>2103</v>
      </c>
      <c r="BF258" t="s">
        <v>6285</v>
      </c>
      <c r="BG258" t="s">
        <v>1825</v>
      </c>
      <c r="BH258" s="1">
        <v>44083.833333333336</v>
      </c>
      <c r="BI258">
        <v>35</v>
      </c>
      <c r="BJ258">
        <v>0</v>
      </c>
      <c r="BK258">
        <v>7</v>
      </c>
      <c r="BL258">
        <v>7</v>
      </c>
      <c r="BM258">
        <v>7</v>
      </c>
      <c r="BN258">
        <v>7</v>
      </c>
      <c r="BO258">
        <v>7</v>
      </c>
      <c r="BP258">
        <v>0</v>
      </c>
      <c r="BQ258" t="str">
        <f>"11:00 PM"</f>
        <v>11:00 PM</v>
      </c>
      <c r="BR258" t="str">
        <f>"7:00 AM"</f>
        <v>7:00 AM</v>
      </c>
      <c r="BS258" t="s">
        <v>120</v>
      </c>
      <c r="BT258">
        <v>0</v>
      </c>
      <c r="BU258">
        <v>0</v>
      </c>
      <c r="BV258" t="s">
        <v>113</v>
      </c>
      <c r="BW258">
        <v>0</v>
      </c>
      <c r="BX258" t="s">
        <v>392</v>
      </c>
      <c r="BY258" t="s">
        <v>9774</v>
      </c>
      <c r="CA258" t="s">
        <v>9769</v>
      </c>
      <c r="CB258" t="s">
        <v>1825</v>
      </c>
      <c r="CC258" s="3">
        <v>48026</v>
      </c>
      <c r="CD258" t="s">
        <v>1924</v>
      </c>
      <c r="CE258" t="s">
        <v>1839</v>
      </c>
      <c r="CF258" s="4">
        <v>14.95</v>
      </c>
      <c r="CG258" s="4">
        <v>14.95</v>
      </c>
      <c r="CH258" s="4">
        <v>22.46</v>
      </c>
      <c r="CI258" s="4">
        <v>22.46</v>
      </c>
      <c r="CJ258" t="s">
        <v>123</v>
      </c>
      <c r="CK258" t="s">
        <v>9775</v>
      </c>
      <c r="CL258" t="s">
        <v>9776</v>
      </c>
      <c r="CO258" t="s">
        <v>124</v>
      </c>
      <c r="CP258" t="s">
        <v>121</v>
      </c>
      <c r="CQ258" t="s">
        <v>121</v>
      </c>
      <c r="CR258" t="s">
        <v>121</v>
      </c>
      <c r="CS258" t="s">
        <v>121</v>
      </c>
      <c r="CT258" t="s">
        <v>121</v>
      </c>
      <c r="CU258" t="s">
        <v>121</v>
      </c>
      <c r="CV258" t="s">
        <v>9777</v>
      </c>
      <c r="CW258" t="str">
        <f>"15865319486"</f>
        <v>15865319486</v>
      </c>
      <c r="CX258" t="s">
        <v>9773</v>
      </c>
      <c r="CY258" t="s">
        <v>124</v>
      </c>
      <c r="CZ258" t="s">
        <v>126</v>
      </c>
      <c r="DA258" t="s">
        <v>113</v>
      </c>
      <c r="DB258" t="s">
        <v>113</v>
      </c>
      <c r="DC258" t="s">
        <v>121</v>
      </c>
      <c r="DD258" t="s">
        <v>113</v>
      </c>
    </row>
    <row r="259" spans="1:113" ht="15" customHeight="1" x14ac:dyDescent="0.25">
      <c r="A259" t="s">
        <v>4110</v>
      </c>
      <c r="B259" t="s">
        <v>129</v>
      </c>
      <c r="C259" s="1">
        <v>44084.505887500003</v>
      </c>
      <c r="D259" s="1">
        <v>44125</v>
      </c>
      <c r="E259" t="s">
        <v>113</v>
      </c>
      <c r="F259" t="s">
        <v>561</v>
      </c>
      <c r="G259" t="s">
        <v>12787</v>
      </c>
      <c r="H259" t="s">
        <v>176</v>
      </c>
      <c r="I259">
        <v>64</v>
      </c>
      <c r="J259">
        <v>64</v>
      </c>
      <c r="K259" s="1">
        <v>44170</v>
      </c>
      <c r="L259" s="1">
        <v>44362</v>
      </c>
      <c r="M259" s="1">
        <v>44170</v>
      </c>
      <c r="N259" s="1">
        <v>44362</v>
      </c>
      <c r="O259" t="s">
        <v>132</v>
      </c>
      <c r="P259" t="s">
        <v>4111</v>
      </c>
      <c r="R259" t="s">
        <v>4112</v>
      </c>
      <c r="T259" t="s">
        <v>4113</v>
      </c>
      <c r="U259" t="s">
        <v>348</v>
      </c>
      <c r="V259" s="3">
        <v>30701</v>
      </c>
      <c r="W259" t="s">
        <v>117</v>
      </c>
      <c r="Y259">
        <v>17066290353</v>
      </c>
      <c r="AA259">
        <v>11531</v>
      </c>
      <c r="AB259" t="s">
        <v>3138</v>
      </c>
      <c r="AC259" t="s">
        <v>4114</v>
      </c>
      <c r="AE259" t="s">
        <v>263</v>
      </c>
      <c r="AF259" t="s">
        <v>4112</v>
      </c>
      <c r="AH259" t="s">
        <v>4113</v>
      </c>
      <c r="AI259" t="s">
        <v>348</v>
      </c>
      <c r="AJ259" s="3">
        <v>30701</v>
      </c>
      <c r="AK259" t="s">
        <v>117</v>
      </c>
      <c r="AM259">
        <v>17066290353</v>
      </c>
      <c r="AO259" t="s">
        <v>4115</v>
      </c>
      <c r="AP259" t="s">
        <v>239</v>
      </c>
      <c r="AQ259" t="s">
        <v>472</v>
      </c>
      <c r="AR259" t="s">
        <v>473</v>
      </c>
      <c r="AS259" t="s">
        <v>124</v>
      </c>
      <c r="AT259" t="s">
        <v>474</v>
      </c>
      <c r="AU259" t="s">
        <v>475</v>
      </c>
      <c r="AV259" t="s">
        <v>476</v>
      </c>
      <c r="AW259" t="s">
        <v>324</v>
      </c>
      <c r="AX259" s="3">
        <v>83814</v>
      </c>
      <c r="AY259" t="s">
        <v>117</v>
      </c>
      <c r="BA259">
        <v>12087772654</v>
      </c>
      <c r="BC259" t="s">
        <v>477</v>
      </c>
      <c r="BD259" t="s">
        <v>478</v>
      </c>
      <c r="BG259" t="s">
        <v>348</v>
      </c>
      <c r="BH259" s="1">
        <v>44080.833333333336</v>
      </c>
      <c r="BI259">
        <v>40</v>
      </c>
      <c r="BJ259">
        <v>0</v>
      </c>
      <c r="BK259">
        <v>8</v>
      </c>
      <c r="BL259">
        <v>8</v>
      </c>
      <c r="BM259">
        <v>8</v>
      </c>
      <c r="BN259">
        <v>8</v>
      </c>
      <c r="BO259">
        <v>8</v>
      </c>
      <c r="BP259">
        <v>0</v>
      </c>
      <c r="BQ259" t="str">
        <f>"7:30 AM"</f>
        <v>7:30 AM</v>
      </c>
      <c r="BR259" t="str">
        <f>"4:30 PM"</f>
        <v>4:30 PM</v>
      </c>
      <c r="BS259" t="s">
        <v>120</v>
      </c>
      <c r="BT259">
        <v>0</v>
      </c>
      <c r="BU259">
        <v>3</v>
      </c>
      <c r="BV259" t="s">
        <v>113</v>
      </c>
      <c r="BW259">
        <v>0</v>
      </c>
      <c r="BX259" t="s">
        <v>2928</v>
      </c>
      <c r="BY259" t="s">
        <v>4116</v>
      </c>
      <c r="CA259" t="s">
        <v>4113</v>
      </c>
      <c r="CB259" t="s">
        <v>348</v>
      </c>
      <c r="CC259" s="3">
        <v>30701</v>
      </c>
      <c r="CD259" t="s">
        <v>4117</v>
      </c>
      <c r="CE259" t="s">
        <v>2931</v>
      </c>
      <c r="CF259" s="4">
        <v>11.15</v>
      </c>
      <c r="CG259" s="4">
        <v>36</v>
      </c>
      <c r="CH259" s="4">
        <v>16.73</v>
      </c>
      <c r="CI259" s="4">
        <v>54</v>
      </c>
      <c r="CJ259" t="s">
        <v>123</v>
      </c>
      <c r="CK259" t="s">
        <v>603</v>
      </c>
      <c r="CL259" t="s">
        <v>4118</v>
      </c>
      <c r="CM259" t="s">
        <v>4119</v>
      </c>
      <c r="CO259" t="s">
        <v>124</v>
      </c>
      <c r="CP259" t="s">
        <v>121</v>
      </c>
      <c r="CQ259" t="s">
        <v>121</v>
      </c>
      <c r="CR259" t="s">
        <v>121</v>
      </c>
      <c r="CS259" t="s">
        <v>113</v>
      </c>
      <c r="CT259" t="s">
        <v>121</v>
      </c>
      <c r="CU259" t="s">
        <v>121</v>
      </c>
      <c r="CV259" t="s">
        <v>485</v>
      </c>
      <c r="CW259" t="str">
        <f>"15704580766"</f>
        <v>15704580766</v>
      </c>
      <c r="CX259" t="s">
        <v>4120</v>
      </c>
      <c r="CY259" t="s">
        <v>124</v>
      </c>
      <c r="CZ259" t="s">
        <v>126</v>
      </c>
      <c r="DA259" t="s">
        <v>113</v>
      </c>
      <c r="DB259" t="s">
        <v>113</v>
      </c>
      <c r="DC259" t="s">
        <v>121</v>
      </c>
      <c r="DD259" t="s">
        <v>113</v>
      </c>
    </row>
    <row r="260" spans="1:113" ht="15" customHeight="1" x14ac:dyDescent="0.25">
      <c r="A260" t="s">
        <v>3052</v>
      </c>
      <c r="B260" t="s">
        <v>852</v>
      </c>
      <c r="C260" s="1">
        <v>44084.586856828704</v>
      </c>
      <c r="D260" s="1">
        <v>44123</v>
      </c>
      <c r="E260" t="s">
        <v>113</v>
      </c>
      <c r="F260" t="s">
        <v>561</v>
      </c>
      <c r="G260" t="s">
        <v>12787</v>
      </c>
      <c r="H260" t="s">
        <v>176</v>
      </c>
      <c r="I260">
        <v>90</v>
      </c>
      <c r="K260" s="1">
        <v>44159</v>
      </c>
      <c r="L260" s="1">
        <v>44377</v>
      </c>
      <c r="O260" t="s">
        <v>132</v>
      </c>
      <c r="P260" t="s">
        <v>3053</v>
      </c>
      <c r="R260" t="s">
        <v>3054</v>
      </c>
      <c r="T260" t="s">
        <v>3055</v>
      </c>
      <c r="U260" t="s">
        <v>339</v>
      </c>
      <c r="V260" s="3">
        <v>28345</v>
      </c>
      <c r="W260" t="s">
        <v>117</v>
      </c>
      <c r="Y260">
        <v>19109951794</v>
      </c>
      <c r="AA260">
        <v>1132</v>
      </c>
      <c r="AB260" t="s">
        <v>1762</v>
      </c>
      <c r="AC260" t="s">
        <v>3056</v>
      </c>
      <c r="AE260" t="s">
        <v>561</v>
      </c>
      <c r="AF260" t="s">
        <v>3054</v>
      </c>
      <c r="AH260" t="s">
        <v>3055</v>
      </c>
      <c r="AI260" t="s">
        <v>339</v>
      </c>
      <c r="AJ260" s="3">
        <v>28345</v>
      </c>
      <c r="AK260" t="s">
        <v>117</v>
      </c>
      <c r="AM260">
        <v>19109951794</v>
      </c>
      <c r="AO260" t="s">
        <v>3057</v>
      </c>
      <c r="BG260" t="s">
        <v>339</v>
      </c>
      <c r="BH260" s="1">
        <v>44084.833333333336</v>
      </c>
      <c r="BI260">
        <v>35</v>
      </c>
      <c r="BJ260">
        <v>0</v>
      </c>
      <c r="BK260">
        <v>7</v>
      </c>
      <c r="BL260">
        <v>7</v>
      </c>
      <c r="BM260">
        <v>7</v>
      </c>
      <c r="BN260">
        <v>7</v>
      </c>
      <c r="BO260">
        <v>7</v>
      </c>
      <c r="BP260">
        <v>0</v>
      </c>
      <c r="BQ260" t="str">
        <f>"8:00 AM"</f>
        <v>8:00 AM</v>
      </c>
      <c r="BR260" t="str">
        <f>"3:00 PM"</f>
        <v>3:00 PM</v>
      </c>
      <c r="BS260" t="s">
        <v>120</v>
      </c>
      <c r="BT260">
        <v>0</v>
      </c>
      <c r="BU260">
        <v>3</v>
      </c>
      <c r="BV260" t="s">
        <v>113</v>
      </c>
      <c r="BW260">
        <v>0</v>
      </c>
      <c r="BX260" t="s">
        <v>3058</v>
      </c>
      <c r="BY260" t="s">
        <v>3054</v>
      </c>
      <c r="CA260" t="s">
        <v>3055</v>
      </c>
      <c r="CB260" t="s">
        <v>339</v>
      </c>
      <c r="CC260" s="3">
        <v>28345</v>
      </c>
      <c r="CD260" t="s">
        <v>1552</v>
      </c>
      <c r="CE260" t="s">
        <v>3059</v>
      </c>
      <c r="CF260" s="4">
        <v>10.78</v>
      </c>
      <c r="CG260" s="4">
        <v>15.76</v>
      </c>
      <c r="CH260" s="4">
        <v>16.170000000000002</v>
      </c>
      <c r="CI260" s="4">
        <v>23.64</v>
      </c>
      <c r="CJ260" t="s">
        <v>123</v>
      </c>
      <c r="CL260" t="s">
        <v>3060</v>
      </c>
      <c r="CO260" t="s">
        <v>124</v>
      </c>
      <c r="CP260" t="s">
        <v>121</v>
      </c>
      <c r="CQ260" t="s">
        <v>121</v>
      </c>
      <c r="CR260" t="s">
        <v>121</v>
      </c>
      <c r="CS260" t="s">
        <v>113</v>
      </c>
      <c r="CT260" t="s">
        <v>121</v>
      </c>
      <c r="CU260" t="s">
        <v>121</v>
      </c>
      <c r="CV260" t="s">
        <v>3061</v>
      </c>
      <c r="CW260" t="str">
        <f>"19109951794"</f>
        <v>19109951794</v>
      </c>
      <c r="CX260" t="s">
        <v>3057</v>
      </c>
      <c r="CY260" t="s">
        <v>124</v>
      </c>
      <c r="CZ260" t="s">
        <v>126</v>
      </c>
      <c r="DA260" t="s">
        <v>113</v>
      </c>
      <c r="DB260" t="s">
        <v>113</v>
      </c>
      <c r="DC260" t="s">
        <v>121</v>
      </c>
      <c r="DD260" t="s">
        <v>113</v>
      </c>
    </row>
    <row r="261" spans="1:113" ht="15" customHeight="1" x14ac:dyDescent="0.25">
      <c r="A261" t="s">
        <v>12332</v>
      </c>
      <c r="B261" t="s">
        <v>129</v>
      </c>
      <c r="C261" s="1">
        <v>44084.631809606479</v>
      </c>
      <c r="D261" s="1">
        <v>44140</v>
      </c>
      <c r="E261" t="s">
        <v>113</v>
      </c>
      <c r="F261" t="s">
        <v>2603</v>
      </c>
      <c r="G261" t="s">
        <v>12786</v>
      </c>
      <c r="H261" t="s">
        <v>131</v>
      </c>
      <c r="I261">
        <v>6</v>
      </c>
      <c r="J261">
        <v>6</v>
      </c>
      <c r="K261" s="1">
        <v>44166</v>
      </c>
      <c r="L261" s="1">
        <v>44270</v>
      </c>
      <c r="M261" s="1">
        <v>44166</v>
      </c>
      <c r="N261" s="1">
        <v>44270</v>
      </c>
      <c r="O261" t="s">
        <v>132</v>
      </c>
      <c r="P261" t="s">
        <v>12333</v>
      </c>
      <c r="R261" t="s">
        <v>12334</v>
      </c>
      <c r="T261" t="s">
        <v>7103</v>
      </c>
      <c r="U261" t="s">
        <v>1047</v>
      </c>
      <c r="V261" s="3">
        <v>63026</v>
      </c>
      <c r="W261" t="s">
        <v>117</v>
      </c>
      <c r="Y261">
        <v>16362628874</v>
      </c>
      <c r="AA261">
        <v>531311</v>
      </c>
      <c r="AB261" t="s">
        <v>12335</v>
      </c>
      <c r="AC261" t="s">
        <v>12336</v>
      </c>
      <c r="AD261" t="s">
        <v>4503</v>
      </c>
      <c r="AE261" t="s">
        <v>1363</v>
      </c>
      <c r="AF261" t="s">
        <v>12337</v>
      </c>
      <c r="AH261" t="s">
        <v>7103</v>
      </c>
      <c r="AI261" t="s">
        <v>1047</v>
      </c>
      <c r="AJ261" s="3">
        <v>63026</v>
      </c>
      <c r="AK261" t="s">
        <v>117</v>
      </c>
      <c r="AM261">
        <v>16366001396</v>
      </c>
      <c r="AO261" t="s">
        <v>124</v>
      </c>
      <c r="AP261" t="s">
        <v>141</v>
      </c>
      <c r="AQ261" t="s">
        <v>162</v>
      </c>
      <c r="AR261" t="s">
        <v>163</v>
      </c>
      <c r="AS261" t="s">
        <v>164</v>
      </c>
      <c r="AT261" t="s">
        <v>2303</v>
      </c>
      <c r="AU261" t="s">
        <v>166</v>
      </c>
      <c r="AV261" t="s">
        <v>157</v>
      </c>
      <c r="AW261" t="s">
        <v>158</v>
      </c>
      <c r="AX261" s="3">
        <v>78746</v>
      </c>
      <c r="AY261" t="s">
        <v>117</v>
      </c>
      <c r="BA261">
        <v>15123470007</v>
      </c>
      <c r="BC261" t="s">
        <v>167</v>
      </c>
      <c r="BD261" t="s">
        <v>6373</v>
      </c>
      <c r="BE261" t="s">
        <v>158</v>
      </c>
      <c r="BF261" t="s">
        <v>169</v>
      </c>
      <c r="BG261" t="s">
        <v>1047</v>
      </c>
      <c r="BH261" s="1">
        <v>44083.833333333336</v>
      </c>
      <c r="BI261">
        <v>35</v>
      </c>
      <c r="BJ261">
        <v>0</v>
      </c>
      <c r="BK261">
        <v>7</v>
      </c>
      <c r="BL261">
        <v>7</v>
      </c>
      <c r="BM261">
        <v>7</v>
      </c>
      <c r="BN261">
        <v>7</v>
      </c>
      <c r="BO261">
        <v>7</v>
      </c>
      <c r="BP261">
        <v>0</v>
      </c>
      <c r="BQ261" t="str">
        <f>"7:00 AM"</f>
        <v>7:00 AM</v>
      </c>
      <c r="BR261" t="str">
        <f>"3:30 PM"</f>
        <v>3:30 PM</v>
      </c>
      <c r="BS261" t="s">
        <v>120</v>
      </c>
      <c r="BT261">
        <v>0</v>
      </c>
      <c r="BU261">
        <v>0</v>
      </c>
      <c r="BV261" t="s">
        <v>113</v>
      </c>
      <c r="BW261">
        <v>0</v>
      </c>
      <c r="BX261" t="s">
        <v>120</v>
      </c>
      <c r="BY261" t="s">
        <v>12338</v>
      </c>
      <c r="CA261" t="s">
        <v>3731</v>
      </c>
      <c r="CB261" t="s">
        <v>1047</v>
      </c>
      <c r="CC261" s="3">
        <v>63049</v>
      </c>
      <c r="CD261" t="s">
        <v>3707</v>
      </c>
      <c r="CE261" t="s">
        <v>1056</v>
      </c>
      <c r="CF261" s="4">
        <v>15.37</v>
      </c>
      <c r="CG261" s="4">
        <v>15.37</v>
      </c>
      <c r="CH261" s="4">
        <v>23.06</v>
      </c>
      <c r="CI261" s="4">
        <v>23.06</v>
      </c>
      <c r="CJ261" t="s">
        <v>123</v>
      </c>
      <c r="CK261" t="s">
        <v>124</v>
      </c>
      <c r="CL261" t="s">
        <v>12339</v>
      </c>
      <c r="CO261" t="s">
        <v>124</v>
      </c>
      <c r="CP261" t="s">
        <v>121</v>
      </c>
      <c r="CQ261" t="s">
        <v>121</v>
      </c>
      <c r="CR261" t="s">
        <v>121</v>
      </c>
      <c r="CS261" t="s">
        <v>121</v>
      </c>
      <c r="CT261" t="s">
        <v>121</v>
      </c>
      <c r="CU261" t="s">
        <v>113</v>
      </c>
      <c r="CV261" t="s">
        <v>12340</v>
      </c>
      <c r="CW261" t="str">
        <f>"16366001396"</f>
        <v>16366001396</v>
      </c>
      <c r="CX261" t="s">
        <v>12341</v>
      </c>
      <c r="CY261" t="s">
        <v>124</v>
      </c>
      <c r="CZ261" t="s">
        <v>126</v>
      </c>
      <c r="DA261" t="s">
        <v>113</v>
      </c>
      <c r="DB261" t="s">
        <v>113</v>
      </c>
      <c r="DC261" t="s">
        <v>121</v>
      </c>
      <c r="DD261" t="s">
        <v>113</v>
      </c>
    </row>
    <row r="262" spans="1:113" ht="15" customHeight="1" x14ac:dyDescent="0.25">
      <c r="A262" t="s">
        <v>9118</v>
      </c>
      <c r="B262" t="s">
        <v>852</v>
      </c>
      <c r="C262" s="1">
        <v>44084.842091550927</v>
      </c>
      <c r="D262" s="1">
        <v>44155</v>
      </c>
      <c r="E262" t="s">
        <v>121</v>
      </c>
      <c r="F262" t="s">
        <v>9119</v>
      </c>
      <c r="G262" t="s">
        <v>12828</v>
      </c>
      <c r="H262" t="s">
        <v>3714</v>
      </c>
      <c r="I262">
        <v>15</v>
      </c>
      <c r="K262" s="1">
        <v>44160</v>
      </c>
      <c r="L262" s="1">
        <v>44296</v>
      </c>
      <c r="O262" t="s">
        <v>115</v>
      </c>
      <c r="P262" t="s">
        <v>1952</v>
      </c>
      <c r="Q262" t="s">
        <v>9120</v>
      </c>
      <c r="R262" t="s">
        <v>1954</v>
      </c>
      <c r="S262" t="s">
        <v>564</v>
      </c>
      <c r="T262" t="s">
        <v>840</v>
      </c>
      <c r="U262" t="s">
        <v>288</v>
      </c>
      <c r="V262" s="3">
        <v>80487</v>
      </c>
      <c r="W262" t="s">
        <v>117</v>
      </c>
      <c r="X262" t="s">
        <v>124</v>
      </c>
      <c r="Y262">
        <v>19708752854</v>
      </c>
      <c r="AA262">
        <v>53131</v>
      </c>
      <c r="AB262" t="s">
        <v>1955</v>
      </c>
      <c r="AC262" t="s">
        <v>1956</v>
      </c>
      <c r="AD262" t="s">
        <v>1957</v>
      </c>
      <c r="AE262" t="s">
        <v>2092</v>
      </c>
      <c r="AF262" t="s">
        <v>1954</v>
      </c>
      <c r="AG262" t="s">
        <v>564</v>
      </c>
      <c r="AH262" t="s">
        <v>840</v>
      </c>
      <c r="AI262" t="s">
        <v>288</v>
      </c>
      <c r="AJ262" s="3">
        <v>80487</v>
      </c>
      <c r="AK262" t="s">
        <v>117</v>
      </c>
      <c r="AL262" t="s">
        <v>124</v>
      </c>
      <c r="AM262">
        <v>19708752854</v>
      </c>
      <c r="AO262" t="s">
        <v>1958</v>
      </c>
      <c r="BG262" t="s">
        <v>288</v>
      </c>
      <c r="BH262" s="1">
        <v>44083.833333333336</v>
      </c>
      <c r="BI262">
        <v>36</v>
      </c>
      <c r="BJ262">
        <v>4</v>
      </c>
      <c r="BK262">
        <v>8</v>
      </c>
      <c r="BL262">
        <v>7</v>
      </c>
      <c r="BM262">
        <v>7</v>
      </c>
      <c r="BN262">
        <v>0</v>
      </c>
      <c r="BO262">
        <v>6</v>
      </c>
      <c r="BP262">
        <v>4</v>
      </c>
      <c r="BQ262" t="str">
        <f>"8:00 AM"</f>
        <v>8:00 AM</v>
      </c>
      <c r="BR262" t="str">
        <f>"5:00 PM"</f>
        <v>5:00 PM</v>
      </c>
      <c r="BS262" t="s">
        <v>120</v>
      </c>
      <c r="BT262">
        <v>0</v>
      </c>
      <c r="BU262">
        <v>0</v>
      </c>
      <c r="BV262" t="s">
        <v>113</v>
      </c>
      <c r="BW262">
        <v>0</v>
      </c>
      <c r="BX262" t="s">
        <v>7145</v>
      </c>
      <c r="BY262" t="s">
        <v>1954</v>
      </c>
      <c r="BZ262" t="s">
        <v>564</v>
      </c>
      <c r="CA262" t="s">
        <v>840</v>
      </c>
      <c r="CB262" t="s">
        <v>288</v>
      </c>
      <c r="CC262" s="3">
        <v>80487</v>
      </c>
      <c r="CD262" t="s">
        <v>846</v>
      </c>
      <c r="CE262" t="s">
        <v>304</v>
      </c>
      <c r="CF262" s="4">
        <v>15.5</v>
      </c>
      <c r="CG262" s="4">
        <v>15.5</v>
      </c>
      <c r="CH262" s="4">
        <v>23.25</v>
      </c>
      <c r="CI262" s="4">
        <v>23.25</v>
      </c>
      <c r="CJ262" t="s">
        <v>123</v>
      </c>
      <c r="CL262" t="s">
        <v>9121</v>
      </c>
      <c r="CO262" t="s">
        <v>124</v>
      </c>
      <c r="CP262" t="s">
        <v>113</v>
      </c>
      <c r="CQ262" t="s">
        <v>121</v>
      </c>
      <c r="CR262" t="s">
        <v>113</v>
      </c>
      <c r="CS262" t="s">
        <v>121</v>
      </c>
      <c r="CT262" t="s">
        <v>121</v>
      </c>
      <c r="CU262" t="s">
        <v>121</v>
      </c>
      <c r="CV262" t="s">
        <v>9122</v>
      </c>
      <c r="CW262" t="str">
        <f>"19708793075"</f>
        <v>19708793075</v>
      </c>
      <c r="CX262" t="s">
        <v>1962</v>
      </c>
      <c r="CY262" t="s">
        <v>9123</v>
      </c>
      <c r="CZ262" t="s">
        <v>126</v>
      </c>
      <c r="DA262" t="s">
        <v>113</v>
      </c>
      <c r="DB262" t="s">
        <v>113</v>
      </c>
      <c r="DC262" t="s">
        <v>121</v>
      </c>
      <c r="DD262" t="s">
        <v>113</v>
      </c>
    </row>
    <row r="263" spans="1:113" ht="15" customHeight="1" x14ac:dyDescent="0.25">
      <c r="A263" t="s">
        <v>8332</v>
      </c>
      <c r="B263" t="s">
        <v>129</v>
      </c>
      <c r="C263" s="1">
        <v>44085.416208796298</v>
      </c>
      <c r="D263" s="1">
        <v>44131</v>
      </c>
      <c r="E263" t="s">
        <v>113</v>
      </c>
      <c r="F263" t="s">
        <v>8333</v>
      </c>
      <c r="G263" t="s">
        <v>12857</v>
      </c>
      <c r="H263" t="s">
        <v>8334</v>
      </c>
      <c r="I263">
        <v>4</v>
      </c>
      <c r="J263">
        <v>4</v>
      </c>
      <c r="K263" s="1">
        <v>44175</v>
      </c>
      <c r="L263" s="1">
        <v>44479</v>
      </c>
      <c r="M263" s="1">
        <v>44175</v>
      </c>
      <c r="N263" s="1">
        <v>44479</v>
      </c>
      <c r="O263" t="s">
        <v>132</v>
      </c>
      <c r="P263" t="s">
        <v>4474</v>
      </c>
      <c r="R263" t="s">
        <v>4475</v>
      </c>
      <c r="T263" t="s">
        <v>2330</v>
      </c>
      <c r="U263" t="s">
        <v>1161</v>
      </c>
      <c r="V263" s="3">
        <v>98107</v>
      </c>
      <c r="W263" t="s">
        <v>117</v>
      </c>
      <c r="Y263">
        <v>12062976496</v>
      </c>
      <c r="AA263">
        <v>3117</v>
      </c>
      <c r="AB263" t="s">
        <v>4476</v>
      </c>
      <c r="AC263" t="s">
        <v>4477</v>
      </c>
      <c r="AD263" t="s">
        <v>2885</v>
      </c>
      <c r="AE263" t="s">
        <v>2092</v>
      </c>
      <c r="AF263" t="s">
        <v>4478</v>
      </c>
      <c r="AH263" t="s">
        <v>2330</v>
      </c>
      <c r="AI263" t="s">
        <v>1161</v>
      </c>
      <c r="AJ263" s="3">
        <v>98107</v>
      </c>
      <c r="AK263" t="s">
        <v>117</v>
      </c>
      <c r="AM263">
        <v>12066825949</v>
      </c>
      <c r="AO263" t="s">
        <v>4479</v>
      </c>
      <c r="AP263" t="s">
        <v>141</v>
      </c>
      <c r="AQ263" t="s">
        <v>2095</v>
      </c>
      <c r="AR263" t="s">
        <v>2096</v>
      </c>
      <c r="AS263" t="s">
        <v>2097</v>
      </c>
      <c r="AT263" t="s">
        <v>2098</v>
      </c>
      <c r="AV263" t="s">
        <v>2099</v>
      </c>
      <c r="AW263" t="s">
        <v>1200</v>
      </c>
      <c r="AX263" s="3">
        <v>21117</v>
      </c>
      <c r="AY263" t="s">
        <v>117</v>
      </c>
      <c r="BA263">
        <v>14435014240</v>
      </c>
      <c r="BC263" t="s">
        <v>2100</v>
      </c>
      <c r="BD263" t="s">
        <v>3106</v>
      </c>
      <c r="BE263" t="s">
        <v>716</v>
      </c>
      <c r="BF263" t="s">
        <v>8335</v>
      </c>
      <c r="BG263" t="s">
        <v>2103</v>
      </c>
      <c r="BH263" s="1">
        <v>44084.833333333336</v>
      </c>
      <c r="BI263">
        <v>40</v>
      </c>
      <c r="BJ263">
        <v>5</v>
      </c>
      <c r="BK263">
        <v>6</v>
      </c>
      <c r="BL263">
        <v>6</v>
      </c>
      <c r="BM263">
        <v>6</v>
      </c>
      <c r="BN263">
        <v>6</v>
      </c>
      <c r="BO263">
        <v>6</v>
      </c>
      <c r="BP263">
        <v>5</v>
      </c>
      <c r="BQ263" t="str">
        <f>"6:00 AM"</f>
        <v>6:00 AM</v>
      </c>
      <c r="BR263" t="str">
        <f>"12:00 AM"</f>
        <v>12:00 AM</v>
      </c>
      <c r="BS263" t="s">
        <v>120</v>
      </c>
      <c r="BT263">
        <v>0</v>
      </c>
      <c r="BU263">
        <v>24</v>
      </c>
      <c r="BV263" t="s">
        <v>113</v>
      </c>
      <c r="BW263">
        <v>0</v>
      </c>
      <c r="BX263" s="2" t="s">
        <v>8336</v>
      </c>
      <c r="BY263" t="s">
        <v>7704</v>
      </c>
      <c r="CA263" t="s">
        <v>7705</v>
      </c>
      <c r="CB263" t="s">
        <v>2103</v>
      </c>
      <c r="CC263" s="3">
        <v>99553</v>
      </c>
      <c r="CD263" t="s">
        <v>7706</v>
      </c>
      <c r="CE263" t="s">
        <v>2108</v>
      </c>
      <c r="CF263" s="4">
        <v>17.670000000000002</v>
      </c>
      <c r="CH263" s="4">
        <v>26.51</v>
      </c>
      <c r="CJ263" t="s">
        <v>123</v>
      </c>
      <c r="CK263" t="s">
        <v>8337</v>
      </c>
      <c r="CL263" t="s">
        <v>8338</v>
      </c>
      <c r="CO263" t="s">
        <v>124</v>
      </c>
      <c r="CP263" t="s">
        <v>121</v>
      </c>
      <c r="CQ263" t="s">
        <v>121</v>
      </c>
      <c r="CR263" t="s">
        <v>121</v>
      </c>
      <c r="CS263" t="s">
        <v>113</v>
      </c>
      <c r="CT263" t="s">
        <v>121</v>
      </c>
      <c r="CU263" t="s">
        <v>121</v>
      </c>
      <c r="CV263" t="s">
        <v>6353</v>
      </c>
      <c r="CW263" t="str">
        <f>"14439736810"</f>
        <v>14439736810</v>
      </c>
      <c r="CX263" t="s">
        <v>2112</v>
      </c>
      <c r="CY263" t="s">
        <v>124</v>
      </c>
      <c r="CZ263" t="s">
        <v>126</v>
      </c>
      <c r="DA263" t="s">
        <v>113</v>
      </c>
      <c r="DB263" t="s">
        <v>121</v>
      </c>
      <c r="DC263" t="s">
        <v>121</v>
      </c>
      <c r="DD263" t="s">
        <v>113</v>
      </c>
    </row>
    <row r="264" spans="1:113" ht="15" customHeight="1" x14ac:dyDescent="0.25">
      <c r="A264" t="s">
        <v>7700</v>
      </c>
      <c r="B264" t="s">
        <v>627</v>
      </c>
      <c r="C264" s="1">
        <v>44085.424672222223</v>
      </c>
      <c r="D264" s="1">
        <v>44131</v>
      </c>
      <c r="E264" t="s">
        <v>113</v>
      </c>
      <c r="F264" t="s">
        <v>2086</v>
      </c>
      <c r="G264" t="s">
        <v>12794</v>
      </c>
      <c r="H264" t="s">
        <v>464</v>
      </c>
      <c r="I264">
        <v>1850</v>
      </c>
      <c r="J264">
        <v>1845</v>
      </c>
      <c r="K264" s="1">
        <v>44175</v>
      </c>
      <c r="L264" s="1">
        <v>44479</v>
      </c>
      <c r="M264" s="1">
        <v>44175</v>
      </c>
      <c r="N264" s="1">
        <v>44479</v>
      </c>
      <c r="O264" t="s">
        <v>132</v>
      </c>
      <c r="P264" t="s">
        <v>4474</v>
      </c>
      <c r="R264" t="s">
        <v>7701</v>
      </c>
      <c r="T264" t="s">
        <v>2330</v>
      </c>
      <c r="U264" t="s">
        <v>1161</v>
      </c>
      <c r="V264" s="3">
        <v>98107</v>
      </c>
      <c r="W264" t="s">
        <v>117</v>
      </c>
      <c r="Y264">
        <v>12062975611</v>
      </c>
      <c r="AA264">
        <v>3117</v>
      </c>
      <c r="AB264" t="s">
        <v>4476</v>
      </c>
      <c r="AC264" t="s">
        <v>4477</v>
      </c>
      <c r="AD264" t="s">
        <v>1176</v>
      </c>
      <c r="AE264" t="s">
        <v>2092</v>
      </c>
      <c r="AF264" t="s">
        <v>4478</v>
      </c>
      <c r="AH264" t="s">
        <v>2330</v>
      </c>
      <c r="AI264" t="s">
        <v>1161</v>
      </c>
      <c r="AJ264" s="3">
        <v>98107</v>
      </c>
      <c r="AK264" t="s">
        <v>117</v>
      </c>
      <c r="AM264">
        <v>12062975611</v>
      </c>
      <c r="AO264" t="s">
        <v>4479</v>
      </c>
      <c r="AP264" t="s">
        <v>141</v>
      </c>
      <c r="AQ264" t="s">
        <v>2095</v>
      </c>
      <c r="AR264" t="s">
        <v>2096</v>
      </c>
      <c r="AS264" t="s">
        <v>2097</v>
      </c>
      <c r="AT264" t="s">
        <v>2098</v>
      </c>
      <c r="AV264" t="s">
        <v>2099</v>
      </c>
      <c r="AW264" t="s">
        <v>1200</v>
      </c>
      <c r="AX264" s="3">
        <v>21117</v>
      </c>
      <c r="AY264" t="s">
        <v>117</v>
      </c>
      <c r="BA264">
        <v>14435014240</v>
      </c>
      <c r="BC264" t="s">
        <v>2100</v>
      </c>
      <c r="BD264" t="s">
        <v>3106</v>
      </c>
      <c r="BE264" t="s">
        <v>716</v>
      </c>
      <c r="BF264" t="s">
        <v>7702</v>
      </c>
      <c r="BG264" t="s">
        <v>2103</v>
      </c>
      <c r="BH264" s="1">
        <v>44084.833333333336</v>
      </c>
      <c r="BI264">
        <v>35</v>
      </c>
      <c r="BJ264">
        <v>5</v>
      </c>
      <c r="BK264">
        <v>5</v>
      </c>
      <c r="BL264">
        <v>5</v>
      </c>
      <c r="BM264">
        <v>5</v>
      </c>
      <c r="BN264">
        <v>5</v>
      </c>
      <c r="BO264">
        <v>5</v>
      </c>
      <c r="BP264">
        <v>5</v>
      </c>
      <c r="BQ264" t="str">
        <f>"6:00 AM"</f>
        <v>6:00 AM</v>
      </c>
      <c r="BR264" t="str">
        <f>"12:00 AM"</f>
        <v>12:00 AM</v>
      </c>
      <c r="BS264" t="s">
        <v>120</v>
      </c>
      <c r="BT264">
        <v>0</v>
      </c>
      <c r="BU264">
        <v>0</v>
      </c>
      <c r="BV264" t="s">
        <v>113</v>
      </c>
      <c r="BW264">
        <v>0</v>
      </c>
      <c r="BX264" s="2" t="s">
        <v>7703</v>
      </c>
      <c r="BY264" t="s">
        <v>7704</v>
      </c>
      <c r="CA264" t="s">
        <v>7705</v>
      </c>
      <c r="CB264" t="s">
        <v>2103</v>
      </c>
      <c r="CC264" s="3">
        <v>99553</v>
      </c>
      <c r="CD264" t="s">
        <v>7706</v>
      </c>
      <c r="CE264" t="s">
        <v>2108</v>
      </c>
      <c r="CF264" s="4">
        <v>12.36</v>
      </c>
      <c r="CH264" s="4">
        <v>18.54</v>
      </c>
      <c r="CJ264" t="s">
        <v>123</v>
      </c>
      <c r="CK264" t="s">
        <v>7707</v>
      </c>
      <c r="CL264" t="s">
        <v>7708</v>
      </c>
      <c r="CO264" t="s">
        <v>124</v>
      </c>
      <c r="CP264" t="s">
        <v>121</v>
      </c>
      <c r="CQ264" t="s">
        <v>121</v>
      </c>
      <c r="CR264" t="s">
        <v>121</v>
      </c>
      <c r="CS264" t="s">
        <v>113</v>
      </c>
      <c r="CT264" t="s">
        <v>121</v>
      </c>
      <c r="CU264" t="s">
        <v>121</v>
      </c>
      <c r="CV264" t="s">
        <v>7709</v>
      </c>
      <c r="CW264" t="str">
        <f>"14439736810"</f>
        <v>14439736810</v>
      </c>
      <c r="CX264" t="s">
        <v>2112</v>
      </c>
      <c r="CY264" t="s">
        <v>124</v>
      </c>
      <c r="CZ264" t="s">
        <v>126</v>
      </c>
      <c r="DA264" t="s">
        <v>113</v>
      </c>
      <c r="DB264" t="s">
        <v>121</v>
      </c>
      <c r="DC264" t="s">
        <v>121</v>
      </c>
      <c r="DD264" t="s">
        <v>113</v>
      </c>
    </row>
    <row r="265" spans="1:113" ht="15" customHeight="1" x14ac:dyDescent="0.25">
      <c r="A265" t="s">
        <v>3100</v>
      </c>
      <c r="B265" t="s">
        <v>627</v>
      </c>
      <c r="C265" s="1">
        <v>44085.432704976854</v>
      </c>
      <c r="D265" s="1">
        <v>44125</v>
      </c>
      <c r="E265" t="s">
        <v>113</v>
      </c>
      <c r="F265" t="s">
        <v>2086</v>
      </c>
      <c r="G265" t="s">
        <v>12794</v>
      </c>
      <c r="H265" t="s">
        <v>464</v>
      </c>
      <c r="I265">
        <v>650</v>
      </c>
      <c r="J265">
        <v>648</v>
      </c>
      <c r="K265" s="1">
        <v>44175</v>
      </c>
      <c r="L265" s="1">
        <v>44479</v>
      </c>
      <c r="M265" s="1">
        <v>44175</v>
      </c>
      <c r="N265" s="1">
        <v>44479</v>
      </c>
      <c r="O265" t="s">
        <v>115</v>
      </c>
      <c r="P265" t="s">
        <v>3101</v>
      </c>
      <c r="R265" t="s">
        <v>2088</v>
      </c>
      <c r="S265" t="s">
        <v>564</v>
      </c>
      <c r="T265" t="s">
        <v>2089</v>
      </c>
      <c r="U265" t="s">
        <v>1161</v>
      </c>
      <c r="V265" s="3">
        <v>98004</v>
      </c>
      <c r="W265" t="s">
        <v>117</v>
      </c>
      <c r="Y265">
        <v>12067286000</v>
      </c>
      <c r="AA265">
        <v>3117</v>
      </c>
      <c r="AB265" t="s">
        <v>3102</v>
      </c>
      <c r="AC265" t="s">
        <v>3103</v>
      </c>
      <c r="AD265" t="s">
        <v>731</v>
      </c>
      <c r="AE265" t="s">
        <v>3104</v>
      </c>
      <c r="AF265" t="s">
        <v>2088</v>
      </c>
      <c r="AH265" t="s">
        <v>2089</v>
      </c>
      <c r="AI265" t="s">
        <v>1161</v>
      </c>
      <c r="AJ265" s="3">
        <v>98004</v>
      </c>
      <c r="AK265" t="s">
        <v>117</v>
      </c>
      <c r="AM265">
        <v>12067286000</v>
      </c>
      <c r="AO265" t="s">
        <v>3105</v>
      </c>
      <c r="AP265" t="s">
        <v>141</v>
      </c>
      <c r="AQ265" t="s">
        <v>2095</v>
      </c>
      <c r="AR265" t="s">
        <v>2096</v>
      </c>
      <c r="AS265" t="s">
        <v>2097</v>
      </c>
      <c r="AT265" t="s">
        <v>2098</v>
      </c>
      <c r="AV265" t="s">
        <v>2099</v>
      </c>
      <c r="AW265" t="s">
        <v>1200</v>
      </c>
      <c r="AX265" s="3">
        <v>21117</v>
      </c>
      <c r="AY265" t="s">
        <v>117</v>
      </c>
      <c r="BA265">
        <v>14435014240</v>
      </c>
      <c r="BC265" t="s">
        <v>2100</v>
      </c>
      <c r="BD265" t="s">
        <v>3106</v>
      </c>
      <c r="BE265" t="s">
        <v>716</v>
      </c>
      <c r="BF265" t="s">
        <v>3107</v>
      </c>
      <c r="BG265" t="s">
        <v>2103</v>
      </c>
      <c r="BH265" s="1">
        <v>44084.833333333336</v>
      </c>
      <c r="BI265">
        <v>40</v>
      </c>
      <c r="BJ265">
        <v>5</v>
      </c>
      <c r="BK265">
        <v>6</v>
      </c>
      <c r="BL265">
        <v>6</v>
      </c>
      <c r="BM265">
        <v>6</v>
      </c>
      <c r="BN265">
        <v>6</v>
      </c>
      <c r="BO265">
        <v>6</v>
      </c>
      <c r="BP265">
        <v>5</v>
      </c>
      <c r="BQ265" t="str">
        <f>"6:00 AM"</f>
        <v>6:00 AM</v>
      </c>
      <c r="BR265" t="str">
        <f>"12:00 AM"</f>
        <v>12:00 AM</v>
      </c>
      <c r="BS265" t="s">
        <v>120</v>
      </c>
      <c r="BT265">
        <v>0</v>
      </c>
      <c r="BU265">
        <v>0</v>
      </c>
      <c r="BV265" t="s">
        <v>113</v>
      </c>
      <c r="BW265">
        <v>0</v>
      </c>
      <c r="BX265" s="2" t="s">
        <v>3108</v>
      </c>
      <c r="BY265" t="s">
        <v>3109</v>
      </c>
      <c r="CA265" t="s">
        <v>3110</v>
      </c>
      <c r="CB265" t="s">
        <v>2103</v>
      </c>
      <c r="CC265" s="3">
        <v>99576</v>
      </c>
      <c r="CD265" t="s">
        <v>3111</v>
      </c>
      <c r="CE265" t="s">
        <v>3112</v>
      </c>
      <c r="CF265" s="4">
        <v>12.36</v>
      </c>
      <c r="CH265" s="4">
        <v>18.54</v>
      </c>
      <c r="CJ265" t="s">
        <v>123</v>
      </c>
      <c r="CK265" t="s">
        <v>3113</v>
      </c>
      <c r="CL265" t="s">
        <v>3114</v>
      </c>
      <c r="CO265" t="s">
        <v>124</v>
      </c>
      <c r="CP265" t="s">
        <v>121</v>
      </c>
      <c r="CQ265" t="s">
        <v>121</v>
      </c>
      <c r="CR265" t="s">
        <v>121</v>
      </c>
      <c r="CS265" t="s">
        <v>113</v>
      </c>
      <c r="CT265" t="s">
        <v>121</v>
      </c>
      <c r="CU265" t="s">
        <v>121</v>
      </c>
      <c r="CV265" t="s">
        <v>3115</v>
      </c>
      <c r="CW265" t="str">
        <f>"14439736810"</f>
        <v>14439736810</v>
      </c>
      <c r="CX265" t="s">
        <v>2112</v>
      </c>
      <c r="CY265" t="s">
        <v>124</v>
      </c>
      <c r="CZ265" t="s">
        <v>126</v>
      </c>
      <c r="DA265" t="s">
        <v>113</v>
      </c>
      <c r="DB265" t="s">
        <v>121</v>
      </c>
      <c r="DC265" t="s">
        <v>121</v>
      </c>
      <c r="DD265" t="s">
        <v>113</v>
      </c>
    </row>
    <row r="266" spans="1:113" ht="15" customHeight="1" x14ac:dyDescent="0.25">
      <c r="A266" t="s">
        <v>2085</v>
      </c>
      <c r="B266" t="s">
        <v>129</v>
      </c>
      <c r="C266" s="1">
        <v>44085.450073032407</v>
      </c>
      <c r="D266" s="1">
        <v>44148</v>
      </c>
      <c r="E266" t="s">
        <v>113</v>
      </c>
      <c r="F266" t="s">
        <v>2086</v>
      </c>
      <c r="G266" t="s">
        <v>12794</v>
      </c>
      <c r="H266" t="s">
        <v>464</v>
      </c>
      <c r="I266">
        <v>300</v>
      </c>
      <c r="J266">
        <v>300</v>
      </c>
      <c r="K266" s="1">
        <v>44175</v>
      </c>
      <c r="L266" s="1">
        <v>44479</v>
      </c>
      <c r="M266" s="1">
        <v>44175</v>
      </c>
      <c r="N266" s="1">
        <v>44479</v>
      </c>
      <c r="O266" t="s">
        <v>132</v>
      </c>
      <c r="P266" t="s">
        <v>2087</v>
      </c>
      <c r="R266" t="s">
        <v>2088</v>
      </c>
      <c r="S266" t="s">
        <v>564</v>
      </c>
      <c r="T266" t="s">
        <v>2089</v>
      </c>
      <c r="U266" t="s">
        <v>1161</v>
      </c>
      <c r="V266" s="3">
        <v>98004</v>
      </c>
      <c r="W266" t="s">
        <v>117</v>
      </c>
      <c r="Y266">
        <v>12066825949</v>
      </c>
      <c r="AA266">
        <v>3117</v>
      </c>
      <c r="AB266" t="s">
        <v>2090</v>
      </c>
      <c r="AC266" t="s">
        <v>660</v>
      </c>
      <c r="AD266" t="s">
        <v>2091</v>
      </c>
      <c r="AE266" t="s">
        <v>2092</v>
      </c>
      <c r="AF266" t="s">
        <v>2093</v>
      </c>
      <c r="AG266" t="s">
        <v>564</v>
      </c>
      <c r="AH266" t="s">
        <v>2089</v>
      </c>
      <c r="AI266" t="s">
        <v>1161</v>
      </c>
      <c r="AJ266" s="3">
        <v>98004</v>
      </c>
      <c r="AK266" t="s">
        <v>117</v>
      </c>
      <c r="AM266">
        <v>12066825949</v>
      </c>
      <c r="AO266" t="s">
        <v>2094</v>
      </c>
      <c r="AP266" t="s">
        <v>141</v>
      </c>
      <c r="AQ266" t="s">
        <v>2095</v>
      </c>
      <c r="AR266" t="s">
        <v>2096</v>
      </c>
      <c r="AS266" t="s">
        <v>2097</v>
      </c>
      <c r="AT266" t="s">
        <v>2098</v>
      </c>
      <c r="AV266" t="s">
        <v>2099</v>
      </c>
      <c r="AW266" t="s">
        <v>1200</v>
      </c>
      <c r="AX266" s="3">
        <v>21117</v>
      </c>
      <c r="AY266" t="s">
        <v>117</v>
      </c>
      <c r="BA266">
        <v>14435014240</v>
      </c>
      <c r="BC266" t="s">
        <v>2100</v>
      </c>
      <c r="BD266" t="s">
        <v>2101</v>
      </c>
      <c r="BE266" t="s">
        <v>716</v>
      </c>
      <c r="BF266" t="s">
        <v>2102</v>
      </c>
      <c r="BG266" t="s">
        <v>2103</v>
      </c>
      <c r="BH266" s="1">
        <v>44084.833333333336</v>
      </c>
      <c r="BI266">
        <v>40</v>
      </c>
      <c r="BJ266">
        <v>5</v>
      </c>
      <c r="BK266">
        <v>6</v>
      </c>
      <c r="BL266">
        <v>6</v>
      </c>
      <c r="BM266">
        <v>6</v>
      </c>
      <c r="BN266">
        <v>6</v>
      </c>
      <c r="BO266">
        <v>6</v>
      </c>
      <c r="BP266">
        <v>5</v>
      </c>
      <c r="BQ266" t="str">
        <f>"6:00 AM"</f>
        <v>6:00 AM</v>
      </c>
      <c r="BR266" t="str">
        <f>"12:00 AM"</f>
        <v>12:00 AM</v>
      </c>
      <c r="BS266" t="s">
        <v>120</v>
      </c>
      <c r="BT266">
        <v>0</v>
      </c>
      <c r="BU266">
        <v>0</v>
      </c>
      <c r="BV266" t="s">
        <v>113</v>
      </c>
      <c r="BW266">
        <v>0</v>
      </c>
      <c r="BX266" s="2" t="s">
        <v>2104</v>
      </c>
      <c r="BY266" t="s">
        <v>2105</v>
      </c>
      <c r="CA266" t="s">
        <v>2106</v>
      </c>
      <c r="CB266" t="s">
        <v>2103</v>
      </c>
      <c r="CC266" s="3">
        <v>99692</v>
      </c>
      <c r="CD266" t="s">
        <v>2107</v>
      </c>
      <c r="CE266" t="s">
        <v>2108</v>
      </c>
      <c r="CF266" s="4">
        <v>12.36</v>
      </c>
      <c r="CH266" s="4">
        <v>18.54</v>
      </c>
      <c r="CJ266" t="s">
        <v>123</v>
      </c>
      <c r="CK266" t="s">
        <v>2109</v>
      </c>
      <c r="CL266" t="s">
        <v>2110</v>
      </c>
      <c r="CO266" t="s">
        <v>124</v>
      </c>
      <c r="CP266" t="s">
        <v>113</v>
      </c>
      <c r="CQ266" t="s">
        <v>121</v>
      </c>
      <c r="CR266" t="s">
        <v>121</v>
      </c>
      <c r="CS266" t="s">
        <v>113</v>
      </c>
      <c r="CT266" t="s">
        <v>121</v>
      </c>
      <c r="CU266" t="s">
        <v>121</v>
      </c>
      <c r="CV266" t="s">
        <v>2111</v>
      </c>
      <c r="CW266" t="str">
        <f>"14439736810"</f>
        <v>14439736810</v>
      </c>
      <c r="CX266" t="s">
        <v>2112</v>
      </c>
      <c r="CY266" t="s">
        <v>124</v>
      </c>
      <c r="CZ266" t="s">
        <v>126</v>
      </c>
      <c r="DA266" t="s">
        <v>113</v>
      </c>
      <c r="DB266" t="s">
        <v>121</v>
      </c>
      <c r="DC266" t="s">
        <v>121</v>
      </c>
      <c r="DD266" t="s">
        <v>113</v>
      </c>
    </row>
    <row r="267" spans="1:113" ht="15" customHeight="1" x14ac:dyDescent="0.25">
      <c r="A267" t="s">
        <v>11025</v>
      </c>
      <c r="B267" t="s">
        <v>627</v>
      </c>
      <c r="C267" s="1">
        <v>44085.465093981482</v>
      </c>
      <c r="D267" s="1">
        <v>44126</v>
      </c>
      <c r="E267" t="s">
        <v>113</v>
      </c>
      <c r="F267" t="s">
        <v>2086</v>
      </c>
      <c r="G267" t="s">
        <v>12794</v>
      </c>
      <c r="H267" t="s">
        <v>464</v>
      </c>
      <c r="I267">
        <v>200</v>
      </c>
      <c r="J267">
        <v>199</v>
      </c>
      <c r="K267" s="1">
        <v>44175</v>
      </c>
      <c r="L267" s="1">
        <v>44479</v>
      </c>
      <c r="M267" s="1">
        <v>44175</v>
      </c>
      <c r="N267" s="1">
        <v>44479</v>
      </c>
      <c r="O267" t="s">
        <v>115</v>
      </c>
      <c r="P267" t="s">
        <v>11026</v>
      </c>
      <c r="R267" t="s">
        <v>11027</v>
      </c>
      <c r="T267" t="s">
        <v>11028</v>
      </c>
      <c r="U267" t="s">
        <v>1161</v>
      </c>
      <c r="V267" s="3">
        <v>98595</v>
      </c>
      <c r="W267" t="s">
        <v>117</v>
      </c>
      <c r="Y267">
        <v>13602682510</v>
      </c>
      <c r="AA267">
        <v>3117</v>
      </c>
      <c r="AB267" t="s">
        <v>11029</v>
      </c>
      <c r="AC267" t="s">
        <v>3560</v>
      </c>
      <c r="AE267" t="s">
        <v>263</v>
      </c>
      <c r="AF267" t="s">
        <v>11027</v>
      </c>
      <c r="AH267" t="s">
        <v>11028</v>
      </c>
      <c r="AI267" t="s">
        <v>1161</v>
      </c>
      <c r="AJ267" s="3">
        <v>98595</v>
      </c>
      <c r="AK267" t="s">
        <v>117</v>
      </c>
      <c r="AM267">
        <v>13602682510</v>
      </c>
      <c r="AO267" t="s">
        <v>11030</v>
      </c>
      <c r="AP267" t="s">
        <v>141</v>
      </c>
      <c r="AQ267" t="s">
        <v>2095</v>
      </c>
      <c r="AR267" t="s">
        <v>2096</v>
      </c>
      <c r="AS267" t="s">
        <v>2097</v>
      </c>
      <c r="AT267" t="s">
        <v>2098</v>
      </c>
      <c r="AV267" t="s">
        <v>2099</v>
      </c>
      <c r="AW267" t="s">
        <v>1200</v>
      </c>
      <c r="AX267" s="3">
        <v>21117</v>
      </c>
      <c r="AY267" t="s">
        <v>117</v>
      </c>
      <c r="BA267">
        <v>14435014240</v>
      </c>
      <c r="BC267" t="s">
        <v>2100</v>
      </c>
      <c r="BD267" t="s">
        <v>2101</v>
      </c>
      <c r="BE267" t="s">
        <v>716</v>
      </c>
      <c r="BF267" t="s">
        <v>11031</v>
      </c>
      <c r="BG267" t="s">
        <v>1161</v>
      </c>
      <c r="BH267" s="1">
        <v>44084.833333333336</v>
      </c>
      <c r="BI267">
        <v>40</v>
      </c>
      <c r="BJ267">
        <v>5</v>
      </c>
      <c r="BK267">
        <v>6</v>
      </c>
      <c r="BL267">
        <v>6</v>
      </c>
      <c r="BM267">
        <v>6</v>
      </c>
      <c r="BN267">
        <v>6</v>
      </c>
      <c r="BO267">
        <v>6</v>
      </c>
      <c r="BP267">
        <v>5</v>
      </c>
      <c r="BQ267" t="str">
        <f>"6:00 AM"</f>
        <v>6:00 AM</v>
      </c>
      <c r="BR267" t="str">
        <f>"12:00 AM"</f>
        <v>12:00 AM</v>
      </c>
      <c r="BS267" t="s">
        <v>120</v>
      </c>
      <c r="BT267">
        <v>0</v>
      </c>
      <c r="BU267">
        <v>0</v>
      </c>
      <c r="BV267" t="s">
        <v>113</v>
      </c>
      <c r="BW267">
        <v>0</v>
      </c>
      <c r="BX267" s="2" t="s">
        <v>11032</v>
      </c>
      <c r="BY267" t="s">
        <v>11027</v>
      </c>
      <c r="CA267" t="s">
        <v>11028</v>
      </c>
      <c r="CB267" t="s">
        <v>1161</v>
      </c>
      <c r="CC267" s="3">
        <v>98595</v>
      </c>
      <c r="CD267" t="s">
        <v>11033</v>
      </c>
      <c r="CE267" t="s">
        <v>6578</v>
      </c>
      <c r="CF267" s="4">
        <v>14.16</v>
      </c>
      <c r="CH267" s="4">
        <v>21.24</v>
      </c>
      <c r="CJ267" t="s">
        <v>123</v>
      </c>
      <c r="CK267" t="s">
        <v>11034</v>
      </c>
      <c r="CL267" t="s">
        <v>11035</v>
      </c>
      <c r="CO267" t="s">
        <v>124</v>
      </c>
      <c r="CP267" t="s">
        <v>113</v>
      </c>
      <c r="CQ267" t="s">
        <v>121</v>
      </c>
      <c r="CR267" t="s">
        <v>121</v>
      </c>
      <c r="CS267" t="s">
        <v>113</v>
      </c>
      <c r="CT267" t="s">
        <v>121</v>
      </c>
      <c r="CU267" t="s">
        <v>121</v>
      </c>
      <c r="CV267" t="s">
        <v>11036</v>
      </c>
      <c r="CW267" t="str">
        <f>"14439736810"</f>
        <v>14439736810</v>
      </c>
      <c r="CX267" t="s">
        <v>2112</v>
      </c>
      <c r="CY267" t="s">
        <v>124</v>
      </c>
      <c r="CZ267" t="s">
        <v>126</v>
      </c>
      <c r="DA267" t="s">
        <v>113</v>
      </c>
      <c r="DB267" t="s">
        <v>121</v>
      </c>
      <c r="DC267" t="s">
        <v>121</v>
      </c>
      <c r="DD267" t="s">
        <v>113</v>
      </c>
    </row>
    <row r="268" spans="1:113" ht="15" customHeight="1" x14ac:dyDescent="0.25">
      <c r="A268" t="s">
        <v>7022</v>
      </c>
      <c r="B268" t="s">
        <v>129</v>
      </c>
      <c r="C268" s="1">
        <v>44085.515216203705</v>
      </c>
      <c r="D268" s="1">
        <v>44133</v>
      </c>
      <c r="E268" t="s">
        <v>113</v>
      </c>
      <c r="F268" t="s">
        <v>412</v>
      </c>
      <c r="G268" t="s">
        <v>12792</v>
      </c>
      <c r="H268" t="s">
        <v>412</v>
      </c>
      <c r="I268">
        <v>8</v>
      </c>
      <c r="J268">
        <v>8</v>
      </c>
      <c r="K268" s="1">
        <v>44175</v>
      </c>
      <c r="L268" s="1">
        <v>44291</v>
      </c>
      <c r="M268" s="1">
        <v>44175</v>
      </c>
      <c r="N268" s="1">
        <v>44291</v>
      </c>
      <c r="O268" t="s">
        <v>115</v>
      </c>
      <c r="P268" t="s">
        <v>7023</v>
      </c>
      <c r="Q268" t="s">
        <v>7024</v>
      </c>
      <c r="R268" t="s">
        <v>7025</v>
      </c>
      <c r="S268" t="s">
        <v>7026</v>
      </c>
      <c r="T268" t="s">
        <v>287</v>
      </c>
      <c r="U268" t="s">
        <v>288</v>
      </c>
      <c r="V268" s="3">
        <v>81657</v>
      </c>
      <c r="W268" t="s">
        <v>117</v>
      </c>
      <c r="Y268">
        <v>19704770555</v>
      </c>
      <c r="AA268">
        <v>722511</v>
      </c>
      <c r="AB268" t="s">
        <v>7027</v>
      </c>
      <c r="AC268" t="s">
        <v>7028</v>
      </c>
      <c r="AE268" t="s">
        <v>207</v>
      </c>
      <c r="AF268" t="s">
        <v>7025</v>
      </c>
      <c r="AG268" t="s">
        <v>7029</v>
      </c>
      <c r="AH268" t="s">
        <v>287</v>
      </c>
      <c r="AI268" t="s">
        <v>288</v>
      </c>
      <c r="AJ268" s="3">
        <v>81657</v>
      </c>
      <c r="AK268" t="s">
        <v>117</v>
      </c>
      <c r="AM268">
        <v>19704770555</v>
      </c>
      <c r="AO268" t="s">
        <v>7030</v>
      </c>
      <c r="AP268" t="s">
        <v>141</v>
      </c>
      <c r="AQ268" t="s">
        <v>381</v>
      </c>
      <c r="AR268" t="s">
        <v>382</v>
      </c>
      <c r="AS268" t="s">
        <v>383</v>
      </c>
      <c r="AT268" t="s">
        <v>7031</v>
      </c>
      <c r="AU268" t="s">
        <v>385</v>
      </c>
      <c r="AV268" t="s">
        <v>287</v>
      </c>
      <c r="AW268" t="s">
        <v>288</v>
      </c>
      <c r="AX268" s="3">
        <v>81657</v>
      </c>
      <c r="AY268" t="s">
        <v>117</v>
      </c>
      <c r="BA268">
        <v>19703066476</v>
      </c>
      <c r="BC268" t="s">
        <v>386</v>
      </c>
      <c r="BD268" t="s">
        <v>387</v>
      </c>
      <c r="BE268" t="s">
        <v>288</v>
      </c>
      <c r="BF268" t="s">
        <v>388</v>
      </c>
      <c r="BG268" t="s">
        <v>288</v>
      </c>
      <c r="BH268" s="1">
        <v>44084.833333333336</v>
      </c>
      <c r="BI268">
        <v>35</v>
      </c>
      <c r="BJ268">
        <v>7</v>
      </c>
      <c r="BK268">
        <v>0</v>
      </c>
      <c r="BL268">
        <v>0</v>
      </c>
      <c r="BM268">
        <v>7</v>
      </c>
      <c r="BN268">
        <v>7</v>
      </c>
      <c r="BO268">
        <v>7</v>
      </c>
      <c r="BP268">
        <v>7</v>
      </c>
      <c r="BQ268" t="str">
        <f>"8:00 AM"</f>
        <v>8:00 AM</v>
      </c>
      <c r="BR268" t="str">
        <f>"4:00 PM"</f>
        <v>4:00 PM</v>
      </c>
      <c r="BS268" t="s">
        <v>120</v>
      </c>
      <c r="BT268">
        <v>0</v>
      </c>
      <c r="BU268">
        <v>3</v>
      </c>
      <c r="BV268" t="s">
        <v>113</v>
      </c>
      <c r="BW268">
        <v>0</v>
      </c>
      <c r="BX268" t="s">
        <v>124</v>
      </c>
      <c r="BY268" t="s">
        <v>7032</v>
      </c>
      <c r="CA268" t="s">
        <v>287</v>
      </c>
      <c r="CB268" t="s">
        <v>288</v>
      </c>
      <c r="CC268" s="3">
        <v>81657</v>
      </c>
      <c r="CD268" t="s">
        <v>303</v>
      </c>
      <c r="CE268" t="s">
        <v>304</v>
      </c>
      <c r="CF268" s="4">
        <v>16.23</v>
      </c>
      <c r="CH268" s="4">
        <v>24.35</v>
      </c>
      <c r="CJ268" t="s">
        <v>123</v>
      </c>
      <c r="CK268" t="s">
        <v>120</v>
      </c>
      <c r="CL268" t="s">
        <v>7033</v>
      </c>
      <c r="CO268" t="s">
        <v>124</v>
      </c>
      <c r="CP268" t="s">
        <v>113</v>
      </c>
      <c r="CQ268" t="s">
        <v>113</v>
      </c>
      <c r="CR268" t="s">
        <v>121</v>
      </c>
      <c r="CS268" t="s">
        <v>121</v>
      </c>
      <c r="CT268" t="s">
        <v>121</v>
      </c>
      <c r="CU268" t="s">
        <v>113</v>
      </c>
      <c r="CV268" t="s">
        <v>392</v>
      </c>
      <c r="CW268" t="str">
        <f>"19704770555"</f>
        <v>19704770555</v>
      </c>
      <c r="CX268" t="s">
        <v>7030</v>
      </c>
      <c r="CY268" t="s">
        <v>124</v>
      </c>
      <c r="CZ268" t="s">
        <v>126</v>
      </c>
      <c r="DA268" t="s">
        <v>113</v>
      </c>
      <c r="DB268" t="s">
        <v>113</v>
      </c>
      <c r="DC268" t="s">
        <v>121</v>
      </c>
      <c r="DD268" t="s">
        <v>113</v>
      </c>
    </row>
    <row r="269" spans="1:113" ht="15" customHeight="1" x14ac:dyDescent="0.25">
      <c r="A269" t="s">
        <v>9893</v>
      </c>
      <c r="B269" t="s">
        <v>129</v>
      </c>
      <c r="C269" s="1">
        <v>44085.536453125002</v>
      </c>
      <c r="D269" s="1">
        <v>44123</v>
      </c>
      <c r="E269" t="s">
        <v>113</v>
      </c>
      <c r="F269" t="s">
        <v>8282</v>
      </c>
      <c r="G269" t="s">
        <v>12800</v>
      </c>
      <c r="H269" t="s">
        <v>725</v>
      </c>
      <c r="I269">
        <v>10</v>
      </c>
      <c r="J269">
        <v>10</v>
      </c>
      <c r="K269" s="1">
        <v>44175</v>
      </c>
      <c r="L269" s="1">
        <v>44301</v>
      </c>
      <c r="M269" s="1">
        <v>44175</v>
      </c>
      <c r="N269" s="1">
        <v>44301</v>
      </c>
      <c r="O269" t="s">
        <v>115</v>
      </c>
      <c r="P269" t="s">
        <v>9894</v>
      </c>
      <c r="Q269" t="s">
        <v>9895</v>
      </c>
      <c r="R269" t="s">
        <v>9896</v>
      </c>
      <c r="S269" t="s">
        <v>9897</v>
      </c>
      <c r="T269" t="s">
        <v>377</v>
      </c>
      <c r="U269" t="s">
        <v>288</v>
      </c>
      <c r="V269" s="3">
        <v>81620</v>
      </c>
      <c r="W269" t="s">
        <v>117</v>
      </c>
      <c r="Y269">
        <v>19704768666</v>
      </c>
      <c r="AA269">
        <v>722511</v>
      </c>
      <c r="AB269" t="s">
        <v>9898</v>
      </c>
      <c r="AC269" t="s">
        <v>6874</v>
      </c>
      <c r="AE269" t="s">
        <v>161</v>
      </c>
      <c r="AF269" t="s">
        <v>9899</v>
      </c>
      <c r="AG269" t="s">
        <v>9900</v>
      </c>
      <c r="AH269" t="s">
        <v>377</v>
      </c>
      <c r="AI269" t="s">
        <v>288</v>
      </c>
      <c r="AJ269" s="3">
        <v>81620</v>
      </c>
      <c r="AK269" t="s">
        <v>117</v>
      </c>
      <c r="AM269">
        <v>19704768666</v>
      </c>
      <c r="AO269" t="s">
        <v>9901</v>
      </c>
      <c r="AP269" t="s">
        <v>141</v>
      </c>
      <c r="AQ269" t="s">
        <v>381</v>
      </c>
      <c r="AR269" t="s">
        <v>382</v>
      </c>
      <c r="AS269" t="s">
        <v>383</v>
      </c>
      <c r="AT269" t="s">
        <v>9902</v>
      </c>
      <c r="AU269" t="s">
        <v>9903</v>
      </c>
      <c r="AV269" t="s">
        <v>287</v>
      </c>
      <c r="AW269" t="s">
        <v>288</v>
      </c>
      <c r="AX269" s="3">
        <v>81658</v>
      </c>
      <c r="AY269" t="s">
        <v>117</v>
      </c>
      <c r="BA269">
        <v>19703066476</v>
      </c>
      <c r="BC269" t="s">
        <v>386</v>
      </c>
      <c r="BD269" t="s">
        <v>387</v>
      </c>
      <c r="BE269" t="s">
        <v>288</v>
      </c>
      <c r="BF269" t="s">
        <v>9761</v>
      </c>
      <c r="BG269" t="s">
        <v>288</v>
      </c>
      <c r="BH269" s="1">
        <v>44084.833333333336</v>
      </c>
      <c r="BI269">
        <v>35</v>
      </c>
      <c r="BJ269">
        <v>7</v>
      </c>
      <c r="BK269">
        <v>0</v>
      </c>
      <c r="BL269">
        <v>0</v>
      </c>
      <c r="BM269">
        <v>7</v>
      </c>
      <c r="BN269">
        <v>7</v>
      </c>
      <c r="BO269">
        <v>7</v>
      </c>
      <c r="BP269">
        <v>7</v>
      </c>
      <c r="BQ269" t="str">
        <f>"9:00 AM"</f>
        <v>9:00 AM</v>
      </c>
      <c r="BR269" t="str">
        <f>"4:00 PM"</f>
        <v>4:00 PM</v>
      </c>
      <c r="BS269" t="s">
        <v>120</v>
      </c>
      <c r="BT269">
        <v>0</v>
      </c>
      <c r="BU269">
        <v>0</v>
      </c>
      <c r="BV269" t="s">
        <v>113</v>
      </c>
      <c r="BW269">
        <v>0</v>
      </c>
      <c r="BX269" t="s">
        <v>392</v>
      </c>
      <c r="BY269" t="s">
        <v>9904</v>
      </c>
      <c r="BZ269" t="s">
        <v>9905</v>
      </c>
      <c r="CA269" t="s">
        <v>287</v>
      </c>
      <c r="CB269" t="s">
        <v>288</v>
      </c>
      <c r="CC269" s="3">
        <v>81657</v>
      </c>
      <c r="CD269" t="s">
        <v>303</v>
      </c>
      <c r="CE269" t="s">
        <v>304</v>
      </c>
      <c r="CF269" s="4">
        <v>12.53</v>
      </c>
      <c r="CH269" s="4">
        <v>18.8</v>
      </c>
      <c r="CJ269" t="s">
        <v>123</v>
      </c>
      <c r="CL269" t="s">
        <v>9906</v>
      </c>
      <c r="CO269" t="s">
        <v>124</v>
      </c>
      <c r="CP269" t="s">
        <v>121</v>
      </c>
      <c r="CQ269" t="s">
        <v>113</v>
      </c>
      <c r="CR269" t="s">
        <v>121</v>
      </c>
      <c r="CS269" t="s">
        <v>121</v>
      </c>
      <c r="CT269" t="s">
        <v>121</v>
      </c>
      <c r="CU269" t="s">
        <v>113</v>
      </c>
      <c r="CV269" t="s">
        <v>392</v>
      </c>
      <c r="CW269" t="str">
        <f>"19704768666"</f>
        <v>19704768666</v>
      </c>
      <c r="CX269" t="s">
        <v>9901</v>
      </c>
      <c r="CY269" t="s">
        <v>9907</v>
      </c>
      <c r="CZ269" t="s">
        <v>126</v>
      </c>
      <c r="DA269" t="s">
        <v>113</v>
      </c>
      <c r="DB269" t="s">
        <v>113</v>
      </c>
      <c r="DC269" t="s">
        <v>121</v>
      </c>
      <c r="DD269" t="s">
        <v>113</v>
      </c>
    </row>
    <row r="270" spans="1:113" ht="15" customHeight="1" x14ac:dyDescent="0.25">
      <c r="A270" t="s">
        <v>10503</v>
      </c>
      <c r="B270" t="s">
        <v>129</v>
      </c>
      <c r="C270" s="1">
        <v>44085.537214814816</v>
      </c>
      <c r="D270" s="1">
        <v>44123</v>
      </c>
      <c r="E270" t="s">
        <v>113</v>
      </c>
      <c r="F270" t="s">
        <v>411</v>
      </c>
      <c r="G270" t="s">
        <v>12792</v>
      </c>
      <c r="H270" t="s">
        <v>412</v>
      </c>
      <c r="I270">
        <v>8</v>
      </c>
      <c r="J270">
        <v>8</v>
      </c>
      <c r="K270" s="1">
        <v>44175</v>
      </c>
      <c r="L270" s="1">
        <v>44301</v>
      </c>
      <c r="M270" s="1">
        <v>44175</v>
      </c>
      <c r="N270" s="1">
        <v>44301</v>
      </c>
      <c r="O270" t="s">
        <v>115</v>
      </c>
      <c r="P270" t="s">
        <v>9894</v>
      </c>
      <c r="Q270" t="s">
        <v>9895</v>
      </c>
      <c r="R270" t="s">
        <v>9896</v>
      </c>
      <c r="S270" t="s">
        <v>10504</v>
      </c>
      <c r="T270" t="s">
        <v>377</v>
      </c>
      <c r="U270" t="s">
        <v>288</v>
      </c>
      <c r="V270" s="3">
        <v>81620</v>
      </c>
      <c r="W270" t="s">
        <v>117</v>
      </c>
      <c r="Y270">
        <v>19709491284</v>
      </c>
      <c r="AA270">
        <v>722511</v>
      </c>
      <c r="AB270" t="s">
        <v>9898</v>
      </c>
      <c r="AC270" t="s">
        <v>6874</v>
      </c>
      <c r="AE270" t="s">
        <v>161</v>
      </c>
      <c r="AF270" t="s">
        <v>10505</v>
      </c>
      <c r="AG270" t="s">
        <v>10504</v>
      </c>
      <c r="AH270" t="s">
        <v>377</v>
      </c>
      <c r="AI270" t="s">
        <v>288</v>
      </c>
      <c r="AJ270" s="3">
        <v>81620</v>
      </c>
      <c r="AK270" t="s">
        <v>117</v>
      </c>
      <c r="AM270">
        <v>19704768666</v>
      </c>
      <c r="AO270" t="s">
        <v>9901</v>
      </c>
      <c r="AP270" t="s">
        <v>141</v>
      </c>
      <c r="AQ270" t="s">
        <v>381</v>
      </c>
      <c r="AR270" t="s">
        <v>382</v>
      </c>
      <c r="AS270" t="s">
        <v>383</v>
      </c>
      <c r="AT270" t="s">
        <v>384</v>
      </c>
      <c r="AU270" t="s">
        <v>385</v>
      </c>
      <c r="AV270" t="s">
        <v>287</v>
      </c>
      <c r="AW270" t="s">
        <v>288</v>
      </c>
      <c r="AX270" s="3">
        <v>81657</v>
      </c>
      <c r="AY270" t="s">
        <v>117</v>
      </c>
      <c r="BA270">
        <v>19703066476</v>
      </c>
      <c r="BC270" t="s">
        <v>386</v>
      </c>
      <c r="BD270" t="s">
        <v>387</v>
      </c>
      <c r="BE270" t="s">
        <v>288</v>
      </c>
      <c r="BF270" t="s">
        <v>388</v>
      </c>
      <c r="BG270" t="s">
        <v>288</v>
      </c>
      <c r="BH270" s="1">
        <v>44084.833333333336</v>
      </c>
      <c r="BI270">
        <v>35</v>
      </c>
      <c r="BJ270">
        <v>7</v>
      </c>
      <c r="BK270">
        <v>0</v>
      </c>
      <c r="BL270">
        <v>0</v>
      </c>
      <c r="BM270">
        <v>7</v>
      </c>
      <c r="BN270">
        <v>7</v>
      </c>
      <c r="BO270">
        <v>7</v>
      </c>
      <c r="BP270">
        <v>7</v>
      </c>
      <c r="BQ270" t="str">
        <f>"8:00 AM"</f>
        <v>8:00 AM</v>
      </c>
      <c r="BR270" t="str">
        <f>"4:00 PM"</f>
        <v>4:00 PM</v>
      </c>
      <c r="BS270" t="s">
        <v>120</v>
      </c>
      <c r="BT270">
        <v>0</v>
      </c>
      <c r="BU270">
        <v>6</v>
      </c>
      <c r="BV270" t="s">
        <v>113</v>
      </c>
      <c r="BW270">
        <v>0</v>
      </c>
      <c r="BX270" t="s">
        <v>392</v>
      </c>
      <c r="BY270" t="s">
        <v>10506</v>
      </c>
      <c r="BZ270" t="s">
        <v>9905</v>
      </c>
      <c r="CA270" t="s">
        <v>287</v>
      </c>
      <c r="CB270" t="s">
        <v>288</v>
      </c>
      <c r="CC270" s="3">
        <v>81657</v>
      </c>
      <c r="CD270" t="s">
        <v>303</v>
      </c>
      <c r="CE270" t="s">
        <v>304</v>
      </c>
      <c r="CF270" s="4">
        <v>16.23</v>
      </c>
      <c r="CH270" s="4">
        <v>24.35</v>
      </c>
      <c r="CJ270" t="s">
        <v>123</v>
      </c>
      <c r="CL270" t="s">
        <v>10507</v>
      </c>
      <c r="CO270" t="s">
        <v>124</v>
      </c>
      <c r="CP270" t="s">
        <v>121</v>
      </c>
      <c r="CQ270" t="s">
        <v>113</v>
      </c>
      <c r="CR270" t="s">
        <v>121</v>
      </c>
      <c r="CS270" t="s">
        <v>121</v>
      </c>
      <c r="CT270" t="s">
        <v>121</v>
      </c>
      <c r="CU270" t="s">
        <v>113</v>
      </c>
      <c r="CV270" t="s">
        <v>392</v>
      </c>
      <c r="CW270" t="str">
        <f>"19704768666"</f>
        <v>19704768666</v>
      </c>
      <c r="CX270" t="s">
        <v>9901</v>
      </c>
      <c r="CY270" t="s">
        <v>9907</v>
      </c>
      <c r="CZ270" t="s">
        <v>126</v>
      </c>
      <c r="DA270" t="s">
        <v>113</v>
      </c>
      <c r="DB270" t="s">
        <v>113</v>
      </c>
      <c r="DC270" t="s">
        <v>121</v>
      </c>
      <c r="DD270" t="s">
        <v>113</v>
      </c>
    </row>
    <row r="271" spans="1:113" ht="15" customHeight="1" x14ac:dyDescent="0.25">
      <c r="A271" t="s">
        <v>9751</v>
      </c>
      <c r="B271" t="s">
        <v>129</v>
      </c>
      <c r="C271" s="1">
        <v>44085.538143287034</v>
      </c>
      <c r="D271" s="1">
        <v>44123</v>
      </c>
      <c r="E271" t="s">
        <v>113</v>
      </c>
      <c r="F271" t="s">
        <v>199</v>
      </c>
      <c r="G271" t="s">
        <v>12788</v>
      </c>
      <c r="H271" t="s">
        <v>200</v>
      </c>
      <c r="I271">
        <v>2</v>
      </c>
      <c r="J271">
        <v>2</v>
      </c>
      <c r="K271" s="1">
        <v>44175</v>
      </c>
      <c r="L271" s="1">
        <v>44447</v>
      </c>
      <c r="M271" s="1">
        <v>44175</v>
      </c>
      <c r="N271" s="1">
        <v>44447</v>
      </c>
      <c r="O271" t="s">
        <v>115</v>
      </c>
      <c r="P271" t="s">
        <v>9752</v>
      </c>
      <c r="Q271" t="s">
        <v>9753</v>
      </c>
      <c r="R271" t="s">
        <v>9754</v>
      </c>
      <c r="S271" t="s">
        <v>9755</v>
      </c>
      <c r="T271" t="s">
        <v>377</v>
      </c>
      <c r="U271" t="s">
        <v>288</v>
      </c>
      <c r="V271" s="3">
        <v>81620</v>
      </c>
      <c r="W271" t="s">
        <v>117</v>
      </c>
      <c r="Y271">
        <v>19709497728</v>
      </c>
      <c r="AA271">
        <v>722511</v>
      </c>
      <c r="AB271" t="s">
        <v>9756</v>
      </c>
      <c r="AC271" t="s">
        <v>9757</v>
      </c>
      <c r="AE271" t="s">
        <v>161</v>
      </c>
      <c r="AF271" t="s">
        <v>9758</v>
      </c>
      <c r="AH271" t="s">
        <v>377</v>
      </c>
      <c r="AI271" t="s">
        <v>288</v>
      </c>
      <c r="AJ271" s="3">
        <v>81620</v>
      </c>
      <c r="AK271" t="s">
        <v>117</v>
      </c>
      <c r="AM271">
        <v>19709497728</v>
      </c>
      <c r="AO271" t="s">
        <v>9759</v>
      </c>
      <c r="AP271" t="s">
        <v>141</v>
      </c>
      <c r="AQ271" t="s">
        <v>381</v>
      </c>
      <c r="AR271" t="s">
        <v>382</v>
      </c>
      <c r="AS271" t="s">
        <v>383</v>
      </c>
      <c r="AT271" t="s">
        <v>9760</v>
      </c>
      <c r="AU271" t="s">
        <v>385</v>
      </c>
      <c r="AV271" t="s">
        <v>287</v>
      </c>
      <c r="AW271" t="s">
        <v>288</v>
      </c>
      <c r="AX271" s="3">
        <v>81657</v>
      </c>
      <c r="AY271" t="s">
        <v>117</v>
      </c>
      <c r="BA271">
        <v>19703066476</v>
      </c>
      <c r="BC271" t="s">
        <v>386</v>
      </c>
      <c r="BD271" t="s">
        <v>387</v>
      </c>
      <c r="BE271" t="s">
        <v>288</v>
      </c>
      <c r="BF271" t="s">
        <v>9761</v>
      </c>
      <c r="BG271" t="s">
        <v>288</v>
      </c>
      <c r="BH271" s="1">
        <v>44084.833333333336</v>
      </c>
      <c r="BI271">
        <v>40</v>
      </c>
      <c r="BJ271">
        <v>8</v>
      </c>
      <c r="BK271">
        <v>8</v>
      </c>
      <c r="BL271">
        <v>0</v>
      </c>
      <c r="BM271">
        <v>0</v>
      </c>
      <c r="BN271">
        <v>8</v>
      </c>
      <c r="BO271">
        <v>8</v>
      </c>
      <c r="BP271">
        <v>8</v>
      </c>
      <c r="BQ271" t="str">
        <f>"3:00 PM"</f>
        <v>3:00 PM</v>
      </c>
      <c r="BR271" t="str">
        <f>"11:00 PM"</f>
        <v>11:00 PM</v>
      </c>
      <c r="BS271" t="s">
        <v>526</v>
      </c>
      <c r="BT271">
        <v>0</v>
      </c>
      <c r="BU271">
        <v>6</v>
      </c>
      <c r="BV271" t="s">
        <v>113</v>
      </c>
      <c r="BW271">
        <v>0</v>
      </c>
      <c r="BX271" t="s">
        <v>9762</v>
      </c>
      <c r="BY271" t="s">
        <v>9763</v>
      </c>
      <c r="CA271" t="s">
        <v>377</v>
      </c>
      <c r="CB271" t="s">
        <v>288</v>
      </c>
      <c r="CC271" s="3">
        <v>81620</v>
      </c>
      <c r="CD271" t="s">
        <v>303</v>
      </c>
      <c r="CE271" t="s">
        <v>304</v>
      </c>
      <c r="CF271" s="4">
        <v>16.7</v>
      </c>
      <c r="CH271" s="4">
        <v>25.05</v>
      </c>
      <c r="CJ271" t="s">
        <v>123</v>
      </c>
      <c r="CL271" t="s">
        <v>9764</v>
      </c>
      <c r="CO271" t="s">
        <v>124</v>
      </c>
      <c r="CP271" t="s">
        <v>113</v>
      </c>
      <c r="CQ271" t="s">
        <v>113</v>
      </c>
      <c r="CR271" t="s">
        <v>121</v>
      </c>
      <c r="CS271" t="s">
        <v>121</v>
      </c>
      <c r="CT271" t="s">
        <v>121</v>
      </c>
      <c r="CU271" t="s">
        <v>121</v>
      </c>
      <c r="CV271" t="s">
        <v>9765</v>
      </c>
      <c r="CW271" t="str">
        <f>"19709497728"</f>
        <v>19709497728</v>
      </c>
      <c r="CX271" t="s">
        <v>9759</v>
      </c>
      <c r="CY271" t="s">
        <v>124</v>
      </c>
      <c r="CZ271" t="s">
        <v>126</v>
      </c>
      <c r="DA271" t="s">
        <v>113</v>
      </c>
      <c r="DB271" t="s">
        <v>113</v>
      </c>
      <c r="DC271" t="s">
        <v>121</v>
      </c>
      <c r="DD271" t="s">
        <v>113</v>
      </c>
    </row>
    <row r="272" spans="1:113" ht="15" customHeight="1" x14ac:dyDescent="0.25">
      <c r="A272" t="s">
        <v>6340</v>
      </c>
      <c r="B272" t="s">
        <v>129</v>
      </c>
      <c r="C272" s="1">
        <v>44085.585596874997</v>
      </c>
      <c r="D272" s="1">
        <v>44139</v>
      </c>
      <c r="E272" t="s">
        <v>113</v>
      </c>
      <c r="F272" t="s">
        <v>2086</v>
      </c>
      <c r="G272" t="s">
        <v>12794</v>
      </c>
      <c r="H272" t="s">
        <v>464</v>
      </c>
      <c r="I272">
        <v>800</v>
      </c>
      <c r="J272">
        <v>800</v>
      </c>
      <c r="K272" s="1">
        <v>44175</v>
      </c>
      <c r="L272" s="1">
        <v>44479</v>
      </c>
      <c r="M272" s="1">
        <v>44175</v>
      </c>
      <c r="N272" s="1">
        <v>44479</v>
      </c>
      <c r="O272" t="s">
        <v>115</v>
      </c>
      <c r="P272" t="s">
        <v>6341</v>
      </c>
      <c r="R272" t="s">
        <v>6342</v>
      </c>
      <c r="S272" t="s">
        <v>2987</v>
      </c>
      <c r="T272" t="s">
        <v>2330</v>
      </c>
      <c r="U272" t="s">
        <v>1161</v>
      </c>
      <c r="V272" s="3">
        <v>98119</v>
      </c>
      <c r="W272" t="s">
        <v>117</v>
      </c>
      <c r="Y272">
        <v>12062810988</v>
      </c>
      <c r="AA272">
        <v>3117</v>
      </c>
      <c r="AB272" t="s">
        <v>6343</v>
      </c>
      <c r="AC272" t="s">
        <v>4831</v>
      </c>
      <c r="AE272" t="s">
        <v>6344</v>
      </c>
      <c r="AF272" t="s">
        <v>6345</v>
      </c>
      <c r="AH272" t="s">
        <v>2330</v>
      </c>
      <c r="AI272" t="s">
        <v>1161</v>
      </c>
      <c r="AJ272" s="3">
        <v>98119</v>
      </c>
      <c r="AK272" t="s">
        <v>117</v>
      </c>
      <c r="AM272">
        <v>12062810988</v>
      </c>
      <c r="AO272" t="s">
        <v>6346</v>
      </c>
      <c r="AP272" t="s">
        <v>141</v>
      </c>
      <c r="AQ272" t="s">
        <v>2095</v>
      </c>
      <c r="AR272" t="s">
        <v>2096</v>
      </c>
      <c r="AS272" t="s">
        <v>2097</v>
      </c>
      <c r="AT272" t="s">
        <v>2098</v>
      </c>
      <c r="AV272" t="s">
        <v>2099</v>
      </c>
      <c r="AW272" t="s">
        <v>1200</v>
      </c>
      <c r="AX272" s="3">
        <v>21117</v>
      </c>
      <c r="AY272" t="s">
        <v>117</v>
      </c>
      <c r="BA272">
        <v>14435014240</v>
      </c>
      <c r="BC272" t="s">
        <v>2100</v>
      </c>
      <c r="BD272" t="s">
        <v>2101</v>
      </c>
      <c r="BE272" t="s">
        <v>716</v>
      </c>
      <c r="BF272" t="s">
        <v>3107</v>
      </c>
      <c r="BG272" t="s">
        <v>2103</v>
      </c>
      <c r="BH272" s="1">
        <v>44084.833333333336</v>
      </c>
      <c r="BI272">
        <v>35</v>
      </c>
      <c r="BJ272">
        <v>5</v>
      </c>
      <c r="BK272">
        <v>5</v>
      </c>
      <c r="BL272">
        <v>5</v>
      </c>
      <c r="BM272">
        <v>5</v>
      </c>
      <c r="BN272">
        <v>5</v>
      </c>
      <c r="BO272">
        <v>5</v>
      </c>
      <c r="BP272">
        <v>5</v>
      </c>
      <c r="BQ272" t="str">
        <f>"6:00 AM"</f>
        <v>6:00 AM</v>
      </c>
      <c r="BR272" t="str">
        <f>"12:00 AM"</f>
        <v>12:00 AM</v>
      </c>
      <c r="BS272" t="s">
        <v>120</v>
      </c>
      <c r="BT272">
        <v>0</v>
      </c>
      <c r="BU272">
        <v>0</v>
      </c>
      <c r="BV272" t="s">
        <v>113</v>
      </c>
      <c r="BW272">
        <v>0</v>
      </c>
      <c r="BX272" s="2" t="s">
        <v>6347</v>
      </c>
      <c r="BY272" t="s">
        <v>6348</v>
      </c>
      <c r="CA272" t="s">
        <v>6349</v>
      </c>
      <c r="CB272" t="s">
        <v>2103</v>
      </c>
      <c r="CC272" s="3">
        <v>99835</v>
      </c>
      <c r="CD272" t="s">
        <v>6350</v>
      </c>
      <c r="CE272" t="s">
        <v>3112</v>
      </c>
      <c r="CF272" s="4">
        <v>12.36</v>
      </c>
      <c r="CH272" s="4">
        <v>18.54</v>
      </c>
      <c r="CJ272" t="s">
        <v>123</v>
      </c>
      <c r="CK272" t="s">
        <v>6351</v>
      </c>
      <c r="CL272" t="s">
        <v>6352</v>
      </c>
      <c r="CO272" t="s">
        <v>124</v>
      </c>
      <c r="CP272" t="s">
        <v>121</v>
      </c>
      <c r="CQ272" t="s">
        <v>121</v>
      </c>
      <c r="CR272" t="s">
        <v>121</v>
      </c>
      <c r="CS272" t="s">
        <v>113</v>
      </c>
      <c r="CT272" t="s">
        <v>121</v>
      </c>
      <c r="CU272" t="s">
        <v>121</v>
      </c>
      <c r="CV272" t="s">
        <v>6353</v>
      </c>
      <c r="CW272" t="str">
        <f>"14439736810"</f>
        <v>14439736810</v>
      </c>
      <c r="CX272" t="s">
        <v>2112</v>
      </c>
      <c r="CY272" t="s">
        <v>124</v>
      </c>
      <c r="CZ272" t="s">
        <v>126</v>
      </c>
      <c r="DA272" t="s">
        <v>113</v>
      </c>
      <c r="DB272" t="s">
        <v>121</v>
      </c>
      <c r="DC272" t="s">
        <v>121</v>
      </c>
      <c r="DD272" t="s">
        <v>113</v>
      </c>
    </row>
    <row r="273" spans="1:113" ht="15" customHeight="1" x14ac:dyDescent="0.25">
      <c r="A273" t="s">
        <v>6999</v>
      </c>
      <c r="B273" t="s">
        <v>627</v>
      </c>
      <c r="C273" s="1">
        <v>44085.60390347222</v>
      </c>
      <c r="D273" s="1">
        <v>44131</v>
      </c>
      <c r="E273" t="s">
        <v>113</v>
      </c>
      <c r="F273" t="s">
        <v>2086</v>
      </c>
      <c r="G273" t="s">
        <v>12794</v>
      </c>
      <c r="H273" t="s">
        <v>464</v>
      </c>
      <c r="I273">
        <v>375</v>
      </c>
      <c r="J273">
        <v>372</v>
      </c>
      <c r="K273" s="1">
        <v>44175</v>
      </c>
      <c r="L273" s="1">
        <v>44316</v>
      </c>
      <c r="M273" s="1">
        <v>44175</v>
      </c>
      <c r="N273" s="1">
        <v>44316</v>
      </c>
      <c r="O273" t="s">
        <v>132</v>
      </c>
      <c r="P273" t="s">
        <v>7000</v>
      </c>
      <c r="R273" t="s">
        <v>2319</v>
      </c>
      <c r="T273" t="s">
        <v>2320</v>
      </c>
      <c r="U273" t="s">
        <v>1161</v>
      </c>
      <c r="V273" s="3">
        <v>98073</v>
      </c>
      <c r="W273" t="s">
        <v>117</v>
      </c>
      <c r="Y273">
        <v>14258818181</v>
      </c>
      <c r="AA273">
        <v>3117</v>
      </c>
      <c r="AB273" t="s">
        <v>7001</v>
      </c>
      <c r="AC273" t="s">
        <v>7002</v>
      </c>
      <c r="AD273" t="s">
        <v>948</v>
      </c>
      <c r="AE273" t="s">
        <v>7003</v>
      </c>
      <c r="AF273" t="s">
        <v>7004</v>
      </c>
      <c r="AH273" t="s">
        <v>2320</v>
      </c>
      <c r="AI273" t="s">
        <v>1161</v>
      </c>
      <c r="AJ273" s="3">
        <v>98052</v>
      </c>
      <c r="AK273" t="s">
        <v>117</v>
      </c>
      <c r="AM273">
        <v>14258615242</v>
      </c>
      <c r="AO273" t="s">
        <v>7005</v>
      </c>
      <c r="AP273" t="s">
        <v>141</v>
      </c>
      <c r="AQ273" t="s">
        <v>2095</v>
      </c>
      <c r="AR273" t="s">
        <v>2096</v>
      </c>
      <c r="AS273" t="s">
        <v>2097</v>
      </c>
      <c r="AT273" t="s">
        <v>2098</v>
      </c>
      <c r="AV273" t="s">
        <v>2099</v>
      </c>
      <c r="AW273" t="s">
        <v>1200</v>
      </c>
      <c r="AX273" s="3">
        <v>21117</v>
      </c>
      <c r="AY273" t="s">
        <v>117</v>
      </c>
      <c r="BA273">
        <v>14435014240</v>
      </c>
      <c r="BC273" t="s">
        <v>2100</v>
      </c>
      <c r="BD273" t="s">
        <v>3106</v>
      </c>
      <c r="BE273" t="s">
        <v>716</v>
      </c>
      <c r="BF273" t="s">
        <v>7006</v>
      </c>
      <c r="BG273" t="s">
        <v>2103</v>
      </c>
      <c r="BH273" s="1">
        <v>44084.833333333336</v>
      </c>
      <c r="BI273">
        <v>35</v>
      </c>
      <c r="BJ273">
        <v>5</v>
      </c>
      <c r="BK273">
        <v>5</v>
      </c>
      <c r="BL273">
        <v>5</v>
      </c>
      <c r="BM273">
        <v>5</v>
      </c>
      <c r="BN273">
        <v>5</v>
      </c>
      <c r="BO273">
        <v>5</v>
      </c>
      <c r="BP273">
        <v>5</v>
      </c>
      <c r="BQ273" t="str">
        <f>"6:00 AM"</f>
        <v>6:00 AM</v>
      </c>
      <c r="BR273" t="str">
        <f>"12:00 AM"</f>
        <v>12:00 AM</v>
      </c>
      <c r="BS273" t="s">
        <v>120</v>
      </c>
      <c r="BT273">
        <v>0</v>
      </c>
      <c r="BU273">
        <v>0</v>
      </c>
      <c r="BV273" t="s">
        <v>113</v>
      </c>
      <c r="BW273">
        <v>0</v>
      </c>
      <c r="BX273" s="2" t="s">
        <v>7007</v>
      </c>
      <c r="BY273" t="s">
        <v>2336</v>
      </c>
      <c r="CA273" t="s">
        <v>2106</v>
      </c>
      <c r="CB273" t="s">
        <v>2103</v>
      </c>
      <c r="CC273" s="3">
        <v>99692</v>
      </c>
      <c r="CD273" t="s">
        <v>2107</v>
      </c>
      <c r="CE273" t="s">
        <v>2108</v>
      </c>
      <c r="CF273" s="4">
        <v>12.36</v>
      </c>
      <c r="CH273" s="4">
        <v>18.54</v>
      </c>
      <c r="CJ273" t="s">
        <v>123</v>
      </c>
      <c r="CK273" t="s">
        <v>6351</v>
      </c>
      <c r="CL273" t="s">
        <v>7008</v>
      </c>
      <c r="CO273" t="s">
        <v>124</v>
      </c>
      <c r="CP273" t="s">
        <v>113</v>
      </c>
      <c r="CQ273" t="s">
        <v>121</v>
      </c>
      <c r="CR273" t="s">
        <v>121</v>
      </c>
      <c r="CS273" t="s">
        <v>113</v>
      </c>
      <c r="CT273" t="s">
        <v>121</v>
      </c>
      <c r="CU273" t="s">
        <v>121</v>
      </c>
      <c r="CV273" t="s">
        <v>7009</v>
      </c>
      <c r="CW273" t="str">
        <f>"14439736810"</f>
        <v>14439736810</v>
      </c>
      <c r="CX273" t="s">
        <v>2112</v>
      </c>
      <c r="CY273" t="s">
        <v>124</v>
      </c>
      <c r="CZ273" t="s">
        <v>126</v>
      </c>
      <c r="DA273" t="s">
        <v>113</v>
      </c>
      <c r="DB273" t="s">
        <v>121</v>
      </c>
      <c r="DC273" t="s">
        <v>121</v>
      </c>
      <c r="DD273" t="s">
        <v>113</v>
      </c>
    </row>
    <row r="274" spans="1:113" ht="15" customHeight="1" x14ac:dyDescent="0.25">
      <c r="A274" t="s">
        <v>5512</v>
      </c>
      <c r="B274" t="s">
        <v>129</v>
      </c>
      <c r="C274" s="1">
        <v>44085.648666550929</v>
      </c>
      <c r="D274" s="1">
        <v>44133</v>
      </c>
      <c r="E274" t="s">
        <v>113</v>
      </c>
      <c r="F274" t="s">
        <v>5513</v>
      </c>
      <c r="G274" t="s">
        <v>12787</v>
      </c>
      <c r="H274" t="s">
        <v>176</v>
      </c>
      <c r="I274">
        <v>125</v>
      </c>
      <c r="J274">
        <v>125</v>
      </c>
      <c r="K274" s="1">
        <v>44160</v>
      </c>
      <c r="L274" s="1">
        <v>44301</v>
      </c>
      <c r="M274" s="1">
        <v>44160</v>
      </c>
      <c r="N274" s="1">
        <v>44301</v>
      </c>
      <c r="O274" t="s">
        <v>132</v>
      </c>
      <c r="P274" t="s">
        <v>5514</v>
      </c>
      <c r="R274" t="s">
        <v>5515</v>
      </c>
      <c r="T274" t="s">
        <v>5516</v>
      </c>
      <c r="U274" t="s">
        <v>1700</v>
      </c>
      <c r="V274" s="3">
        <v>71647</v>
      </c>
      <c r="W274" t="s">
        <v>117</v>
      </c>
      <c r="Y274">
        <v>18704632492</v>
      </c>
      <c r="AA274">
        <v>115310</v>
      </c>
      <c r="AB274" t="s">
        <v>2223</v>
      </c>
      <c r="AC274" t="s">
        <v>5517</v>
      </c>
      <c r="AE274" t="s">
        <v>119</v>
      </c>
      <c r="AF274" t="s">
        <v>5515</v>
      </c>
      <c r="AH274" t="s">
        <v>5516</v>
      </c>
      <c r="AI274" t="s">
        <v>1700</v>
      </c>
      <c r="AJ274" s="3">
        <v>71647</v>
      </c>
      <c r="AK274" t="s">
        <v>117</v>
      </c>
      <c r="AM274">
        <v>18704632492</v>
      </c>
      <c r="AO274" t="s">
        <v>5518</v>
      </c>
      <c r="AP274" t="s">
        <v>239</v>
      </c>
      <c r="AQ274" t="s">
        <v>344</v>
      </c>
      <c r="AR274" t="s">
        <v>345</v>
      </c>
      <c r="AS274" t="s">
        <v>195</v>
      </c>
      <c r="AT274" t="s">
        <v>2165</v>
      </c>
      <c r="AV274" t="s">
        <v>347</v>
      </c>
      <c r="AW274" t="s">
        <v>348</v>
      </c>
      <c r="AX274" s="3">
        <v>31636</v>
      </c>
      <c r="AY274" t="s">
        <v>117</v>
      </c>
      <c r="BA274">
        <v>12295596879</v>
      </c>
      <c r="BC274" t="s">
        <v>349</v>
      </c>
      <c r="BD274" t="s">
        <v>350</v>
      </c>
      <c r="BG274" t="s">
        <v>1700</v>
      </c>
      <c r="BH274" s="1">
        <v>44084.833333333336</v>
      </c>
      <c r="BI274">
        <v>36</v>
      </c>
      <c r="BJ274">
        <v>0</v>
      </c>
      <c r="BK274">
        <v>6</v>
      </c>
      <c r="BL274">
        <v>6</v>
      </c>
      <c r="BM274">
        <v>6</v>
      </c>
      <c r="BN274">
        <v>6</v>
      </c>
      <c r="BO274">
        <v>6</v>
      </c>
      <c r="BP274">
        <v>6</v>
      </c>
      <c r="BQ274" t="str">
        <f>"6:00 AM"</f>
        <v>6:00 AM</v>
      </c>
      <c r="BR274" t="str">
        <f>"1:00 PM"</f>
        <v>1:00 PM</v>
      </c>
      <c r="BS274" t="s">
        <v>120</v>
      </c>
      <c r="BT274">
        <v>0</v>
      </c>
      <c r="BU274">
        <v>0</v>
      </c>
      <c r="BV274" t="s">
        <v>113</v>
      </c>
      <c r="BW274">
        <v>0</v>
      </c>
      <c r="BX274" s="2" t="s">
        <v>5519</v>
      </c>
      <c r="BY274" t="s">
        <v>5520</v>
      </c>
      <c r="CA274" t="s">
        <v>5516</v>
      </c>
      <c r="CB274" t="s">
        <v>1700</v>
      </c>
      <c r="CC274" s="3">
        <v>71657</v>
      </c>
      <c r="CD274" t="s">
        <v>5521</v>
      </c>
      <c r="CE274" t="s">
        <v>3360</v>
      </c>
      <c r="CF274" s="4">
        <v>15.06</v>
      </c>
      <c r="CG274" s="4">
        <v>20.34</v>
      </c>
      <c r="CH274" s="4">
        <v>22.59</v>
      </c>
      <c r="CI274" s="4">
        <v>30.51</v>
      </c>
      <c r="CJ274" t="s">
        <v>123</v>
      </c>
      <c r="CL274" t="s">
        <v>5522</v>
      </c>
      <c r="CO274" t="s">
        <v>124</v>
      </c>
      <c r="CP274" t="s">
        <v>121</v>
      </c>
      <c r="CQ274" t="s">
        <v>121</v>
      </c>
      <c r="CR274" t="s">
        <v>121</v>
      </c>
      <c r="CS274" t="s">
        <v>121</v>
      </c>
      <c r="CT274" t="s">
        <v>121</v>
      </c>
      <c r="CU274" t="s">
        <v>121</v>
      </c>
      <c r="CV274" t="s">
        <v>5523</v>
      </c>
      <c r="CW274" t="str">
        <f>"18709520797"</f>
        <v>18709520797</v>
      </c>
      <c r="CX274" t="s">
        <v>5518</v>
      </c>
      <c r="CY274" t="s">
        <v>124</v>
      </c>
      <c r="CZ274" t="s">
        <v>126</v>
      </c>
      <c r="DA274" t="s">
        <v>113</v>
      </c>
      <c r="DB274" t="s">
        <v>121</v>
      </c>
      <c r="DC274" t="s">
        <v>121</v>
      </c>
      <c r="DD274" t="s">
        <v>113</v>
      </c>
    </row>
    <row r="275" spans="1:113" ht="15" customHeight="1" x14ac:dyDescent="0.25">
      <c r="A275" t="s">
        <v>10992</v>
      </c>
      <c r="B275" t="s">
        <v>129</v>
      </c>
      <c r="C275" s="1">
        <v>44085.667129745372</v>
      </c>
      <c r="D275" s="1">
        <v>44160</v>
      </c>
      <c r="E275" t="s">
        <v>113</v>
      </c>
      <c r="F275" t="s">
        <v>2214</v>
      </c>
      <c r="G275" t="s">
        <v>12801</v>
      </c>
      <c r="H275" t="s">
        <v>837</v>
      </c>
      <c r="I275">
        <v>12</v>
      </c>
      <c r="J275">
        <v>12</v>
      </c>
      <c r="K275" s="1">
        <v>44160</v>
      </c>
      <c r="L275" s="1">
        <v>44408</v>
      </c>
      <c r="M275" s="1">
        <v>44160</v>
      </c>
      <c r="N275" s="1">
        <v>44408</v>
      </c>
      <c r="O275" t="s">
        <v>115</v>
      </c>
      <c r="P275" t="s">
        <v>10993</v>
      </c>
      <c r="Q275" t="s">
        <v>2021</v>
      </c>
      <c r="R275" t="s">
        <v>2022</v>
      </c>
      <c r="T275" t="s">
        <v>2023</v>
      </c>
      <c r="U275" t="s">
        <v>348</v>
      </c>
      <c r="V275" s="3">
        <v>30066</v>
      </c>
      <c r="W275" t="s">
        <v>117</v>
      </c>
      <c r="Y275">
        <v>16783542700</v>
      </c>
      <c r="AA275">
        <v>72251</v>
      </c>
      <c r="AB275" t="s">
        <v>2024</v>
      </c>
      <c r="AC275" t="s">
        <v>2025</v>
      </c>
      <c r="AD275" t="s">
        <v>124</v>
      </c>
      <c r="AE275" t="s">
        <v>2026</v>
      </c>
      <c r="AF275" t="s">
        <v>2027</v>
      </c>
      <c r="AH275" t="s">
        <v>2023</v>
      </c>
      <c r="AI275" t="s">
        <v>348</v>
      </c>
      <c r="AJ275" s="3">
        <v>30066</v>
      </c>
      <c r="AK275" t="s">
        <v>117</v>
      </c>
      <c r="AM275">
        <v>16783542700</v>
      </c>
      <c r="AO275" t="s">
        <v>2028</v>
      </c>
      <c r="AP275" t="s">
        <v>239</v>
      </c>
      <c r="AQ275" t="s">
        <v>9914</v>
      </c>
      <c r="AR275" t="s">
        <v>9915</v>
      </c>
      <c r="AS275" t="s">
        <v>124</v>
      </c>
      <c r="AT275" t="s">
        <v>9916</v>
      </c>
      <c r="AU275" t="s">
        <v>2033</v>
      </c>
      <c r="AV275" t="s">
        <v>9917</v>
      </c>
      <c r="AW275" t="s">
        <v>348</v>
      </c>
      <c r="AX275" s="3">
        <v>30066</v>
      </c>
      <c r="AY275" t="s">
        <v>117</v>
      </c>
      <c r="BA275">
        <v>14044922769</v>
      </c>
      <c r="BC275" t="s">
        <v>2035</v>
      </c>
      <c r="BD275" t="s">
        <v>2036</v>
      </c>
      <c r="BE275" t="s">
        <v>348</v>
      </c>
      <c r="BG275" t="s">
        <v>348</v>
      </c>
      <c r="BH275" s="1">
        <v>44068.833333333336</v>
      </c>
      <c r="BI275">
        <v>40</v>
      </c>
      <c r="BJ275">
        <v>0</v>
      </c>
      <c r="BK275">
        <v>8</v>
      </c>
      <c r="BL275">
        <v>8</v>
      </c>
      <c r="BM275">
        <v>8</v>
      </c>
      <c r="BN275">
        <v>8</v>
      </c>
      <c r="BO275">
        <v>8</v>
      </c>
      <c r="BP275">
        <v>0</v>
      </c>
      <c r="BQ275" t="str">
        <f>"10:00 AM"</f>
        <v>10:00 AM</v>
      </c>
      <c r="BR275" t="str">
        <f>"7:00 PM"</f>
        <v>7:00 PM</v>
      </c>
      <c r="BS275" t="s">
        <v>120</v>
      </c>
      <c r="BT275">
        <v>0</v>
      </c>
      <c r="BU275">
        <v>0</v>
      </c>
      <c r="BV275" t="s">
        <v>113</v>
      </c>
      <c r="BW275">
        <v>0</v>
      </c>
      <c r="BX275" t="s">
        <v>6274</v>
      </c>
      <c r="BY275" t="s">
        <v>10994</v>
      </c>
      <c r="BZ275" t="s">
        <v>9919</v>
      </c>
      <c r="CA275" t="s">
        <v>4404</v>
      </c>
      <c r="CB275" t="s">
        <v>348</v>
      </c>
      <c r="CC275" s="3">
        <v>30329</v>
      </c>
      <c r="CD275" t="s">
        <v>4592</v>
      </c>
      <c r="CE275" t="s">
        <v>1250</v>
      </c>
      <c r="CF275" s="4">
        <v>10.09</v>
      </c>
      <c r="CG275" s="4">
        <v>10.09</v>
      </c>
      <c r="CH275" s="4">
        <v>15.13</v>
      </c>
      <c r="CI275" s="4">
        <v>15.13</v>
      </c>
      <c r="CJ275" t="s">
        <v>123</v>
      </c>
      <c r="CK275" t="s">
        <v>124</v>
      </c>
      <c r="CL275" t="s">
        <v>10995</v>
      </c>
      <c r="CO275" t="s">
        <v>124</v>
      </c>
      <c r="CP275" t="s">
        <v>113</v>
      </c>
      <c r="CQ275" t="s">
        <v>113</v>
      </c>
      <c r="CR275" t="s">
        <v>121</v>
      </c>
      <c r="CS275" t="s">
        <v>113</v>
      </c>
      <c r="CT275" t="s">
        <v>121</v>
      </c>
      <c r="CU275" t="s">
        <v>113</v>
      </c>
      <c r="CV275" t="s">
        <v>170</v>
      </c>
      <c r="CW275" t="str">
        <f>"16783542700"</f>
        <v>16783542700</v>
      </c>
      <c r="CX275" t="s">
        <v>2028</v>
      </c>
      <c r="CY275" t="s">
        <v>124</v>
      </c>
      <c r="CZ275" t="s">
        <v>126</v>
      </c>
      <c r="DA275" t="s">
        <v>113</v>
      </c>
      <c r="DB275" t="s">
        <v>113</v>
      </c>
      <c r="DC275" t="s">
        <v>121</v>
      </c>
      <c r="DD275" t="s">
        <v>113</v>
      </c>
    </row>
    <row r="276" spans="1:113" ht="15" customHeight="1" x14ac:dyDescent="0.25">
      <c r="A276" t="s">
        <v>6981</v>
      </c>
      <c r="B276" t="s">
        <v>129</v>
      </c>
      <c r="C276" s="1">
        <v>44085.684521180556</v>
      </c>
      <c r="D276" s="1">
        <v>44125</v>
      </c>
      <c r="E276" t="s">
        <v>113</v>
      </c>
      <c r="F276" t="s">
        <v>6982</v>
      </c>
      <c r="G276" t="s">
        <v>12797</v>
      </c>
      <c r="H276" t="s">
        <v>537</v>
      </c>
      <c r="I276">
        <v>18</v>
      </c>
      <c r="J276">
        <v>18</v>
      </c>
      <c r="K276" s="1">
        <v>44175</v>
      </c>
      <c r="L276" s="1">
        <v>44409</v>
      </c>
      <c r="M276" s="1">
        <v>44175</v>
      </c>
      <c r="N276" s="1">
        <v>44409</v>
      </c>
      <c r="O276" t="s">
        <v>132</v>
      </c>
      <c r="P276" t="s">
        <v>6983</v>
      </c>
      <c r="R276" t="s">
        <v>6984</v>
      </c>
      <c r="T276" t="s">
        <v>6323</v>
      </c>
      <c r="U276" t="s">
        <v>541</v>
      </c>
      <c r="V276" s="3">
        <v>70515</v>
      </c>
      <c r="W276" t="s">
        <v>117</v>
      </c>
      <c r="Y276">
        <v>13374325000</v>
      </c>
      <c r="AA276">
        <v>424460</v>
      </c>
      <c r="AB276" t="s">
        <v>548</v>
      </c>
      <c r="AC276" t="s">
        <v>786</v>
      </c>
      <c r="AD276" t="s">
        <v>6724</v>
      </c>
      <c r="AE276" t="s">
        <v>207</v>
      </c>
      <c r="AF276" t="s">
        <v>6984</v>
      </c>
      <c r="AH276" t="s">
        <v>6323</v>
      </c>
      <c r="AI276" t="s">
        <v>541</v>
      </c>
      <c r="AJ276" s="3">
        <v>70515</v>
      </c>
      <c r="AK276" t="s">
        <v>117</v>
      </c>
      <c r="AM276">
        <v>13374325000</v>
      </c>
      <c r="AO276" t="s">
        <v>6985</v>
      </c>
      <c r="AP276" t="s">
        <v>141</v>
      </c>
      <c r="AQ276" t="s">
        <v>546</v>
      </c>
      <c r="AR276" t="s">
        <v>547</v>
      </c>
      <c r="AS276" t="s">
        <v>548</v>
      </c>
      <c r="AT276" t="s">
        <v>2225</v>
      </c>
      <c r="AU276" t="s">
        <v>2226</v>
      </c>
      <c r="AV276" t="s">
        <v>550</v>
      </c>
      <c r="AW276" t="s">
        <v>541</v>
      </c>
      <c r="AX276" s="3">
        <v>70535</v>
      </c>
      <c r="AY276" t="s">
        <v>117</v>
      </c>
      <c r="BA276">
        <v>13374663722</v>
      </c>
      <c r="BC276" t="s">
        <v>551</v>
      </c>
      <c r="BD276" t="s">
        <v>552</v>
      </c>
      <c r="BE276" t="s">
        <v>541</v>
      </c>
      <c r="BF276" t="s">
        <v>553</v>
      </c>
      <c r="BG276" t="s">
        <v>541</v>
      </c>
      <c r="BH276" s="1">
        <v>44084.833333333336</v>
      </c>
      <c r="BI276">
        <v>35</v>
      </c>
      <c r="BJ276">
        <v>0</v>
      </c>
      <c r="BK276">
        <v>7</v>
      </c>
      <c r="BL276">
        <v>7</v>
      </c>
      <c r="BM276">
        <v>7</v>
      </c>
      <c r="BN276">
        <v>7</v>
      </c>
      <c r="BO276">
        <v>7</v>
      </c>
      <c r="BP276">
        <v>0</v>
      </c>
      <c r="BQ276" t="str">
        <f>"7:00 AM"</f>
        <v>7:00 AM</v>
      </c>
      <c r="BR276" t="str">
        <f>"2:30 PM"</f>
        <v>2:30 PM</v>
      </c>
      <c r="BS276" t="s">
        <v>120</v>
      </c>
      <c r="BT276">
        <v>0</v>
      </c>
      <c r="BU276">
        <v>0</v>
      </c>
      <c r="BV276" t="s">
        <v>113</v>
      </c>
      <c r="BW276">
        <v>0</v>
      </c>
      <c r="BX276" t="s">
        <v>6986</v>
      </c>
      <c r="BY276" t="s">
        <v>6984</v>
      </c>
      <c r="CA276" t="s">
        <v>6323</v>
      </c>
      <c r="CB276" t="s">
        <v>541</v>
      </c>
      <c r="CC276" s="3">
        <v>70515</v>
      </c>
      <c r="CD276" t="s">
        <v>555</v>
      </c>
      <c r="CE276" t="s">
        <v>556</v>
      </c>
      <c r="CF276" s="4">
        <v>9.2799999999999994</v>
      </c>
      <c r="CG276" s="4">
        <v>9.2799999999999994</v>
      </c>
      <c r="CH276" s="4">
        <v>13.92</v>
      </c>
      <c r="CI276" s="4">
        <v>13.92</v>
      </c>
      <c r="CJ276" t="s">
        <v>123</v>
      </c>
      <c r="CK276" t="s">
        <v>6987</v>
      </c>
      <c r="CL276" t="s">
        <v>6988</v>
      </c>
      <c r="CO276" t="s">
        <v>124</v>
      </c>
      <c r="CP276" t="s">
        <v>113</v>
      </c>
      <c r="CQ276" t="s">
        <v>121</v>
      </c>
      <c r="CR276" t="s">
        <v>121</v>
      </c>
      <c r="CS276" t="s">
        <v>121</v>
      </c>
      <c r="CT276" t="s">
        <v>121</v>
      </c>
      <c r="CU276" t="s">
        <v>121</v>
      </c>
      <c r="CV276" t="s">
        <v>6989</v>
      </c>
      <c r="CW276" t="str">
        <f>"13374325000"</f>
        <v>13374325000</v>
      </c>
      <c r="CX276" t="s">
        <v>6985</v>
      </c>
      <c r="CY276" t="s">
        <v>124</v>
      </c>
      <c r="CZ276" t="s">
        <v>126</v>
      </c>
      <c r="DA276" t="s">
        <v>113</v>
      </c>
      <c r="DB276" t="s">
        <v>113</v>
      </c>
      <c r="DC276" t="s">
        <v>121</v>
      </c>
      <c r="DD276" t="s">
        <v>113</v>
      </c>
    </row>
    <row r="277" spans="1:113" ht="15" customHeight="1" x14ac:dyDescent="0.25">
      <c r="A277" t="s">
        <v>7034</v>
      </c>
      <c r="B277" t="s">
        <v>129</v>
      </c>
      <c r="C277" s="1">
        <v>44085.685344444442</v>
      </c>
      <c r="D277" s="1">
        <v>44125</v>
      </c>
      <c r="E277" t="s">
        <v>113</v>
      </c>
      <c r="F277" t="s">
        <v>1171</v>
      </c>
      <c r="G277" t="s">
        <v>12794</v>
      </c>
      <c r="H277" t="s">
        <v>464</v>
      </c>
      <c r="I277">
        <v>95</v>
      </c>
      <c r="J277">
        <v>95</v>
      </c>
      <c r="K277" s="1">
        <v>44175</v>
      </c>
      <c r="L277" s="1">
        <v>44362</v>
      </c>
      <c r="M277" s="1">
        <v>44175</v>
      </c>
      <c r="N277" s="1">
        <v>44362</v>
      </c>
      <c r="O277" t="s">
        <v>132</v>
      </c>
      <c r="P277" t="s">
        <v>7035</v>
      </c>
      <c r="R277" t="s">
        <v>6984</v>
      </c>
      <c r="T277" t="s">
        <v>6323</v>
      </c>
      <c r="U277" t="s">
        <v>541</v>
      </c>
      <c r="V277" s="3">
        <v>70515</v>
      </c>
      <c r="W277" t="s">
        <v>117</v>
      </c>
      <c r="Y277">
        <v>13374325000</v>
      </c>
      <c r="AA277">
        <v>424460</v>
      </c>
      <c r="AB277" t="s">
        <v>548</v>
      </c>
      <c r="AC277" t="s">
        <v>786</v>
      </c>
      <c r="AD277" t="s">
        <v>6724</v>
      </c>
      <c r="AE277" t="s">
        <v>207</v>
      </c>
      <c r="AF277" t="s">
        <v>7036</v>
      </c>
      <c r="AH277" t="s">
        <v>6323</v>
      </c>
      <c r="AI277" t="s">
        <v>541</v>
      </c>
      <c r="AJ277" s="3">
        <v>70515</v>
      </c>
      <c r="AK277" t="s">
        <v>117</v>
      </c>
      <c r="AM277">
        <v>13374325000</v>
      </c>
      <c r="AO277" t="s">
        <v>6985</v>
      </c>
      <c r="AP277" t="s">
        <v>141</v>
      </c>
      <c r="AQ277" t="s">
        <v>546</v>
      </c>
      <c r="AR277" t="s">
        <v>547</v>
      </c>
      <c r="AS277" t="s">
        <v>548</v>
      </c>
      <c r="AT277" t="s">
        <v>549</v>
      </c>
      <c r="AV277" t="s">
        <v>550</v>
      </c>
      <c r="AW277" t="s">
        <v>541</v>
      </c>
      <c r="AX277" s="3">
        <v>70535</v>
      </c>
      <c r="AY277" t="s">
        <v>117</v>
      </c>
      <c r="BA277">
        <v>13374663722</v>
      </c>
      <c r="BC277" t="s">
        <v>551</v>
      </c>
      <c r="BD277" t="s">
        <v>552</v>
      </c>
      <c r="BE277" t="s">
        <v>541</v>
      </c>
      <c r="BF277" t="s">
        <v>553</v>
      </c>
      <c r="BG277" t="s">
        <v>541</v>
      </c>
      <c r="BH277" s="1">
        <v>44084.833333333336</v>
      </c>
      <c r="BI277">
        <v>35</v>
      </c>
      <c r="BJ277">
        <v>0</v>
      </c>
      <c r="BK277">
        <v>7</v>
      </c>
      <c r="BL277">
        <v>7</v>
      </c>
      <c r="BM277">
        <v>7</v>
      </c>
      <c r="BN277">
        <v>7</v>
      </c>
      <c r="BO277">
        <v>7</v>
      </c>
      <c r="BP277">
        <v>0</v>
      </c>
      <c r="BQ277" t="str">
        <f>"5:00 AM"</f>
        <v>5:00 AM</v>
      </c>
      <c r="BR277" t="str">
        <f>"12:30 PM"</f>
        <v>12:30 PM</v>
      </c>
      <c r="BS277" t="s">
        <v>120</v>
      </c>
      <c r="BT277">
        <v>0</v>
      </c>
      <c r="BU277">
        <v>0</v>
      </c>
      <c r="BV277" t="s">
        <v>113</v>
      </c>
      <c r="BW277">
        <v>0</v>
      </c>
      <c r="BX277" t="s">
        <v>7037</v>
      </c>
      <c r="BY277" t="s">
        <v>6984</v>
      </c>
      <c r="CA277" t="s">
        <v>6323</v>
      </c>
      <c r="CB277" t="s">
        <v>541</v>
      </c>
      <c r="CC277" s="3">
        <v>70515</v>
      </c>
      <c r="CD277" t="s">
        <v>555</v>
      </c>
      <c r="CE277" t="s">
        <v>556</v>
      </c>
      <c r="CF277" s="4">
        <v>9.2799999999999994</v>
      </c>
      <c r="CG277" s="4">
        <v>9.2799999999999994</v>
      </c>
      <c r="CH277" s="4">
        <v>13.92</v>
      </c>
      <c r="CI277" s="4">
        <v>13.92</v>
      </c>
      <c r="CJ277" t="s">
        <v>123</v>
      </c>
      <c r="CK277" t="s">
        <v>557</v>
      </c>
      <c r="CL277" t="s">
        <v>7038</v>
      </c>
      <c r="CO277" t="s">
        <v>124</v>
      </c>
      <c r="CP277" t="s">
        <v>113</v>
      </c>
      <c r="CQ277" t="s">
        <v>121</v>
      </c>
      <c r="CR277" t="s">
        <v>121</v>
      </c>
      <c r="CS277" t="s">
        <v>121</v>
      </c>
      <c r="CT277" t="s">
        <v>121</v>
      </c>
      <c r="CU277" t="s">
        <v>121</v>
      </c>
      <c r="CV277" t="s">
        <v>6989</v>
      </c>
      <c r="CW277" t="str">
        <f>"13374325000"</f>
        <v>13374325000</v>
      </c>
      <c r="CX277" t="s">
        <v>6985</v>
      </c>
      <c r="CY277" t="s">
        <v>124</v>
      </c>
      <c r="CZ277" t="s">
        <v>126</v>
      </c>
      <c r="DA277" t="s">
        <v>113</v>
      </c>
      <c r="DB277" t="s">
        <v>113</v>
      </c>
      <c r="DC277" t="s">
        <v>121</v>
      </c>
      <c r="DD277" t="s">
        <v>113</v>
      </c>
    </row>
    <row r="278" spans="1:113" ht="15" customHeight="1" x14ac:dyDescent="0.25">
      <c r="A278" t="s">
        <v>535</v>
      </c>
      <c r="B278" t="s">
        <v>129</v>
      </c>
      <c r="C278" s="1">
        <v>44085.716140972225</v>
      </c>
      <c r="D278" s="1">
        <v>44126</v>
      </c>
      <c r="E278" t="s">
        <v>113</v>
      </c>
      <c r="F278" t="s">
        <v>536</v>
      </c>
      <c r="G278" t="s">
        <v>12797</v>
      </c>
      <c r="H278" t="s">
        <v>537</v>
      </c>
      <c r="I278">
        <v>200</v>
      </c>
      <c r="J278">
        <v>200</v>
      </c>
      <c r="K278" s="1">
        <v>44175</v>
      </c>
      <c r="L278" s="1">
        <v>44377</v>
      </c>
      <c r="M278" s="1">
        <v>44175</v>
      </c>
      <c r="N278" s="1">
        <v>44377</v>
      </c>
      <c r="O278" t="s">
        <v>132</v>
      </c>
      <c r="P278" t="s">
        <v>538</v>
      </c>
      <c r="R278" t="s">
        <v>539</v>
      </c>
      <c r="T278" t="s">
        <v>540</v>
      </c>
      <c r="U278" t="s">
        <v>541</v>
      </c>
      <c r="V278" s="3">
        <v>70554</v>
      </c>
      <c r="W278" t="s">
        <v>117</v>
      </c>
      <c r="Y278">
        <v>13374684492</v>
      </c>
      <c r="AA278">
        <v>112512</v>
      </c>
      <c r="AB278" t="s">
        <v>542</v>
      </c>
      <c r="AC278" t="s">
        <v>543</v>
      </c>
      <c r="AD278" t="s">
        <v>544</v>
      </c>
      <c r="AE278" t="s">
        <v>161</v>
      </c>
      <c r="AF278" t="s">
        <v>539</v>
      </c>
      <c r="AH278" t="s">
        <v>540</v>
      </c>
      <c r="AI278" t="s">
        <v>541</v>
      </c>
      <c r="AJ278" s="3">
        <v>70554</v>
      </c>
      <c r="AK278" t="s">
        <v>117</v>
      </c>
      <c r="AM278">
        <v>13374684492</v>
      </c>
      <c r="AO278" t="s">
        <v>545</v>
      </c>
      <c r="AP278" t="s">
        <v>141</v>
      </c>
      <c r="AQ278" t="s">
        <v>546</v>
      </c>
      <c r="AR278" t="s">
        <v>547</v>
      </c>
      <c r="AS278" t="s">
        <v>548</v>
      </c>
      <c r="AT278" t="s">
        <v>549</v>
      </c>
      <c r="AV278" t="s">
        <v>550</v>
      </c>
      <c r="AW278" t="s">
        <v>541</v>
      </c>
      <c r="AX278" s="3">
        <v>70535</v>
      </c>
      <c r="AY278" t="s">
        <v>117</v>
      </c>
      <c r="BA278">
        <v>13374663722</v>
      </c>
      <c r="BC278" t="s">
        <v>551</v>
      </c>
      <c r="BD278" t="s">
        <v>552</v>
      </c>
      <c r="BE278" t="s">
        <v>541</v>
      </c>
      <c r="BF278" t="s">
        <v>553</v>
      </c>
      <c r="BG278" t="s">
        <v>541</v>
      </c>
      <c r="BH278" s="1">
        <v>44084.833333333336</v>
      </c>
      <c r="BI278">
        <v>35</v>
      </c>
      <c r="BJ278">
        <v>0</v>
      </c>
      <c r="BK278">
        <v>7</v>
      </c>
      <c r="BL278">
        <v>7</v>
      </c>
      <c r="BM278">
        <v>7</v>
      </c>
      <c r="BN278">
        <v>7</v>
      </c>
      <c r="BO278">
        <v>7</v>
      </c>
      <c r="BP278">
        <v>0</v>
      </c>
      <c r="BQ278" t="str">
        <f>"7:00 AM"</f>
        <v>7:00 AM</v>
      </c>
      <c r="BR278" t="str">
        <f>"3:00 PM"</f>
        <v>3:00 PM</v>
      </c>
      <c r="BS278" t="s">
        <v>120</v>
      </c>
      <c r="BT278">
        <v>0</v>
      </c>
      <c r="BU278">
        <v>0</v>
      </c>
      <c r="BV278" t="s">
        <v>113</v>
      </c>
      <c r="BW278">
        <v>0</v>
      </c>
      <c r="BX278" t="s">
        <v>554</v>
      </c>
      <c r="BY278" t="s">
        <v>539</v>
      </c>
      <c r="CA278" t="s">
        <v>540</v>
      </c>
      <c r="CB278" t="s">
        <v>541</v>
      </c>
      <c r="CC278" s="3">
        <v>70554</v>
      </c>
      <c r="CD278" t="s">
        <v>555</v>
      </c>
      <c r="CE278" t="s">
        <v>556</v>
      </c>
      <c r="CF278" s="4">
        <v>9.2799999999999994</v>
      </c>
      <c r="CG278" s="4">
        <v>9.2799999999999994</v>
      </c>
      <c r="CH278" s="4">
        <v>13.92</v>
      </c>
      <c r="CI278" s="4">
        <v>13.92</v>
      </c>
      <c r="CJ278" t="s">
        <v>123</v>
      </c>
      <c r="CK278" t="s">
        <v>557</v>
      </c>
      <c r="CL278" t="s">
        <v>558</v>
      </c>
      <c r="CO278" t="s">
        <v>124</v>
      </c>
      <c r="CP278" t="s">
        <v>113</v>
      </c>
      <c r="CQ278" t="s">
        <v>121</v>
      </c>
      <c r="CR278" t="s">
        <v>121</v>
      </c>
      <c r="CS278" t="s">
        <v>113</v>
      </c>
      <c r="CT278" t="s">
        <v>121</v>
      </c>
      <c r="CU278" t="s">
        <v>121</v>
      </c>
      <c r="CV278" t="s">
        <v>559</v>
      </c>
      <c r="CW278" t="str">
        <f>"13374684492"</f>
        <v>13374684492</v>
      </c>
      <c r="CX278" t="s">
        <v>545</v>
      </c>
      <c r="CY278" t="s">
        <v>124</v>
      </c>
      <c r="CZ278" t="s">
        <v>126</v>
      </c>
      <c r="DA278" t="s">
        <v>113</v>
      </c>
      <c r="DB278" t="s">
        <v>113</v>
      </c>
      <c r="DC278" t="s">
        <v>121</v>
      </c>
      <c r="DD278" t="s">
        <v>113</v>
      </c>
    </row>
    <row r="279" spans="1:113" ht="15" customHeight="1" x14ac:dyDescent="0.25">
      <c r="A279" t="s">
        <v>11702</v>
      </c>
      <c r="B279" t="s">
        <v>129</v>
      </c>
      <c r="C279" s="1">
        <v>44085.783142939814</v>
      </c>
      <c r="D279" s="1">
        <v>44168</v>
      </c>
      <c r="E279" t="s">
        <v>113</v>
      </c>
      <c r="F279" t="s">
        <v>1867</v>
      </c>
      <c r="G279" t="s">
        <v>12813</v>
      </c>
      <c r="H279" t="s">
        <v>1868</v>
      </c>
      <c r="I279">
        <v>1</v>
      </c>
      <c r="J279">
        <v>1</v>
      </c>
      <c r="K279" s="1">
        <v>44166</v>
      </c>
      <c r="L279" s="1">
        <v>44961</v>
      </c>
      <c r="M279" s="1">
        <v>44166</v>
      </c>
      <c r="N279" s="1">
        <v>44961</v>
      </c>
      <c r="O279" t="s">
        <v>854</v>
      </c>
      <c r="P279" t="s">
        <v>11703</v>
      </c>
      <c r="R279" t="s">
        <v>11704</v>
      </c>
      <c r="T279" t="s">
        <v>11705</v>
      </c>
      <c r="U279" t="s">
        <v>3748</v>
      </c>
      <c r="V279" s="3">
        <v>66503</v>
      </c>
      <c r="W279" t="s">
        <v>117</v>
      </c>
      <c r="Y279">
        <v>14026581846</v>
      </c>
      <c r="AA279">
        <v>81411</v>
      </c>
      <c r="AB279" t="s">
        <v>11706</v>
      </c>
      <c r="AC279" t="s">
        <v>4463</v>
      </c>
      <c r="AD279" t="s">
        <v>447</v>
      </c>
      <c r="AE279" t="s">
        <v>11707</v>
      </c>
      <c r="AF279" t="s">
        <v>11704</v>
      </c>
      <c r="AH279" t="s">
        <v>11705</v>
      </c>
      <c r="AI279" t="s">
        <v>3748</v>
      </c>
      <c r="AJ279" s="3">
        <v>66503</v>
      </c>
      <c r="AK279" t="s">
        <v>117</v>
      </c>
      <c r="AM279">
        <v>14026581846</v>
      </c>
      <c r="AO279" t="s">
        <v>11708</v>
      </c>
      <c r="BG279" t="s">
        <v>3748</v>
      </c>
      <c r="BH279" s="1">
        <v>44084.833333333336</v>
      </c>
      <c r="BI279">
        <v>40</v>
      </c>
      <c r="BJ279">
        <v>0</v>
      </c>
      <c r="BK279">
        <v>8</v>
      </c>
      <c r="BL279">
        <v>8</v>
      </c>
      <c r="BM279">
        <v>8</v>
      </c>
      <c r="BN279">
        <v>8</v>
      </c>
      <c r="BO279">
        <v>8</v>
      </c>
      <c r="BP279">
        <v>0</v>
      </c>
      <c r="BQ279" t="str">
        <f>"8:30 AM"</f>
        <v>8:30 AM</v>
      </c>
      <c r="BR279" t="str">
        <f>"5:30 PM"</f>
        <v>5:30 PM</v>
      </c>
      <c r="BS279" t="s">
        <v>526</v>
      </c>
      <c r="BT279">
        <v>12</v>
      </c>
      <c r="BU279">
        <v>12</v>
      </c>
      <c r="BV279" t="s">
        <v>113</v>
      </c>
      <c r="BW279">
        <v>0</v>
      </c>
      <c r="BX279" s="2" t="s">
        <v>11709</v>
      </c>
      <c r="BY279" t="s">
        <v>11704</v>
      </c>
      <c r="CA279" t="s">
        <v>11705</v>
      </c>
      <c r="CB279" t="s">
        <v>3748</v>
      </c>
      <c r="CC279" s="3">
        <v>66503</v>
      </c>
      <c r="CD279" t="s">
        <v>11710</v>
      </c>
      <c r="CE279" t="s">
        <v>11711</v>
      </c>
      <c r="CF279" s="4">
        <v>9.85</v>
      </c>
      <c r="CH279" s="4">
        <v>14.77</v>
      </c>
      <c r="CJ279" t="s">
        <v>123</v>
      </c>
      <c r="CL279" t="s">
        <v>11712</v>
      </c>
      <c r="CO279" t="s">
        <v>124</v>
      </c>
      <c r="CP279" t="s">
        <v>113</v>
      </c>
      <c r="CQ279" t="s">
        <v>113</v>
      </c>
      <c r="CR279" t="s">
        <v>121</v>
      </c>
      <c r="CS279" t="s">
        <v>121</v>
      </c>
      <c r="CT279" t="s">
        <v>121</v>
      </c>
      <c r="CU279" t="s">
        <v>121</v>
      </c>
      <c r="CV279" t="s">
        <v>11713</v>
      </c>
      <c r="CW279" t="str">
        <f>"14024135332"</f>
        <v>14024135332</v>
      </c>
      <c r="CX279" t="s">
        <v>11714</v>
      </c>
      <c r="CY279" t="s">
        <v>124</v>
      </c>
      <c r="CZ279" t="s">
        <v>126</v>
      </c>
      <c r="DA279" t="s">
        <v>113</v>
      </c>
      <c r="DB279" t="s">
        <v>113</v>
      </c>
      <c r="DC279" t="s">
        <v>121</v>
      </c>
      <c r="DD279" t="s">
        <v>113</v>
      </c>
    </row>
    <row r="280" spans="1:113" ht="15" customHeight="1" x14ac:dyDescent="0.25">
      <c r="A280" t="s">
        <v>6458</v>
      </c>
      <c r="B280" t="s">
        <v>129</v>
      </c>
      <c r="C280" s="1">
        <v>44086.592160879627</v>
      </c>
      <c r="D280" s="1">
        <v>44127</v>
      </c>
      <c r="E280" t="s">
        <v>113</v>
      </c>
      <c r="F280" t="s">
        <v>5475</v>
      </c>
      <c r="G280" t="s">
        <v>12799</v>
      </c>
      <c r="H280" t="s">
        <v>680</v>
      </c>
      <c r="I280">
        <v>6</v>
      </c>
      <c r="J280">
        <v>6</v>
      </c>
      <c r="K280" s="1">
        <v>44165</v>
      </c>
      <c r="L280" s="1">
        <v>44287</v>
      </c>
      <c r="M280" s="1">
        <v>44165</v>
      </c>
      <c r="N280" s="1">
        <v>44287</v>
      </c>
      <c r="O280" t="s">
        <v>132</v>
      </c>
      <c r="P280" t="s">
        <v>6459</v>
      </c>
      <c r="R280" t="s">
        <v>6460</v>
      </c>
      <c r="T280" t="s">
        <v>5478</v>
      </c>
      <c r="U280" t="s">
        <v>234</v>
      </c>
      <c r="V280" s="3">
        <v>33414</v>
      </c>
      <c r="W280" t="s">
        <v>117</v>
      </c>
      <c r="Y280">
        <v>15613332321</v>
      </c>
      <c r="AA280">
        <v>115210</v>
      </c>
      <c r="AB280" t="s">
        <v>6461</v>
      </c>
      <c r="AC280" t="s">
        <v>6462</v>
      </c>
      <c r="AE280" t="s">
        <v>139</v>
      </c>
      <c r="AF280" t="s">
        <v>6460</v>
      </c>
      <c r="AH280" t="s">
        <v>5478</v>
      </c>
      <c r="AI280" t="s">
        <v>234</v>
      </c>
      <c r="AJ280" s="3">
        <v>33414</v>
      </c>
      <c r="AK280" t="s">
        <v>117</v>
      </c>
      <c r="AM280">
        <v>15613332321</v>
      </c>
      <c r="AO280" t="s">
        <v>6463</v>
      </c>
      <c r="AP280" t="s">
        <v>141</v>
      </c>
      <c r="AQ280" t="s">
        <v>5464</v>
      </c>
      <c r="AR280" t="s">
        <v>5465</v>
      </c>
      <c r="AS280" t="s">
        <v>5466</v>
      </c>
      <c r="AT280" t="s">
        <v>5484</v>
      </c>
      <c r="AU280" t="s">
        <v>5468</v>
      </c>
      <c r="AV280" t="s">
        <v>5469</v>
      </c>
      <c r="AW280" t="s">
        <v>1161</v>
      </c>
      <c r="AX280" s="3">
        <v>98225</v>
      </c>
      <c r="AY280" t="s">
        <v>117</v>
      </c>
      <c r="BA280">
        <v>13607885785</v>
      </c>
      <c r="BC280" t="s">
        <v>5470</v>
      </c>
      <c r="BD280" t="s">
        <v>6464</v>
      </c>
      <c r="BE280" t="s">
        <v>1161</v>
      </c>
      <c r="BF280" t="s">
        <v>6465</v>
      </c>
      <c r="BG280" t="s">
        <v>234</v>
      </c>
      <c r="BH280" s="1">
        <v>44085.833333333336</v>
      </c>
      <c r="BI280">
        <v>48</v>
      </c>
      <c r="BJ280">
        <v>8</v>
      </c>
      <c r="BK280">
        <v>0</v>
      </c>
      <c r="BL280">
        <v>8</v>
      </c>
      <c r="BM280">
        <v>8</v>
      </c>
      <c r="BN280">
        <v>8</v>
      </c>
      <c r="BO280">
        <v>8</v>
      </c>
      <c r="BP280">
        <v>8</v>
      </c>
      <c r="BQ280" t="str">
        <f>"6:00 AM"</f>
        <v>6:00 AM</v>
      </c>
      <c r="BR280" t="str">
        <f>"6:00 PM"</f>
        <v>6:00 PM</v>
      </c>
      <c r="BS280" t="s">
        <v>120</v>
      </c>
      <c r="BT280">
        <v>0</v>
      </c>
      <c r="BU280">
        <v>3</v>
      </c>
      <c r="BV280" t="s">
        <v>113</v>
      </c>
      <c r="BW280">
        <v>0</v>
      </c>
      <c r="BX280" t="s">
        <v>170</v>
      </c>
      <c r="BY280" t="s">
        <v>6466</v>
      </c>
      <c r="CA280" t="s">
        <v>5478</v>
      </c>
      <c r="CB280" t="s">
        <v>234</v>
      </c>
      <c r="CC280" s="3">
        <v>33414</v>
      </c>
      <c r="CD280" t="s">
        <v>1991</v>
      </c>
      <c r="CE280" t="s">
        <v>888</v>
      </c>
      <c r="CF280" s="4">
        <v>13.7</v>
      </c>
      <c r="CH280" s="4">
        <v>20.55</v>
      </c>
      <c r="CJ280" t="s">
        <v>123</v>
      </c>
      <c r="CK280" t="s">
        <v>6467</v>
      </c>
      <c r="CL280" t="s">
        <v>6468</v>
      </c>
      <c r="CO280" t="s">
        <v>124</v>
      </c>
      <c r="CP280" t="s">
        <v>113</v>
      </c>
      <c r="CQ280" t="s">
        <v>113</v>
      </c>
      <c r="CR280" t="s">
        <v>121</v>
      </c>
      <c r="CS280" t="s">
        <v>113</v>
      </c>
      <c r="CT280" t="s">
        <v>121</v>
      </c>
      <c r="CU280" t="s">
        <v>121</v>
      </c>
      <c r="CV280" t="s">
        <v>120</v>
      </c>
      <c r="CW280" t="str">
        <f>"15613332321"</f>
        <v>15613332321</v>
      </c>
      <c r="CX280" t="s">
        <v>6463</v>
      </c>
      <c r="CY280" t="s">
        <v>124</v>
      </c>
      <c r="CZ280" t="s">
        <v>126</v>
      </c>
      <c r="DA280" t="s">
        <v>113</v>
      </c>
      <c r="DB280" t="s">
        <v>113</v>
      </c>
      <c r="DC280" t="s">
        <v>121</v>
      </c>
      <c r="DD280" t="s">
        <v>113</v>
      </c>
    </row>
    <row r="281" spans="1:113" ht="15" customHeight="1" x14ac:dyDescent="0.25">
      <c r="A281" t="s">
        <v>6269</v>
      </c>
      <c r="B281" t="s">
        <v>129</v>
      </c>
      <c r="C281" s="1">
        <v>44086.933041435186</v>
      </c>
      <c r="D281" s="1">
        <v>44140</v>
      </c>
      <c r="E281" t="s">
        <v>113</v>
      </c>
      <c r="F281" t="s">
        <v>2214</v>
      </c>
      <c r="G281" t="s">
        <v>12801</v>
      </c>
      <c r="H281" t="s">
        <v>837</v>
      </c>
      <c r="I281">
        <v>10</v>
      </c>
      <c r="J281">
        <v>10</v>
      </c>
      <c r="K281" s="1">
        <v>44161</v>
      </c>
      <c r="L281" s="1">
        <v>44418</v>
      </c>
      <c r="M281" s="1">
        <v>44161</v>
      </c>
      <c r="N281" s="1">
        <v>44418</v>
      </c>
      <c r="O281" t="s">
        <v>115</v>
      </c>
      <c r="P281" t="s">
        <v>6270</v>
      </c>
      <c r="Q281" t="s">
        <v>2021</v>
      </c>
      <c r="R281" t="s">
        <v>2022</v>
      </c>
      <c r="T281" t="s">
        <v>2023</v>
      </c>
      <c r="U281" t="s">
        <v>348</v>
      </c>
      <c r="V281" s="3">
        <v>30066</v>
      </c>
      <c r="W281" t="s">
        <v>117</v>
      </c>
      <c r="Y281">
        <v>16783542700</v>
      </c>
      <c r="AA281">
        <v>72251</v>
      </c>
      <c r="AB281" t="s">
        <v>6271</v>
      </c>
      <c r="AC281" t="s">
        <v>6272</v>
      </c>
      <c r="AD281" t="s">
        <v>124</v>
      </c>
      <c r="AE281" t="s">
        <v>2026</v>
      </c>
      <c r="AF281" t="s">
        <v>2027</v>
      </c>
      <c r="AH281" t="s">
        <v>2023</v>
      </c>
      <c r="AI281" t="s">
        <v>348</v>
      </c>
      <c r="AJ281" s="3">
        <v>30066</v>
      </c>
      <c r="AK281" t="s">
        <v>117</v>
      </c>
      <c r="AM281">
        <v>16783542700</v>
      </c>
      <c r="AO281" t="s">
        <v>2028</v>
      </c>
      <c r="AP281" t="s">
        <v>239</v>
      </c>
      <c r="AQ281" t="s">
        <v>2029</v>
      </c>
      <c r="AR281" t="s">
        <v>2030</v>
      </c>
      <c r="AS281" t="s">
        <v>2031</v>
      </c>
      <c r="AT281" t="s">
        <v>2032</v>
      </c>
      <c r="AU281" t="s">
        <v>2033</v>
      </c>
      <c r="AV281" t="s">
        <v>2034</v>
      </c>
      <c r="AW281" t="s">
        <v>348</v>
      </c>
      <c r="AX281" s="3">
        <v>30097</v>
      </c>
      <c r="AY281" t="s">
        <v>117</v>
      </c>
      <c r="BA281">
        <v>14704266748</v>
      </c>
      <c r="BC281" t="s">
        <v>2035</v>
      </c>
      <c r="BD281" t="s">
        <v>6273</v>
      </c>
      <c r="BG281" t="s">
        <v>348</v>
      </c>
      <c r="BH281" s="1">
        <v>44068.833333333336</v>
      </c>
      <c r="BI281">
        <v>40</v>
      </c>
      <c r="BJ281">
        <v>0</v>
      </c>
      <c r="BK281">
        <v>8</v>
      </c>
      <c r="BL281">
        <v>8</v>
      </c>
      <c r="BM281">
        <v>8</v>
      </c>
      <c r="BN281">
        <v>8</v>
      </c>
      <c r="BO281">
        <v>8</v>
      </c>
      <c r="BP281">
        <v>0</v>
      </c>
      <c r="BQ281" t="str">
        <f>"10:32 AM"</f>
        <v>10:32 AM</v>
      </c>
      <c r="BR281" t="str">
        <f>"7:00 PM"</f>
        <v>7:00 PM</v>
      </c>
      <c r="BS281" t="s">
        <v>120</v>
      </c>
      <c r="BT281">
        <v>0</v>
      </c>
      <c r="BU281">
        <v>0</v>
      </c>
      <c r="BV281" t="s">
        <v>113</v>
      </c>
      <c r="BW281">
        <v>0</v>
      </c>
      <c r="BX281" t="s">
        <v>6274</v>
      </c>
      <c r="BY281" t="s">
        <v>2038</v>
      </c>
      <c r="CA281" t="s">
        <v>6275</v>
      </c>
      <c r="CB281" t="s">
        <v>348</v>
      </c>
      <c r="CC281" s="3">
        <v>30253</v>
      </c>
      <c r="CD281" t="s">
        <v>2040</v>
      </c>
      <c r="CE281" t="s">
        <v>1250</v>
      </c>
      <c r="CF281" s="4">
        <v>10.09</v>
      </c>
      <c r="CG281" s="4">
        <v>10.09</v>
      </c>
      <c r="CH281" s="4">
        <v>15.13</v>
      </c>
      <c r="CI281" s="4">
        <v>15.13</v>
      </c>
      <c r="CJ281" t="s">
        <v>123</v>
      </c>
      <c r="CL281" t="s">
        <v>6276</v>
      </c>
      <c r="CO281" t="s">
        <v>124</v>
      </c>
      <c r="CP281" t="s">
        <v>113</v>
      </c>
      <c r="CQ281" t="s">
        <v>113</v>
      </c>
      <c r="CR281" t="s">
        <v>121</v>
      </c>
      <c r="CS281" t="s">
        <v>113</v>
      </c>
      <c r="CT281" t="s">
        <v>121</v>
      </c>
      <c r="CU281" t="s">
        <v>113</v>
      </c>
      <c r="CV281" t="s">
        <v>170</v>
      </c>
      <c r="CW281" t="str">
        <f>"16783542700"</f>
        <v>16783542700</v>
      </c>
      <c r="CX281" t="s">
        <v>2028</v>
      </c>
      <c r="CY281" t="s">
        <v>124</v>
      </c>
      <c r="CZ281" t="s">
        <v>126</v>
      </c>
      <c r="DA281" t="s">
        <v>113</v>
      </c>
      <c r="DB281" t="s">
        <v>113</v>
      </c>
      <c r="DC281" t="s">
        <v>121</v>
      </c>
      <c r="DD281" t="s">
        <v>113</v>
      </c>
    </row>
    <row r="282" spans="1:113" ht="15" customHeight="1" x14ac:dyDescent="0.25">
      <c r="A282" t="s">
        <v>2018</v>
      </c>
      <c r="B282" t="s">
        <v>129</v>
      </c>
      <c r="C282" s="1">
        <v>44086.946352083331</v>
      </c>
      <c r="D282" s="1">
        <v>44140</v>
      </c>
      <c r="E282" t="s">
        <v>113</v>
      </c>
      <c r="F282" t="s">
        <v>2019</v>
      </c>
      <c r="G282" t="s">
        <v>12792</v>
      </c>
      <c r="H282" t="s">
        <v>412</v>
      </c>
      <c r="I282">
        <v>9</v>
      </c>
      <c r="J282">
        <v>9</v>
      </c>
      <c r="K282" s="1">
        <v>44161</v>
      </c>
      <c r="L282" s="1">
        <v>44418</v>
      </c>
      <c r="M282" s="1">
        <v>44161</v>
      </c>
      <c r="N282" s="1">
        <v>44418</v>
      </c>
      <c r="O282" t="s">
        <v>115</v>
      </c>
      <c r="P282" t="s">
        <v>2020</v>
      </c>
      <c r="Q282" t="s">
        <v>2021</v>
      </c>
      <c r="R282" t="s">
        <v>2022</v>
      </c>
      <c r="T282" t="s">
        <v>2023</v>
      </c>
      <c r="U282" t="s">
        <v>348</v>
      </c>
      <c r="V282" s="3">
        <v>30066</v>
      </c>
      <c r="W282" t="s">
        <v>117</v>
      </c>
      <c r="Y282">
        <v>14704266748</v>
      </c>
      <c r="AA282">
        <v>72251</v>
      </c>
      <c r="AB282" t="s">
        <v>2024</v>
      </c>
      <c r="AC282" t="s">
        <v>2025</v>
      </c>
      <c r="AD282" t="s">
        <v>124</v>
      </c>
      <c r="AE282" t="s">
        <v>2026</v>
      </c>
      <c r="AF282" t="s">
        <v>2027</v>
      </c>
      <c r="AH282" t="s">
        <v>2023</v>
      </c>
      <c r="AI282" t="s">
        <v>348</v>
      </c>
      <c r="AJ282" s="3">
        <v>30066</v>
      </c>
      <c r="AK282" t="s">
        <v>117</v>
      </c>
      <c r="AM282">
        <v>16783542700</v>
      </c>
      <c r="AO282" t="s">
        <v>2028</v>
      </c>
      <c r="AP282" t="s">
        <v>239</v>
      </c>
      <c r="AQ282" t="s">
        <v>2029</v>
      </c>
      <c r="AR282" t="s">
        <v>2030</v>
      </c>
      <c r="AS282" t="s">
        <v>2031</v>
      </c>
      <c r="AT282" t="s">
        <v>2032</v>
      </c>
      <c r="AU282" t="s">
        <v>2033</v>
      </c>
      <c r="AV282" t="s">
        <v>2034</v>
      </c>
      <c r="AW282" t="s">
        <v>348</v>
      </c>
      <c r="AX282" s="3">
        <v>30097</v>
      </c>
      <c r="AY282" t="s">
        <v>117</v>
      </c>
      <c r="BA282">
        <v>14704266748</v>
      </c>
      <c r="BC282" t="s">
        <v>2035</v>
      </c>
      <c r="BD282" t="s">
        <v>2036</v>
      </c>
      <c r="BG282" t="s">
        <v>348</v>
      </c>
      <c r="BH282" s="1">
        <v>44068.833333333336</v>
      </c>
      <c r="BI282">
        <v>40</v>
      </c>
      <c r="BJ282">
        <v>0</v>
      </c>
      <c r="BK282">
        <v>8</v>
      </c>
      <c r="BL282">
        <v>8</v>
      </c>
      <c r="BM282">
        <v>8</v>
      </c>
      <c r="BN282">
        <v>8</v>
      </c>
      <c r="BO282">
        <v>8</v>
      </c>
      <c r="BP282">
        <v>0</v>
      </c>
      <c r="BQ282" t="str">
        <f>"10:00 AM"</f>
        <v>10:00 AM</v>
      </c>
      <c r="BR282" t="str">
        <f>"7:00 PM"</f>
        <v>7:00 PM</v>
      </c>
      <c r="BS282" t="s">
        <v>120</v>
      </c>
      <c r="BT282">
        <v>0</v>
      </c>
      <c r="BU282">
        <v>0</v>
      </c>
      <c r="BV282" t="s">
        <v>113</v>
      </c>
      <c r="BW282">
        <v>0</v>
      </c>
      <c r="BX282" t="s">
        <v>2037</v>
      </c>
      <c r="BY282" t="s">
        <v>2038</v>
      </c>
      <c r="CA282" t="s">
        <v>2039</v>
      </c>
      <c r="CB282" t="s">
        <v>348</v>
      </c>
      <c r="CC282" s="3">
        <v>30253</v>
      </c>
      <c r="CD282" t="s">
        <v>2040</v>
      </c>
      <c r="CE282" t="s">
        <v>1250</v>
      </c>
      <c r="CF282" s="4">
        <v>11.03</v>
      </c>
      <c r="CG282" s="4">
        <v>11.03</v>
      </c>
      <c r="CH282" s="4">
        <v>16.54</v>
      </c>
      <c r="CI282" s="4">
        <v>16.54</v>
      </c>
      <c r="CJ282" t="s">
        <v>123</v>
      </c>
      <c r="CL282" t="s">
        <v>2041</v>
      </c>
      <c r="CO282" t="s">
        <v>124</v>
      </c>
      <c r="CP282" t="s">
        <v>113</v>
      </c>
      <c r="CQ282" t="s">
        <v>113</v>
      </c>
      <c r="CR282" t="s">
        <v>121</v>
      </c>
      <c r="CS282" t="s">
        <v>113</v>
      </c>
      <c r="CT282" t="s">
        <v>121</v>
      </c>
      <c r="CU282" t="s">
        <v>113</v>
      </c>
      <c r="CV282" t="s">
        <v>170</v>
      </c>
      <c r="CW282" t="str">
        <f>"16783542700"</f>
        <v>16783542700</v>
      </c>
      <c r="CX282" t="s">
        <v>2035</v>
      </c>
      <c r="CY282" t="s">
        <v>124</v>
      </c>
      <c r="CZ282" t="s">
        <v>126</v>
      </c>
      <c r="DA282" t="s">
        <v>113</v>
      </c>
      <c r="DB282" t="s">
        <v>113</v>
      </c>
      <c r="DC282" t="s">
        <v>121</v>
      </c>
      <c r="DD282" t="s">
        <v>113</v>
      </c>
    </row>
    <row r="283" spans="1:113" ht="15" customHeight="1" x14ac:dyDescent="0.25">
      <c r="A283" t="s">
        <v>7052</v>
      </c>
      <c r="B283" t="s">
        <v>852</v>
      </c>
      <c r="C283" s="1">
        <v>44088.56337708333</v>
      </c>
      <c r="D283" s="1">
        <v>44175</v>
      </c>
      <c r="E283" t="s">
        <v>113</v>
      </c>
      <c r="F283" t="s">
        <v>7053</v>
      </c>
      <c r="G283" t="s">
        <v>12849</v>
      </c>
      <c r="H283" t="s">
        <v>7054</v>
      </c>
      <c r="I283">
        <v>1</v>
      </c>
      <c r="K283" s="1">
        <v>44165</v>
      </c>
      <c r="L283" s="1">
        <v>44467</v>
      </c>
      <c r="O283" t="s">
        <v>115</v>
      </c>
      <c r="P283" t="s">
        <v>7055</v>
      </c>
      <c r="Q283" t="s">
        <v>7055</v>
      </c>
      <c r="R283" t="s">
        <v>7056</v>
      </c>
      <c r="T283" t="s">
        <v>7057</v>
      </c>
      <c r="U283" t="s">
        <v>1933</v>
      </c>
      <c r="V283" s="3">
        <v>60005</v>
      </c>
      <c r="W283" t="s">
        <v>117</v>
      </c>
      <c r="Y283">
        <v>18478060320</v>
      </c>
      <c r="AA283">
        <v>811121</v>
      </c>
      <c r="AB283" t="s">
        <v>7058</v>
      </c>
      <c r="AC283" t="s">
        <v>1904</v>
      </c>
      <c r="AE283" t="s">
        <v>161</v>
      </c>
      <c r="AF283" t="s">
        <v>7059</v>
      </c>
      <c r="AH283" t="s">
        <v>7057</v>
      </c>
      <c r="AI283" t="s">
        <v>1933</v>
      </c>
      <c r="AJ283" s="3">
        <v>60005</v>
      </c>
      <c r="AK283" t="s">
        <v>117</v>
      </c>
      <c r="AM283">
        <v>18478060320</v>
      </c>
      <c r="AO283" t="s">
        <v>7060</v>
      </c>
      <c r="AP283" t="s">
        <v>141</v>
      </c>
      <c r="AQ283" t="s">
        <v>398</v>
      </c>
      <c r="AR283" t="s">
        <v>160</v>
      </c>
      <c r="AT283" t="s">
        <v>7061</v>
      </c>
      <c r="AU283" t="s">
        <v>7062</v>
      </c>
      <c r="AV283" t="s">
        <v>7063</v>
      </c>
      <c r="AW283" t="s">
        <v>1933</v>
      </c>
      <c r="AX283" s="3">
        <v>60301</v>
      </c>
      <c r="AY283" t="s">
        <v>117</v>
      </c>
      <c r="BA283">
        <v>17088018159</v>
      </c>
      <c r="BC283" t="s">
        <v>7064</v>
      </c>
      <c r="BD283" t="s">
        <v>7065</v>
      </c>
      <c r="BE283" t="s">
        <v>1933</v>
      </c>
      <c r="BF283" t="s">
        <v>7066</v>
      </c>
      <c r="BG283" t="s">
        <v>1933</v>
      </c>
      <c r="BH283" s="1">
        <v>44087.833333333336</v>
      </c>
      <c r="BI283">
        <v>51</v>
      </c>
      <c r="BJ283">
        <v>0</v>
      </c>
      <c r="BK283">
        <v>9</v>
      </c>
      <c r="BL283">
        <v>9</v>
      </c>
      <c r="BM283">
        <v>9</v>
      </c>
      <c r="BN283">
        <v>9</v>
      </c>
      <c r="BO283">
        <v>9</v>
      </c>
      <c r="BP283">
        <v>6</v>
      </c>
      <c r="BQ283" t="str">
        <f>"8:00 AM"</f>
        <v>8:00 AM</v>
      </c>
      <c r="BR283" t="str">
        <f>"5:00 PM"</f>
        <v>5:00 PM</v>
      </c>
      <c r="BS283" t="s">
        <v>526</v>
      </c>
      <c r="BT283">
        <v>0</v>
      </c>
      <c r="BU283">
        <v>0</v>
      </c>
      <c r="BV283" t="s">
        <v>113</v>
      </c>
      <c r="BW283">
        <v>0</v>
      </c>
      <c r="BX283" s="2" t="s">
        <v>7067</v>
      </c>
      <c r="BY283" t="s">
        <v>7068</v>
      </c>
      <c r="CA283" t="s">
        <v>7057</v>
      </c>
      <c r="CB283" t="s">
        <v>1933</v>
      </c>
      <c r="CC283" s="3">
        <v>60005</v>
      </c>
      <c r="CD283" t="s">
        <v>1939</v>
      </c>
      <c r="CE283" t="s">
        <v>1940</v>
      </c>
      <c r="CF283" s="4">
        <v>23.08</v>
      </c>
      <c r="CG283" s="4">
        <v>24</v>
      </c>
      <c r="CJ283" t="s">
        <v>123</v>
      </c>
      <c r="CL283" t="s">
        <v>7069</v>
      </c>
      <c r="CO283" t="s">
        <v>124</v>
      </c>
      <c r="CP283" t="s">
        <v>113</v>
      </c>
      <c r="CQ283" t="s">
        <v>113</v>
      </c>
      <c r="CR283" t="s">
        <v>113</v>
      </c>
      <c r="CS283" t="s">
        <v>113</v>
      </c>
      <c r="CT283" t="s">
        <v>121</v>
      </c>
      <c r="CU283" t="s">
        <v>113</v>
      </c>
      <c r="CV283" t="s">
        <v>125</v>
      </c>
      <c r="CW283" t="str">
        <f>"18478060320"</f>
        <v>18478060320</v>
      </c>
      <c r="CX283" t="s">
        <v>7060</v>
      </c>
      <c r="CY283" t="s">
        <v>517</v>
      </c>
      <c r="CZ283" t="s">
        <v>126</v>
      </c>
      <c r="DA283" t="s">
        <v>113</v>
      </c>
      <c r="DB283" t="s">
        <v>113</v>
      </c>
      <c r="DC283" t="s">
        <v>121</v>
      </c>
      <c r="DD283" t="s">
        <v>113</v>
      </c>
      <c r="DE283" t="s">
        <v>398</v>
      </c>
      <c r="DF283" t="s">
        <v>160</v>
      </c>
      <c r="DG283" t="s">
        <v>195</v>
      </c>
      <c r="DH283" t="s">
        <v>7065</v>
      </c>
      <c r="DI283" t="s">
        <v>7064</v>
      </c>
    </row>
    <row r="284" spans="1:113" ht="15" customHeight="1" x14ac:dyDescent="0.25">
      <c r="A284" t="s">
        <v>10472</v>
      </c>
      <c r="B284" t="s">
        <v>129</v>
      </c>
      <c r="C284" s="1">
        <v>44088.651193750004</v>
      </c>
      <c r="D284" s="1">
        <v>44132</v>
      </c>
      <c r="E284" t="s">
        <v>113</v>
      </c>
      <c r="F284" t="s">
        <v>10473</v>
      </c>
      <c r="G284" t="s">
        <v>12795</v>
      </c>
      <c r="H284" t="s">
        <v>488</v>
      </c>
      <c r="I284">
        <v>12</v>
      </c>
      <c r="J284">
        <v>12</v>
      </c>
      <c r="K284" s="1">
        <v>44166</v>
      </c>
      <c r="L284" s="1">
        <v>44286</v>
      </c>
      <c r="M284" s="1">
        <v>44166</v>
      </c>
      <c r="N284" s="1">
        <v>44286</v>
      </c>
      <c r="O284" t="s">
        <v>132</v>
      </c>
      <c r="P284" t="s">
        <v>10474</v>
      </c>
      <c r="R284" t="s">
        <v>10475</v>
      </c>
      <c r="T284" t="s">
        <v>10476</v>
      </c>
      <c r="U284" t="s">
        <v>716</v>
      </c>
      <c r="V284" s="3">
        <v>14586</v>
      </c>
      <c r="W284" t="s">
        <v>117</v>
      </c>
      <c r="Y284">
        <v>15853400500</v>
      </c>
      <c r="AA284">
        <v>236220</v>
      </c>
      <c r="AB284" t="s">
        <v>10477</v>
      </c>
      <c r="AC284" t="s">
        <v>9575</v>
      </c>
      <c r="AE284" t="s">
        <v>8212</v>
      </c>
      <c r="AF284" t="s">
        <v>10475</v>
      </c>
      <c r="AH284" t="s">
        <v>10478</v>
      </c>
      <c r="AI284" t="s">
        <v>716</v>
      </c>
      <c r="AJ284" s="3">
        <v>14586</v>
      </c>
      <c r="AK284" t="s">
        <v>117</v>
      </c>
      <c r="AM284">
        <v>15853400500</v>
      </c>
      <c r="AO284" t="s">
        <v>10479</v>
      </c>
      <c r="BG284" t="s">
        <v>716</v>
      </c>
      <c r="BH284" s="1">
        <v>44081.833333333336</v>
      </c>
      <c r="BI284">
        <v>40</v>
      </c>
      <c r="BJ284">
        <v>0</v>
      </c>
      <c r="BK284">
        <v>8</v>
      </c>
      <c r="BL284">
        <v>8</v>
      </c>
      <c r="BM284">
        <v>8</v>
      </c>
      <c r="BN284">
        <v>8</v>
      </c>
      <c r="BO284">
        <v>8</v>
      </c>
      <c r="BP284">
        <v>0</v>
      </c>
      <c r="BQ284" t="str">
        <f>"7:00 AM"</f>
        <v>7:00 AM</v>
      </c>
      <c r="BR284" t="str">
        <f>"4:00 PM"</f>
        <v>4:00 PM</v>
      </c>
      <c r="BS284" t="s">
        <v>120</v>
      </c>
      <c r="BT284">
        <v>0</v>
      </c>
      <c r="BU284">
        <v>0</v>
      </c>
      <c r="BV284" t="s">
        <v>113</v>
      </c>
      <c r="BW284">
        <v>0</v>
      </c>
      <c r="BX284" t="s">
        <v>10480</v>
      </c>
      <c r="BY284" t="s">
        <v>10481</v>
      </c>
      <c r="CA284" t="s">
        <v>10476</v>
      </c>
      <c r="CB284" t="s">
        <v>716</v>
      </c>
      <c r="CC284" s="3">
        <v>14586</v>
      </c>
      <c r="CD284" t="s">
        <v>249</v>
      </c>
      <c r="CE284" t="s">
        <v>10482</v>
      </c>
      <c r="CF284" s="4">
        <v>14.04</v>
      </c>
      <c r="CG284" s="4">
        <v>14.04</v>
      </c>
      <c r="CH284" s="4">
        <v>21.06</v>
      </c>
      <c r="CI284" s="4">
        <v>21.06</v>
      </c>
      <c r="CJ284" t="s">
        <v>123</v>
      </c>
      <c r="CK284" t="s">
        <v>124</v>
      </c>
      <c r="CL284" t="s">
        <v>10483</v>
      </c>
      <c r="CO284" t="s">
        <v>124</v>
      </c>
      <c r="CP284" t="s">
        <v>121</v>
      </c>
      <c r="CQ284" t="s">
        <v>121</v>
      </c>
      <c r="CR284" t="s">
        <v>121</v>
      </c>
      <c r="CS284" t="s">
        <v>121</v>
      </c>
      <c r="CT284" t="s">
        <v>121</v>
      </c>
      <c r="CU284" t="s">
        <v>121</v>
      </c>
      <c r="CV284" t="s">
        <v>10484</v>
      </c>
      <c r="CW284" t="str">
        <f>"15853400500"</f>
        <v>15853400500</v>
      </c>
      <c r="CX284" t="s">
        <v>10479</v>
      </c>
      <c r="CY284" t="s">
        <v>124</v>
      </c>
      <c r="CZ284" t="s">
        <v>126</v>
      </c>
      <c r="DA284" t="s">
        <v>113</v>
      </c>
      <c r="DB284" t="s">
        <v>113</v>
      </c>
      <c r="DC284" t="s">
        <v>121</v>
      </c>
      <c r="DD284" t="s">
        <v>113</v>
      </c>
    </row>
    <row r="285" spans="1:113" ht="15" customHeight="1" x14ac:dyDescent="0.25">
      <c r="A285" t="s">
        <v>4209</v>
      </c>
      <c r="B285" t="s">
        <v>129</v>
      </c>
      <c r="C285" s="1">
        <v>44088.709533912035</v>
      </c>
      <c r="D285" s="1">
        <v>44127</v>
      </c>
      <c r="E285" t="s">
        <v>113</v>
      </c>
      <c r="F285" t="s">
        <v>282</v>
      </c>
      <c r="G285" t="s">
        <v>12791</v>
      </c>
      <c r="H285" t="s">
        <v>283</v>
      </c>
      <c r="I285">
        <v>35</v>
      </c>
      <c r="J285">
        <v>35</v>
      </c>
      <c r="K285" s="1">
        <v>44172</v>
      </c>
      <c r="L285" s="1">
        <v>44296</v>
      </c>
      <c r="M285" s="1">
        <v>44172</v>
      </c>
      <c r="N285" s="1">
        <v>44296</v>
      </c>
      <c r="O285" t="s">
        <v>115</v>
      </c>
      <c r="P285" t="s">
        <v>4210</v>
      </c>
      <c r="Q285" t="s">
        <v>4211</v>
      </c>
      <c r="R285" t="s">
        <v>4212</v>
      </c>
      <c r="S285" t="s">
        <v>124</v>
      </c>
      <c r="T285" t="s">
        <v>4213</v>
      </c>
      <c r="U285" t="s">
        <v>654</v>
      </c>
      <c r="V285" s="3">
        <v>5149</v>
      </c>
      <c r="W285" t="s">
        <v>117</v>
      </c>
      <c r="X285" t="s">
        <v>124</v>
      </c>
      <c r="Y285">
        <v>18022281966</v>
      </c>
      <c r="AA285">
        <v>7211</v>
      </c>
      <c r="AB285" t="s">
        <v>2148</v>
      </c>
      <c r="AC285" t="s">
        <v>2149</v>
      </c>
      <c r="AD285" t="s">
        <v>124</v>
      </c>
      <c r="AE285" t="s">
        <v>2150</v>
      </c>
      <c r="AF285" t="s">
        <v>2146</v>
      </c>
      <c r="AG285" t="s">
        <v>124</v>
      </c>
      <c r="AH285" t="s">
        <v>2147</v>
      </c>
      <c r="AI285" t="s">
        <v>288</v>
      </c>
      <c r="AJ285" s="3">
        <v>80021</v>
      </c>
      <c r="AK285" t="s">
        <v>117</v>
      </c>
      <c r="AL285" t="s">
        <v>124</v>
      </c>
      <c r="AM285">
        <v>13034041800</v>
      </c>
      <c r="AO285" t="s">
        <v>2156</v>
      </c>
      <c r="AP285" t="s">
        <v>141</v>
      </c>
      <c r="AQ285" t="s">
        <v>293</v>
      </c>
      <c r="AR285" t="s">
        <v>294</v>
      </c>
      <c r="AS285" t="s">
        <v>295</v>
      </c>
      <c r="AT285" t="s">
        <v>296</v>
      </c>
      <c r="AU285" t="s">
        <v>297</v>
      </c>
      <c r="AV285" t="s">
        <v>298</v>
      </c>
      <c r="AW285" t="s">
        <v>299</v>
      </c>
      <c r="AX285" s="3">
        <v>90071</v>
      </c>
      <c r="AY285" t="s">
        <v>117</v>
      </c>
      <c r="AZ285" t="s">
        <v>124</v>
      </c>
      <c r="BA285">
        <v>13108203322</v>
      </c>
      <c r="BC285" t="s">
        <v>300</v>
      </c>
      <c r="BD285" t="s">
        <v>301</v>
      </c>
      <c r="BE285" t="s">
        <v>288</v>
      </c>
      <c r="BF285" t="s">
        <v>274</v>
      </c>
      <c r="BG285" t="s">
        <v>654</v>
      </c>
      <c r="BH285" s="1">
        <v>44084.833333333336</v>
      </c>
      <c r="BI285">
        <v>35</v>
      </c>
      <c r="BJ285">
        <v>5</v>
      </c>
      <c r="BK285">
        <v>5</v>
      </c>
      <c r="BL285">
        <v>5</v>
      </c>
      <c r="BM285">
        <v>5</v>
      </c>
      <c r="BN285">
        <v>5</v>
      </c>
      <c r="BO285">
        <v>5</v>
      </c>
      <c r="BP285">
        <v>5</v>
      </c>
      <c r="BQ285" t="str">
        <f>"8:00 AM"</f>
        <v>8:00 AM</v>
      </c>
      <c r="BR285" t="str">
        <f>"5:00 PM"</f>
        <v>5:00 PM</v>
      </c>
      <c r="BS285" t="s">
        <v>120</v>
      </c>
      <c r="BT285">
        <v>0</v>
      </c>
      <c r="BU285">
        <v>12</v>
      </c>
      <c r="BV285" t="s">
        <v>113</v>
      </c>
      <c r="BW285">
        <v>0</v>
      </c>
      <c r="BX285" t="s">
        <v>2152</v>
      </c>
      <c r="BY285" t="s">
        <v>4212</v>
      </c>
      <c r="BZ285" t="s">
        <v>124</v>
      </c>
      <c r="CA285" t="s">
        <v>4213</v>
      </c>
      <c r="CB285" t="s">
        <v>654</v>
      </c>
      <c r="CC285" s="3">
        <v>5149</v>
      </c>
      <c r="CD285" t="s">
        <v>4214</v>
      </c>
      <c r="CE285" t="s">
        <v>669</v>
      </c>
      <c r="CF285" s="4">
        <v>13.2</v>
      </c>
      <c r="CH285" s="4">
        <v>19.8</v>
      </c>
      <c r="CJ285" t="s">
        <v>123</v>
      </c>
      <c r="CK285" t="s">
        <v>124</v>
      </c>
      <c r="CL285" t="s">
        <v>4215</v>
      </c>
      <c r="CO285" t="s">
        <v>124</v>
      </c>
      <c r="CP285" t="s">
        <v>113</v>
      </c>
      <c r="CQ285" t="s">
        <v>113</v>
      </c>
      <c r="CR285" t="s">
        <v>121</v>
      </c>
      <c r="CS285" t="s">
        <v>113</v>
      </c>
      <c r="CT285" t="s">
        <v>121</v>
      </c>
      <c r="CU285" t="s">
        <v>121</v>
      </c>
      <c r="CV285" t="s">
        <v>4216</v>
      </c>
      <c r="CW285" t="str">
        <f>"13034041800"</f>
        <v>13034041800</v>
      </c>
      <c r="CX285" t="s">
        <v>2156</v>
      </c>
      <c r="CY285" t="s">
        <v>124</v>
      </c>
      <c r="CZ285" t="s">
        <v>126</v>
      </c>
      <c r="DA285" t="s">
        <v>113</v>
      </c>
      <c r="DB285" t="s">
        <v>121</v>
      </c>
      <c r="DC285" t="s">
        <v>121</v>
      </c>
      <c r="DD285" t="s">
        <v>113</v>
      </c>
      <c r="DE285" t="s">
        <v>306</v>
      </c>
      <c r="DF285" t="s">
        <v>2157</v>
      </c>
      <c r="DG285" t="s">
        <v>308</v>
      </c>
      <c r="DH285" t="s">
        <v>301</v>
      </c>
      <c r="DI285" t="s">
        <v>309</v>
      </c>
    </row>
    <row r="286" spans="1:113" ht="15" customHeight="1" x14ac:dyDescent="0.25">
      <c r="A286" t="s">
        <v>5455</v>
      </c>
      <c r="B286" t="s">
        <v>129</v>
      </c>
      <c r="C286" s="1">
        <v>44088.768353935186</v>
      </c>
      <c r="D286" s="1">
        <v>44127</v>
      </c>
      <c r="E286" t="s">
        <v>113</v>
      </c>
      <c r="F286" t="s">
        <v>5456</v>
      </c>
      <c r="G286" t="s">
        <v>12799</v>
      </c>
      <c r="H286" t="s">
        <v>680</v>
      </c>
      <c r="I286">
        <v>6</v>
      </c>
      <c r="J286">
        <v>6</v>
      </c>
      <c r="K286" s="1">
        <v>44166</v>
      </c>
      <c r="L286" s="1">
        <v>44439</v>
      </c>
      <c r="M286" s="1">
        <v>44166</v>
      </c>
      <c r="N286" s="1">
        <v>44439</v>
      </c>
      <c r="O286" t="s">
        <v>115</v>
      </c>
      <c r="P286" t="s">
        <v>5457</v>
      </c>
      <c r="R286" t="s">
        <v>5458</v>
      </c>
      <c r="T286" t="s">
        <v>5459</v>
      </c>
      <c r="U286" t="s">
        <v>1292</v>
      </c>
      <c r="V286" s="3">
        <v>15101</v>
      </c>
      <c r="W286" t="s">
        <v>117</v>
      </c>
      <c r="Y286">
        <v>14127675348</v>
      </c>
      <c r="AA286">
        <v>115210</v>
      </c>
      <c r="AB286" t="s">
        <v>5460</v>
      </c>
      <c r="AC286" t="s">
        <v>735</v>
      </c>
      <c r="AE286" t="s">
        <v>161</v>
      </c>
      <c r="AF286" t="s">
        <v>5461</v>
      </c>
      <c r="AH286" t="s">
        <v>5462</v>
      </c>
      <c r="AI286" t="s">
        <v>1292</v>
      </c>
      <c r="AJ286" s="3">
        <v>15101</v>
      </c>
      <c r="AK286" t="s">
        <v>117</v>
      </c>
      <c r="AM286">
        <v>14127675348</v>
      </c>
      <c r="AO286" t="s">
        <v>5463</v>
      </c>
      <c r="AP286" t="s">
        <v>141</v>
      </c>
      <c r="AQ286" t="s">
        <v>5464</v>
      </c>
      <c r="AR286" t="s">
        <v>5465</v>
      </c>
      <c r="AS286" t="s">
        <v>5466</v>
      </c>
      <c r="AT286" t="s">
        <v>5467</v>
      </c>
      <c r="AU286" t="s">
        <v>5468</v>
      </c>
      <c r="AV286" t="s">
        <v>5469</v>
      </c>
      <c r="AW286" t="s">
        <v>1161</v>
      </c>
      <c r="AX286" s="3">
        <v>98225</v>
      </c>
      <c r="AY286" t="s">
        <v>117</v>
      </c>
      <c r="BA286">
        <v>13607885785</v>
      </c>
      <c r="BC286" t="s">
        <v>5470</v>
      </c>
      <c r="BD286" t="s">
        <v>5471</v>
      </c>
      <c r="BE286" t="s">
        <v>1161</v>
      </c>
      <c r="BF286" t="s">
        <v>2333</v>
      </c>
      <c r="BG286" t="s">
        <v>1292</v>
      </c>
      <c r="BH286" s="1">
        <v>44087.833333333336</v>
      </c>
      <c r="BI286">
        <v>40</v>
      </c>
      <c r="BJ286">
        <v>0</v>
      </c>
      <c r="BK286">
        <v>0</v>
      </c>
      <c r="BL286">
        <v>8</v>
      </c>
      <c r="BM286">
        <v>8</v>
      </c>
      <c r="BN286">
        <v>8</v>
      </c>
      <c r="BO286">
        <v>8</v>
      </c>
      <c r="BP286">
        <v>8</v>
      </c>
      <c r="BQ286" t="str">
        <f>"7:00 AM"</f>
        <v>7:00 AM</v>
      </c>
      <c r="BR286" t="str">
        <f>"4:00 PM"</f>
        <v>4:00 PM</v>
      </c>
      <c r="BS286" t="s">
        <v>120</v>
      </c>
      <c r="BT286">
        <v>0</v>
      </c>
      <c r="BU286">
        <v>3</v>
      </c>
      <c r="BV286" t="s">
        <v>113</v>
      </c>
      <c r="BW286">
        <v>0</v>
      </c>
      <c r="BX286" t="s">
        <v>170</v>
      </c>
      <c r="BY286" t="s">
        <v>5458</v>
      </c>
      <c r="CA286" t="s">
        <v>5459</v>
      </c>
      <c r="CB286" t="s">
        <v>1292</v>
      </c>
      <c r="CC286" s="3">
        <v>15101</v>
      </c>
      <c r="CD286" t="s">
        <v>1801</v>
      </c>
      <c r="CE286" t="s">
        <v>1802</v>
      </c>
      <c r="CF286" s="4">
        <v>11.57</v>
      </c>
      <c r="CH286" s="4">
        <v>17.36</v>
      </c>
      <c r="CJ286" t="s">
        <v>123</v>
      </c>
      <c r="CK286" t="s">
        <v>5472</v>
      </c>
      <c r="CL286" t="s">
        <v>5473</v>
      </c>
      <c r="CO286" t="s">
        <v>124</v>
      </c>
      <c r="CP286" t="s">
        <v>113</v>
      </c>
      <c r="CQ286" t="s">
        <v>113</v>
      </c>
      <c r="CR286" t="s">
        <v>121</v>
      </c>
      <c r="CS286" t="s">
        <v>113</v>
      </c>
      <c r="CT286" t="s">
        <v>121</v>
      </c>
      <c r="CU286" t="s">
        <v>121</v>
      </c>
      <c r="CV286" t="s">
        <v>120</v>
      </c>
      <c r="CW286" t="str">
        <f>"14127675348"</f>
        <v>14127675348</v>
      </c>
      <c r="CX286" t="s">
        <v>5463</v>
      </c>
      <c r="CY286" t="s">
        <v>124</v>
      </c>
      <c r="CZ286" t="s">
        <v>126</v>
      </c>
      <c r="DA286" t="s">
        <v>113</v>
      </c>
      <c r="DB286" t="s">
        <v>113</v>
      </c>
      <c r="DC286" t="s">
        <v>121</v>
      </c>
      <c r="DD286" t="s">
        <v>113</v>
      </c>
    </row>
    <row r="287" spans="1:113" ht="15" customHeight="1" x14ac:dyDescent="0.25">
      <c r="A287" t="s">
        <v>8459</v>
      </c>
      <c r="B287" t="s">
        <v>129</v>
      </c>
      <c r="C287" s="1">
        <v>44088.800235416667</v>
      </c>
      <c r="D287" s="1">
        <v>44140</v>
      </c>
      <c r="E287" t="s">
        <v>121</v>
      </c>
      <c r="F287" t="s">
        <v>8460</v>
      </c>
      <c r="G287" t="s">
        <v>12794</v>
      </c>
      <c r="H287" t="s">
        <v>464</v>
      </c>
      <c r="I287">
        <v>16</v>
      </c>
      <c r="J287">
        <v>16</v>
      </c>
      <c r="K287" s="1">
        <v>44163</v>
      </c>
      <c r="L287" s="1">
        <v>44301</v>
      </c>
      <c r="M287" s="1">
        <v>44163</v>
      </c>
      <c r="N287" s="1">
        <v>44301</v>
      </c>
      <c r="O287" t="s">
        <v>132</v>
      </c>
      <c r="P287" t="s">
        <v>8461</v>
      </c>
      <c r="R287" t="s">
        <v>8462</v>
      </c>
      <c r="T287" t="s">
        <v>8463</v>
      </c>
      <c r="U287" t="s">
        <v>397</v>
      </c>
      <c r="V287" s="3">
        <v>84341</v>
      </c>
      <c r="W287" t="s">
        <v>117</v>
      </c>
      <c r="Y287">
        <v>14357705402</v>
      </c>
      <c r="AA287">
        <v>11293</v>
      </c>
      <c r="AB287" t="s">
        <v>8464</v>
      </c>
      <c r="AC287" t="s">
        <v>8465</v>
      </c>
      <c r="AE287" t="s">
        <v>161</v>
      </c>
      <c r="AF287" t="s">
        <v>8466</v>
      </c>
      <c r="AH287" t="s">
        <v>8463</v>
      </c>
      <c r="AI287" t="s">
        <v>397</v>
      </c>
      <c r="AJ287" s="3">
        <v>84341</v>
      </c>
      <c r="AK287" t="s">
        <v>117</v>
      </c>
      <c r="AM287">
        <v>14357705402</v>
      </c>
      <c r="AO287" t="s">
        <v>8467</v>
      </c>
      <c r="AP287" t="s">
        <v>239</v>
      </c>
      <c r="AQ287" t="s">
        <v>8468</v>
      </c>
      <c r="AR287" t="s">
        <v>8469</v>
      </c>
      <c r="AT287" t="s">
        <v>8470</v>
      </c>
      <c r="AU287" t="s">
        <v>8471</v>
      </c>
      <c r="AV287" t="s">
        <v>8472</v>
      </c>
      <c r="AW287" t="s">
        <v>1161</v>
      </c>
      <c r="AX287" s="3">
        <v>98516</v>
      </c>
      <c r="AY287" t="s">
        <v>117</v>
      </c>
      <c r="BA287">
        <v>13604558064</v>
      </c>
      <c r="BC287" t="s">
        <v>8473</v>
      </c>
      <c r="BD287" t="s">
        <v>4614</v>
      </c>
      <c r="BE287" t="s">
        <v>1161</v>
      </c>
      <c r="BG287" t="s">
        <v>397</v>
      </c>
      <c r="BH287" s="1">
        <v>44084.833333333336</v>
      </c>
      <c r="BI287">
        <v>40</v>
      </c>
      <c r="BJ287">
        <v>0</v>
      </c>
      <c r="BK287">
        <v>8</v>
      </c>
      <c r="BL287">
        <v>8</v>
      </c>
      <c r="BM287">
        <v>8</v>
      </c>
      <c r="BN287">
        <v>8</v>
      </c>
      <c r="BO287">
        <v>8</v>
      </c>
      <c r="BP287">
        <v>0</v>
      </c>
      <c r="BQ287" t="str">
        <f>"7:00 AM"</f>
        <v>7:00 AM</v>
      </c>
      <c r="BR287" t="str">
        <f>"5:00 PM"</f>
        <v>5:00 PM</v>
      </c>
      <c r="BS287" t="s">
        <v>120</v>
      </c>
      <c r="BT287">
        <v>0</v>
      </c>
      <c r="BU287">
        <v>0</v>
      </c>
      <c r="BV287" t="s">
        <v>113</v>
      </c>
      <c r="BW287">
        <v>0</v>
      </c>
      <c r="BX287" t="s">
        <v>8474</v>
      </c>
      <c r="BY287" t="s">
        <v>8462</v>
      </c>
      <c r="CA287" t="s">
        <v>8463</v>
      </c>
      <c r="CB287" t="s">
        <v>397</v>
      </c>
      <c r="CC287" s="3">
        <v>84341</v>
      </c>
      <c r="CD287" t="s">
        <v>8475</v>
      </c>
      <c r="CE287" t="s">
        <v>8476</v>
      </c>
      <c r="CF287" s="4">
        <v>13.59</v>
      </c>
      <c r="CH287" s="4">
        <v>20.38</v>
      </c>
      <c r="CJ287" t="s">
        <v>6950</v>
      </c>
      <c r="CL287" t="s">
        <v>8477</v>
      </c>
      <c r="CO287" t="s">
        <v>121</v>
      </c>
      <c r="CP287" t="s">
        <v>113</v>
      </c>
      <c r="CQ287" t="s">
        <v>121</v>
      </c>
      <c r="CR287" t="s">
        <v>121</v>
      </c>
      <c r="CS287" t="s">
        <v>121</v>
      </c>
      <c r="CT287" t="s">
        <v>121</v>
      </c>
      <c r="CU287" t="s">
        <v>121</v>
      </c>
      <c r="CV287" t="s">
        <v>120</v>
      </c>
      <c r="CW287" t="str">
        <f>"14357705402"</f>
        <v>14357705402</v>
      </c>
      <c r="CX287" t="s">
        <v>8467</v>
      </c>
      <c r="CY287" t="s">
        <v>124</v>
      </c>
      <c r="CZ287" t="s">
        <v>126</v>
      </c>
      <c r="DA287" t="s">
        <v>113</v>
      </c>
      <c r="DB287" t="s">
        <v>121</v>
      </c>
      <c r="DC287" t="s">
        <v>121</v>
      </c>
      <c r="DD287" t="s">
        <v>113</v>
      </c>
      <c r="DE287" t="s">
        <v>8468</v>
      </c>
      <c r="DF287" t="s">
        <v>8469</v>
      </c>
      <c r="DH287" t="s">
        <v>4614</v>
      </c>
      <c r="DI287" t="s">
        <v>8473</v>
      </c>
    </row>
    <row r="288" spans="1:113" ht="15" customHeight="1" x14ac:dyDescent="0.25">
      <c r="A288" t="s">
        <v>6277</v>
      </c>
      <c r="B288" t="s">
        <v>129</v>
      </c>
      <c r="C288" s="1">
        <v>44088.840438541665</v>
      </c>
      <c r="D288" s="1">
        <v>44126</v>
      </c>
      <c r="E288" t="s">
        <v>113</v>
      </c>
      <c r="F288" t="s">
        <v>2946</v>
      </c>
      <c r="G288" t="s">
        <v>12786</v>
      </c>
      <c r="H288" t="s">
        <v>131</v>
      </c>
      <c r="I288">
        <v>3</v>
      </c>
      <c r="J288">
        <v>3</v>
      </c>
      <c r="K288" s="1">
        <v>44166</v>
      </c>
      <c r="L288" s="1">
        <v>44286</v>
      </c>
      <c r="M288" s="1">
        <v>44166</v>
      </c>
      <c r="N288" s="1">
        <v>44286</v>
      </c>
      <c r="O288" t="s">
        <v>132</v>
      </c>
      <c r="P288" t="s">
        <v>6278</v>
      </c>
      <c r="Q288" t="s">
        <v>178</v>
      </c>
      <c r="R288" t="s">
        <v>6279</v>
      </c>
      <c r="T288" t="s">
        <v>2924</v>
      </c>
      <c r="U288" t="s">
        <v>716</v>
      </c>
      <c r="V288" s="3">
        <v>10605</v>
      </c>
      <c r="W288" t="s">
        <v>117</v>
      </c>
      <c r="Y288">
        <v>19143930145</v>
      </c>
      <c r="AA288">
        <v>562119</v>
      </c>
      <c r="AB288" t="s">
        <v>6280</v>
      </c>
      <c r="AC288" t="s">
        <v>6281</v>
      </c>
      <c r="AD288" t="s">
        <v>178</v>
      </c>
      <c r="AE288" t="s">
        <v>139</v>
      </c>
      <c r="AF288" t="s">
        <v>6279</v>
      </c>
      <c r="AG288" t="s">
        <v>178</v>
      </c>
      <c r="AH288" t="s">
        <v>6282</v>
      </c>
      <c r="AI288" t="s">
        <v>716</v>
      </c>
      <c r="AJ288" s="3">
        <v>10605</v>
      </c>
      <c r="AK288" t="s">
        <v>117</v>
      </c>
      <c r="AM288">
        <v>19143930145</v>
      </c>
      <c r="AO288" t="s">
        <v>6283</v>
      </c>
      <c r="AP288" t="s">
        <v>141</v>
      </c>
      <c r="AQ288" t="s">
        <v>2954</v>
      </c>
      <c r="AR288" t="s">
        <v>1272</v>
      </c>
      <c r="AS288" t="s">
        <v>948</v>
      </c>
      <c r="AT288" t="s">
        <v>2955</v>
      </c>
      <c r="AV288" t="s">
        <v>2956</v>
      </c>
      <c r="AW288" t="s">
        <v>2957</v>
      </c>
      <c r="AX288" s="3">
        <v>54301</v>
      </c>
      <c r="AY288" t="s">
        <v>117</v>
      </c>
      <c r="BA288">
        <v>19204558277</v>
      </c>
      <c r="BC288" t="s">
        <v>2958</v>
      </c>
      <c r="BD288" t="s">
        <v>6284</v>
      </c>
      <c r="BE288" t="s">
        <v>2103</v>
      </c>
      <c r="BF288" t="s">
        <v>6285</v>
      </c>
      <c r="BG288" t="s">
        <v>716</v>
      </c>
      <c r="BH288" s="1">
        <v>44087.833333333336</v>
      </c>
      <c r="BI288">
        <v>35</v>
      </c>
      <c r="BJ288">
        <v>0</v>
      </c>
      <c r="BK288">
        <v>7</v>
      </c>
      <c r="BL288">
        <v>7</v>
      </c>
      <c r="BM288">
        <v>7</v>
      </c>
      <c r="BN288">
        <v>7</v>
      </c>
      <c r="BO288">
        <v>7</v>
      </c>
      <c r="BP288">
        <v>0</v>
      </c>
      <c r="BQ288" t="str">
        <f>"8:00 AM"</f>
        <v>8:00 AM</v>
      </c>
      <c r="BR288" t="str">
        <f>"5:00 PM"</f>
        <v>5:00 PM</v>
      </c>
      <c r="BS288" t="s">
        <v>120</v>
      </c>
      <c r="BT288">
        <v>0</v>
      </c>
      <c r="BU288">
        <v>0</v>
      </c>
      <c r="BV288" t="s">
        <v>113</v>
      </c>
      <c r="BW288">
        <v>0</v>
      </c>
      <c r="BX288" t="s">
        <v>392</v>
      </c>
      <c r="BY288" t="s">
        <v>6279</v>
      </c>
      <c r="CA288" t="s">
        <v>2924</v>
      </c>
      <c r="CB288" t="s">
        <v>716</v>
      </c>
      <c r="CC288" s="3">
        <v>10605</v>
      </c>
      <c r="CD288" t="s">
        <v>2748</v>
      </c>
      <c r="CE288" t="s">
        <v>1845</v>
      </c>
      <c r="CF288" s="4">
        <v>17.75</v>
      </c>
      <c r="CG288" s="4">
        <v>20</v>
      </c>
      <c r="CH288" s="4">
        <v>26.63</v>
      </c>
      <c r="CI288" s="4">
        <v>30</v>
      </c>
      <c r="CJ288" t="s">
        <v>123</v>
      </c>
      <c r="CK288" t="s">
        <v>6286</v>
      </c>
      <c r="CL288" t="s">
        <v>6287</v>
      </c>
      <c r="CO288" t="s">
        <v>124</v>
      </c>
      <c r="CP288" t="s">
        <v>121</v>
      </c>
      <c r="CQ288" t="s">
        <v>121</v>
      </c>
      <c r="CR288" t="s">
        <v>121</v>
      </c>
      <c r="CS288" t="s">
        <v>121</v>
      </c>
      <c r="CT288" t="s">
        <v>121</v>
      </c>
      <c r="CU288" t="s">
        <v>113</v>
      </c>
      <c r="CV288" t="s">
        <v>6288</v>
      </c>
      <c r="CW288" t="str">
        <f>"19143930145"</f>
        <v>19143930145</v>
      </c>
      <c r="CX288" t="s">
        <v>6283</v>
      </c>
      <c r="CY288" t="s">
        <v>124</v>
      </c>
      <c r="CZ288" t="s">
        <v>126</v>
      </c>
      <c r="DA288" t="s">
        <v>113</v>
      </c>
      <c r="DB288" t="s">
        <v>113</v>
      </c>
      <c r="DC288" t="s">
        <v>121</v>
      </c>
      <c r="DD288" t="s">
        <v>113</v>
      </c>
    </row>
    <row r="289" spans="1:113" ht="15" customHeight="1" x14ac:dyDescent="0.25">
      <c r="A289" t="s">
        <v>8285</v>
      </c>
      <c r="B289" t="s">
        <v>835</v>
      </c>
      <c r="C289" s="1">
        <v>44089.417793981484</v>
      </c>
      <c r="D289" s="1">
        <v>44106</v>
      </c>
      <c r="E289" t="s">
        <v>113</v>
      </c>
      <c r="F289" t="s">
        <v>587</v>
      </c>
      <c r="G289" t="s">
        <v>12786</v>
      </c>
      <c r="H289" t="s">
        <v>131</v>
      </c>
      <c r="I289">
        <v>25</v>
      </c>
      <c r="K289" s="1">
        <v>44119</v>
      </c>
      <c r="L289" s="1">
        <v>44166</v>
      </c>
      <c r="O289" t="s">
        <v>115</v>
      </c>
      <c r="P289" t="s">
        <v>5009</v>
      </c>
      <c r="R289" t="s">
        <v>5010</v>
      </c>
      <c r="T289" t="s">
        <v>5011</v>
      </c>
      <c r="U289" t="s">
        <v>493</v>
      </c>
      <c r="V289" s="3">
        <v>55120</v>
      </c>
      <c r="W289" t="s">
        <v>117</v>
      </c>
      <c r="Y289">
        <v>16512033025</v>
      </c>
      <c r="AA289">
        <v>56173</v>
      </c>
      <c r="AB289" t="s">
        <v>5012</v>
      </c>
      <c r="AC289" t="s">
        <v>5013</v>
      </c>
      <c r="AE289" t="s">
        <v>8286</v>
      </c>
      <c r="AF289" t="s">
        <v>5010</v>
      </c>
      <c r="AH289" t="s">
        <v>5011</v>
      </c>
      <c r="AI289" t="s">
        <v>493</v>
      </c>
      <c r="AJ289" s="3">
        <v>55120</v>
      </c>
      <c r="AK289" t="s">
        <v>117</v>
      </c>
      <c r="AM289">
        <v>16512033025</v>
      </c>
      <c r="AO289" t="s">
        <v>5014</v>
      </c>
      <c r="AP289" t="s">
        <v>141</v>
      </c>
      <c r="AQ289" t="s">
        <v>5015</v>
      </c>
      <c r="AR289" t="s">
        <v>5016</v>
      </c>
      <c r="AS289" t="s">
        <v>5017</v>
      </c>
      <c r="AT289" t="s">
        <v>5018</v>
      </c>
      <c r="AU289" t="s">
        <v>5019</v>
      </c>
      <c r="AV289" t="s">
        <v>3401</v>
      </c>
      <c r="AW289" t="s">
        <v>493</v>
      </c>
      <c r="AX289" s="3">
        <v>55402</v>
      </c>
      <c r="AY289" t="s">
        <v>117</v>
      </c>
      <c r="BA289">
        <v>16124927165</v>
      </c>
      <c r="BC289" t="s">
        <v>5020</v>
      </c>
      <c r="BD289" t="s">
        <v>5021</v>
      </c>
      <c r="BE289" t="s">
        <v>493</v>
      </c>
      <c r="BF289" t="s">
        <v>274</v>
      </c>
      <c r="BG289" t="s">
        <v>493</v>
      </c>
      <c r="BH289" s="1">
        <v>44088.833333333336</v>
      </c>
      <c r="BI289">
        <v>40</v>
      </c>
      <c r="BJ289">
        <v>0</v>
      </c>
      <c r="BK289">
        <v>8</v>
      </c>
      <c r="BL289">
        <v>8</v>
      </c>
      <c r="BM289">
        <v>8</v>
      </c>
      <c r="BN289">
        <v>8</v>
      </c>
      <c r="BO289">
        <v>8</v>
      </c>
      <c r="BP289">
        <v>0</v>
      </c>
      <c r="BQ289" t="str">
        <f>"7:00 AM"</f>
        <v>7:00 AM</v>
      </c>
      <c r="BR289" t="str">
        <f>"4:00 PM"</f>
        <v>4:00 PM</v>
      </c>
      <c r="BS289" t="s">
        <v>120</v>
      </c>
      <c r="BT289">
        <v>0</v>
      </c>
      <c r="BU289">
        <v>0</v>
      </c>
      <c r="BV289" t="s">
        <v>113</v>
      </c>
      <c r="BW289">
        <v>0</v>
      </c>
      <c r="BX289" t="s">
        <v>8287</v>
      </c>
      <c r="BY289" t="s">
        <v>5010</v>
      </c>
      <c r="CA289" t="s">
        <v>5011</v>
      </c>
      <c r="CB289" t="s">
        <v>493</v>
      </c>
      <c r="CC289" s="3">
        <v>55120</v>
      </c>
      <c r="CD289" t="s">
        <v>5023</v>
      </c>
      <c r="CE289" t="s">
        <v>701</v>
      </c>
      <c r="CF289" s="4">
        <v>17.78</v>
      </c>
      <c r="CH289" s="4">
        <v>26.67</v>
      </c>
      <c r="CJ289" t="s">
        <v>123</v>
      </c>
      <c r="CK289" t="s">
        <v>8288</v>
      </c>
      <c r="CL289" t="s">
        <v>8289</v>
      </c>
      <c r="CO289" t="s">
        <v>121</v>
      </c>
      <c r="CP289" t="s">
        <v>121</v>
      </c>
      <c r="CQ289" t="s">
        <v>121</v>
      </c>
      <c r="CR289" t="s">
        <v>121</v>
      </c>
      <c r="CS289" t="s">
        <v>121</v>
      </c>
      <c r="CT289" t="s">
        <v>121</v>
      </c>
      <c r="CU289" t="s">
        <v>121</v>
      </c>
      <c r="CV289" t="s">
        <v>8290</v>
      </c>
      <c r="CW289" t="str">
        <f>"N/A"</f>
        <v>N/A</v>
      </c>
      <c r="CX289" t="s">
        <v>5027</v>
      </c>
      <c r="CY289" t="s">
        <v>8291</v>
      </c>
      <c r="CZ289" t="s">
        <v>126</v>
      </c>
      <c r="DA289" t="s">
        <v>113</v>
      </c>
      <c r="DB289" t="s">
        <v>113</v>
      </c>
      <c r="DC289" t="s">
        <v>121</v>
      </c>
      <c r="DD289" t="s">
        <v>113</v>
      </c>
    </row>
    <row r="290" spans="1:113" ht="15" customHeight="1" x14ac:dyDescent="0.25">
      <c r="A290" t="s">
        <v>7089</v>
      </c>
      <c r="B290" t="s">
        <v>129</v>
      </c>
      <c r="C290" s="1">
        <v>44089.491978124999</v>
      </c>
      <c r="D290" s="1">
        <v>44133</v>
      </c>
      <c r="E290" t="s">
        <v>113</v>
      </c>
      <c r="F290" t="s">
        <v>7090</v>
      </c>
      <c r="G290" t="s">
        <v>12786</v>
      </c>
      <c r="H290" t="s">
        <v>131</v>
      </c>
      <c r="I290">
        <v>11</v>
      </c>
      <c r="J290">
        <v>11</v>
      </c>
      <c r="K290" s="1">
        <v>44166</v>
      </c>
      <c r="L290" s="1">
        <v>44347</v>
      </c>
      <c r="M290" s="1">
        <v>44166</v>
      </c>
      <c r="N290" s="1">
        <v>44347</v>
      </c>
      <c r="O290" t="s">
        <v>132</v>
      </c>
      <c r="P290" t="s">
        <v>7091</v>
      </c>
      <c r="R290" t="s">
        <v>7092</v>
      </c>
      <c r="T290" t="s">
        <v>5478</v>
      </c>
      <c r="U290" t="s">
        <v>288</v>
      </c>
      <c r="V290" s="3">
        <v>80549</v>
      </c>
      <c r="W290" t="s">
        <v>117</v>
      </c>
      <c r="Y290">
        <v>19705687633</v>
      </c>
      <c r="AA290">
        <v>56173</v>
      </c>
      <c r="AB290" t="s">
        <v>7093</v>
      </c>
      <c r="AC290" t="s">
        <v>7094</v>
      </c>
      <c r="AD290" t="s">
        <v>4559</v>
      </c>
      <c r="AE290" t="s">
        <v>7095</v>
      </c>
      <c r="AF290" t="s">
        <v>7092</v>
      </c>
      <c r="AH290" t="s">
        <v>5478</v>
      </c>
      <c r="AI290" t="s">
        <v>288</v>
      </c>
      <c r="AJ290" s="3">
        <v>80549</v>
      </c>
      <c r="AK290" t="s">
        <v>117</v>
      </c>
      <c r="AM290">
        <v>19705687633</v>
      </c>
      <c r="AO290" t="s">
        <v>7096</v>
      </c>
      <c r="BG290" t="s">
        <v>288</v>
      </c>
      <c r="BH290" s="1">
        <v>44088.833333333336</v>
      </c>
      <c r="BI290">
        <v>40</v>
      </c>
      <c r="BJ290">
        <v>0</v>
      </c>
      <c r="BK290">
        <v>8</v>
      </c>
      <c r="BL290">
        <v>8</v>
      </c>
      <c r="BM290">
        <v>8</v>
      </c>
      <c r="BN290">
        <v>8</v>
      </c>
      <c r="BO290">
        <v>8</v>
      </c>
      <c r="BP290">
        <v>0</v>
      </c>
      <c r="BQ290" t="str">
        <f>"12:00 AM"</f>
        <v>12:00 AM</v>
      </c>
      <c r="BR290" t="str">
        <f>"8:30 AM"</f>
        <v>8:30 AM</v>
      </c>
      <c r="BS290" t="s">
        <v>120</v>
      </c>
      <c r="BT290">
        <v>0</v>
      </c>
      <c r="BU290">
        <v>0</v>
      </c>
      <c r="BV290" t="s">
        <v>113</v>
      </c>
      <c r="BW290">
        <v>0</v>
      </c>
      <c r="BX290" t="s">
        <v>170</v>
      </c>
      <c r="BY290" t="s">
        <v>7092</v>
      </c>
      <c r="CA290" t="s">
        <v>5478</v>
      </c>
      <c r="CB290" t="s">
        <v>288</v>
      </c>
      <c r="CC290" s="3">
        <v>80549</v>
      </c>
      <c r="CD290" t="s">
        <v>3006</v>
      </c>
      <c r="CE290" t="s">
        <v>3007</v>
      </c>
      <c r="CF290" s="4">
        <v>15.68</v>
      </c>
      <c r="CG290" s="4">
        <v>22</v>
      </c>
      <c r="CH290" s="4">
        <v>23.52</v>
      </c>
      <c r="CI290" s="4">
        <v>33</v>
      </c>
      <c r="CJ290" t="s">
        <v>123</v>
      </c>
      <c r="CL290" t="s">
        <v>7097</v>
      </c>
      <c r="CO290" t="s">
        <v>124</v>
      </c>
      <c r="CP290" t="s">
        <v>113</v>
      </c>
      <c r="CQ290" t="s">
        <v>121</v>
      </c>
      <c r="CR290" t="s">
        <v>121</v>
      </c>
      <c r="CS290" t="s">
        <v>121</v>
      </c>
      <c r="CT290" t="s">
        <v>121</v>
      </c>
      <c r="CU290" t="s">
        <v>121</v>
      </c>
      <c r="CV290" t="s">
        <v>7098</v>
      </c>
      <c r="CW290" t="str">
        <f>"19705687633"</f>
        <v>19705687633</v>
      </c>
      <c r="CX290" t="s">
        <v>7099</v>
      </c>
      <c r="CY290" t="s">
        <v>124</v>
      </c>
      <c r="CZ290" t="s">
        <v>126</v>
      </c>
      <c r="DA290" t="s">
        <v>113</v>
      </c>
      <c r="DB290" t="s">
        <v>113</v>
      </c>
      <c r="DC290" t="s">
        <v>121</v>
      </c>
      <c r="DD290" t="s">
        <v>113</v>
      </c>
      <c r="DE290" t="s">
        <v>7093</v>
      </c>
      <c r="DF290" t="s">
        <v>7094</v>
      </c>
      <c r="DG290" t="s">
        <v>4559</v>
      </c>
      <c r="DH290" t="s">
        <v>7091</v>
      </c>
      <c r="DI290" t="s">
        <v>7099</v>
      </c>
    </row>
    <row r="291" spans="1:113" ht="15" customHeight="1" x14ac:dyDescent="0.25">
      <c r="A291" t="s">
        <v>12392</v>
      </c>
      <c r="B291" t="s">
        <v>129</v>
      </c>
      <c r="C291" s="1">
        <v>44089.568935300929</v>
      </c>
      <c r="D291" s="1">
        <v>44130</v>
      </c>
      <c r="E291" t="s">
        <v>113</v>
      </c>
      <c r="F291" t="s">
        <v>536</v>
      </c>
      <c r="G291" t="s">
        <v>12797</v>
      </c>
      <c r="H291" t="s">
        <v>537</v>
      </c>
      <c r="I291">
        <v>35</v>
      </c>
      <c r="J291">
        <v>35</v>
      </c>
      <c r="K291" s="1">
        <v>44175</v>
      </c>
      <c r="L291" s="1">
        <v>44392</v>
      </c>
      <c r="M291" s="1">
        <v>44175</v>
      </c>
      <c r="N291" s="1">
        <v>44392</v>
      </c>
      <c r="O291" t="s">
        <v>132</v>
      </c>
      <c r="P291" t="s">
        <v>12393</v>
      </c>
      <c r="Q291" t="s">
        <v>12394</v>
      </c>
      <c r="R291" t="s">
        <v>12395</v>
      </c>
      <c r="T291" t="s">
        <v>9930</v>
      </c>
      <c r="U291" t="s">
        <v>541</v>
      </c>
      <c r="V291" s="3">
        <v>70764</v>
      </c>
      <c r="W291" t="s">
        <v>117</v>
      </c>
      <c r="Y291">
        <v>19855121824</v>
      </c>
      <c r="AA291">
        <v>31171</v>
      </c>
      <c r="AB291" t="s">
        <v>12396</v>
      </c>
      <c r="AC291" t="s">
        <v>12397</v>
      </c>
      <c r="AD291" t="s">
        <v>1427</v>
      </c>
      <c r="AE291" t="s">
        <v>207</v>
      </c>
      <c r="AF291" t="s">
        <v>12398</v>
      </c>
      <c r="AH291" t="s">
        <v>12399</v>
      </c>
      <c r="AI291" t="s">
        <v>541</v>
      </c>
      <c r="AJ291" s="3">
        <v>70339</v>
      </c>
      <c r="AK291" t="s">
        <v>117</v>
      </c>
      <c r="AM291">
        <v>19855131824</v>
      </c>
      <c r="AO291" t="s">
        <v>12400</v>
      </c>
      <c r="AP291" t="s">
        <v>141</v>
      </c>
      <c r="AQ291" t="s">
        <v>546</v>
      </c>
      <c r="AR291" t="s">
        <v>547</v>
      </c>
      <c r="AS291" t="s">
        <v>548</v>
      </c>
      <c r="AT291" t="s">
        <v>549</v>
      </c>
      <c r="AV291" t="s">
        <v>550</v>
      </c>
      <c r="AW291" t="s">
        <v>541</v>
      </c>
      <c r="AX291" s="3">
        <v>70535</v>
      </c>
      <c r="AY291" t="s">
        <v>117</v>
      </c>
      <c r="BA291">
        <v>13374663722</v>
      </c>
      <c r="BC291" t="s">
        <v>551</v>
      </c>
      <c r="BD291" t="s">
        <v>552</v>
      </c>
      <c r="BE291" t="s">
        <v>541</v>
      </c>
      <c r="BF291" t="s">
        <v>553</v>
      </c>
      <c r="BG291" t="s">
        <v>541</v>
      </c>
      <c r="BH291" s="1">
        <v>44087.833333333336</v>
      </c>
      <c r="BI291">
        <v>35</v>
      </c>
      <c r="BJ291">
        <v>0</v>
      </c>
      <c r="BK291">
        <v>7</v>
      </c>
      <c r="BL291">
        <v>7</v>
      </c>
      <c r="BM291">
        <v>7</v>
      </c>
      <c r="BN291">
        <v>7</v>
      </c>
      <c r="BO291">
        <v>7</v>
      </c>
      <c r="BP291">
        <v>0</v>
      </c>
      <c r="BQ291" t="str">
        <f>"6:00 AM"</f>
        <v>6:00 AM</v>
      </c>
      <c r="BR291" t="str">
        <f>"2:00 PM"</f>
        <v>2:00 PM</v>
      </c>
      <c r="BS291" t="s">
        <v>120</v>
      </c>
      <c r="BT291">
        <v>0</v>
      </c>
      <c r="BU291">
        <v>0</v>
      </c>
      <c r="BV291" t="s">
        <v>113</v>
      </c>
      <c r="BW291">
        <v>0</v>
      </c>
      <c r="BX291" t="s">
        <v>12401</v>
      </c>
      <c r="BY291" t="s">
        <v>12395</v>
      </c>
      <c r="CA291" t="s">
        <v>9930</v>
      </c>
      <c r="CB291" t="s">
        <v>541</v>
      </c>
      <c r="CC291" s="3">
        <v>70764</v>
      </c>
      <c r="CD291" t="s">
        <v>9941</v>
      </c>
      <c r="CE291" t="s">
        <v>1266</v>
      </c>
      <c r="CF291" s="4">
        <v>9.2799999999999994</v>
      </c>
      <c r="CG291" s="4">
        <v>9.2799999999999994</v>
      </c>
      <c r="CH291" s="4">
        <v>13.92</v>
      </c>
      <c r="CI291" s="4">
        <v>13.92</v>
      </c>
      <c r="CJ291" t="s">
        <v>123</v>
      </c>
      <c r="CK291" t="s">
        <v>12402</v>
      </c>
      <c r="CL291" t="s">
        <v>12403</v>
      </c>
      <c r="CO291" t="s">
        <v>124</v>
      </c>
      <c r="CP291" t="s">
        <v>121</v>
      </c>
      <c r="CQ291" t="s">
        <v>121</v>
      </c>
      <c r="CR291" t="s">
        <v>121</v>
      </c>
      <c r="CS291" t="s">
        <v>113</v>
      </c>
      <c r="CT291" t="s">
        <v>121</v>
      </c>
      <c r="CU291" t="s">
        <v>121</v>
      </c>
      <c r="CV291" t="s">
        <v>12404</v>
      </c>
      <c r="CW291" t="str">
        <f>"19855131824"</f>
        <v>19855131824</v>
      </c>
      <c r="CX291" t="s">
        <v>12400</v>
      </c>
      <c r="CY291" t="s">
        <v>124</v>
      </c>
      <c r="CZ291" t="s">
        <v>126</v>
      </c>
      <c r="DA291" t="s">
        <v>113</v>
      </c>
      <c r="DB291" t="s">
        <v>113</v>
      </c>
      <c r="DC291" t="s">
        <v>121</v>
      </c>
      <c r="DD291" t="s">
        <v>113</v>
      </c>
    </row>
    <row r="292" spans="1:113" ht="15" customHeight="1" x14ac:dyDescent="0.25">
      <c r="A292" t="s">
        <v>10532</v>
      </c>
      <c r="B292" t="s">
        <v>627</v>
      </c>
      <c r="C292" s="1">
        <v>44089.586396874998</v>
      </c>
      <c r="D292" s="1">
        <v>44137</v>
      </c>
      <c r="E292" t="s">
        <v>113</v>
      </c>
      <c r="F292" t="s">
        <v>2086</v>
      </c>
      <c r="G292" t="s">
        <v>12794</v>
      </c>
      <c r="H292" t="s">
        <v>464</v>
      </c>
      <c r="I292">
        <v>1100</v>
      </c>
      <c r="J292">
        <v>1098</v>
      </c>
      <c r="K292" s="1">
        <v>44175</v>
      </c>
      <c r="L292" s="1">
        <v>44479</v>
      </c>
      <c r="M292" s="1">
        <v>44175</v>
      </c>
      <c r="N292" s="1">
        <v>44479</v>
      </c>
      <c r="O292" t="s">
        <v>132</v>
      </c>
      <c r="P292" t="s">
        <v>10533</v>
      </c>
      <c r="R292" t="s">
        <v>8348</v>
      </c>
      <c r="S292" t="s">
        <v>2987</v>
      </c>
      <c r="T292" t="s">
        <v>2330</v>
      </c>
      <c r="U292" t="s">
        <v>1161</v>
      </c>
      <c r="V292" s="3">
        <v>98199</v>
      </c>
      <c r="W292" t="s">
        <v>117</v>
      </c>
      <c r="Y292">
        <v>12062810988</v>
      </c>
      <c r="AA292">
        <v>3117</v>
      </c>
      <c r="AB292" t="s">
        <v>9874</v>
      </c>
      <c r="AC292" t="s">
        <v>9875</v>
      </c>
      <c r="AE292" t="s">
        <v>10534</v>
      </c>
      <c r="AF292" t="s">
        <v>9873</v>
      </c>
      <c r="AH292" t="s">
        <v>2330</v>
      </c>
      <c r="AI292" t="s">
        <v>1161</v>
      </c>
      <c r="AJ292" s="3">
        <v>98119</v>
      </c>
      <c r="AK292" t="s">
        <v>117</v>
      </c>
      <c r="AM292">
        <v>12062815378</v>
      </c>
      <c r="AO292" t="s">
        <v>9877</v>
      </c>
      <c r="AP292" t="s">
        <v>141</v>
      </c>
      <c r="AQ292" t="s">
        <v>2095</v>
      </c>
      <c r="AR292" t="s">
        <v>2096</v>
      </c>
      <c r="AS292" t="s">
        <v>2097</v>
      </c>
      <c r="AT292" t="s">
        <v>2098</v>
      </c>
      <c r="AV292" t="s">
        <v>2099</v>
      </c>
      <c r="AW292" t="s">
        <v>1200</v>
      </c>
      <c r="AX292" s="3">
        <v>21117</v>
      </c>
      <c r="AY292" t="s">
        <v>117</v>
      </c>
      <c r="BA292">
        <v>14435014240</v>
      </c>
      <c r="BC292" t="s">
        <v>2100</v>
      </c>
      <c r="BD292" t="s">
        <v>3106</v>
      </c>
      <c r="BE292" t="s">
        <v>716</v>
      </c>
      <c r="BF292" t="s">
        <v>7702</v>
      </c>
      <c r="BG292" t="s">
        <v>2103</v>
      </c>
      <c r="BH292" s="1">
        <v>44088.833333333336</v>
      </c>
      <c r="BI292">
        <v>35</v>
      </c>
      <c r="BJ292">
        <v>5</v>
      </c>
      <c r="BK292">
        <v>5</v>
      </c>
      <c r="BL292">
        <v>5</v>
      </c>
      <c r="BM292">
        <v>5</v>
      </c>
      <c r="BN292">
        <v>5</v>
      </c>
      <c r="BO292">
        <v>5</v>
      </c>
      <c r="BP292">
        <v>5</v>
      </c>
      <c r="BQ292" t="str">
        <f>"6:00 AM"</f>
        <v>6:00 AM</v>
      </c>
      <c r="BR292" t="str">
        <f>"12:00 AM"</f>
        <v>12:00 AM</v>
      </c>
      <c r="BS292" t="s">
        <v>120</v>
      </c>
      <c r="BT292">
        <v>0</v>
      </c>
      <c r="BU292">
        <v>0</v>
      </c>
      <c r="BV292" t="s">
        <v>113</v>
      </c>
      <c r="BW292">
        <v>0</v>
      </c>
      <c r="BX292" s="2" t="s">
        <v>10535</v>
      </c>
      <c r="BY292" t="s">
        <v>10536</v>
      </c>
      <c r="CA292" t="s">
        <v>10537</v>
      </c>
      <c r="CB292" t="s">
        <v>2103</v>
      </c>
      <c r="CC292" s="3">
        <v>99664</v>
      </c>
      <c r="CD292" t="s">
        <v>10538</v>
      </c>
      <c r="CE292" t="s">
        <v>3112</v>
      </c>
      <c r="CF292" s="4">
        <v>12.36</v>
      </c>
      <c r="CH292" s="4">
        <v>18.54</v>
      </c>
      <c r="CJ292" t="s">
        <v>123</v>
      </c>
      <c r="CK292" t="s">
        <v>10539</v>
      </c>
      <c r="CL292" t="s">
        <v>10540</v>
      </c>
      <c r="CO292" t="s">
        <v>124</v>
      </c>
      <c r="CP292" t="s">
        <v>121</v>
      </c>
      <c r="CQ292" t="s">
        <v>121</v>
      </c>
      <c r="CR292" t="s">
        <v>121</v>
      </c>
      <c r="CS292" t="s">
        <v>113</v>
      </c>
      <c r="CT292" t="s">
        <v>121</v>
      </c>
      <c r="CU292" t="s">
        <v>121</v>
      </c>
      <c r="CV292" t="s">
        <v>10541</v>
      </c>
      <c r="CW292" t="str">
        <f>"14439736810"</f>
        <v>14439736810</v>
      </c>
      <c r="CX292" t="s">
        <v>2112</v>
      </c>
      <c r="CY292" t="s">
        <v>124</v>
      </c>
      <c r="CZ292" t="s">
        <v>126</v>
      </c>
      <c r="DA292" t="s">
        <v>113</v>
      </c>
      <c r="DB292" t="s">
        <v>121</v>
      </c>
      <c r="DC292" t="s">
        <v>121</v>
      </c>
      <c r="DD292" t="s">
        <v>113</v>
      </c>
    </row>
    <row r="293" spans="1:113" ht="15" customHeight="1" x14ac:dyDescent="0.25">
      <c r="A293" t="s">
        <v>705</v>
      </c>
      <c r="B293" t="s">
        <v>129</v>
      </c>
      <c r="C293" s="1">
        <v>44089.701021064815</v>
      </c>
      <c r="D293" s="1">
        <v>44132</v>
      </c>
      <c r="E293" t="s">
        <v>113</v>
      </c>
      <c r="F293" t="s">
        <v>706</v>
      </c>
      <c r="G293" t="s">
        <v>12788</v>
      </c>
      <c r="H293" t="s">
        <v>200</v>
      </c>
      <c r="I293">
        <v>7</v>
      </c>
      <c r="J293">
        <v>7</v>
      </c>
      <c r="K293" s="1">
        <v>44164</v>
      </c>
      <c r="L293" s="1">
        <v>44317</v>
      </c>
      <c r="M293" s="1">
        <v>44164</v>
      </c>
      <c r="N293" s="1">
        <v>44317</v>
      </c>
      <c r="O293" t="s">
        <v>115</v>
      </c>
      <c r="P293" t="s">
        <v>707</v>
      </c>
      <c r="R293" t="s">
        <v>708</v>
      </c>
      <c r="T293" t="s">
        <v>709</v>
      </c>
      <c r="U293" t="s">
        <v>234</v>
      </c>
      <c r="V293" s="3">
        <v>34223</v>
      </c>
      <c r="W293" t="s">
        <v>117</v>
      </c>
      <c r="Y293">
        <v>19414746564</v>
      </c>
      <c r="AA293">
        <v>7225</v>
      </c>
      <c r="AB293" t="s">
        <v>710</v>
      </c>
      <c r="AC293" t="s">
        <v>711</v>
      </c>
      <c r="AE293" t="s">
        <v>139</v>
      </c>
      <c r="AF293" t="s">
        <v>708</v>
      </c>
      <c r="AH293" t="s">
        <v>709</v>
      </c>
      <c r="AI293" t="s">
        <v>234</v>
      </c>
      <c r="AJ293" s="3">
        <v>34223</v>
      </c>
      <c r="AK293" t="s">
        <v>117</v>
      </c>
      <c r="AM293">
        <v>196564</v>
      </c>
      <c r="AO293" t="s">
        <v>124</v>
      </c>
      <c r="AP293" t="s">
        <v>239</v>
      </c>
      <c r="AQ293" t="s">
        <v>712</v>
      </c>
      <c r="AR293" t="s">
        <v>713</v>
      </c>
      <c r="AT293" t="s">
        <v>714</v>
      </c>
      <c r="AV293" t="s">
        <v>715</v>
      </c>
      <c r="AW293" t="s">
        <v>716</v>
      </c>
      <c r="AX293" s="3">
        <v>11590</v>
      </c>
      <c r="AY293" t="s">
        <v>117</v>
      </c>
      <c r="BA293">
        <v>15163307168</v>
      </c>
      <c r="BC293" t="s">
        <v>717</v>
      </c>
      <c r="BD293" t="s">
        <v>718</v>
      </c>
      <c r="BE293" t="s">
        <v>716</v>
      </c>
      <c r="BG293" t="s">
        <v>234</v>
      </c>
      <c r="BH293" s="1">
        <v>44088.833333333336</v>
      </c>
      <c r="BI293">
        <v>35</v>
      </c>
      <c r="BJ293">
        <v>7</v>
      </c>
      <c r="BK293">
        <v>0</v>
      </c>
      <c r="BL293">
        <v>7</v>
      </c>
      <c r="BM293">
        <v>7</v>
      </c>
      <c r="BN293">
        <v>0</v>
      </c>
      <c r="BO293">
        <v>7</v>
      </c>
      <c r="BP293">
        <v>7</v>
      </c>
      <c r="BQ293" t="str">
        <f>"10:00 AM"</f>
        <v>10:00 AM</v>
      </c>
      <c r="BR293" t="str">
        <f>"10:00 PM"</f>
        <v>10:00 PM</v>
      </c>
      <c r="BS293" t="s">
        <v>120</v>
      </c>
      <c r="BT293">
        <v>0</v>
      </c>
      <c r="BU293">
        <v>0</v>
      </c>
      <c r="BV293" t="s">
        <v>113</v>
      </c>
      <c r="BW293">
        <v>0</v>
      </c>
      <c r="BX293" t="s">
        <v>170</v>
      </c>
      <c r="BY293" t="s">
        <v>708</v>
      </c>
      <c r="CA293" t="s">
        <v>709</v>
      </c>
      <c r="CB293" t="s">
        <v>234</v>
      </c>
      <c r="CC293" s="3">
        <v>34223</v>
      </c>
      <c r="CD293" t="s">
        <v>719</v>
      </c>
      <c r="CE293" t="s">
        <v>720</v>
      </c>
      <c r="CF293" s="4">
        <v>13.55</v>
      </c>
      <c r="CG293" s="4">
        <v>13.55</v>
      </c>
      <c r="CH293" s="4">
        <v>20.329999999999998</v>
      </c>
      <c r="CI293" s="4">
        <v>20.329999999999998</v>
      </c>
      <c r="CJ293" t="s">
        <v>123</v>
      </c>
      <c r="CL293" t="s">
        <v>721</v>
      </c>
      <c r="CO293" t="s">
        <v>121</v>
      </c>
      <c r="CP293" t="s">
        <v>113</v>
      </c>
      <c r="CQ293" t="s">
        <v>113</v>
      </c>
      <c r="CR293" t="s">
        <v>121</v>
      </c>
      <c r="CS293" t="s">
        <v>113</v>
      </c>
      <c r="CT293" t="s">
        <v>121</v>
      </c>
      <c r="CU293" t="s">
        <v>113</v>
      </c>
      <c r="CV293" t="s">
        <v>124</v>
      </c>
      <c r="CW293" t="str">
        <f>"19414746564"</f>
        <v>19414746564</v>
      </c>
      <c r="CX293" t="s">
        <v>722</v>
      </c>
      <c r="CY293" t="s">
        <v>124</v>
      </c>
      <c r="CZ293" t="s">
        <v>126</v>
      </c>
      <c r="DA293" t="s">
        <v>113</v>
      </c>
      <c r="DB293" t="s">
        <v>113</v>
      </c>
      <c r="DC293" t="s">
        <v>121</v>
      </c>
      <c r="DD293" t="s">
        <v>113</v>
      </c>
    </row>
    <row r="294" spans="1:113" ht="15" customHeight="1" x14ac:dyDescent="0.25">
      <c r="A294" t="s">
        <v>12326</v>
      </c>
      <c r="B294" t="s">
        <v>129</v>
      </c>
      <c r="C294" s="1">
        <v>44089.743959375002</v>
      </c>
      <c r="D294" s="1">
        <v>44131</v>
      </c>
      <c r="E294" t="s">
        <v>113</v>
      </c>
      <c r="F294" t="s">
        <v>587</v>
      </c>
      <c r="G294" t="s">
        <v>12786</v>
      </c>
      <c r="H294" t="s">
        <v>131</v>
      </c>
      <c r="I294">
        <v>8</v>
      </c>
      <c r="J294">
        <v>8</v>
      </c>
      <c r="K294" s="1">
        <v>44171</v>
      </c>
      <c r="L294" s="1">
        <v>44184</v>
      </c>
      <c r="M294" s="1">
        <v>44171</v>
      </c>
      <c r="N294" s="1">
        <v>44184</v>
      </c>
      <c r="O294" t="s">
        <v>1408</v>
      </c>
      <c r="P294" t="s">
        <v>12327</v>
      </c>
      <c r="Q294" t="s">
        <v>12328</v>
      </c>
      <c r="R294" t="s">
        <v>12329</v>
      </c>
      <c r="T294" t="s">
        <v>1855</v>
      </c>
      <c r="U294" t="s">
        <v>158</v>
      </c>
      <c r="V294" s="3">
        <v>75117</v>
      </c>
      <c r="W294" t="s">
        <v>117</v>
      </c>
      <c r="Y294">
        <v>19038964454</v>
      </c>
      <c r="AA294">
        <v>531190</v>
      </c>
      <c r="AB294" t="s">
        <v>1856</v>
      </c>
      <c r="AC294" t="s">
        <v>1857</v>
      </c>
      <c r="AE294" t="s">
        <v>161</v>
      </c>
      <c r="AF294" t="s">
        <v>12329</v>
      </c>
      <c r="AH294" t="s">
        <v>1855</v>
      </c>
      <c r="AI294" t="s">
        <v>158</v>
      </c>
      <c r="AJ294" s="3">
        <v>75117</v>
      </c>
      <c r="AK294" t="s">
        <v>117</v>
      </c>
      <c r="AM294">
        <v>19038964454</v>
      </c>
      <c r="AO294" t="s">
        <v>12330</v>
      </c>
      <c r="AP294" t="s">
        <v>239</v>
      </c>
      <c r="AQ294" t="s">
        <v>1082</v>
      </c>
      <c r="AR294" t="s">
        <v>1083</v>
      </c>
      <c r="AT294" t="s">
        <v>1084</v>
      </c>
      <c r="AV294" t="s">
        <v>1085</v>
      </c>
      <c r="AW294" t="s">
        <v>158</v>
      </c>
      <c r="AX294" s="3">
        <v>75098</v>
      </c>
      <c r="AY294" t="s">
        <v>117</v>
      </c>
      <c r="BA294">
        <v>19724424244</v>
      </c>
      <c r="BC294" t="s">
        <v>1086</v>
      </c>
      <c r="BD294" t="s">
        <v>1087</v>
      </c>
      <c r="BG294" t="s">
        <v>158</v>
      </c>
      <c r="BH294" s="1">
        <v>44088.833333333336</v>
      </c>
      <c r="BI294">
        <v>40</v>
      </c>
      <c r="BJ294">
        <v>0</v>
      </c>
      <c r="BK294">
        <v>8</v>
      </c>
      <c r="BL294">
        <v>8</v>
      </c>
      <c r="BM294">
        <v>8</v>
      </c>
      <c r="BN294">
        <v>8</v>
      </c>
      <c r="BO294">
        <v>8</v>
      </c>
      <c r="BP294">
        <v>0</v>
      </c>
      <c r="BQ294" t="str">
        <f>"6:00 AM"</f>
        <v>6:00 AM</v>
      </c>
      <c r="BR294" t="str">
        <f>"5:00 PM"</f>
        <v>5:00 PM</v>
      </c>
      <c r="BS294" t="s">
        <v>120</v>
      </c>
      <c r="BT294">
        <v>0</v>
      </c>
      <c r="BU294">
        <v>0</v>
      </c>
      <c r="BV294" t="s">
        <v>113</v>
      </c>
      <c r="BW294">
        <v>0</v>
      </c>
      <c r="BX294" t="s">
        <v>170</v>
      </c>
      <c r="BY294" t="s">
        <v>12329</v>
      </c>
      <c r="CA294" t="s">
        <v>1855</v>
      </c>
      <c r="CB294" t="s">
        <v>158</v>
      </c>
      <c r="CC294" s="3">
        <v>75117</v>
      </c>
      <c r="CD294" t="s">
        <v>1860</v>
      </c>
      <c r="CE294" t="s">
        <v>1861</v>
      </c>
      <c r="CF294" s="4">
        <v>12.35</v>
      </c>
      <c r="CG294" s="4">
        <v>15</v>
      </c>
      <c r="CH294" s="4">
        <v>18.53</v>
      </c>
      <c r="CI294" s="4">
        <v>22.5</v>
      </c>
      <c r="CJ294" t="s">
        <v>123</v>
      </c>
      <c r="CK294" t="s">
        <v>1091</v>
      </c>
      <c r="CL294" t="s">
        <v>12331</v>
      </c>
      <c r="CO294" t="s">
        <v>124</v>
      </c>
      <c r="CP294" t="s">
        <v>113</v>
      </c>
      <c r="CQ294" t="s">
        <v>121</v>
      </c>
      <c r="CR294" t="s">
        <v>121</v>
      </c>
      <c r="CS294" t="s">
        <v>121</v>
      </c>
      <c r="CT294" t="s">
        <v>121</v>
      </c>
      <c r="CU294" t="s">
        <v>113</v>
      </c>
      <c r="CV294" t="s">
        <v>170</v>
      </c>
      <c r="CW294" t="str">
        <f>"19038964454"</f>
        <v>19038964454</v>
      </c>
      <c r="CX294" t="s">
        <v>124</v>
      </c>
      <c r="CY294" t="s">
        <v>1094</v>
      </c>
      <c r="CZ294" t="s">
        <v>126</v>
      </c>
      <c r="DA294" t="s">
        <v>113</v>
      </c>
      <c r="DB294" t="s">
        <v>113</v>
      </c>
      <c r="DC294" t="s">
        <v>121</v>
      </c>
      <c r="DD294" t="s">
        <v>113</v>
      </c>
    </row>
    <row r="295" spans="1:113" ht="15" customHeight="1" x14ac:dyDescent="0.25">
      <c r="A295" t="s">
        <v>560</v>
      </c>
      <c r="B295" t="s">
        <v>129</v>
      </c>
      <c r="C295" s="1">
        <v>44089.787571064815</v>
      </c>
      <c r="D295" s="1">
        <v>44131</v>
      </c>
      <c r="E295" t="s">
        <v>113</v>
      </c>
      <c r="F295" t="s">
        <v>561</v>
      </c>
      <c r="G295" t="s">
        <v>12787</v>
      </c>
      <c r="H295" t="s">
        <v>176</v>
      </c>
      <c r="I295">
        <v>200</v>
      </c>
      <c r="J295">
        <v>200</v>
      </c>
      <c r="K295" s="1">
        <v>44166</v>
      </c>
      <c r="L295" s="1">
        <v>44377</v>
      </c>
      <c r="M295" s="1">
        <v>44166</v>
      </c>
      <c r="N295" s="1">
        <v>44377</v>
      </c>
      <c r="O295" t="s">
        <v>132</v>
      </c>
      <c r="P295" t="s">
        <v>562</v>
      </c>
      <c r="R295" t="s">
        <v>563</v>
      </c>
      <c r="S295" t="s">
        <v>564</v>
      </c>
      <c r="T295" t="s">
        <v>565</v>
      </c>
      <c r="U295" t="s">
        <v>182</v>
      </c>
      <c r="V295" s="3">
        <v>97535</v>
      </c>
      <c r="W295" t="s">
        <v>117</v>
      </c>
      <c r="Y295">
        <v>15415352626</v>
      </c>
      <c r="AA295">
        <v>11531</v>
      </c>
      <c r="AB295" t="s">
        <v>566</v>
      </c>
      <c r="AC295" t="s">
        <v>567</v>
      </c>
      <c r="AD295" t="s">
        <v>124</v>
      </c>
      <c r="AE295" t="s">
        <v>568</v>
      </c>
      <c r="AF295" t="s">
        <v>569</v>
      </c>
      <c r="AG295" t="s">
        <v>570</v>
      </c>
      <c r="AH295" t="s">
        <v>571</v>
      </c>
      <c r="AI295" t="s">
        <v>182</v>
      </c>
      <c r="AJ295" s="3">
        <v>97535</v>
      </c>
      <c r="AK295" t="s">
        <v>117</v>
      </c>
      <c r="AM295">
        <v>15415352626</v>
      </c>
      <c r="AO295" t="s">
        <v>572</v>
      </c>
      <c r="AP295" t="s">
        <v>239</v>
      </c>
      <c r="AQ295" t="s">
        <v>573</v>
      </c>
      <c r="AR295" t="s">
        <v>574</v>
      </c>
      <c r="AS295" t="s">
        <v>575</v>
      </c>
      <c r="AT295" t="s">
        <v>576</v>
      </c>
      <c r="AU295" t="s">
        <v>577</v>
      </c>
      <c r="AV295" t="s">
        <v>578</v>
      </c>
      <c r="AW295" t="s">
        <v>324</v>
      </c>
      <c r="AX295" s="3">
        <v>83814</v>
      </c>
      <c r="AY295" t="s">
        <v>117</v>
      </c>
      <c r="BA295">
        <v>12087772654</v>
      </c>
      <c r="BC295" t="s">
        <v>579</v>
      </c>
      <c r="BD295" t="s">
        <v>478</v>
      </c>
      <c r="BG295" t="s">
        <v>182</v>
      </c>
      <c r="BH295" s="1">
        <v>44087.833333333336</v>
      </c>
      <c r="BI295">
        <v>40</v>
      </c>
      <c r="BJ295">
        <v>0</v>
      </c>
      <c r="BK295">
        <v>8</v>
      </c>
      <c r="BL295">
        <v>8</v>
      </c>
      <c r="BM295">
        <v>8</v>
      </c>
      <c r="BN295">
        <v>8</v>
      </c>
      <c r="BO295">
        <v>8</v>
      </c>
      <c r="BP295">
        <v>0</v>
      </c>
      <c r="BQ295" t="str">
        <f>"6:30 AM"</f>
        <v>6:30 AM</v>
      </c>
      <c r="BR295" t="str">
        <f>"3:00 PM"</f>
        <v>3:00 PM</v>
      </c>
      <c r="BS295" t="s">
        <v>120</v>
      </c>
      <c r="BT295">
        <v>0</v>
      </c>
      <c r="BU295">
        <v>3</v>
      </c>
      <c r="BV295" t="s">
        <v>113</v>
      </c>
      <c r="BW295">
        <v>0</v>
      </c>
      <c r="BX295" s="2" t="s">
        <v>580</v>
      </c>
      <c r="BY295" t="s">
        <v>581</v>
      </c>
      <c r="BZ295" t="s">
        <v>564</v>
      </c>
      <c r="CA295" t="s">
        <v>565</v>
      </c>
      <c r="CB295" t="s">
        <v>182</v>
      </c>
      <c r="CC295" s="3">
        <v>97535</v>
      </c>
      <c r="CD295" t="s">
        <v>137</v>
      </c>
      <c r="CE295" t="s">
        <v>582</v>
      </c>
      <c r="CF295" s="4">
        <v>12.78</v>
      </c>
      <c r="CG295" s="4">
        <v>30</v>
      </c>
      <c r="CH295" s="4">
        <v>19.170000000000002</v>
      </c>
      <c r="CI295" s="4">
        <v>45</v>
      </c>
      <c r="CJ295" t="s">
        <v>123</v>
      </c>
      <c r="CK295" t="s">
        <v>583</v>
      </c>
      <c r="CL295" t="s">
        <v>584</v>
      </c>
      <c r="CO295" t="s">
        <v>124</v>
      </c>
      <c r="CP295" t="s">
        <v>121</v>
      </c>
      <c r="CQ295" t="s">
        <v>121</v>
      </c>
      <c r="CR295" t="s">
        <v>121</v>
      </c>
      <c r="CS295" t="s">
        <v>121</v>
      </c>
      <c r="CT295" t="s">
        <v>121</v>
      </c>
      <c r="CU295" t="s">
        <v>121</v>
      </c>
      <c r="CV295" t="s">
        <v>585</v>
      </c>
      <c r="CW295" t="str">
        <f>"15415352626"</f>
        <v>15415352626</v>
      </c>
      <c r="CX295" t="s">
        <v>572</v>
      </c>
      <c r="CY295" t="s">
        <v>124</v>
      </c>
      <c r="CZ295" t="s">
        <v>126</v>
      </c>
      <c r="DA295" t="s">
        <v>113</v>
      </c>
      <c r="DB295" t="s">
        <v>121</v>
      </c>
      <c r="DC295" t="s">
        <v>121</v>
      </c>
      <c r="DD295" t="s">
        <v>113</v>
      </c>
    </row>
    <row r="296" spans="1:113" ht="15" customHeight="1" x14ac:dyDescent="0.25">
      <c r="A296" t="s">
        <v>4855</v>
      </c>
      <c r="B296" t="s">
        <v>852</v>
      </c>
      <c r="C296" s="1">
        <v>44089.78841238426</v>
      </c>
      <c r="D296" s="1">
        <v>44119</v>
      </c>
      <c r="E296" t="s">
        <v>113</v>
      </c>
      <c r="F296" t="s">
        <v>1616</v>
      </c>
      <c r="G296" t="s">
        <v>12809</v>
      </c>
      <c r="H296" t="s">
        <v>1617</v>
      </c>
      <c r="I296">
        <v>1</v>
      </c>
      <c r="K296" s="1">
        <v>44166</v>
      </c>
      <c r="L296" s="1">
        <v>44470</v>
      </c>
      <c r="O296" t="s">
        <v>115</v>
      </c>
      <c r="P296" t="s">
        <v>1618</v>
      </c>
      <c r="R296" t="s">
        <v>1619</v>
      </c>
      <c r="T296" t="s">
        <v>1620</v>
      </c>
      <c r="U296" t="s">
        <v>1621</v>
      </c>
      <c r="V296" s="3">
        <v>58727</v>
      </c>
      <c r="W296" t="s">
        <v>117</v>
      </c>
      <c r="Y296">
        <v>17019394532</v>
      </c>
      <c r="AA296">
        <v>811111</v>
      </c>
      <c r="AB296" t="s">
        <v>1622</v>
      </c>
      <c r="AC296" t="s">
        <v>1623</v>
      </c>
      <c r="AD296" t="s">
        <v>1624</v>
      </c>
      <c r="AE296" t="s">
        <v>496</v>
      </c>
      <c r="AF296" t="s">
        <v>1625</v>
      </c>
      <c r="AG296" t="s">
        <v>4856</v>
      </c>
      <c r="AH296" t="s">
        <v>1627</v>
      </c>
      <c r="AI296" t="s">
        <v>1161</v>
      </c>
      <c r="AJ296" s="3">
        <v>98661</v>
      </c>
      <c r="AK296" t="s">
        <v>117</v>
      </c>
      <c r="AM296">
        <v>13607355996</v>
      </c>
      <c r="AO296" t="s">
        <v>1628</v>
      </c>
      <c r="BG296" t="s">
        <v>1621</v>
      </c>
      <c r="BH296" s="1">
        <v>44087.833333333336</v>
      </c>
      <c r="BI296">
        <v>48</v>
      </c>
      <c r="BJ296">
        <v>0</v>
      </c>
      <c r="BK296">
        <v>8</v>
      </c>
      <c r="BL296">
        <v>8</v>
      </c>
      <c r="BM296">
        <v>8</v>
      </c>
      <c r="BN296">
        <v>8</v>
      </c>
      <c r="BO296">
        <v>8</v>
      </c>
      <c r="BP296">
        <v>8</v>
      </c>
      <c r="BQ296" t="str">
        <f>"7:00 AM"</f>
        <v>7:00 AM</v>
      </c>
      <c r="BR296" t="str">
        <f>"3:30 PM"</f>
        <v>3:30 PM</v>
      </c>
      <c r="BS296" t="s">
        <v>526</v>
      </c>
      <c r="BT296">
        <v>24</v>
      </c>
      <c r="BU296">
        <v>48</v>
      </c>
      <c r="BV296" t="s">
        <v>113</v>
      </c>
      <c r="BW296">
        <v>0</v>
      </c>
      <c r="BX296" s="2" t="s">
        <v>4857</v>
      </c>
      <c r="BY296" t="s">
        <v>1619</v>
      </c>
      <c r="CA296" t="s">
        <v>1620</v>
      </c>
      <c r="CB296" t="s">
        <v>1621</v>
      </c>
      <c r="CC296" s="3">
        <v>58727</v>
      </c>
      <c r="CD296" t="s">
        <v>1637</v>
      </c>
      <c r="CE296" t="s">
        <v>1638</v>
      </c>
      <c r="CF296" s="4">
        <v>20</v>
      </c>
      <c r="CG296" s="4">
        <v>30</v>
      </c>
      <c r="CH296" s="4">
        <v>30</v>
      </c>
      <c r="CI296" s="4">
        <v>45</v>
      </c>
      <c r="CJ296" t="s">
        <v>123</v>
      </c>
      <c r="CL296" t="s">
        <v>1639</v>
      </c>
      <c r="CO296" t="s">
        <v>124</v>
      </c>
      <c r="CP296" t="s">
        <v>113</v>
      </c>
      <c r="CQ296" t="s">
        <v>121</v>
      </c>
      <c r="CR296" t="s">
        <v>121</v>
      </c>
      <c r="CS296" t="s">
        <v>121</v>
      </c>
      <c r="CT296" t="s">
        <v>121</v>
      </c>
      <c r="CU296" t="s">
        <v>121</v>
      </c>
      <c r="CV296" t="s">
        <v>4858</v>
      </c>
      <c r="CW296" t="str">
        <f>"17019394532"</f>
        <v>17019394532</v>
      </c>
      <c r="CX296" t="s">
        <v>1628</v>
      </c>
      <c r="CY296" t="s">
        <v>1641</v>
      </c>
      <c r="CZ296" t="s">
        <v>126</v>
      </c>
      <c r="DA296" t="s">
        <v>113</v>
      </c>
      <c r="DB296" t="s">
        <v>113</v>
      </c>
      <c r="DC296" t="s">
        <v>121</v>
      </c>
      <c r="DD296" t="s">
        <v>113</v>
      </c>
    </row>
    <row r="297" spans="1:113" ht="15" customHeight="1" x14ac:dyDescent="0.25">
      <c r="A297" t="s">
        <v>6990</v>
      </c>
      <c r="B297" t="s">
        <v>627</v>
      </c>
      <c r="C297" s="1">
        <v>44089.79652650463</v>
      </c>
      <c r="D297" s="1">
        <v>44130</v>
      </c>
      <c r="E297" t="s">
        <v>113</v>
      </c>
      <c r="F297" t="s">
        <v>561</v>
      </c>
      <c r="G297" t="s">
        <v>12787</v>
      </c>
      <c r="H297" t="s">
        <v>176</v>
      </c>
      <c r="I297">
        <v>40</v>
      </c>
      <c r="J297">
        <v>38</v>
      </c>
      <c r="K297" s="1">
        <v>44179</v>
      </c>
      <c r="L297" s="1">
        <v>44453</v>
      </c>
      <c r="M297" s="1">
        <v>44179</v>
      </c>
      <c r="N297" s="1">
        <v>44453</v>
      </c>
      <c r="O297" t="s">
        <v>132</v>
      </c>
      <c r="P297" t="s">
        <v>6991</v>
      </c>
      <c r="R297" t="s">
        <v>6992</v>
      </c>
      <c r="T297" t="s">
        <v>2064</v>
      </c>
      <c r="U297" t="s">
        <v>158</v>
      </c>
      <c r="V297" s="3">
        <v>75605</v>
      </c>
      <c r="W297" t="s">
        <v>117</v>
      </c>
      <c r="Y297">
        <v>19032367005</v>
      </c>
      <c r="AA297">
        <v>1153</v>
      </c>
      <c r="AB297" t="s">
        <v>6993</v>
      </c>
      <c r="AC297" t="s">
        <v>6994</v>
      </c>
      <c r="AE297" t="s">
        <v>263</v>
      </c>
      <c r="AF297" t="s">
        <v>6992</v>
      </c>
      <c r="AH297" t="s">
        <v>2064</v>
      </c>
      <c r="AI297" t="s">
        <v>158</v>
      </c>
      <c r="AJ297" s="3">
        <v>75605</v>
      </c>
      <c r="AK297" t="s">
        <v>117</v>
      </c>
      <c r="AM297">
        <v>19032367005</v>
      </c>
      <c r="AO297" t="s">
        <v>6995</v>
      </c>
      <c r="AP297" t="s">
        <v>239</v>
      </c>
      <c r="AQ297" t="s">
        <v>472</v>
      </c>
      <c r="AR297" t="s">
        <v>473</v>
      </c>
      <c r="AS297" t="s">
        <v>124</v>
      </c>
      <c r="AT297" t="s">
        <v>597</v>
      </c>
      <c r="AU297" t="s">
        <v>475</v>
      </c>
      <c r="AV297" t="s">
        <v>476</v>
      </c>
      <c r="AW297" t="s">
        <v>324</v>
      </c>
      <c r="AX297" s="3">
        <v>83814</v>
      </c>
      <c r="AY297" t="s">
        <v>117</v>
      </c>
      <c r="BA297">
        <v>12087772654</v>
      </c>
      <c r="BC297" t="s">
        <v>617</v>
      </c>
      <c r="BD297" t="s">
        <v>478</v>
      </c>
      <c r="BG297" t="s">
        <v>158</v>
      </c>
      <c r="BH297" s="1">
        <v>44088.833333333336</v>
      </c>
      <c r="BI297">
        <v>40</v>
      </c>
      <c r="BJ297">
        <v>0</v>
      </c>
      <c r="BK297">
        <v>8</v>
      </c>
      <c r="BL297">
        <v>8</v>
      </c>
      <c r="BM297">
        <v>8</v>
      </c>
      <c r="BN297">
        <v>8</v>
      </c>
      <c r="BO297">
        <v>8</v>
      </c>
      <c r="BP297">
        <v>0</v>
      </c>
      <c r="BQ297" t="str">
        <f>"8:00 AM"</f>
        <v>8:00 AM</v>
      </c>
      <c r="BR297" t="str">
        <f>"5:00 PM"</f>
        <v>5:00 PM</v>
      </c>
      <c r="BS297" t="s">
        <v>120</v>
      </c>
      <c r="BT297">
        <v>0</v>
      </c>
      <c r="BU297">
        <v>0</v>
      </c>
      <c r="BV297" t="s">
        <v>113</v>
      </c>
      <c r="BW297">
        <v>0</v>
      </c>
      <c r="BX297" t="s">
        <v>2513</v>
      </c>
      <c r="BY297" t="s">
        <v>6996</v>
      </c>
      <c r="CA297" t="s">
        <v>2064</v>
      </c>
      <c r="CB297" t="s">
        <v>158</v>
      </c>
      <c r="CC297" s="3">
        <v>75605</v>
      </c>
      <c r="CD297" t="s">
        <v>5870</v>
      </c>
      <c r="CE297" t="s">
        <v>5871</v>
      </c>
      <c r="CF297" s="4">
        <v>13.76</v>
      </c>
      <c r="CG297" s="4">
        <v>23.5</v>
      </c>
      <c r="CH297" s="4">
        <v>20.64</v>
      </c>
      <c r="CI297" s="4">
        <v>35.25</v>
      </c>
      <c r="CJ297" t="s">
        <v>123</v>
      </c>
      <c r="CK297" t="s">
        <v>603</v>
      </c>
      <c r="CL297" t="s">
        <v>6997</v>
      </c>
      <c r="CO297" t="s">
        <v>124</v>
      </c>
      <c r="CP297" t="s">
        <v>121</v>
      </c>
      <c r="CQ297" t="s">
        <v>121</v>
      </c>
      <c r="CR297" t="s">
        <v>121</v>
      </c>
      <c r="CS297" t="s">
        <v>121</v>
      </c>
      <c r="CT297" t="s">
        <v>121</v>
      </c>
      <c r="CU297" t="s">
        <v>121</v>
      </c>
      <c r="CV297" t="s">
        <v>485</v>
      </c>
      <c r="CW297" t="str">
        <f>"19032367005"</f>
        <v>19032367005</v>
      </c>
      <c r="CX297" t="s">
        <v>6998</v>
      </c>
      <c r="CY297" t="s">
        <v>124</v>
      </c>
      <c r="CZ297" t="s">
        <v>126</v>
      </c>
      <c r="DA297" t="s">
        <v>113</v>
      </c>
      <c r="DB297" t="s">
        <v>121</v>
      </c>
      <c r="DC297" t="s">
        <v>121</v>
      </c>
      <c r="DD297" t="s">
        <v>113</v>
      </c>
    </row>
    <row r="298" spans="1:113" ht="15" customHeight="1" x14ac:dyDescent="0.25">
      <c r="A298" t="s">
        <v>486</v>
      </c>
      <c r="B298" t="s">
        <v>129</v>
      </c>
      <c r="C298" s="1">
        <v>44089.864860648151</v>
      </c>
      <c r="D298" s="1">
        <v>44144</v>
      </c>
      <c r="E298" t="s">
        <v>113</v>
      </c>
      <c r="F298" t="s">
        <v>487</v>
      </c>
      <c r="G298" t="s">
        <v>12795</v>
      </c>
      <c r="H298" t="s">
        <v>488</v>
      </c>
      <c r="I298">
        <v>13</v>
      </c>
      <c r="J298">
        <v>13</v>
      </c>
      <c r="K298" s="1">
        <v>44164</v>
      </c>
      <c r="L298" s="1">
        <v>44316</v>
      </c>
      <c r="M298" s="1">
        <v>44164</v>
      </c>
      <c r="N298" s="1">
        <v>44316</v>
      </c>
      <c r="O298" t="s">
        <v>132</v>
      </c>
      <c r="P298" t="s">
        <v>489</v>
      </c>
      <c r="Q298" t="s">
        <v>124</v>
      </c>
      <c r="R298" t="s">
        <v>490</v>
      </c>
      <c r="S298" t="s">
        <v>491</v>
      </c>
      <c r="T298" t="s">
        <v>492</v>
      </c>
      <c r="U298" t="s">
        <v>493</v>
      </c>
      <c r="V298" s="3">
        <v>56342</v>
      </c>
      <c r="W298" t="s">
        <v>117</v>
      </c>
      <c r="Y298">
        <v>13205371301</v>
      </c>
      <c r="AA298">
        <v>238110</v>
      </c>
      <c r="AB298" t="s">
        <v>494</v>
      </c>
      <c r="AC298" t="s">
        <v>495</v>
      </c>
      <c r="AE298" t="s">
        <v>496</v>
      </c>
      <c r="AF298" t="s">
        <v>497</v>
      </c>
      <c r="AG298" t="s">
        <v>124</v>
      </c>
      <c r="AH298" t="s">
        <v>492</v>
      </c>
      <c r="AI298" t="s">
        <v>493</v>
      </c>
      <c r="AJ298" s="3">
        <v>56342</v>
      </c>
      <c r="AK298" t="s">
        <v>117</v>
      </c>
      <c r="AM298">
        <v>13205371300</v>
      </c>
      <c r="AO298" t="s">
        <v>498</v>
      </c>
      <c r="AP298" t="s">
        <v>141</v>
      </c>
      <c r="AQ298" t="s">
        <v>266</v>
      </c>
      <c r="AR298" t="s">
        <v>267</v>
      </c>
      <c r="AS298" t="s">
        <v>268</v>
      </c>
      <c r="AT298" t="s">
        <v>269</v>
      </c>
      <c r="AU298" t="s">
        <v>124</v>
      </c>
      <c r="AV298" t="s">
        <v>270</v>
      </c>
      <c r="AW298" t="s">
        <v>271</v>
      </c>
      <c r="AX298" s="3">
        <v>50010</v>
      </c>
      <c r="AY298" t="s">
        <v>117</v>
      </c>
      <c r="AZ298" t="s">
        <v>124</v>
      </c>
      <c r="BA298">
        <v>15152324444</v>
      </c>
      <c r="BB298">
        <v>0</v>
      </c>
      <c r="BC298" t="s">
        <v>272</v>
      </c>
      <c r="BD298" t="s">
        <v>273</v>
      </c>
      <c r="BE298" t="s">
        <v>271</v>
      </c>
      <c r="BF298" t="s">
        <v>274</v>
      </c>
      <c r="BG298" t="s">
        <v>499</v>
      </c>
      <c r="BH298" s="1">
        <v>44088.833333333336</v>
      </c>
      <c r="BI298">
        <v>40</v>
      </c>
      <c r="BJ298">
        <v>0</v>
      </c>
      <c r="BK298">
        <v>8</v>
      </c>
      <c r="BL298">
        <v>8</v>
      </c>
      <c r="BM298">
        <v>8</v>
      </c>
      <c r="BN298">
        <v>8</v>
      </c>
      <c r="BO298">
        <v>8</v>
      </c>
      <c r="BP298">
        <v>0</v>
      </c>
      <c r="BQ298" t="str">
        <f>"7:00 AM"</f>
        <v>7:00 AM</v>
      </c>
      <c r="BR298" t="str">
        <f>"5:00 PM"</f>
        <v>5:00 PM</v>
      </c>
      <c r="BS298" t="s">
        <v>120</v>
      </c>
      <c r="BT298">
        <v>0</v>
      </c>
      <c r="BU298">
        <v>0</v>
      </c>
      <c r="BV298" t="s">
        <v>113</v>
      </c>
      <c r="BW298">
        <v>0</v>
      </c>
      <c r="BX298" t="s">
        <v>500</v>
      </c>
      <c r="BY298" t="s">
        <v>501</v>
      </c>
      <c r="BZ298" t="s">
        <v>124</v>
      </c>
      <c r="CA298" t="s">
        <v>502</v>
      </c>
      <c r="CB298" t="s">
        <v>499</v>
      </c>
      <c r="CC298" s="3">
        <v>59716</v>
      </c>
      <c r="CD298" t="s">
        <v>503</v>
      </c>
      <c r="CE298" t="s">
        <v>504</v>
      </c>
      <c r="CF298" s="4">
        <v>14.12</v>
      </c>
      <c r="CH298" s="4">
        <v>21.18</v>
      </c>
      <c r="CJ298" t="s">
        <v>123</v>
      </c>
      <c r="CK298" t="s">
        <v>505</v>
      </c>
      <c r="CL298" t="s">
        <v>506</v>
      </c>
      <c r="CO298" t="s">
        <v>124</v>
      </c>
      <c r="CP298" t="s">
        <v>121</v>
      </c>
      <c r="CQ298" t="s">
        <v>121</v>
      </c>
      <c r="CR298" t="s">
        <v>121</v>
      </c>
      <c r="CS298" t="s">
        <v>121</v>
      </c>
      <c r="CT298" t="s">
        <v>121</v>
      </c>
      <c r="CU298" t="s">
        <v>121</v>
      </c>
      <c r="CV298" t="s">
        <v>507</v>
      </c>
      <c r="CW298" t="str">
        <f>"13205371300"</f>
        <v>13205371300</v>
      </c>
      <c r="CX298" t="s">
        <v>498</v>
      </c>
      <c r="CY298" t="s">
        <v>124</v>
      </c>
      <c r="CZ298" t="s">
        <v>126</v>
      </c>
      <c r="DA298" t="s">
        <v>113</v>
      </c>
      <c r="DB298" t="s">
        <v>113</v>
      </c>
      <c r="DC298" t="s">
        <v>121</v>
      </c>
      <c r="DD298" t="s">
        <v>113</v>
      </c>
    </row>
    <row r="299" spans="1:113" ht="15" customHeight="1" x14ac:dyDescent="0.25">
      <c r="A299" t="s">
        <v>9815</v>
      </c>
      <c r="B299" t="s">
        <v>129</v>
      </c>
      <c r="C299" s="1">
        <v>44090.352021990744</v>
      </c>
      <c r="D299" s="1">
        <v>44130</v>
      </c>
      <c r="E299" t="s">
        <v>113</v>
      </c>
      <c r="F299" t="s">
        <v>5425</v>
      </c>
      <c r="G299" t="s">
        <v>12791</v>
      </c>
      <c r="H299" t="s">
        <v>283</v>
      </c>
      <c r="I299">
        <v>5</v>
      </c>
      <c r="J299">
        <v>5</v>
      </c>
      <c r="K299" s="1">
        <v>44180</v>
      </c>
      <c r="L299" s="1">
        <v>44286</v>
      </c>
      <c r="M299" s="1">
        <v>44180</v>
      </c>
      <c r="N299" s="1">
        <v>44286</v>
      </c>
      <c r="O299" t="s">
        <v>115</v>
      </c>
      <c r="P299" t="s">
        <v>9816</v>
      </c>
      <c r="R299" t="s">
        <v>9817</v>
      </c>
      <c r="S299" t="s">
        <v>9818</v>
      </c>
      <c r="T299" t="s">
        <v>2453</v>
      </c>
      <c r="U299" t="s">
        <v>3304</v>
      </c>
      <c r="V299" s="3">
        <v>83001</v>
      </c>
      <c r="W299" t="s">
        <v>117</v>
      </c>
      <c r="Y299">
        <v>13077337141</v>
      </c>
      <c r="AA299">
        <v>72111</v>
      </c>
      <c r="AB299" t="s">
        <v>9819</v>
      </c>
      <c r="AC299" t="s">
        <v>3403</v>
      </c>
      <c r="AE299" t="s">
        <v>291</v>
      </c>
      <c r="AF299" t="s">
        <v>9817</v>
      </c>
      <c r="AG299" t="s">
        <v>9818</v>
      </c>
      <c r="AH299" t="s">
        <v>2453</v>
      </c>
      <c r="AI299" t="s">
        <v>3304</v>
      </c>
      <c r="AJ299" s="3">
        <v>83001</v>
      </c>
      <c r="AK299" t="s">
        <v>117</v>
      </c>
      <c r="AM299">
        <v>13077337141</v>
      </c>
      <c r="AO299" t="s">
        <v>124</v>
      </c>
      <c r="AP299" t="s">
        <v>239</v>
      </c>
      <c r="AQ299" t="s">
        <v>756</v>
      </c>
      <c r="AR299" t="s">
        <v>757</v>
      </c>
      <c r="AT299" t="s">
        <v>975</v>
      </c>
      <c r="AV299" t="s">
        <v>760</v>
      </c>
      <c r="AW299" t="s">
        <v>610</v>
      </c>
      <c r="AX299" s="3">
        <v>22903</v>
      </c>
      <c r="AY299" t="s">
        <v>117</v>
      </c>
      <c r="BA299">
        <v>14342634300</v>
      </c>
      <c r="BC299" t="s">
        <v>1741</v>
      </c>
      <c r="BD299" t="s">
        <v>762</v>
      </c>
      <c r="BG299" t="s">
        <v>3304</v>
      </c>
      <c r="BH299" s="1">
        <v>44089.833333333336</v>
      </c>
      <c r="BI299">
        <v>35</v>
      </c>
      <c r="BJ299">
        <v>0</v>
      </c>
      <c r="BK299">
        <v>7</v>
      </c>
      <c r="BL299">
        <v>7</v>
      </c>
      <c r="BM299">
        <v>7</v>
      </c>
      <c r="BN299">
        <v>7</v>
      </c>
      <c r="BO299">
        <v>7</v>
      </c>
      <c r="BP299">
        <v>0</v>
      </c>
      <c r="BQ299" t="str">
        <f>"8:00 AM"</f>
        <v>8:00 AM</v>
      </c>
      <c r="BR299" t="str">
        <f>"4:00 PM"</f>
        <v>4:00 PM</v>
      </c>
      <c r="BS299" t="s">
        <v>120</v>
      </c>
      <c r="BT299">
        <v>0</v>
      </c>
      <c r="BU299">
        <v>0</v>
      </c>
      <c r="BV299" t="s">
        <v>113</v>
      </c>
      <c r="BW299">
        <v>0</v>
      </c>
      <c r="BX299" t="s">
        <v>9820</v>
      </c>
      <c r="BY299" t="s">
        <v>9817</v>
      </c>
      <c r="CA299" t="s">
        <v>2453</v>
      </c>
      <c r="CB299" t="s">
        <v>3304</v>
      </c>
      <c r="CC299" s="3">
        <v>83001</v>
      </c>
      <c r="CD299" t="s">
        <v>3311</v>
      </c>
      <c r="CE299" t="s">
        <v>3312</v>
      </c>
      <c r="CF299" s="4">
        <v>13.63</v>
      </c>
      <c r="CH299" s="4">
        <v>20.45</v>
      </c>
      <c r="CJ299" t="s">
        <v>123</v>
      </c>
      <c r="CK299" t="s">
        <v>1745</v>
      </c>
      <c r="CL299" t="s">
        <v>9821</v>
      </c>
      <c r="CO299" t="s">
        <v>124</v>
      </c>
      <c r="CP299" t="s">
        <v>113</v>
      </c>
      <c r="CQ299" t="s">
        <v>113</v>
      </c>
      <c r="CR299" t="s">
        <v>121</v>
      </c>
      <c r="CS299" t="s">
        <v>121</v>
      </c>
      <c r="CT299" t="s">
        <v>121</v>
      </c>
      <c r="CU299" t="s">
        <v>121</v>
      </c>
      <c r="CV299" t="s">
        <v>9822</v>
      </c>
      <c r="CW299" t="str">
        <f>"N/A"</f>
        <v>N/A</v>
      </c>
      <c r="CX299" t="s">
        <v>9823</v>
      </c>
      <c r="CY299" t="s">
        <v>4248</v>
      </c>
      <c r="CZ299" t="s">
        <v>126</v>
      </c>
      <c r="DA299" t="s">
        <v>113</v>
      </c>
      <c r="DB299" t="s">
        <v>121</v>
      </c>
      <c r="DC299" t="s">
        <v>121</v>
      </c>
      <c r="DD299" t="s">
        <v>113</v>
      </c>
      <c r="DE299" t="s">
        <v>1750</v>
      </c>
      <c r="DF299" t="s">
        <v>1751</v>
      </c>
      <c r="DH299" t="s">
        <v>762</v>
      </c>
      <c r="DI299" t="s">
        <v>1741</v>
      </c>
    </row>
    <row r="300" spans="1:113" ht="15" customHeight="1" x14ac:dyDescent="0.25">
      <c r="A300" t="s">
        <v>6354</v>
      </c>
      <c r="B300" t="s">
        <v>129</v>
      </c>
      <c r="C300" s="1">
        <v>44090.354037037039</v>
      </c>
      <c r="D300" s="1">
        <v>44130</v>
      </c>
      <c r="E300" t="s">
        <v>113</v>
      </c>
      <c r="F300" t="s">
        <v>5425</v>
      </c>
      <c r="G300" t="s">
        <v>12791</v>
      </c>
      <c r="H300" t="s">
        <v>283</v>
      </c>
      <c r="I300">
        <v>3</v>
      </c>
      <c r="J300">
        <v>3</v>
      </c>
      <c r="K300" s="1">
        <v>44180</v>
      </c>
      <c r="L300" s="1">
        <v>44286</v>
      </c>
      <c r="M300" s="1">
        <v>44180</v>
      </c>
      <c r="N300" s="1">
        <v>44286</v>
      </c>
      <c r="O300" t="s">
        <v>115</v>
      </c>
      <c r="P300" t="s">
        <v>6355</v>
      </c>
      <c r="R300" t="s">
        <v>6356</v>
      </c>
      <c r="S300" t="s">
        <v>6357</v>
      </c>
      <c r="T300" t="s">
        <v>4237</v>
      </c>
      <c r="U300" t="s">
        <v>3304</v>
      </c>
      <c r="V300" s="3">
        <v>83002</v>
      </c>
      <c r="W300" t="s">
        <v>117</v>
      </c>
      <c r="Y300">
        <v>13077333835</v>
      </c>
      <c r="AA300">
        <v>72111</v>
      </c>
      <c r="AB300" t="s">
        <v>6358</v>
      </c>
      <c r="AC300" t="s">
        <v>160</v>
      </c>
      <c r="AE300" t="s">
        <v>291</v>
      </c>
      <c r="AF300" t="s">
        <v>6356</v>
      </c>
      <c r="AG300" t="s">
        <v>6359</v>
      </c>
      <c r="AH300" t="s">
        <v>2453</v>
      </c>
      <c r="AI300" t="s">
        <v>3304</v>
      </c>
      <c r="AJ300" s="3">
        <v>83002</v>
      </c>
      <c r="AK300" t="s">
        <v>117</v>
      </c>
      <c r="AM300">
        <v>13077333835</v>
      </c>
      <c r="AO300" t="s">
        <v>124</v>
      </c>
      <c r="AP300" t="s">
        <v>239</v>
      </c>
      <c r="AQ300" t="s">
        <v>756</v>
      </c>
      <c r="AR300" t="s">
        <v>757</v>
      </c>
      <c r="AT300" t="s">
        <v>975</v>
      </c>
      <c r="AV300" t="s">
        <v>760</v>
      </c>
      <c r="AW300" t="s">
        <v>610</v>
      </c>
      <c r="AX300" s="3">
        <v>22903</v>
      </c>
      <c r="AY300" t="s">
        <v>117</v>
      </c>
      <c r="BA300">
        <v>14342634300</v>
      </c>
      <c r="BC300" t="s">
        <v>1741</v>
      </c>
      <c r="BD300" t="s">
        <v>762</v>
      </c>
      <c r="BG300" t="s">
        <v>3304</v>
      </c>
      <c r="BH300" s="1">
        <v>44089.833333333336</v>
      </c>
      <c r="BI300">
        <v>35</v>
      </c>
      <c r="BJ300">
        <v>0</v>
      </c>
      <c r="BK300">
        <v>7</v>
      </c>
      <c r="BL300">
        <v>7</v>
      </c>
      <c r="BM300">
        <v>7</v>
      </c>
      <c r="BN300">
        <v>7</v>
      </c>
      <c r="BO300">
        <v>7</v>
      </c>
      <c r="BP300">
        <v>0</v>
      </c>
      <c r="BQ300" t="str">
        <f>"8:30 AM"</f>
        <v>8:30 AM</v>
      </c>
      <c r="BR300" t="str">
        <f>"4:30 PM"</f>
        <v>4:30 PM</v>
      </c>
      <c r="BS300" t="s">
        <v>120</v>
      </c>
      <c r="BT300">
        <v>0</v>
      </c>
      <c r="BU300">
        <v>0</v>
      </c>
      <c r="BV300" t="s">
        <v>113</v>
      </c>
      <c r="BW300">
        <v>0</v>
      </c>
      <c r="BX300" t="s">
        <v>6360</v>
      </c>
      <c r="BY300" t="s">
        <v>6361</v>
      </c>
      <c r="CA300" t="s">
        <v>2453</v>
      </c>
      <c r="CB300" t="s">
        <v>3304</v>
      </c>
      <c r="CC300" s="3">
        <v>83002</v>
      </c>
      <c r="CD300" t="s">
        <v>3311</v>
      </c>
      <c r="CE300" t="s">
        <v>3312</v>
      </c>
      <c r="CF300" s="4">
        <v>13.63</v>
      </c>
      <c r="CH300" s="4">
        <v>20.45</v>
      </c>
      <c r="CJ300" t="s">
        <v>123</v>
      </c>
      <c r="CK300" t="s">
        <v>1745</v>
      </c>
      <c r="CL300" t="s">
        <v>6362</v>
      </c>
      <c r="CO300" t="s">
        <v>124</v>
      </c>
      <c r="CP300" t="s">
        <v>113</v>
      </c>
      <c r="CQ300" t="s">
        <v>113</v>
      </c>
      <c r="CR300" t="s">
        <v>121</v>
      </c>
      <c r="CS300" t="s">
        <v>121</v>
      </c>
      <c r="CT300" t="s">
        <v>121</v>
      </c>
      <c r="CU300" t="s">
        <v>121</v>
      </c>
      <c r="CV300" t="s">
        <v>6363</v>
      </c>
      <c r="CW300" t="str">
        <f>"N/A"</f>
        <v>N/A</v>
      </c>
      <c r="CX300" t="s">
        <v>6364</v>
      </c>
      <c r="CY300" t="s">
        <v>4248</v>
      </c>
      <c r="CZ300" t="s">
        <v>126</v>
      </c>
      <c r="DA300" t="s">
        <v>113</v>
      </c>
      <c r="DB300" t="s">
        <v>121</v>
      </c>
      <c r="DC300" t="s">
        <v>121</v>
      </c>
      <c r="DD300" t="s">
        <v>113</v>
      </c>
      <c r="DE300" t="s">
        <v>1750</v>
      </c>
      <c r="DF300" t="s">
        <v>1751</v>
      </c>
      <c r="DH300" t="s">
        <v>762</v>
      </c>
      <c r="DI300" t="s">
        <v>1741</v>
      </c>
    </row>
    <row r="301" spans="1:113" ht="15" customHeight="1" x14ac:dyDescent="0.25">
      <c r="A301" t="s">
        <v>745</v>
      </c>
      <c r="B301" t="s">
        <v>129</v>
      </c>
      <c r="C301" s="1">
        <v>44090.363392824074</v>
      </c>
      <c r="D301" s="1">
        <v>44131</v>
      </c>
      <c r="E301" t="s">
        <v>113</v>
      </c>
      <c r="F301" t="s">
        <v>746</v>
      </c>
      <c r="G301" t="s">
        <v>12786</v>
      </c>
      <c r="H301" t="s">
        <v>131</v>
      </c>
      <c r="I301">
        <v>15</v>
      </c>
      <c r="J301">
        <v>15</v>
      </c>
      <c r="K301" s="1">
        <v>44180</v>
      </c>
      <c r="L301" s="1">
        <v>44301</v>
      </c>
      <c r="M301" s="1">
        <v>44180</v>
      </c>
      <c r="N301" s="1">
        <v>44301</v>
      </c>
      <c r="O301" t="s">
        <v>132</v>
      </c>
      <c r="P301" t="s">
        <v>747</v>
      </c>
      <c r="R301" t="s">
        <v>748</v>
      </c>
      <c r="T301" t="s">
        <v>749</v>
      </c>
      <c r="U301" t="s">
        <v>750</v>
      </c>
      <c r="V301" s="3">
        <v>44236</v>
      </c>
      <c r="W301" t="s">
        <v>117</v>
      </c>
      <c r="Y301">
        <v>13307149570</v>
      </c>
      <c r="AA301">
        <v>56173</v>
      </c>
      <c r="AB301" t="s">
        <v>751</v>
      </c>
      <c r="AC301" t="s">
        <v>752</v>
      </c>
      <c r="AD301" t="s">
        <v>753</v>
      </c>
      <c r="AE301" t="s">
        <v>754</v>
      </c>
      <c r="AF301" t="s">
        <v>748</v>
      </c>
      <c r="AH301" t="s">
        <v>755</v>
      </c>
      <c r="AI301" t="s">
        <v>750</v>
      </c>
      <c r="AJ301" s="3">
        <v>44236</v>
      </c>
      <c r="AK301" t="s">
        <v>117</v>
      </c>
      <c r="AM301">
        <v>13307149570</v>
      </c>
      <c r="AO301" t="s">
        <v>124</v>
      </c>
      <c r="AP301" t="s">
        <v>239</v>
      </c>
      <c r="AQ301" t="s">
        <v>756</v>
      </c>
      <c r="AR301" t="s">
        <v>757</v>
      </c>
      <c r="AS301" t="s">
        <v>758</v>
      </c>
      <c r="AT301" t="s">
        <v>759</v>
      </c>
      <c r="AV301" t="s">
        <v>760</v>
      </c>
      <c r="AW301" t="s">
        <v>610</v>
      </c>
      <c r="AX301" s="3">
        <v>22903</v>
      </c>
      <c r="AY301" t="s">
        <v>117</v>
      </c>
      <c r="BA301">
        <v>14342634300</v>
      </c>
      <c r="BC301" t="s">
        <v>761</v>
      </c>
      <c r="BD301" t="s">
        <v>762</v>
      </c>
      <c r="BG301" t="s">
        <v>750</v>
      </c>
      <c r="BH301" s="1">
        <v>44089.833333333336</v>
      </c>
      <c r="BI301">
        <v>40</v>
      </c>
      <c r="BJ301">
        <v>0</v>
      </c>
      <c r="BK301">
        <v>8</v>
      </c>
      <c r="BL301">
        <v>8</v>
      </c>
      <c r="BM301">
        <v>8</v>
      </c>
      <c r="BN301">
        <v>8</v>
      </c>
      <c r="BO301">
        <v>8</v>
      </c>
      <c r="BP301">
        <v>0</v>
      </c>
      <c r="BQ301" t="str">
        <f>"8:00 AM"</f>
        <v>8:00 AM</v>
      </c>
      <c r="BR301" t="str">
        <f>"4:30 PM"</f>
        <v>4:30 PM</v>
      </c>
      <c r="BS301" t="s">
        <v>120</v>
      </c>
      <c r="BT301">
        <v>0</v>
      </c>
      <c r="BU301">
        <v>0</v>
      </c>
      <c r="BV301" t="s">
        <v>113</v>
      </c>
      <c r="BW301">
        <v>0</v>
      </c>
      <c r="BX301" t="s">
        <v>763</v>
      </c>
      <c r="BY301" t="s">
        <v>764</v>
      </c>
      <c r="CA301" t="s">
        <v>755</v>
      </c>
      <c r="CB301" t="s">
        <v>750</v>
      </c>
      <c r="CC301" s="3">
        <v>44236</v>
      </c>
      <c r="CD301" t="s">
        <v>765</v>
      </c>
      <c r="CE301" t="s">
        <v>766</v>
      </c>
      <c r="CF301" s="4">
        <v>13.78</v>
      </c>
      <c r="CH301" s="4">
        <v>20.67</v>
      </c>
      <c r="CJ301" t="s">
        <v>123</v>
      </c>
      <c r="CK301" t="s">
        <v>767</v>
      </c>
      <c r="CL301" t="s">
        <v>768</v>
      </c>
      <c r="CO301" t="s">
        <v>124</v>
      </c>
      <c r="CP301" t="s">
        <v>121</v>
      </c>
      <c r="CQ301" t="s">
        <v>121</v>
      </c>
      <c r="CR301" t="s">
        <v>121</v>
      </c>
      <c r="CS301" t="s">
        <v>121</v>
      </c>
      <c r="CT301" t="s">
        <v>121</v>
      </c>
      <c r="CU301" t="s">
        <v>121</v>
      </c>
      <c r="CV301" t="s">
        <v>769</v>
      </c>
      <c r="CW301" t="str">
        <f>"N/A"</f>
        <v>N/A</v>
      </c>
      <c r="CX301" t="s">
        <v>770</v>
      </c>
      <c r="CY301" t="s">
        <v>771</v>
      </c>
      <c r="CZ301" t="s">
        <v>126</v>
      </c>
      <c r="DA301" t="s">
        <v>113</v>
      </c>
      <c r="DB301" t="s">
        <v>113</v>
      </c>
      <c r="DC301" t="s">
        <v>121</v>
      </c>
      <c r="DD301" t="s">
        <v>113</v>
      </c>
      <c r="DE301" t="s">
        <v>772</v>
      </c>
      <c r="DF301" t="s">
        <v>773</v>
      </c>
      <c r="DH301" t="s">
        <v>762</v>
      </c>
      <c r="DI301" t="s">
        <v>761</v>
      </c>
    </row>
    <row r="302" spans="1:113" ht="15" customHeight="1" x14ac:dyDescent="0.25">
      <c r="A302" t="s">
        <v>8292</v>
      </c>
      <c r="B302" t="s">
        <v>129</v>
      </c>
      <c r="C302" s="1">
        <v>44090.380461574074</v>
      </c>
      <c r="D302" s="1">
        <v>44130</v>
      </c>
      <c r="E302" t="s">
        <v>113</v>
      </c>
      <c r="F302" t="s">
        <v>5425</v>
      </c>
      <c r="G302" t="s">
        <v>12791</v>
      </c>
      <c r="H302" t="s">
        <v>283</v>
      </c>
      <c r="I302">
        <v>9</v>
      </c>
      <c r="J302">
        <v>9</v>
      </c>
      <c r="K302" s="1">
        <v>44180</v>
      </c>
      <c r="L302" s="1">
        <v>44286</v>
      </c>
      <c r="M302" s="1">
        <v>44180</v>
      </c>
      <c r="N302" s="1">
        <v>44286</v>
      </c>
      <c r="O302" t="s">
        <v>115</v>
      </c>
      <c r="P302" t="s">
        <v>8293</v>
      </c>
      <c r="Q302" t="s">
        <v>8294</v>
      </c>
      <c r="R302" t="s">
        <v>8295</v>
      </c>
      <c r="S302" t="s">
        <v>8296</v>
      </c>
      <c r="T302" t="s">
        <v>4237</v>
      </c>
      <c r="U302" t="s">
        <v>3304</v>
      </c>
      <c r="V302" s="3">
        <v>83001</v>
      </c>
      <c r="W302" t="s">
        <v>117</v>
      </c>
      <c r="Y302">
        <v>13077333121</v>
      </c>
      <c r="Z302">
        <v>149</v>
      </c>
      <c r="AA302">
        <v>72111</v>
      </c>
      <c r="AB302" t="s">
        <v>8297</v>
      </c>
      <c r="AC302" t="s">
        <v>8298</v>
      </c>
      <c r="AE302" t="s">
        <v>8299</v>
      </c>
      <c r="AF302" t="s">
        <v>8295</v>
      </c>
      <c r="AG302" t="s">
        <v>8300</v>
      </c>
      <c r="AH302" t="s">
        <v>2453</v>
      </c>
      <c r="AI302" t="s">
        <v>3304</v>
      </c>
      <c r="AJ302" s="3">
        <v>83001</v>
      </c>
      <c r="AK302" t="s">
        <v>117</v>
      </c>
      <c r="AM302">
        <v>13077333121</v>
      </c>
      <c r="AN302">
        <v>149</v>
      </c>
      <c r="AO302" t="s">
        <v>124</v>
      </c>
      <c r="AP302" t="s">
        <v>239</v>
      </c>
      <c r="AQ302" t="s">
        <v>756</v>
      </c>
      <c r="AR302" t="s">
        <v>757</v>
      </c>
      <c r="AS302" t="s">
        <v>758</v>
      </c>
      <c r="AT302" t="s">
        <v>3910</v>
      </c>
      <c r="AU302" t="s">
        <v>3911</v>
      </c>
      <c r="AV302" t="s">
        <v>6096</v>
      </c>
      <c r="AW302" t="s">
        <v>610</v>
      </c>
      <c r="AX302" s="3">
        <v>22949</v>
      </c>
      <c r="AY302" t="s">
        <v>117</v>
      </c>
      <c r="BA302">
        <v>14342634300</v>
      </c>
      <c r="BC302" t="s">
        <v>4242</v>
      </c>
      <c r="BD302" t="s">
        <v>762</v>
      </c>
      <c r="BG302" t="s">
        <v>3304</v>
      </c>
      <c r="BH302" s="1">
        <v>44089.833333333336</v>
      </c>
      <c r="BI302">
        <v>35</v>
      </c>
      <c r="BJ302">
        <v>0</v>
      </c>
      <c r="BK302">
        <v>7</v>
      </c>
      <c r="BL302">
        <v>7</v>
      </c>
      <c r="BM302">
        <v>7</v>
      </c>
      <c r="BN302">
        <v>7</v>
      </c>
      <c r="BO302">
        <v>7</v>
      </c>
      <c r="BP302">
        <v>0</v>
      </c>
      <c r="BQ302" t="str">
        <f>"8:30 AM"</f>
        <v>8:30 AM</v>
      </c>
      <c r="BR302" t="str">
        <f>"4:00 PM"</f>
        <v>4:00 PM</v>
      </c>
      <c r="BS302" t="s">
        <v>120</v>
      </c>
      <c r="BT302">
        <v>0</v>
      </c>
      <c r="BU302">
        <v>3</v>
      </c>
      <c r="BV302" t="s">
        <v>113</v>
      </c>
      <c r="BW302">
        <v>0</v>
      </c>
      <c r="BX302" t="s">
        <v>4243</v>
      </c>
      <c r="BY302" t="s">
        <v>8301</v>
      </c>
      <c r="CA302" t="s">
        <v>2453</v>
      </c>
      <c r="CB302" t="s">
        <v>3304</v>
      </c>
      <c r="CC302" s="3">
        <v>83001</v>
      </c>
      <c r="CD302" t="s">
        <v>3311</v>
      </c>
      <c r="CE302" t="s">
        <v>3312</v>
      </c>
      <c r="CF302" s="4">
        <v>13.63</v>
      </c>
      <c r="CH302" s="4">
        <v>20.45</v>
      </c>
      <c r="CJ302" t="s">
        <v>123</v>
      </c>
      <c r="CK302" t="s">
        <v>1745</v>
      </c>
      <c r="CL302" t="s">
        <v>8302</v>
      </c>
      <c r="CO302" t="s">
        <v>124</v>
      </c>
      <c r="CP302" t="s">
        <v>113</v>
      </c>
      <c r="CQ302" t="s">
        <v>113</v>
      </c>
      <c r="CR302" t="s">
        <v>121</v>
      </c>
      <c r="CS302" t="s">
        <v>113</v>
      </c>
      <c r="CT302" t="s">
        <v>121</v>
      </c>
      <c r="CU302" t="s">
        <v>121</v>
      </c>
      <c r="CV302" t="s">
        <v>4246</v>
      </c>
      <c r="CW302" t="str">
        <f>"N/A"</f>
        <v>N/A</v>
      </c>
      <c r="CX302" t="s">
        <v>4247</v>
      </c>
      <c r="CY302" t="s">
        <v>4248</v>
      </c>
      <c r="CZ302" t="s">
        <v>126</v>
      </c>
      <c r="DA302" t="s">
        <v>113</v>
      </c>
      <c r="DB302" t="s">
        <v>121</v>
      </c>
      <c r="DC302" t="s">
        <v>121</v>
      </c>
      <c r="DD302" t="s">
        <v>113</v>
      </c>
      <c r="DE302" t="s">
        <v>4249</v>
      </c>
      <c r="DF302" t="s">
        <v>2662</v>
      </c>
      <c r="DG302" t="s">
        <v>1459</v>
      </c>
      <c r="DH302" t="s">
        <v>762</v>
      </c>
      <c r="DI302" t="s">
        <v>4242</v>
      </c>
    </row>
    <row r="303" spans="1:113" ht="15" customHeight="1" x14ac:dyDescent="0.25">
      <c r="A303" t="s">
        <v>7108</v>
      </c>
      <c r="B303" t="s">
        <v>129</v>
      </c>
      <c r="C303" s="1">
        <v>44090.42009861111</v>
      </c>
      <c r="D303" s="1">
        <v>44130</v>
      </c>
      <c r="E303" t="s">
        <v>113</v>
      </c>
      <c r="F303" t="s">
        <v>874</v>
      </c>
      <c r="G303" t="s">
        <v>12799</v>
      </c>
      <c r="H303" t="s">
        <v>680</v>
      </c>
      <c r="I303">
        <v>2</v>
      </c>
      <c r="J303">
        <v>2</v>
      </c>
      <c r="K303" s="1">
        <v>44180</v>
      </c>
      <c r="L303" s="1">
        <v>44316</v>
      </c>
      <c r="M303" s="1">
        <v>44180</v>
      </c>
      <c r="N303" s="1">
        <v>44316</v>
      </c>
      <c r="O303" t="s">
        <v>132</v>
      </c>
      <c r="P303" t="s">
        <v>7109</v>
      </c>
      <c r="R303" t="s">
        <v>7110</v>
      </c>
      <c r="T303" t="s">
        <v>7111</v>
      </c>
      <c r="U303" t="s">
        <v>204</v>
      </c>
      <c r="V303" s="3">
        <v>40118</v>
      </c>
      <c r="W303" t="s">
        <v>117</v>
      </c>
      <c r="Y303">
        <v>15029309576</v>
      </c>
      <c r="AA303">
        <v>711212</v>
      </c>
      <c r="AB303" t="s">
        <v>7112</v>
      </c>
      <c r="AC303" t="s">
        <v>516</v>
      </c>
      <c r="AE303" t="s">
        <v>686</v>
      </c>
      <c r="AF303" t="s">
        <v>7113</v>
      </c>
      <c r="AH303" t="s">
        <v>7114</v>
      </c>
      <c r="AI303" t="s">
        <v>204</v>
      </c>
      <c r="AJ303" s="3">
        <v>40118</v>
      </c>
      <c r="AK303" t="s">
        <v>117</v>
      </c>
      <c r="AM303">
        <v>15029309576</v>
      </c>
      <c r="AO303" t="s">
        <v>7115</v>
      </c>
      <c r="AP303" t="s">
        <v>141</v>
      </c>
      <c r="AQ303" t="s">
        <v>688</v>
      </c>
      <c r="AR303" t="s">
        <v>689</v>
      </c>
      <c r="AS303" t="s">
        <v>690</v>
      </c>
      <c r="AT303" t="s">
        <v>691</v>
      </c>
      <c r="AU303" t="s">
        <v>692</v>
      </c>
      <c r="AV303" t="s">
        <v>693</v>
      </c>
      <c r="AW303" t="s">
        <v>522</v>
      </c>
      <c r="AX303" s="3">
        <v>73069</v>
      </c>
      <c r="AY303" t="s">
        <v>117</v>
      </c>
      <c r="BA303">
        <v>14053642525</v>
      </c>
      <c r="BC303" t="s">
        <v>694</v>
      </c>
      <c r="BD303" t="s">
        <v>695</v>
      </c>
      <c r="BE303" t="s">
        <v>522</v>
      </c>
      <c r="BF303" t="s">
        <v>696</v>
      </c>
      <c r="BG303" t="s">
        <v>541</v>
      </c>
      <c r="BH303" s="1">
        <v>44046.833333333336</v>
      </c>
      <c r="BI303">
        <v>56</v>
      </c>
      <c r="BJ303">
        <v>8</v>
      </c>
      <c r="BK303">
        <v>8</v>
      </c>
      <c r="BL303">
        <v>8</v>
      </c>
      <c r="BM303">
        <v>8</v>
      </c>
      <c r="BN303">
        <v>8</v>
      </c>
      <c r="BO303">
        <v>8</v>
      </c>
      <c r="BP303">
        <v>8</v>
      </c>
      <c r="BQ303" t="str">
        <f>"5:00 AM"</f>
        <v>5:00 AM</v>
      </c>
      <c r="BR303" t="str">
        <f>"5:00 PM"</f>
        <v>5:00 PM</v>
      </c>
      <c r="BS303" t="s">
        <v>120</v>
      </c>
      <c r="BT303">
        <v>0</v>
      </c>
      <c r="BU303">
        <v>1</v>
      </c>
      <c r="BV303" t="s">
        <v>113</v>
      </c>
      <c r="BW303">
        <v>0</v>
      </c>
      <c r="BX303" t="s">
        <v>883</v>
      </c>
      <c r="BY303" t="s">
        <v>7116</v>
      </c>
      <c r="BZ303" t="s">
        <v>7117</v>
      </c>
      <c r="CA303" t="s">
        <v>4452</v>
      </c>
      <c r="CB303" t="s">
        <v>541</v>
      </c>
      <c r="CC303" s="3">
        <v>70119</v>
      </c>
      <c r="CD303" t="s">
        <v>4453</v>
      </c>
      <c r="CE303" t="s">
        <v>3477</v>
      </c>
      <c r="CF303" s="4">
        <v>11.12</v>
      </c>
      <c r="CG303" s="4">
        <v>11.12</v>
      </c>
      <c r="CH303" s="4">
        <v>16.68</v>
      </c>
      <c r="CI303" s="4">
        <v>16.68</v>
      </c>
      <c r="CJ303" t="s">
        <v>123</v>
      </c>
      <c r="CL303" t="s">
        <v>7118</v>
      </c>
      <c r="CO303" t="s">
        <v>124</v>
      </c>
      <c r="CP303" t="s">
        <v>113</v>
      </c>
      <c r="CQ303" t="s">
        <v>113</v>
      </c>
      <c r="CR303" t="s">
        <v>121</v>
      </c>
      <c r="CS303" t="s">
        <v>113</v>
      </c>
      <c r="CT303" t="s">
        <v>121</v>
      </c>
      <c r="CU303" t="s">
        <v>113</v>
      </c>
      <c r="CV303" t="s">
        <v>3130</v>
      </c>
      <c r="CW303" t="str">
        <f>"15029309576"</f>
        <v>15029309576</v>
      </c>
      <c r="CX303" t="s">
        <v>7115</v>
      </c>
      <c r="CY303" t="s">
        <v>124</v>
      </c>
      <c r="CZ303" t="s">
        <v>126</v>
      </c>
      <c r="DA303" t="s">
        <v>113</v>
      </c>
      <c r="DB303" t="s">
        <v>113</v>
      </c>
      <c r="DC303" t="s">
        <v>121</v>
      </c>
      <c r="DD303" t="s">
        <v>113</v>
      </c>
    </row>
    <row r="304" spans="1:113" ht="15" customHeight="1" x14ac:dyDescent="0.25">
      <c r="A304" t="s">
        <v>7100</v>
      </c>
      <c r="B304" t="s">
        <v>129</v>
      </c>
      <c r="C304" s="1">
        <v>44090.426638310186</v>
      </c>
      <c r="D304" s="1">
        <v>44130</v>
      </c>
      <c r="E304" t="s">
        <v>113</v>
      </c>
      <c r="F304" t="s">
        <v>679</v>
      </c>
      <c r="G304" t="s">
        <v>12799</v>
      </c>
      <c r="H304" t="s">
        <v>680</v>
      </c>
      <c r="I304">
        <v>4</v>
      </c>
      <c r="J304">
        <v>4</v>
      </c>
      <c r="K304" s="1">
        <v>44180</v>
      </c>
      <c r="L304" s="1">
        <v>44483</v>
      </c>
      <c r="M304" s="1">
        <v>44180</v>
      </c>
      <c r="N304" s="1">
        <v>44483</v>
      </c>
      <c r="O304" t="s">
        <v>132</v>
      </c>
      <c r="P304" t="s">
        <v>7101</v>
      </c>
      <c r="R304" t="s">
        <v>7102</v>
      </c>
      <c r="T304" t="s">
        <v>7103</v>
      </c>
      <c r="U304" t="s">
        <v>1825</v>
      </c>
      <c r="V304" s="3">
        <v>48430</v>
      </c>
      <c r="W304" t="s">
        <v>117</v>
      </c>
      <c r="Y304">
        <v>18106296169</v>
      </c>
      <c r="AA304">
        <v>711212</v>
      </c>
      <c r="AB304" t="s">
        <v>7104</v>
      </c>
      <c r="AC304" t="s">
        <v>757</v>
      </c>
      <c r="AE304" t="s">
        <v>7105</v>
      </c>
      <c r="AF304" t="s">
        <v>7102</v>
      </c>
      <c r="AH304" t="s">
        <v>7103</v>
      </c>
      <c r="AI304" t="s">
        <v>1825</v>
      </c>
      <c r="AJ304" s="3">
        <v>48430</v>
      </c>
      <c r="AK304" t="s">
        <v>117</v>
      </c>
      <c r="AM304">
        <v>18106296169</v>
      </c>
      <c r="AO304" t="s">
        <v>7106</v>
      </c>
      <c r="AP304" t="s">
        <v>141</v>
      </c>
      <c r="AQ304" t="s">
        <v>688</v>
      </c>
      <c r="AR304" t="s">
        <v>689</v>
      </c>
      <c r="AS304" t="s">
        <v>690</v>
      </c>
      <c r="AT304" t="s">
        <v>691</v>
      </c>
      <c r="AU304" t="s">
        <v>692</v>
      </c>
      <c r="AV304" t="s">
        <v>693</v>
      </c>
      <c r="AW304" t="s">
        <v>522</v>
      </c>
      <c r="AX304" s="3">
        <v>73069</v>
      </c>
      <c r="AY304" t="s">
        <v>117</v>
      </c>
      <c r="BA304">
        <v>14053642525</v>
      </c>
      <c r="BC304" t="s">
        <v>694</v>
      </c>
      <c r="BD304" t="s">
        <v>695</v>
      </c>
      <c r="BE304" t="s">
        <v>522</v>
      </c>
      <c r="BF304" t="s">
        <v>696</v>
      </c>
      <c r="BG304" t="s">
        <v>1825</v>
      </c>
      <c r="BH304" s="1">
        <v>44046.833333333336</v>
      </c>
      <c r="BI304">
        <v>56</v>
      </c>
      <c r="BJ304">
        <v>8</v>
      </c>
      <c r="BK304">
        <v>8</v>
      </c>
      <c r="BL304">
        <v>8</v>
      </c>
      <c r="BM304">
        <v>8</v>
      </c>
      <c r="BN304">
        <v>8</v>
      </c>
      <c r="BO304">
        <v>8</v>
      </c>
      <c r="BP304">
        <v>8</v>
      </c>
      <c r="BQ304" t="str">
        <f>"5:00 AM"</f>
        <v>5:00 AM</v>
      </c>
      <c r="BR304" t="str">
        <f>"5:00 PM"</f>
        <v>5:00 PM</v>
      </c>
      <c r="BS304" t="s">
        <v>120</v>
      </c>
      <c r="BT304">
        <v>0</v>
      </c>
      <c r="BU304">
        <v>1</v>
      </c>
      <c r="BV304" t="s">
        <v>113</v>
      </c>
      <c r="BW304">
        <v>0</v>
      </c>
      <c r="BX304" t="s">
        <v>2181</v>
      </c>
      <c r="BY304" t="s">
        <v>7102</v>
      </c>
      <c r="CA304" t="s">
        <v>7103</v>
      </c>
      <c r="CB304" t="s">
        <v>1825</v>
      </c>
      <c r="CC304" s="3">
        <v>48430</v>
      </c>
      <c r="CD304" t="s">
        <v>1864</v>
      </c>
      <c r="CE304" t="s">
        <v>1865</v>
      </c>
      <c r="CF304" s="4">
        <v>11.46</v>
      </c>
      <c r="CG304" s="4">
        <v>11.46</v>
      </c>
      <c r="CH304" s="4">
        <v>17.190000000000001</v>
      </c>
      <c r="CI304" s="4">
        <v>17.190000000000001</v>
      </c>
      <c r="CJ304" t="s">
        <v>123</v>
      </c>
      <c r="CL304" t="s">
        <v>7107</v>
      </c>
      <c r="CO304" t="s">
        <v>124</v>
      </c>
      <c r="CP304" t="s">
        <v>113</v>
      </c>
      <c r="CQ304" t="s">
        <v>113</v>
      </c>
      <c r="CR304" t="s">
        <v>121</v>
      </c>
      <c r="CS304" t="s">
        <v>113</v>
      </c>
      <c r="CT304" t="s">
        <v>121</v>
      </c>
      <c r="CU304" t="s">
        <v>113</v>
      </c>
      <c r="CV304" t="s">
        <v>890</v>
      </c>
      <c r="CW304" t="str">
        <f>"18106296169"</f>
        <v>18106296169</v>
      </c>
      <c r="CX304" t="s">
        <v>7106</v>
      </c>
      <c r="CY304" t="s">
        <v>124</v>
      </c>
      <c r="CZ304" t="s">
        <v>126</v>
      </c>
      <c r="DA304" t="s">
        <v>113</v>
      </c>
      <c r="DB304" t="s">
        <v>113</v>
      </c>
      <c r="DC304" t="s">
        <v>121</v>
      </c>
      <c r="DD304" t="s">
        <v>113</v>
      </c>
    </row>
    <row r="305" spans="1:108" ht="15" customHeight="1" x14ac:dyDescent="0.25">
      <c r="A305" t="s">
        <v>9183</v>
      </c>
      <c r="B305" t="s">
        <v>129</v>
      </c>
      <c r="C305" s="1">
        <v>44090.441134953704</v>
      </c>
      <c r="D305" s="1">
        <v>44130</v>
      </c>
      <c r="E305" t="s">
        <v>113</v>
      </c>
      <c r="F305" t="s">
        <v>874</v>
      </c>
      <c r="G305" t="s">
        <v>12799</v>
      </c>
      <c r="H305" t="s">
        <v>680</v>
      </c>
      <c r="I305">
        <v>7</v>
      </c>
      <c r="J305">
        <v>7</v>
      </c>
      <c r="K305" s="1">
        <v>44180</v>
      </c>
      <c r="L305" s="1">
        <v>44483</v>
      </c>
      <c r="M305" s="1">
        <v>44180</v>
      </c>
      <c r="N305" s="1">
        <v>44483</v>
      </c>
      <c r="O305" t="s">
        <v>132</v>
      </c>
      <c r="P305" t="s">
        <v>9184</v>
      </c>
      <c r="R305" t="s">
        <v>9185</v>
      </c>
      <c r="T305" t="s">
        <v>9186</v>
      </c>
      <c r="U305" t="s">
        <v>1200</v>
      </c>
      <c r="V305" s="3">
        <v>21727</v>
      </c>
      <c r="W305" t="s">
        <v>117</v>
      </c>
      <c r="Y305">
        <v>14103530419</v>
      </c>
      <c r="AA305">
        <v>711212</v>
      </c>
      <c r="AB305" t="s">
        <v>9187</v>
      </c>
      <c r="AC305" t="s">
        <v>1014</v>
      </c>
      <c r="AE305" t="s">
        <v>686</v>
      </c>
      <c r="AF305" t="s">
        <v>9188</v>
      </c>
      <c r="AH305" t="s">
        <v>9186</v>
      </c>
      <c r="AI305" t="s">
        <v>1200</v>
      </c>
      <c r="AJ305" s="3">
        <v>21797</v>
      </c>
      <c r="AK305" t="s">
        <v>117</v>
      </c>
      <c r="AM305">
        <v>14103530419</v>
      </c>
      <c r="AO305" t="s">
        <v>9189</v>
      </c>
      <c r="AP305" t="s">
        <v>141</v>
      </c>
      <c r="AQ305" t="s">
        <v>688</v>
      </c>
      <c r="AR305" t="s">
        <v>689</v>
      </c>
      <c r="AS305" t="s">
        <v>690</v>
      </c>
      <c r="AT305" t="s">
        <v>691</v>
      </c>
      <c r="AU305" t="s">
        <v>692</v>
      </c>
      <c r="AV305" t="s">
        <v>693</v>
      </c>
      <c r="AW305" t="s">
        <v>522</v>
      </c>
      <c r="AX305" s="3">
        <v>73069</v>
      </c>
      <c r="AY305" t="s">
        <v>117</v>
      </c>
      <c r="BA305">
        <v>14053642525</v>
      </c>
      <c r="BC305" t="s">
        <v>694</v>
      </c>
      <c r="BD305" t="s">
        <v>695</v>
      </c>
      <c r="BE305" t="s">
        <v>522</v>
      </c>
      <c r="BF305" t="s">
        <v>696</v>
      </c>
      <c r="BG305" t="s">
        <v>1200</v>
      </c>
      <c r="BH305" s="1">
        <v>44046.833333333336</v>
      </c>
      <c r="BI305">
        <v>56</v>
      </c>
      <c r="BJ305">
        <v>8</v>
      </c>
      <c r="BK305">
        <v>8</v>
      </c>
      <c r="BL305">
        <v>8</v>
      </c>
      <c r="BM305">
        <v>8</v>
      </c>
      <c r="BN305">
        <v>8</v>
      </c>
      <c r="BO305">
        <v>8</v>
      </c>
      <c r="BP305">
        <v>8</v>
      </c>
      <c r="BQ305" t="str">
        <f>"5:00 AM"</f>
        <v>5:00 AM</v>
      </c>
      <c r="BR305" t="str">
        <f>"5:00 PM"</f>
        <v>5:00 PM</v>
      </c>
      <c r="BS305" t="s">
        <v>120</v>
      </c>
      <c r="BT305">
        <v>0</v>
      </c>
      <c r="BU305">
        <v>1</v>
      </c>
      <c r="BV305" t="s">
        <v>113</v>
      </c>
      <c r="BW305">
        <v>0</v>
      </c>
      <c r="BX305" t="s">
        <v>883</v>
      </c>
      <c r="BY305" t="s">
        <v>9190</v>
      </c>
      <c r="BZ305" t="s">
        <v>2139</v>
      </c>
      <c r="CA305" t="s">
        <v>2973</v>
      </c>
      <c r="CB305" t="s">
        <v>1200</v>
      </c>
      <c r="CC305" s="3">
        <v>20724</v>
      </c>
      <c r="CD305" t="s">
        <v>2141</v>
      </c>
      <c r="CE305" t="s">
        <v>1652</v>
      </c>
      <c r="CF305" s="4">
        <v>15.17</v>
      </c>
      <c r="CG305" s="4">
        <v>15.17</v>
      </c>
      <c r="CH305" s="4">
        <v>22.76</v>
      </c>
      <c r="CI305" s="4">
        <v>22.76</v>
      </c>
      <c r="CJ305" t="s">
        <v>123</v>
      </c>
      <c r="CL305" t="s">
        <v>9191</v>
      </c>
      <c r="CO305" t="s">
        <v>124</v>
      </c>
      <c r="CP305" t="s">
        <v>113</v>
      </c>
      <c r="CQ305" t="s">
        <v>113</v>
      </c>
      <c r="CR305" t="s">
        <v>121</v>
      </c>
      <c r="CS305" t="s">
        <v>113</v>
      </c>
      <c r="CT305" t="s">
        <v>121</v>
      </c>
      <c r="CU305" t="s">
        <v>113</v>
      </c>
      <c r="CV305" t="s">
        <v>3130</v>
      </c>
      <c r="CW305" t="str">
        <f>"14103530419"</f>
        <v>14103530419</v>
      </c>
      <c r="CX305" t="s">
        <v>9189</v>
      </c>
      <c r="CY305" t="s">
        <v>124</v>
      </c>
      <c r="CZ305" t="s">
        <v>126</v>
      </c>
      <c r="DA305" t="s">
        <v>113</v>
      </c>
      <c r="DB305" t="s">
        <v>113</v>
      </c>
      <c r="DC305" t="s">
        <v>121</v>
      </c>
      <c r="DD305" t="s">
        <v>113</v>
      </c>
    </row>
    <row r="306" spans="1:108" ht="15" customHeight="1" x14ac:dyDescent="0.25">
      <c r="A306" t="s">
        <v>873</v>
      </c>
      <c r="B306" t="s">
        <v>129</v>
      </c>
      <c r="C306" s="1">
        <v>44090.447426041668</v>
      </c>
      <c r="D306" s="1">
        <v>44131</v>
      </c>
      <c r="E306" t="s">
        <v>121</v>
      </c>
      <c r="F306" t="s">
        <v>874</v>
      </c>
      <c r="G306" t="s">
        <v>12799</v>
      </c>
      <c r="H306" t="s">
        <v>680</v>
      </c>
      <c r="I306">
        <v>4</v>
      </c>
      <c r="J306">
        <v>4</v>
      </c>
      <c r="K306" s="1">
        <v>44180</v>
      </c>
      <c r="L306" s="1">
        <v>44316</v>
      </c>
      <c r="M306" s="1">
        <v>44180</v>
      </c>
      <c r="N306" s="1">
        <v>44316</v>
      </c>
      <c r="O306" t="s">
        <v>132</v>
      </c>
      <c r="P306" t="s">
        <v>875</v>
      </c>
      <c r="Q306" t="s">
        <v>875</v>
      </c>
      <c r="R306" t="s">
        <v>876</v>
      </c>
      <c r="T306" t="s">
        <v>877</v>
      </c>
      <c r="U306" t="s">
        <v>878</v>
      </c>
      <c r="V306" s="3">
        <v>18940</v>
      </c>
      <c r="W306" t="s">
        <v>117</v>
      </c>
      <c r="Y306">
        <v>15168052312</v>
      </c>
      <c r="AA306">
        <v>711212</v>
      </c>
      <c r="AB306" t="s">
        <v>879</v>
      </c>
      <c r="AC306" t="s">
        <v>880</v>
      </c>
      <c r="AE306" t="s">
        <v>686</v>
      </c>
      <c r="AF306" t="s">
        <v>881</v>
      </c>
      <c r="AH306" t="s">
        <v>877</v>
      </c>
      <c r="AI306" t="s">
        <v>878</v>
      </c>
      <c r="AJ306" s="3">
        <v>18940</v>
      </c>
      <c r="AK306" t="s">
        <v>117</v>
      </c>
      <c r="AM306">
        <v>15168052312</v>
      </c>
      <c r="AO306" t="s">
        <v>882</v>
      </c>
      <c r="AP306" t="s">
        <v>141</v>
      </c>
      <c r="AQ306" t="s">
        <v>688</v>
      </c>
      <c r="AR306" t="s">
        <v>689</v>
      </c>
      <c r="AS306" t="s">
        <v>690</v>
      </c>
      <c r="AT306" t="s">
        <v>691</v>
      </c>
      <c r="AU306" t="s">
        <v>692</v>
      </c>
      <c r="AV306" t="s">
        <v>693</v>
      </c>
      <c r="AW306" t="s">
        <v>522</v>
      </c>
      <c r="AX306" s="3">
        <v>73069</v>
      </c>
      <c r="AY306" t="s">
        <v>117</v>
      </c>
      <c r="BA306">
        <v>14053642525</v>
      </c>
      <c r="BC306" t="s">
        <v>694</v>
      </c>
      <c r="BD306" t="s">
        <v>695</v>
      </c>
      <c r="BE306" t="s">
        <v>522</v>
      </c>
      <c r="BF306" t="s">
        <v>696</v>
      </c>
      <c r="BG306" t="s">
        <v>234</v>
      </c>
      <c r="BH306" s="1">
        <v>44046.833333333336</v>
      </c>
      <c r="BI306">
        <v>56</v>
      </c>
      <c r="BJ306">
        <v>8</v>
      </c>
      <c r="BK306">
        <v>8</v>
      </c>
      <c r="BL306">
        <v>8</v>
      </c>
      <c r="BM306">
        <v>8</v>
      </c>
      <c r="BN306">
        <v>8</v>
      </c>
      <c r="BO306">
        <v>8</v>
      </c>
      <c r="BP306">
        <v>8</v>
      </c>
      <c r="BQ306" t="str">
        <f>"5:00 AM"</f>
        <v>5:00 AM</v>
      </c>
      <c r="BR306" t="str">
        <f>"5:00 PM"</f>
        <v>5:00 PM</v>
      </c>
      <c r="BS306" t="s">
        <v>120</v>
      </c>
      <c r="BT306">
        <v>0</v>
      </c>
      <c r="BU306">
        <v>1</v>
      </c>
      <c r="BV306" t="s">
        <v>113</v>
      </c>
      <c r="BW306">
        <v>0</v>
      </c>
      <c r="BX306" t="s">
        <v>883</v>
      </c>
      <c r="BY306" t="s">
        <v>884</v>
      </c>
      <c r="BZ306" t="s">
        <v>885</v>
      </c>
      <c r="CA306" t="s">
        <v>886</v>
      </c>
      <c r="CB306" t="s">
        <v>234</v>
      </c>
      <c r="CC306" s="3">
        <v>33009</v>
      </c>
      <c r="CD306" t="s">
        <v>887</v>
      </c>
      <c r="CE306" t="s">
        <v>888</v>
      </c>
      <c r="CF306" s="4">
        <v>13.7</v>
      </c>
      <c r="CG306" s="4">
        <v>13.7</v>
      </c>
      <c r="CH306" s="4">
        <v>20.55</v>
      </c>
      <c r="CI306" s="4">
        <v>20.55</v>
      </c>
      <c r="CJ306" t="s">
        <v>123</v>
      </c>
      <c r="CL306" t="s">
        <v>889</v>
      </c>
      <c r="CO306" t="s">
        <v>124</v>
      </c>
      <c r="CP306" t="s">
        <v>113</v>
      </c>
      <c r="CQ306" t="s">
        <v>113</v>
      </c>
      <c r="CR306" t="s">
        <v>121</v>
      </c>
      <c r="CS306" t="s">
        <v>113</v>
      </c>
      <c r="CT306" t="s">
        <v>121</v>
      </c>
      <c r="CU306" t="s">
        <v>113</v>
      </c>
      <c r="CV306" t="s">
        <v>890</v>
      </c>
      <c r="CW306" t="str">
        <f>"15168052312"</f>
        <v>15168052312</v>
      </c>
      <c r="CX306" t="s">
        <v>882</v>
      </c>
      <c r="CY306" t="s">
        <v>124</v>
      </c>
      <c r="CZ306" t="s">
        <v>126</v>
      </c>
      <c r="DA306" t="s">
        <v>113</v>
      </c>
      <c r="DB306" t="s">
        <v>113</v>
      </c>
      <c r="DC306" t="s">
        <v>121</v>
      </c>
      <c r="DD306" t="s">
        <v>113</v>
      </c>
    </row>
    <row r="307" spans="1:108" ht="15" customHeight="1" x14ac:dyDescent="0.25">
      <c r="A307" t="s">
        <v>4878</v>
      </c>
      <c r="B307" t="s">
        <v>129</v>
      </c>
      <c r="C307" s="1">
        <v>44090.46203263889</v>
      </c>
      <c r="D307" s="1">
        <v>44137</v>
      </c>
      <c r="E307" t="s">
        <v>121</v>
      </c>
      <c r="F307" t="s">
        <v>874</v>
      </c>
      <c r="G307" t="s">
        <v>12799</v>
      </c>
      <c r="H307" t="s">
        <v>680</v>
      </c>
      <c r="I307">
        <v>3</v>
      </c>
      <c r="J307">
        <v>3</v>
      </c>
      <c r="K307" s="1">
        <v>44180</v>
      </c>
      <c r="L307" s="1">
        <v>44316</v>
      </c>
      <c r="M307" s="1">
        <v>44180</v>
      </c>
      <c r="N307" s="1">
        <v>44316</v>
      </c>
      <c r="O307" t="s">
        <v>132</v>
      </c>
      <c r="P307" t="s">
        <v>4879</v>
      </c>
      <c r="R307" t="s">
        <v>4880</v>
      </c>
      <c r="T307" t="s">
        <v>4881</v>
      </c>
      <c r="U307" t="s">
        <v>716</v>
      </c>
      <c r="V307" s="3">
        <v>11001</v>
      </c>
      <c r="W307" t="s">
        <v>117</v>
      </c>
      <c r="Y307">
        <v>15166060272</v>
      </c>
      <c r="AA307">
        <v>711212</v>
      </c>
      <c r="AB307" t="s">
        <v>4882</v>
      </c>
      <c r="AC307" t="s">
        <v>3575</v>
      </c>
      <c r="AE307" t="s">
        <v>686</v>
      </c>
      <c r="AF307" t="s">
        <v>4880</v>
      </c>
      <c r="AH307" t="s">
        <v>4883</v>
      </c>
      <c r="AI307" t="s">
        <v>716</v>
      </c>
      <c r="AJ307" s="3">
        <v>11001</v>
      </c>
      <c r="AK307" t="s">
        <v>117</v>
      </c>
      <c r="AM307">
        <v>15166060272</v>
      </c>
      <c r="AO307" t="s">
        <v>4884</v>
      </c>
      <c r="AP307" t="s">
        <v>141</v>
      </c>
      <c r="AQ307" t="s">
        <v>688</v>
      </c>
      <c r="AR307" t="s">
        <v>689</v>
      </c>
      <c r="AS307" t="s">
        <v>690</v>
      </c>
      <c r="AT307" t="s">
        <v>691</v>
      </c>
      <c r="AU307" t="s">
        <v>692</v>
      </c>
      <c r="AV307" t="s">
        <v>693</v>
      </c>
      <c r="AW307" t="s">
        <v>522</v>
      </c>
      <c r="AX307" s="3">
        <v>73069</v>
      </c>
      <c r="AY307" t="s">
        <v>117</v>
      </c>
      <c r="BA307">
        <v>14053642525</v>
      </c>
      <c r="BC307" t="s">
        <v>694</v>
      </c>
      <c r="BD307" t="s">
        <v>695</v>
      </c>
      <c r="BE307" t="s">
        <v>522</v>
      </c>
      <c r="BF307" t="s">
        <v>696</v>
      </c>
      <c r="BG307" t="s">
        <v>234</v>
      </c>
      <c r="BH307" s="1">
        <v>44089.833333333336</v>
      </c>
      <c r="BI307">
        <v>56</v>
      </c>
      <c r="BJ307">
        <v>8</v>
      </c>
      <c r="BK307">
        <v>8</v>
      </c>
      <c r="BL307">
        <v>8</v>
      </c>
      <c r="BM307">
        <v>8</v>
      </c>
      <c r="BN307">
        <v>8</v>
      </c>
      <c r="BO307">
        <v>8</v>
      </c>
      <c r="BP307">
        <v>8</v>
      </c>
      <c r="BQ307" t="str">
        <f>"5:00 AM"</f>
        <v>5:00 AM</v>
      </c>
      <c r="BR307" t="str">
        <f>"5:00 PM"</f>
        <v>5:00 PM</v>
      </c>
      <c r="BS307" t="s">
        <v>120</v>
      </c>
      <c r="BT307">
        <v>0</v>
      </c>
      <c r="BU307">
        <v>1</v>
      </c>
      <c r="BV307" t="s">
        <v>113</v>
      </c>
      <c r="BW307">
        <v>0</v>
      </c>
      <c r="BX307" t="s">
        <v>4885</v>
      </c>
      <c r="BY307" t="s">
        <v>884</v>
      </c>
      <c r="CA307" t="s">
        <v>4886</v>
      </c>
      <c r="CB307" t="s">
        <v>234</v>
      </c>
      <c r="CC307" s="3">
        <v>330097124</v>
      </c>
      <c r="CD307" t="s">
        <v>887</v>
      </c>
      <c r="CE307" t="s">
        <v>888</v>
      </c>
      <c r="CF307" s="4">
        <v>13.7</v>
      </c>
      <c r="CG307" s="4">
        <v>13.7</v>
      </c>
      <c r="CH307" s="4">
        <v>20.55</v>
      </c>
      <c r="CI307" s="4">
        <v>20.55</v>
      </c>
      <c r="CJ307" t="s">
        <v>123</v>
      </c>
      <c r="CL307" t="s">
        <v>4887</v>
      </c>
      <c r="CO307" t="s">
        <v>124</v>
      </c>
      <c r="CP307" t="s">
        <v>113</v>
      </c>
      <c r="CQ307" t="s">
        <v>113</v>
      </c>
      <c r="CR307" t="s">
        <v>121</v>
      </c>
      <c r="CS307" t="s">
        <v>113</v>
      </c>
      <c r="CT307" t="s">
        <v>121</v>
      </c>
      <c r="CU307" t="s">
        <v>113</v>
      </c>
      <c r="CV307" t="s">
        <v>3130</v>
      </c>
      <c r="CW307" t="str">
        <f>"15166060272"</f>
        <v>15166060272</v>
      </c>
      <c r="CX307" t="s">
        <v>4884</v>
      </c>
      <c r="CY307" t="s">
        <v>124</v>
      </c>
      <c r="CZ307" t="s">
        <v>126</v>
      </c>
      <c r="DA307" t="s">
        <v>113</v>
      </c>
      <c r="DB307" t="s">
        <v>113</v>
      </c>
      <c r="DC307" t="s">
        <v>121</v>
      </c>
      <c r="DD307" t="s">
        <v>113</v>
      </c>
    </row>
    <row r="308" spans="1:108" ht="15" customHeight="1" x14ac:dyDescent="0.25">
      <c r="A308" t="s">
        <v>678</v>
      </c>
      <c r="B308" t="s">
        <v>129</v>
      </c>
      <c r="C308" s="1">
        <v>44090.485643865744</v>
      </c>
      <c r="D308" s="1">
        <v>44130</v>
      </c>
      <c r="E308" t="s">
        <v>113</v>
      </c>
      <c r="F308" t="s">
        <v>679</v>
      </c>
      <c r="G308" t="s">
        <v>12799</v>
      </c>
      <c r="H308" t="s">
        <v>680</v>
      </c>
      <c r="I308">
        <v>4</v>
      </c>
      <c r="J308">
        <v>4</v>
      </c>
      <c r="K308" s="1">
        <v>44180</v>
      </c>
      <c r="L308" s="1">
        <v>44316</v>
      </c>
      <c r="M308" s="1">
        <v>44180</v>
      </c>
      <c r="N308" s="1">
        <v>44316</v>
      </c>
      <c r="O308" t="s">
        <v>132</v>
      </c>
      <c r="P308" t="s">
        <v>681</v>
      </c>
      <c r="R308" t="s">
        <v>682</v>
      </c>
      <c r="T308" t="s">
        <v>683</v>
      </c>
      <c r="U308" t="s">
        <v>147</v>
      </c>
      <c r="V308" s="3">
        <v>37777</v>
      </c>
      <c r="W308" t="s">
        <v>117</v>
      </c>
      <c r="Y308">
        <v>18655560412</v>
      </c>
      <c r="AA308">
        <v>711212</v>
      </c>
      <c r="AB308" t="s">
        <v>684</v>
      </c>
      <c r="AC308" t="s">
        <v>685</v>
      </c>
      <c r="AE308" t="s">
        <v>686</v>
      </c>
      <c r="AF308" t="s">
        <v>682</v>
      </c>
      <c r="AH308" t="s">
        <v>683</v>
      </c>
      <c r="AI308" t="s">
        <v>147</v>
      </c>
      <c r="AJ308" s="3">
        <v>37777</v>
      </c>
      <c r="AK308" t="s">
        <v>117</v>
      </c>
      <c r="AM308">
        <v>18655560412</v>
      </c>
      <c r="AO308" t="s">
        <v>687</v>
      </c>
      <c r="AP308" t="s">
        <v>141</v>
      </c>
      <c r="AQ308" t="s">
        <v>688</v>
      </c>
      <c r="AR308" t="s">
        <v>689</v>
      </c>
      <c r="AS308" t="s">
        <v>690</v>
      </c>
      <c r="AT308" t="s">
        <v>691</v>
      </c>
      <c r="AU308" t="s">
        <v>692</v>
      </c>
      <c r="AV308" t="s">
        <v>693</v>
      </c>
      <c r="AW308" t="s">
        <v>522</v>
      </c>
      <c r="AX308" s="3">
        <v>73069</v>
      </c>
      <c r="AY308" t="s">
        <v>117</v>
      </c>
      <c r="BA308">
        <v>14053642525</v>
      </c>
      <c r="BC308" t="s">
        <v>694</v>
      </c>
      <c r="BD308" t="s">
        <v>695</v>
      </c>
      <c r="BE308" t="s">
        <v>522</v>
      </c>
      <c r="BF308" t="s">
        <v>696</v>
      </c>
      <c r="BG308" t="s">
        <v>493</v>
      </c>
      <c r="BH308" s="1">
        <v>44046.833333333336</v>
      </c>
      <c r="BI308">
        <v>56</v>
      </c>
      <c r="BJ308">
        <v>8</v>
      </c>
      <c r="BK308">
        <v>8</v>
      </c>
      <c r="BL308">
        <v>8</v>
      </c>
      <c r="BM308">
        <v>8</v>
      </c>
      <c r="BN308">
        <v>8</v>
      </c>
      <c r="BO308">
        <v>8</v>
      </c>
      <c r="BP308">
        <v>8</v>
      </c>
      <c r="BQ308" t="str">
        <f>"5:00 AM"</f>
        <v>5:00 AM</v>
      </c>
      <c r="BR308" t="str">
        <f>"5:00 PM"</f>
        <v>5:00 PM</v>
      </c>
      <c r="BS308" t="s">
        <v>120</v>
      </c>
      <c r="BT308">
        <v>0</v>
      </c>
      <c r="BU308">
        <v>1</v>
      </c>
      <c r="BV308" t="s">
        <v>113</v>
      </c>
      <c r="BW308">
        <v>0</v>
      </c>
      <c r="BX308" t="s">
        <v>697</v>
      </c>
      <c r="BY308" t="s">
        <v>698</v>
      </c>
      <c r="CA308" t="s">
        <v>699</v>
      </c>
      <c r="CB308" t="s">
        <v>493</v>
      </c>
      <c r="CC308" s="3">
        <v>55313</v>
      </c>
      <c r="CD308" t="s">
        <v>700</v>
      </c>
      <c r="CE308" t="s">
        <v>701</v>
      </c>
      <c r="CF308" s="4">
        <v>14.02</v>
      </c>
      <c r="CG308" s="4">
        <v>14.02</v>
      </c>
      <c r="CH308" s="4">
        <v>21.03</v>
      </c>
      <c r="CI308" s="4">
        <v>21.03</v>
      </c>
      <c r="CJ308" t="s">
        <v>123</v>
      </c>
      <c r="CL308" t="s">
        <v>702</v>
      </c>
      <c r="CO308" t="s">
        <v>124</v>
      </c>
      <c r="CP308" t="s">
        <v>113</v>
      </c>
      <c r="CQ308" t="s">
        <v>113</v>
      </c>
      <c r="CR308" t="s">
        <v>121</v>
      </c>
      <c r="CS308" t="s">
        <v>113</v>
      </c>
      <c r="CT308" t="s">
        <v>121</v>
      </c>
      <c r="CU308" t="s">
        <v>113</v>
      </c>
      <c r="CV308" t="s">
        <v>703</v>
      </c>
      <c r="CW308" t="str">
        <f>"18655560412"</f>
        <v>18655560412</v>
      </c>
      <c r="CX308" t="s">
        <v>704</v>
      </c>
      <c r="CY308" t="s">
        <v>124</v>
      </c>
      <c r="CZ308" t="s">
        <v>126</v>
      </c>
      <c r="DA308" t="s">
        <v>113</v>
      </c>
      <c r="DB308" t="s">
        <v>113</v>
      </c>
      <c r="DC308" t="s">
        <v>121</v>
      </c>
      <c r="DD308" t="s">
        <v>113</v>
      </c>
    </row>
    <row r="309" spans="1:108" ht="15" customHeight="1" x14ac:dyDescent="0.25">
      <c r="A309" t="s">
        <v>9175</v>
      </c>
      <c r="B309" t="s">
        <v>129</v>
      </c>
      <c r="C309" s="1">
        <v>44090.498672800924</v>
      </c>
      <c r="D309" s="1">
        <v>44130</v>
      </c>
      <c r="E309" t="s">
        <v>113</v>
      </c>
      <c r="F309" t="s">
        <v>9176</v>
      </c>
      <c r="G309" t="s">
        <v>12799</v>
      </c>
      <c r="H309" t="s">
        <v>680</v>
      </c>
      <c r="I309">
        <v>4</v>
      </c>
      <c r="J309">
        <v>4</v>
      </c>
      <c r="K309" s="1">
        <v>44180</v>
      </c>
      <c r="L309" s="1">
        <v>44483</v>
      </c>
      <c r="M309" s="1">
        <v>44180</v>
      </c>
      <c r="N309" s="1">
        <v>44483</v>
      </c>
      <c r="O309" t="s">
        <v>132</v>
      </c>
      <c r="P309" t="s">
        <v>9177</v>
      </c>
      <c r="R309" t="s">
        <v>9178</v>
      </c>
      <c r="T309" t="s">
        <v>5642</v>
      </c>
      <c r="U309" t="s">
        <v>234</v>
      </c>
      <c r="V309" s="3">
        <v>32609</v>
      </c>
      <c r="W309" t="s">
        <v>117</v>
      </c>
      <c r="Y309">
        <v>13524682827</v>
      </c>
      <c r="AA309">
        <v>712130</v>
      </c>
      <c r="AB309" t="s">
        <v>9179</v>
      </c>
      <c r="AC309" t="s">
        <v>9180</v>
      </c>
      <c r="AE309" t="s">
        <v>207</v>
      </c>
      <c r="AF309" t="s">
        <v>9178</v>
      </c>
      <c r="AH309" t="s">
        <v>5971</v>
      </c>
      <c r="AI309" t="s">
        <v>234</v>
      </c>
      <c r="AJ309" s="3">
        <v>32609</v>
      </c>
      <c r="AK309" t="s">
        <v>117</v>
      </c>
      <c r="AM309">
        <v>13524682827</v>
      </c>
      <c r="AO309" t="s">
        <v>9181</v>
      </c>
      <c r="AP309" t="s">
        <v>141</v>
      </c>
      <c r="AQ309" t="s">
        <v>688</v>
      </c>
      <c r="AR309" t="s">
        <v>689</v>
      </c>
      <c r="AS309" t="s">
        <v>690</v>
      </c>
      <c r="AT309" t="s">
        <v>691</v>
      </c>
      <c r="AU309" t="s">
        <v>692</v>
      </c>
      <c r="AV309" t="s">
        <v>693</v>
      </c>
      <c r="AW309" t="s">
        <v>522</v>
      </c>
      <c r="AX309" s="3">
        <v>73069</v>
      </c>
      <c r="AY309" t="s">
        <v>117</v>
      </c>
      <c r="BA309">
        <v>14053642525</v>
      </c>
      <c r="BC309" t="s">
        <v>694</v>
      </c>
      <c r="BD309" t="s">
        <v>695</v>
      </c>
      <c r="BE309" t="s">
        <v>522</v>
      </c>
      <c r="BF309" t="s">
        <v>696</v>
      </c>
      <c r="BG309" t="s">
        <v>234</v>
      </c>
      <c r="BH309" s="1">
        <v>44046.833333333336</v>
      </c>
      <c r="BI309">
        <v>56</v>
      </c>
      <c r="BJ309">
        <v>8</v>
      </c>
      <c r="BK309">
        <v>8</v>
      </c>
      <c r="BL309">
        <v>8</v>
      </c>
      <c r="BM309">
        <v>8</v>
      </c>
      <c r="BN309">
        <v>8</v>
      </c>
      <c r="BO309">
        <v>8</v>
      </c>
      <c r="BP309">
        <v>8</v>
      </c>
      <c r="BQ309" t="str">
        <f>"5:00 AM"</f>
        <v>5:00 AM</v>
      </c>
      <c r="BR309" t="str">
        <f>"5:00 PM"</f>
        <v>5:00 PM</v>
      </c>
      <c r="BS309" t="s">
        <v>120</v>
      </c>
      <c r="BT309">
        <v>0</v>
      </c>
      <c r="BU309">
        <v>1</v>
      </c>
      <c r="BV309" t="s">
        <v>113</v>
      </c>
      <c r="BW309">
        <v>0</v>
      </c>
      <c r="BX309" t="s">
        <v>883</v>
      </c>
      <c r="BY309" t="s">
        <v>9178</v>
      </c>
      <c r="CA309" t="s">
        <v>5642</v>
      </c>
      <c r="CB309" t="s">
        <v>234</v>
      </c>
      <c r="CC309" s="3">
        <v>32609</v>
      </c>
      <c r="CD309" t="s">
        <v>5653</v>
      </c>
      <c r="CE309" t="s">
        <v>5654</v>
      </c>
      <c r="CF309" s="4">
        <v>12.41</v>
      </c>
      <c r="CG309" s="4">
        <v>12.41</v>
      </c>
      <c r="CH309" s="4">
        <v>18.62</v>
      </c>
      <c r="CI309" s="4">
        <v>18.62</v>
      </c>
      <c r="CJ309" t="s">
        <v>123</v>
      </c>
      <c r="CL309" t="s">
        <v>9182</v>
      </c>
      <c r="CO309" t="s">
        <v>124</v>
      </c>
      <c r="CP309" t="s">
        <v>113</v>
      </c>
      <c r="CQ309" t="s">
        <v>113</v>
      </c>
      <c r="CR309" t="s">
        <v>121</v>
      </c>
      <c r="CS309" t="s">
        <v>113</v>
      </c>
      <c r="CT309" t="s">
        <v>121</v>
      </c>
      <c r="CU309" t="s">
        <v>113</v>
      </c>
      <c r="CV309" t="s">
        <v>3130</v>
      </c>
      <c r="CW309" t="str">
        <f>"13524682827"</f>
        <v>13524682827</v>
      </c>
      <c r="CX309" t="s">
        <v>9181</v>
      </c>
      <c r="CY309" t="s">
        <v>124</v>
      </c>
      <c r="CZ309" t="s">
        <v>126</v>
      </c>
      <c r="DA309" t="s">
        <v>113</v>
      </c>
      <c r="DB309" t="s">
        <v>113</v>
      </c>
      <c r="DC309" t="s">
        <v>121</v>
      </c>
      <c r="DD309" t="s">
        <v>113</v>
      </c>
    </row>
    <row r="310" spans="1:108" ht="15" customHeight="1" x14ac:dyDescent="0.25">
      <c r="A310" t="s">
        <v>10542</v>
      </c>
      <c r="B310" t="s">
        <v>129</v>
      </c>
      <c r="C310" s="1">
        <v>44090.503119675923</v>
      </c>
      <c r="D310" s="1">
        <v>44130</v>
      </c>
      <c r="E310" t="s">
        <v>113</v>
      </c>
      <c r="F310" t="s">
        <v>874</v>
      </c>
      <c r="G310" t="s">
        <v>12799</v>
      </c>
      <c r="H310" t="s">
        <v>680</v>
      </c>
      <c r="I310">
        <v>2</v>
      </c>
      <c r="J310">
        <v>2</v>
      </c>
      <c r="K310" s="1">
        <v>44180</v>
      </c>
      <c r="L310" s="1">
        <v>44433</v>
      </c>
      <c r="M310" s="1">
        <v>44180</v>
      </c>
      <c r="N310" s="1">
        <v>44433</v>
      </c>
      <c r="O310" t="s">
        <v>132</v>
      </c>
      <c r="P310" t="s">
        <v>10543</v>
      </c>
      <c r="Q310" t="s">
        <v>10543</v>
      </c>
      <c r="R310" t="s">
        <v>10544</v>
      </c>
      <c r="T310" t="s">
        <v>10545</v>
      </c>
      <c r="U310" t="s">
        <v>610</v>
      </c>
      <c r="V310" s="3">
        <v>22737</v>
      </c>
      <c r="W310" t="s">
        <v>117</v>
      </c>
      <c r="Y310">
        <v>15402227105</v>
      </c>
      <c r="AA310">
        <v>711212</v>
      </c>
      <c r="AB310" t="s">
        <v>10546</v>
      </c>
      <c r="AC310" t="s">
        <v>10547</v>
      </c>
      <c r="AE310" t="s">
        <v>686</v>
      </c>
      <c r="AF310" t="s">
        <v>10548</v>
      </c>
      <c r="AH310" t="s">
        <v>10549</v>
      </c>
      <c r="AI310" t="s">
        <v>610</v>
      </c>
      <c r="AJ310" s="3">
        <v>22737</v>
      </c>
      <c r="AK310" t="s">
        <v>117</v>
      </c>
      <c r="AM310">
        <v>15402227105</v>
      </c>
      <c r="AO310" t="s">
        <v>10550</v>
      </c>
      <c r="AP310" t="s">
        <v>141</v>
      </c>
      <c r="AQ310" t="s">
        <v>688</v>
      </c>
      <c r="AR310" t="s">
        <v>689</v>
      </c>
      <c r="AS310" t="s">
        <v>690</v>
      </c>
      <c r="AT310" t="s">
        <v>691</v>
      </c>
      <c r="AU310" t="s">
        <v>692</v>
      </c>
      <c r="AV310" t="s">
        <v>693</v>
      </c>
      <c r="AW310" t="s">
        <v>522</v>
      </c>
      <c r="AX310" s="3">
        <v>73069</v>
      </c>
      <c r="AY310" t="s">
        <v>117</v>
      </c>
      <c r="BA310">
        <v>14053642525</v>
      </c>
      <c r="BC310" t="s">
        <v>694</v>
      </c>
      <c r="BD310" t="s">
        <v>695</v>
      </c>
      <c r="BE310" t="s">
        <v>522</v>
      </c>
      <c r="BF310" t="s">
        <v>696</v>
      </c>
      <c r="BG310" t="s">
        <v>610</v>
      </c>
      <c r="BH310" s="1">
        <v>44046.833333333336</v>
      </c>
      <c r="BI310">
        <v>56</v>
      </c>
      <c r="BJ310">
        <v>8</v>
      </c>
      <c r="BK310">
        <v>8</v>
      </c>
      <c r="BL310">
        <v>8</v>
      </c>
      <c r="BM310">
        <v>8</v>
      </c>
      <c r="BN310">
        <v>8</v>
      </c>
      <c r="BO310">
        <v>8</v>
      </c>
      <c r="BP310">
        <v>8</v>
      </c>
      <c r="BQ310" t="str">
        <f>"5:00 AM"</f>
        <v>5:00 AM</v>
      </c>
      <c r="BR310" t="str">
        <f>"5:00 PM"</f>
        <v>5:00 PM</v>
      </c>
      <c r="BS310" t="s">
        <v>120</v>
      </c>
      <c r="BT310">
        <v>0</v>
      </c>
      <c r="BU310">
        <v>1</v>
      </c>
      <c r="BV310" t="s">
        <v>113</v>
      </c>
      <c r="BW310">
        <v>0</v>
      </c>
      <c r="BX310" t="s">
        <v>883</v>
      </c>
      <c r="BY310" t="s">
        <v>10544</v>
      </c>
      <c r="CA310" t="s">
        <v>10545</v>
      </c>
      <c r="CB310" t="s">
        <v>610</v>
      </c>
      <c r="CC310" s="3">
        <v>22737</v>
      </c>
      <c r="CD310" t="s">
        <v>10551</v>
      </c>
      <c r="CE310" t="s">
        <v>1652</v>
      </c>
      <c r="CF310" s="4">
        <v>15.17</v>
      </c>
      <c r="CG310" s="4">
        <v>15.17</v>
      </c>
      <c r="CH310" s="4">
        <v>22.76</v>
      </c>
      <c r="CI310" s="4">
        <v>22.76</v>
      </c>
      <c r="CJ310" t="s">
        <v>123</v>
      </c>
      <c r="CL310" t="s">
        <v>10552</v>
      </c>
      <c r="CO310" t="s">
        <v>124</v>
      </c>
      <c r="CP310" t="s">
        <v>113</v>
      </c>
      <c r="CQ310" t="s">
        <v>113</v>
      </c>
      <c r="CR310" t="s">
        <v>121</v>
      </c>
      <c r="CS310" t="s">
        <v>113</v>
      </c>
      <c r="CT310" t="s">
        <v>121</v>
      </c>
      <c r="CU310" t="s">
        <v>113</v>
      </c>
      <c r="CV310" t="s">
        <v>3130</v>
      </c>
      <c r="CW310" t="str">
        <f>"15402227105"</f>
        <v>15402227105</v>
      </c>
      <c r="CX310" t="s">
        <v>10553</v>
      </c>
      <c r="CY310" t="s">
        <v>124</v>
      </c>
      <c r="CZ310" t="s">
        <v>126</v>
      </c>
      <c r="DA310" t="s">
        <v>113</v>
      </c>
      <c r="DB310" t="s">
        <v>113</v>
      </c>
      <c r="DC310" t="s">
        <v>121</v>
      </c>
      <c r="DD310" t="s">
        <v>113</v>
      </c>
    </row>
    <row r="311" spans="1:108" ht="15" customHeight="1" x14ac:dyDescent="0.25">
      <c r="A311" t="s">
        <v>8322</v>
      </c>
      <c r="B311" t="s">
        <v>129</v>
      </c>
      <c r="C311" s="1">
        <v>44090.508756365743</v>
      </c>
      <c r="D311" s="1">
        <v>44126</v>
      </c>
      <c r="E311" t="s">
        <v>113</v>
      </c>
      <c r="F311" t="s">
        <v>2470</v>
      </c>
      <c r="G311" t="s">
        <v>12799</v>
      </c>
      <c r="H311" t="s">
        <v>680</v>
      </c>
      <c r="I311">
        <v>2</v>
      </c>
      <c r="J311">
        <v>2</v>
      </c>
      <c r="K311" s="1">
        <v>44180</v>
      </c>
      <c r="L311" s="1">
        <v>44469</v>
      </c>
      <c r="M311" s="1">
        <v>44180</v>
      </c>
      <c r="N311" s="1">
        <v>44469</v>
      </c>
      <c r="O311" t="s">
        <v>132</v>
      </c>
      <c r="P311" t="s">
        <v>8323</v>
      </c>
      <c r="R311" t="s">
        <v>8324</v>
      </c>
      <c r="T311" t="s">
        <v>276</v>
      </c>
      <c r="U311" t="s">
        <v>610</v>
      </c>
      <c r="V311" s="3">
        <v>20115</v>
      </c>
      <c r="W311" t="s">
        <v>117</v>
      </c>
      <c r="Y311">
        <v>15402727593</v>
      </c>
      <c r="AA311">
        <v>711212</v>
      </c>
      <c r="AB311" t="s">
        <v>862</v>
      </c>
      <c r="AC311" t="s">
        <v>8325</v>
      </c>
      <c r="AE311" t="s">
        <v>686</v>
      </c>
      <c r="AF311" t="s">
        <v>8326</v>
      </c>
      <c r="AH311" t="s">
        <v>276</v>
      </c>
      <c r="AI311" t="s">
        <v>610</v>
      </c>
      <c r="AJ311" s="3">
        <v>20115</v>
      </c>
      <c r="AK311" t="s">
        <v>117</v>
      </c>
      <c r="AM311">
        <v>15402727593</v>
      </c>
      <c r="AO311" t="s">
        <v>8327</v>
      </c>
      <c r="AP311" t="s">
        <v>141</v>
      </c>
      <c r="AQ311" t="s">
        <v>688</v>
      </c>
      <c r="AR311" t="s">
        <v>689</v>
      </c>
      <c r="AS311" t="s">
        <v>690</v>
      </c>
      <c r="AT311" t="s">
        <v>691</v>
      </c>
      <c r="AU311" t="s">
        <v>692</v>
      </c>
      <c r="AV311" t="s">
        <v>693</v>
      </c>
      <c r="AW311" t="s">
        <v>522</v>
      </c>
      <c r="AX311" s="3">
        <v>73069</v>
      </c>
      <c r="AY311" t="s">
        <v>117</v>
      </c>
      <c r="BA311">
        <v>14053642525</v>
      </c>
      <c r="BC311" t="s">
        <v>694</v>
      </c>
      <c r="BD311" t="s">
        <v>695</v>
      </c>
      <c r="BE311" t="s">
        <v>522</v>
      </c>
      <c r="BF311" t="s">
        <v>696</v>
      </c>
      <c r="BG311" t="s">
        <v>610</v>
      </c>
      <c r="BH311" s="1">
        <v>44046.833333333336</v>
      </c>
      <c r="BI311">
        <v>56</v>
      </c>
      <c r="BJ311">
        <v>8</v>
      </c>
      <c r="BK311">
        <v>8</v>
      </c>
      <c r="BL311">
        <v>8</v>
      </c>
      <c r="BM311">
        <v>8</v>
      </c>
      <c r="BN311">
        <v>8</v>
      </c>
      <c r="BO311">
        <v>8</v>
      </c>
      <c r="BP311">
        <v>8</v>
      </c>
      <c r="BQ311" t="str">
        <f>"5:00 AM"</f>
        <v>5:00 AM</v>
      </c>
      <c r="BR311" t="str">
        <f>"5:00 PM"</f>
        <v>5:00 PM</v>
      </c>
      <c r="BS311" t="s">
        <v>120</v>
      </c>
      <c r="BT311">
        <v>0</v>
      </c>
      <c r="BU311">
        <v>1</v>
      </c>
      <c r="BV311" t="s">
        <v>113</v>
      </c>
      <c r="BW311">
        <v>0</v>
      </c>
      <c r="BX311" t="s">
        <v>883</v>
      </c>
      <c r="BY311" t="s">
        <v>8328</v>
      </c>
      <c r="CA311" t="s">
        <v>8329</v>
      </c>
      <c r="CB311" t="s">
        <v>610</v>
      </c>
      <c r="CC311" s="3">
        <v>20198</v>
      </c>
      <c r="CD311" t="s">
        <v>8330</v>
      </c>
      <c r="CE311" t="s">
        <v>1652</v>
      </c>
      <c r="CF311" s="4">
        <v>15.17</v>
      </c>
      <c r="CG311" s="4">
        <v>15.17</v>
      </c>
      <c r="CH311" s="4">
        <v>22.76</v>
      </c>
      <c r="CI311" s="4">
        <v>22.76</v>
      </c>
      <c r="CJ311" t="s">
        <v>123</v>
      </c>
      <c r="CL311" t="s">
        <v>8331</v>
      </c>
      <c r="CO311" t="s">
        <v>124</v>
      </c>
      <c r="CP311" t="s">
        <v>113</v>
      </c>
      <c r="CQ311" t="s">
        <v>113</v>
      </c>
      <c r="CR311" t="s">
        <v>121</v>
      </c>
      <c r="CS311" t="s">
        <v>113</v>
      </c>
      <c r="CT311" t="s">
        <v>121</v>
      </c>
      <c r="CU311" t="s">
        <v>113</v>
      </c>
      <c r="CV311" t="s">
        <v>3130</v>
      </c>
      <c r="CW311" t="str">
        <f>"15402727593"</f>
        <v>15402727593</v>
      </c>
      <c r="CX311" t="s">
        <v>8327</v>
      </c>
      <c r="CY311" t="s">
        <v>124</v>
      </c>
      <c r="CZ311" t="s">
        <v>126</v>
      </c>
      <c r="DA311" t="s">
        <v>113</v>
      </c>
      <c r="DB311" t="s">
        <v>113</v>
      </c>
      <c r="DC311" t="s">
        <v>121</v>
      </c>
      <c r="DD311" t="s">
        <v>113</v>
      </c>
    </row>
    <row r="312" spans="1:108" ht="15" customHeight="1" x14ac:dyDescent="0.25">
      <c r="A312" t="s">
        <v>6298</v>
      </c>
      <c r="B312" t="s">
        <v>129</v>
      </c>
      <c r="C312" s="1">
        <v>44090.52966064815</v>
      </c>
      <c r="D312" s="1">
        <v>44133</v>
      </c>
      <c r="E312" t="s">
        <v>113</v>
      </c>
      <c r="F312" t="s">
        <v>561</v>
      </c>
      <c r="G312" t="s">
        <v>12787</v>
      </c>
      <c r="H312" t="s">
        <v>176</v>
      </c>
      <c r="I312">
        <v>165</v>
      </c>
      <c r="J312">
        <v>165</v>
      </c>
      <c r="K312" s="1">
        <v>44180</v>
      </c>
      <c r="L312" s="1">
        <v>44484</v>
      </c>
      <c r="M312" s="1">
        <v>44180</v>
      </c>
      <c r="N312" s="1">
        <v>44484</v>
      </c>
      <c r="O312" t="s">
        <v>132</v>
      </c>
      <c r="P312" t="s">
        <v>6299</v>
      </c>
      <c r="R312" t="s">
        <v>6300</v>
      </c>
      <c r="T312" t="s">
        <v>6301</v>
      </c>
      <c r="U312" t="s">
        <v>348</v>
      </c>
      <c r="V312" s="3">
        <v>30738</v>
      </c>
      <c r="W312" t="s">
        <v>117</v>
      </c>
      <c r="Y312">
        <v>17063989290</v>
      </c>
      <c r="AA312">
        <v>1153</v>
      </c>
      <c r="AB312" t="s">
        <v>6302</v>
      </c>
      <c r="AC312" t="s">
        <v>3366</v>
      </c>
      <c r="AD312" t="s">
        <v>6303</v>
      </c>
      <c r="AE312" t="s">
        <v>263</v>
      </c>
      <c r="AF312" t="s">
        <v>6300</v>
      </c>
      <c r="AH312" t="s">
        <v>6301</v>
      </c>
      <c r="AI312" t="s">
        <v>348</v>
      </c>
      <c r="AJ312" s="3">
        <v>30738</v>
      </c>
      <c r="AK312" t="s">
        <v>117</v>
      </c>
      <c r="AM312">
        <v>17063989290</v>
      </c>
      <c r="AO312" t="s">
        <v>6304</v>
      </c>
      <c r="AP312" t="s">
        <v>239</v>
      </c>
      <c r="AQ312" t="s">
        <v>472</v>
      </c>
      <c r="AR312" t="s">
        <v>473</v>
      </c>
      <c r="AS312" t="s">
        <v>124</v>
      </c>
      <c r="AT312" t="s">
        <v>474</v>
      </c>
      <c r="AU312" t="s">
        <v>475</v>
      </c>
      <c r="AV312" t="s">
        <v>476</v>
      </c>
      <c r="AW312" t="s">
        <v>324</v>
      </c>
      <c r="AX312" s="3">
        <v>83814</v>
      </c>
      <c r="AY312" t="s">
        <v>117</v>
      </c>
      <c r="BA312">
        <v>12087772654</v>
      </c>
      <c r="BC312" t="s">
        <v>933</v>
      </c>
      <c r="BD312" t="s">
        <v>478</v>
      </c>
      <c r="BG312" t="s">
        <v>591</v>
      </c>
      <c r="BH312" s="1">
        <v>44066.833333333336</v>
      </c>
      <c r="BI312">
        <v>40</v>
      </c>
      <c r="BJ312">
        <v>0</v>
      </c>
      <c r="BK312">
        <v>8</v>
      </c>
      <c r="BL312">
        <v>8</v>
      </c>
      <c r="BM312">
        <v>8</v>
      </c>
      <c r="BN312">
        <v>8</v>
      </c>
      <c r="BO312">
        <v>8</v>
      </c>
      <c r="BP312">
        <v>0</v>
      </c>
      <c r="BQ312" t="str">
        <f>"8:00 AM"</f>
        <v>8:00 AM</v>
      </c>
      <c r="BR312" t="str">
        <f>"5:00 PM"</f>
        <v>5:00 PM</v>
      </c>
      <c r="BS312" t="s">
        <v>120</v>
      </c>
      <c r="BT312">
        <v>0</v>
      </c>
      <c r="BU312">
        <v>0</v>
      </c>
      <c r="BV312" t="s">
        <v>113</v>
      </c>
      <c r="BW312">
        <v>0</v>
      </c>
      <c r="BX312" t="s">
        <v>6305</v>
      </c>
      <c r="BY312" t="s">
        <v>6306</v>
      </c>
      <c r="CA312" t="s">
        <v>6307</v>
      </c>
      <c r="CB312" t="s">
        <v>591</v>
      </c>
      <c r="CC312" s="3">
        <v>29474</v>
      </c>
      <c r="CD312" t="s">
        <v>601</v>
      </c>
      <c r="CE312" t="s">
        <v>602</v>
      </c>
      <c r="CF312" s="4">
        <v>10.78</v>
      </c>
      <c r="CG312" s="4">
        <v>20.100000000000001</v>
      </c>
      <c r="CH312" s="4">
        <v>16.170000000000002</v>
      </c>
      <c r="CI312" s="4">
        <v>30.15</v>
      </c>
      <c r="CJ312" t="s">
        <v>123</v>
      </c>
      <c r="CK312" t="s">
        <v>4725</v>
      </c>
      <c r="CL312" t="s">
        <v>6308</v>
      </c>
      <c r="CO312" t="s">
        <v>124</v>
      </c>
      <c r="CP312" t="s">
        <v>121</v>
      </c>
      <c r="CQ312" t="s">
        <v>121</v>
      </c>
      <c r="CR312" t="s">
        <v>121</v>
      </c>
      <c r="CS312" t="s">
        <v>121</v>
      </c>
      <c r="CT312" t="s">
        <v>121</v>
      </c>
      <c r="CU312" t="s">
        <v>121</v>
      </c>
      <c r="CV312" t="s">
        <v>485</v>
      </c>
      <c r="CW312" t="str">
        <f>"17063989290"</f>
        <v>17063989290</v>
      </c>
      <c r="CX312" t="s">
        <v>6309</v>
      </c>
      <c r="CY312" t="s">
        <v>124</v>
      </c>
      <c r="CZ312" t="s">
        <v>126</v>
      </c>
      <c r="DA312" t="s">
        <v>113</v>
      </c>
      <c r="DB312" t="s">
        <v>121</v>
      </c>
      <c r="DC312" t="s">
        <v>121</v>
      </c>
      <c r="DD312" t="s">
        <v>113</v>
      </c>
    </row>
    <row r="313" spans="1:108" ht="15" customHeight="1" x14ac:dyDescent="0.25">
      <c r="A313" t="s">
        <v>9797</v>
      </c>
      <c r="B313" t="s">
        <v>129</v>
      </c>
      <c r="C313" s="1">
        <v>44090.584636342595</v>
      </c>
      <c r="D313" s="1">
        <v>44132</v>
      </c>
      <c r="E313" t="s">
        <v>113</v>
      </c>
      <c r="F313" t="s">
        <v>1135</v>
      </c>
      <c r="G313" t="s">
        <v>12798</v>
      </c>
      <c r="H313" t="s">
        <v>649</v>
      </c>
      <c r="I313">
        <v>45</v>
      </c>
      <c r="J313">
        <v>45</v>
      </c>
      <c r="K313" s="1">
        <v>44165</v>
      </c>
      <c r="L313" s="1">
        <v>44397</v>
      </c>
      <c r="M313" s="1">
        <v>44165</v>
      </c>
      <c r="N313" s="1">
        <v>44397</v>
      </c>
      <c r="O313" t="s">
        <v>132</v>
      </c>
      <c r="P313" t="s">
        <v>9798</v>
      </c>
      <c r="Q313" t="s">
        <v>9799</v>
      </c>
      <c r="R313" t="s">
        <v>9800</v>
      </c>
      <c r="T313" t="s">
        <v>1317</v>
      </c>
      <c r="U313" t="s">
        <v>158</v>
      </c>
      <c r="V313" s="3">
        <v>77016</v>
      </c>
      <c r="W313" t="s">
        <v>117</v>
      </c>
      <c r="Y313">
        <v>19857689332</v>
      </c>
      <c r="Z313">
        <v>0</v>
      </c>
      <c r="AA313">
        <v>71399</v>
      </c>
      <c r="AB313" t="s">
        <v>1013</v>
      </c>
      <c r="AC313" t="s">
        <v>3677</v>
      </c>
      <c r="AE313" t="s">
        <v>161</v>
      </c>
      <c r="AF313" t="s">
        <v>9800</v>
      </c>
      <c r="AH313" t="s">
        <v>1317</v>
      </c>
      <c r="AI313" t="s">
        <v>158</v>
      </c>
      <c r="AJ313" s="3">
        <v>77016</v>
      </c>
      <c r="AK313" t="s">
        <v>117</v>
      </c>
      <c r="AM313">
        <v>19857689332</v>
      </c>
      <c r="AN313">
        <v>0</v>
      </c>
      <c r="AO313" t="s">
        <v>9801</v>
      </c>
      <c r="AP313" t="s">
        <v>239</v>
      </c>
      <c r="AQ313" t="s">
        <v>991</v>
      </c>
      <c r="AR313" t="s">
        <v>992</v>
      </c>
      <c r="AS313" t="s">
        <v>993</v>
      </c>
      <c r="AT313" t="s">
        <v>994</v>
      </c>
      <c r="AU313" t="s">
        <v>995</v>
      </c>
      <c r="AV313" t="s">
        <v>996</v>
      </c>
      <c r="AW313" t="s">
        <v>158</v>
      </c>
      <c r="AX313" s="3">
        <v>78550</v>
      </c>
      <c r="AY313" t="s">
        <v>117</v>
      </c>
      <c r="AZ313" t="s">
        <v>124</v>
      </c>
      <c r="BA313">
        <v>19564408720</v>
      </c>
      <c r="BB313">
        <v>0</v>
      </c>
      <c r="BC313" t="s">
        <v>1143</v>
      </c>
      <c r="BD313" t="s">
        <v>998</v>
      </c>
      <c r="BG313" t="s">
        <v>158</v>
      </c>
      <c r="BH313" s="1">
        <v>44094.833333333336</v>
      </c>
      <c r="BI313">
        <v>40</v>
      </c>
      <c r="BJ313">
        <v>8</v>
      </c>
      <c r="BK313">
        <v>0</v>
      </c>
      <c r="BL313">
        <v>0</v>
      </c>
      <c r="BM313">
        <v>8</v>
      </c>
      <c r="BN313">
        <v>8</v>
      </c>
      <c r="BO313">
        <v>8</v>
      </c>
      <c r="BP313">
        <v>8</v>
      </c>
      <c r="BQ313" t="str">
        <f>"1:00 PM"</f>
        <v>1:00 PM</v>
      </c>
      <c r="BR313" t="str">
        <f>"10:00 PM"</f>
        <v>10:00 PM</v>
      </c>
      <c r="BS313" t="s">
        <v>120</v>
      </c>
      <c r="BT313">
        <v>0</v>
      </c>
      <c r="BU313">
        <v>0</v>
      </c>
      <c r="BV313" t="s">
        <v>113</v>
      </c>
      <c r="BW313">
        <v>0</v>
      </c>
      <c r="BX313" t="s">
        <v>999</v>
      </c>
      <c r="BY313" t="s">
        <v>9800</v>
      </c>
      <c r="CA313" t="s">
        <v>1317</v>
      </c>
      <c r="CB313" t="s">
        <v>158</v>
      </c>
      <c r="CC313" s="3">
        <v>77016</v>
      </c>
      <c r="CD313" t="s">
        <v>1325</v>
      </c>
      <c r="CE313" t="s">
        <v>1326</v>
      </c>
      <c r="CF313" s="4">
        <v>8.83</v>
      </c>
      <c r="CG313" s="4">
        <v>11.02</v>
      </c>
      <c r="CH313" s="4">
        <v>0</v>
      </c>
      <c r="CI313" s="4">
        <v>0</v>
      </c>
      <c r="CJ313" t="s">
        <v>123</v>
      </c>
      <c r="CK313" t="s">
        <v>1004</v>
      </c>
      <c r="CL313" t="s">
        <v>9802</v>
      </c>
      <c r="CO313" t="s">
        <v>124</v>
      </c>
      <c r="CP313" t="s">
        <v>121</v>
      </c>
      <c r="CQ313" t="s">
        <v>121</v>
      </c>
      <c r="CR313" t="s">
        <v>113</v>
      </c>
      <c r="CS313" t="s">
        <v>121</v>
      </c>
      <c r="CT313" t="s">
        <v>121</v>
      </c>
      <c r="CU313" t="s">
        <v>121</v>
      </c>
      <c r="CV313" t="s">
        <v>5805</v>
      </c>
      <c r="CW313" t="str">
        <f>"19857689332"</f>
        <v>19857689332</v>
      </c>
      <c r="CX313" t="s">
        <v>9801</v>
      </c>
      <c r="CY313" t="s">
        <v>124</v>
      </c>
      <c r="CZ313" t="s">
        <v>126</v>
      </c>
      <c r="DA313" t="s">
        <v>113</v>
      </c>
      <c r="DB313" t="s">
        <v>121</v>
      </c>
      <c r="DC313" t="s">
        <v>121</v>
      </c>
      <c r="DD313" t="s">
        <v>113</v>
      </c>
    </row>
    <row r="314" spans="1:108" ht="15" customHeight="1" x14ac:dyDescent="0.25">
      <c r="A314" t="s">
        <v>2200</v>
      </c>
      <c r="B314" t="s">
        <v>129</v>
      </c>
      <c r="C314" s="1">
        <v>44090.623089004628</v>
      </c>
      <c r="D314" s="1">
        <v>44134</v>
      </c>
      <c r="E314" t="s">
        <v>113</v>
      </c>
      <c r="F314" t="s">
        <v>2201</v>
      </c>
      <c r="G314" t="s">
        <v>12791</v>
      </c>
      <c r="H314" t="s">
        <v>283</v>
      </c>
      <c r="I314">
        <v>2</v>
      </c>
      <c r="J314">
        <v>2</v>
      </c>
      <c r="K314" s="1">
        <v>44166</v>
      </c>
      <c r="L314" s="1">
        <v>44347</v>
      </c>
      <c r="M314" s="1">
        <v>44166</v>
      </c>
      <c r="N314" s="1">
        <v>44347</v>
      </c>
      <c r="O314" t="s">
        <v>115</v>
      </c>
      <c r="P314" t="s">
        <v>2202</v>
      </c>
      <c r="R314" t="s">
        <v>2203</v>
      </c>
      <c r="T314" t="s">
        <v>2204</v>
      </c>
      <c r="U314" t="s">
        <v>234</v>
      </c>
      <c r="V314" s="3">
        <v>33922</v>
      </c>
      <c r="W314" t="s">
        <v>117</v>
      </c>
      <c r="Y314">
        <v>12392833999</v>
      </c>
      <c r="AA314">
        <v>721110</v>
      </c>
      <c r="AB314" t="s">
        <v>2205</v>
      </c>
      <c r="AC314" t="s">
        <v>2206</v>
      </c>
      <c r="AE314" t="s">
        <v>139</v>
      </c>
      <c r="AF314" t="s">
        <v>2203</v>
      </c>
      <c r="AH314" t="s">
        <v>2207</v>
      </c>
      <c r="AI314" t="s">
        <v>234</v>
      </c>
      <c r="AJ314" s="3">
        <v>33922</v>
      </c>
      <c r="AK314" t="s">
        <v>117</v>
      </c>
      <c r="AM314">
        <v>12392833999</v>
      </c>
      <c r="AO314" t="s">
        <v>124</v>
      </c>
      <c r="AP314" t="s">
        <v>239</v>
      </c>
      <c r="AQ314" t="s">
        <v>712</v>
      </c>
      <c r="AR314" t="s">
        <v>713</v>
      </c>
      <c r="AT314" t="s">
        <v>714</v>
      </c>
      <c r="AV314" t="s">
        <v>715</v>
      </c>
      <c r="AW314" t="s">
        <v>716</v>
      </c>
      <c r="AX314" s="3">
        <v>11590</v>
      </c>
      <c r="AY314" t="s">
        <v>117</v>
      </c>
      <c r="BA314">
        <v>15163307168</v>
      </c>
      <c r="BC314" t="s">
        <v>717</v>
      </c>
      <c r="BD314" t="s">
        <v>718</v>
      </c>
      <c r="BE314" t="s">
        <v>716</v>
      </c>
      <c r="BG314" t="s">
        <v>234</v>
      </c>
      <c r="BH314" s="1">
        <v>44089.833333333336</v>
      </c>
      <c r="BI314">
        <v>35</v>
      </c>
      <c r="BJ314">
        <v>7</v>
      </c>
      <c r="BK314">
        <v>0</v>
      </c>
      <c r="BL314">
        <v>7</v>
      </c>
      <c r="BM314">
        <v>7</v>
      </c>
      <c r="BN314">
        <v>0</v>
      </c>
      <c r="BO314">
        <v>7</v>
      </c>
      <c r="BP314">
        <v>7</v>
      </c>
      <c r="BQ314" t="str">
        <f>"7:00 AM"</f>
        <v>7:00 AM</v>
      </c>
      <c r="BR314" t="str">
        <f>"10:00 PM"</f>
        <v>10:00 PM</v>
      </c>
      <c r="BS314" t="s">
        <v>120</v>
      </c>
      <c r="BT314">
        <v>0</v>
      </c>
      <c r="BU314">
        <v>0</v>
      </c>
      <c r="BV314" t="s">
        <v>113</v>
      </c>
      <c r="BW314">
        <v>0</v>
      </c>
      <c r="BX314" t="s">
        <v>170</v>
      </c>
      <c r="BY314" t="s">
        <v>2203</v>
      </c>
      <c r="CA314" t="s">
        <v>2204</v>
      </c>
      <c r="CB314" t="s">
        <v>234</v>
      </c>
      <c r="CC314" s="3">
        <v>33922</v>
      </c>
      <c r="CD314" t="s">
        <v>2208</v>
      </c>
      <c r="CE314" t="s">
        <v>2209</v>
      </c>
      <c r="CF314" s="4">
        <v>11.83</v>
      </c>
      <c r="CG314" s="4">
        <v>11.83</v>
      </c>
      <c r="CH314" s="4">
        <v>17.75</v>
      </c>
      <c r="CI314" s="4">
        <v>17.75</v>
      </c>
      <c r="CJ314" t="s">
        <v>123</v>
      </c>
      <c r="CL314" t="s">
        <v>2210</v>
      </c>
      <c r="CO314" t="s">
        <v>124</v>
      </c>
      <c r="CP314" t="s">
        <v>113</v>
      </c>
      <c r="CQ314" t="s">
        <v>113</v>
      </c>
      <c r="CR314" t="s">
        <v>121</v>
      </c>
      <c r="CS314" t="s">
        <v>113</v>
      </c>
      <c r="CT314" t="s">
        <v>121</v>
      </c>
      <c r="CU314" t="s">
        <v>121</v>
      </c>
      <c r="CV314" t="s">
        <v>2211</v>
      </c>
      <c r="CW314" t="str">
        <f>"12392833999"</f>
        <v>12392833999</v>
      </c>
      <c r="CX314" t="s">
        <v>124</v>
      </c>
      <c r="CY314" t="s">
        <v>2212</v>
      </c>
      <c r="CZ314" t="s">
        <v>126</v>
      </c>
      <c r="DA314" t="s">
        <v>113</v>
      </c>
      <c r="DB314" t="s">
        <v>113</v>
      </c>
      <c r="DC314" t="s">
        <v>121</v>
      </c>
      <c r="DD314" t="s">
        <v>113</v>
      </c>
    </row>
    <row r="315" spans="1:108" ht="15" customHeight="1" x14ac:dyDescent="0.25">
      <c r="A315" t="s">
        <v>6428</v>
      </c>
      <c r="B315" t="s">
        <v>129</v>
      </c>
      <c r="C315" s="1">
        <v>44090.633122800929</v>
      </c>
      <c r="D315" s="1">
        <v>44140</v>
      </c>
      <c r="E315" t="s">
        <v>113</v>
      </c>
      <c r="F315" t="s">
        <v>6429</v>
      </c>
      <c r="G315" t="s">
        <v>12814</v>
      </c>
      <c r="H315" t="s">
        <v>1818</v>
      </c>
      <c r="I315">
        <v>3</v>
      </c>
      <c r="J315">
        <v>3</v>
      </c>
      <c r="K315" s="1">
        <v>44180</v>
      </c>
      <c r="L315" s="1">
        <v>44484</v>
      </c>
      <c r="M315" s="1">
        <v>44180</v>
      </c>
      <c r="N315" s="1">
        <v>44484</v>
      </c>
      <c r="O315" t="s">
        <v>115</v>
      </c>
      <c r="P315" t="s">
        <v>6430</v>
      </c>
      <c r="Q315" t="s">
        <v>178</v>
      </c>
      <c r="R315" t="s">
        <v>6431</v>
      </c>
      <c r="S315" t="s">
        <v>6432</v>
      </c>
      <c r="T315" t="s">
        <v>1174</v>
      </c>
      <c r="U315" t="s">
        <v>541</v>
      </c>
      <c r="V315" s="3">
        <v>70526</v>
      </c>
      <c r="W315" t="s">
        <v>117</v>
      </c>
      <c r="Y315">
        <v>13377880595</v>
      </c>
      <c r="AA315">
        <v>238120</v>
      </c>
      <c r="AB315" t="s">
        <v>6433</v>
      </c>
      <c r="AC315" t="s">
        <v>6434</v>
      </c>
      <c r="AD315" t="s">
        <v>731</v>
      </c>
      <c r="AE315" t="s">
        <v>263</v>
      </c>
      <c r="AF315" t="s">
        <v>6432</v>
      </c>
      <c r="AH315" t="s">
        <v>1174</v>
      </c>
      <c r="AI315" t="s">
        <v>541</v>
      </c>
      <c r="AJ315" s="3">
        <v>70526</v>
      </c>
      <c r="AK315" t="s">
        <v>117</v>
      </c>
      <c r="AM315">
        <v>13377880595</v>
      </c>
      <c r="AO315" t="s">
        <v>124</v>
      </c>
      <c r="AP315" t="s">
        <v>239</v>
      </c>
      <c r="AQ315" t="s">
        <v>6435</v>
      </c>
      <c r="AR315" t="s">
        <v>6436</v>
      </c>
      <c r="AS315" t="s">
        <v>755</v>
      </c>
      <c r="AT315" t="s">
        <v>6437</v>
      </c>
      <c r="AU315" t="s">
        <v>6438</v>
      </c>
      <c r="AV315" t="s">
        <v>1856</v>
      </c>
      <c r="AW315" t="s">
        <v>339</v>
      </c>
      <c r="AX315" s="3">
        <v>27536</v>
      </c>
      <c r="AY315" t="s">
        <v>117</v>
      </c>
      <c r="BA315">
        <v>12524922543</v>
      </c>
      <c r="BC315" t="s">
        <v>6439</v>
      </c>
      <c r="BD315" t="s">
        <v>6440</v>
      </c>
      <c r="BG315" t="s">
        <v>541</v>
      </c>
      <c r="BH315" s="1">
        <v>44089.833333333336</v>
      </c>
      <c r="BI315">
        <v>40</v>
      </c>
      <c r="BJ315">
        <v>0</v>
      </c>
      <c r="BK315">
        <v>7</v>
      </c>
      <c r="BL315">
        <v>7</v>
      </c>
      <c r="BM315">
        <v>7</v>
      </c>
      <c r="BN315">
        <v>7</v>
      </c>
      <c r="BO315">
        <v>7</v>
      </c>
      <c r="BP315">
        <v>5</v>
      </c>
      <c r="BQ315" t="str">
        <f>"7:00 AM"</f>
        <v>7:00 AM</v>
      </c>
      <c r="BR315" t="str">
        <f>"4:00 PM"</f>
        <v>4:00 PM</v>
      </c>
      <c r="BS315" t="s">
        <v>120</v>
      </c>
      <c r="BT315">
        <v>0</v>
      </c>
      <c r="BU315">
        <v>3</v>
      </c>
      <c r="BV315" t="s">
        <v>113</v>
      </c>
      <c r="BW315">
        <v>0</v>
      </c>
      <c r="BX315" s="2" t="s">
        <v>6441</v>
      </c>
      <c r="BY315" t="s">
        <v>6432</v>
      </c>
      <c r="BZ315" t="s">
        <v>178</v>
      </c>
      <c r="CA315" t="s">
        <v>1174</v>
      </c>
      <c r="CB315" t="s">
        <v>541</v>
      </c>
      <c r="CC315" s="3">
        <v>70526</v>
      </c>
      <c r="CD315" t="s">
        <v>1184</v>
      </c>
      <c r="CE315" t="s">
        <v>1185</v>
      </c>
      <c r="CF315" s="4">
        <v>14.6</v>
      </c>
      <c r="CG315" s="4">
        <v>14.6</v>
      </c>
      <c r="CH315" s="4">
        <v>21.9</v>
      </c>
      <c r="CI315" s="4">
        <v>21.9</v>
      </c>
      <c r="CJ315" t="s">
        <v>123</v>
      </c>
      <c r="CK315" t="s">
        <v>6442</v>
      </c>
      <c r="CL315" t="s">
        <v>6443</v>
      </c>
      <c r="CO315" t="s">
        <v>124</v>
      </c>
      <c r="CP315" t="s">
        <v>121</v>
      </c>
      <c r="CQ315" t="s">
        <v>121</v>
      </c>
      <c r="CR315" t="s">
        <v>121</v>
      </c>
      <c r="CS315" t="s">
        <v>113</v>
      </c>
      <c r="CT315" t="s">
        <v>121</v>
      </c>
      <c r="CU315" t="s">
        <v>113</v>
      </c>
      <c r="CV315" t="s">
        <v>6444</v>
      </c>
      <c r="CW315" t="str">
        <f>"13377880595"</f>
        <v>13377880595</v>
      </c>
      <c r="CX315" t="s">
        <v>124</v>
      </c>
      <c r="CY315" t="s">
        <v>6445</v>
      </c>
      <c r="CZ315" t="s">
        <v>126</v>
      </c>
      <c r="DA315" t="s">
        <v>113</v>
      </c>
      <c r="DB315" t="s">
        <v>113</v>
      </c>
      <c r="DC315" t="s">
        <v>121</v>
      </c>
      <c r="DD315" t="s">
        <v>113</v>
      </c>
    </row>
    <row r="316" spans="1:108" ht="15" customHeight="1" x14ac:dyDescent="0.25">
      <c r="A316" t="s">
        <v>4170</v>
      </c>
      <c r="B316" t="s">
        <v>129</v>
      </c>
      <c r="C316" s="1">
        <v>44090.634434027779</v>
      </c>
      <c r="D316" s="1">
        <v>44131</v>
      </c>
      <c r="E316" t="s">
        <v>121</v>
      </c>
      <c r="F316" t="s">
        <v>4171</v>
      </c>
      <c r="G316" t="s">
        <v>12833</v>
      </c>
      <c r="H316" t="s">
        <v>4172</v>
      </c>
      <c r="I316">
        <v>6</v>
      </c>
      <c r="J316">
        <v>6</v>
      </c>
      <c r="K316" s="1">
        <v>44165</v>
      </c>
      <c r="L316" s="1">
        <v>44389</v>
      </c>
      <c r="M316" s="1">
        <v>44165</v>
      </c>
      <c r="N316" s="1">
        <v>44389</v>
      </c>
      <c r="O316" t="s">
        <v>115</v>
      </c>
      <c r="P316" t="s">
        <v>4173</v>
      </c>
      <c r="Q316" t="s">
        <v>124</v>
      </c>
      <c r="R316" t="s">
        <v>4174</v>
      </c>
      <c r="S316" t="s">
        <v>124</v>
      </c>
      <c r="T316" t="s">
        <v>4175</v>
      </c>
      <c r="U316" t="s">
        <v>348</v>
      </c>
      <c r="V316" s="3">
        <v>30080</v>
      </c>
      <c r="W316" t="s">
        <v>117</v>
      </c>
      <c r="X316" t="s">
        <v>124</v>
      </c>
      <c r="Y316">
        <v>16177749411</v>
      </c>
      <c r="AA316">
        <v>61162</v>
      </c>
      <c r="AB316" t="s">
        <v>4176</v>
      </c>
      <c r="AC316" t="s">
        <v>4177</v>
      </c>
      <c r="AE316" t="s">
        <v>161</v>
      </c>
      <c r="AF316" t="s">
        <v>4174</v>
      </c>
      <c r="AG316" t="s">
        <v>124</v>
      </c>
      <c r="AH316" t="s">
        <v>4175</v>
      </c>
      <c r="AI316" t="s">
        <v>348</v>
      </c>
      <c r="AJ316" s="3">
        <v>30080</v>
      </c>
      <c r="AK316" t="s">
        <v>117</v>
      </c>
      <c r="AL316" t="s">
        <v>124</v>
      </c>
      <c r="AM316">
        <v>16787749411</v>
      </c>
      <c r="AO316" t="s">
        <v>4178</v>
      </c>
      <c r="AP316" t="s">
        <v>141</v>
      </c>
      <c r="AQ316" t="s">
        <v>658</v>
      </c>
      <c r="AR316" t="s">
        <v>659</v>
      </c>
      <c r="AS316" t="s">
        <v>660</v>
      </c>
      <c r="AT316" t="s">
        <v>661</v>
      </c>
      <c r="AU316" t="s">
        <v>662</v>
      </c>
      <c r="AV316" t="s">
        <v>663</v>
      </c>
      <c r="AW316" t="s">
        <v>116</v>
      </c>
      <c r="AX316" s="3">
        <v>1701</v>
      </c>
      <c r="AY316" t="s">
        <v>117</v>
      </c>
      <c r="AZ316" t="s">
        <v>124</v>
      </c>
      <c r="BA316">
        <v>16179399444</v>
      </c>
      <c r="BC316" t="s">
        <v>664</v>
      </c>
      <c r="BD316" t="s">
        <v>665</v>
      </c>
      <c r="BE316" t="s">
        <v>116</v>
      </c>
      <c r="BF316" t="s">
        <v>666</v>
      </c>
      <c r="BG316" t="s">
        <v>348</v>
      </c>
      <c r="BH316" s="1">
        <v>44088.833333333336</v>
      </c>
      <c r="BI316">
        <v>35</v>
      </c>
      <c r="BJ316">
        <v>0</v>
      </c>
      <c r="BK316">
        <v>7</v>
      </c>
      <c r="BL316">
        <v>7</v>
      </c>
      <c r="BM316">
        <v>7</v>
      </c>
      <c r="BN316">
        <v>7</v>
      </c>
      <c r="BO316">
        <v>7</v>
      </c>
      <c r="BP316">
        <v>0</v>
      </c>
      <c r="BQ316" t="str">
        <f>"3:00 PM"</f>
        <v>3:00 PM</v>
      </c>
      <c r="BR316" t="str">
        <f>"10:00 PM"</f>
        <v>10:00 PM</v>
      </c>
      <c r="BS316" t="s">
        <v>120</v>
      </c>
      <c r="BT316">
        <v>0</v>
      </c>
      <c r="BU316">
        <v>24</v>
      </c>
      <c r="BV316" t="s">
        <v>113</v>
      </c>
      <c r="BW316">
        <v>0</v>
      </c>
      <c r="BX316" s="2" t="s">
        <v>4179</v>
      </c>
      <c r="BY316" t="s">
        <v>4174</v>
      </c>
      <c r="BZ316" t="s">
        <v>124</v>
      </c>
      <c r="CA316" t="s">
        <v>4175</v>
      </c>
      <c r="CB316" t="s">
        <v>348</v>
      </c>
      <c r="CC316" s="3">
        <v>30080</v>
      </c>
      <c r="CD316" t="s">
        <v>4180</v>
      </c>
      <c r="CE316" t="s">
        <v>1250</v>
      </c>
      <c r="CF316" s="4">
        <v>14.38</v>
      </c>
      <c r="CG316" s="4">
        <v>15</v>
      </c>
      <c r="CH316" s="4">
        <v>21.57</v>
      </c>
      <c r="CI316" s="4">
        <v>22.5</v>
      </c>
      <c r="CJ316" t="s">
        <v>123</v>
      </c>
      <c r="CK316" t="s">
        <v>4181</v>
      </c>
      <c r="CL316" t="s">
        <v>4182</v>
      </c>
      <c r="CO316" t="s">
        <v>124</v>
      </c>
      <c r="CP316" t="s">
        <v>121</v>
      </c>
      <c r="CQ316" t="s">
        <v>121</v>
      </c>
      <c r="CR316" t="s">
        <v>121</v>
      </c>
      <c r="CS316" t="s">
        <v>121</v>
      </c>
      <c r="CT316" t="s">
        <v>121</v>
      </c>
      <c r="CU316" t="s">
        <v>121</v>
      </c>
      <c r="CV316" t="s">
        <v>4183</v>
      </c>
      <c r="CW316" t="str">
        <f>"16787749411"</f>
        <v>16787749411</v>
      </c>
      <c r="CX316" t="s">
        <v>4178</v>
      </c>
      <c r="CY316" t="s">
        <v>124</v>
      </c>
      <c r="CZ316" t="s">
        <v>126</v>
      </c>
      <c r="DA316" t="s">
        <v>113</v>
      </c>
      <c r="DB316" t="s">
        <v>113</v>
      </c>
      <c r="DC316" t="s">
        <v>121</v>
      </c>
      <c r="DD316" t="s">
        <v>113</v>
      </c>
    </row>
    <row r="317" spans="1:108" ht="15" customHeight="1" x14ac:dyDescent="0.25">
      <c r="A317" t="s">
        <v>7762</v>
      </c>
      <c r="B317" t="s">
        <v>129</v>
      </c>
      <c r="C317" s="1">
        <v>44090.636975231479</v>
      </c>
      <c r="D317" s="1">
        <v>44131</v>
      </c>
      <c r="E317" t="s">
        <v>121</v>
      </c>
      <c r="F317" t="s">
        <v>7763</v>
      </c>
      <c r="G317" t="s">
        <v>12798</v>
      </c>
      <c r="H317" t="s">
        <v>649</v>
      </c>
      <c r="I317">
        <v>10</v>
      </c>
      <c r="J317">
        <v>10</v>
      </c>
      <c r="K317" s="1">
        <v>44165</v>
      </c>
      <c r="L317" s="1">
        <v>44297</v>
      </c>
      <c r="M317" s="1">
        <v>44165</v>
      </c>
      <c r="N317" s="1">
        <v>44297</v>
      </c>
      <c r="O317" t="s">
        <v>132</v>
      </c>
      <c r="P317" t="s">
        <v>894</v>
      </c>
      <c r="Q317" t="s">
        <v>124</v>
      </c>
      <c r="R317" t="s">
        <v>895</v>
      </c>
      <c r="S317" t="s">
        <v>124</v>
      </c>
      <c r="T317" t="s">
        <v>896</v>
      </c>
      <c r="U317" t="s">
        <v>397</v>
      </c>
      <c r="V317" s="3">
        <v>84060</v>
      </c>
      <c r="W317" t="s">
        <v>117</v>
      </c>
      <c r="X317" t="s">
        <v>124</v>
      </c>
      <c r="Y317">
        <v>14356491000</v>
      </c>
      <c r="AA317">
        <v>71392</v>
      </c>
      <c r="AB317" t="s">
        <v>897</v>
      </c>
      <c r="AC317" t="s">
        <v>898</v>
      </c>
      <c r="AE317" t="s">
        <v>899</v>
      </c>
      <c r="AF317" t="s">
        <v>895</v>
      </c>
      <c r="AG317" t="s">
        <v>124</v>
      </c>
      <c r="AH317" t="s">
        <v>896</v>
      </c>
      <c r="AI317" t="s">
        <v>397</v>
      </c>
      <c r="AJ317" s="3">
        <v>84060</v>
      </c>
      <c r="AK317" t="s">
        <v>117</v>
      </c>
      <c r="AL317" t="s">
        <v>124</v>
      </c>
      <c r="AM317">
        <v>14356491000</v>
      </c>
      <c r="AO317" t="s">
        <v>901</v>
      </c>
      <c r="AP317" t="s">
        <v>141</v>
      </c>
      <c r="AQ317" t="s">
        <v>658</v>
      </c>
      <c r="AR317" t="s">
        <v>659</v>
      </c>
      <c r="AS317" t="s">
        <v>660</v>
      </c>
      <c r="AT317" t="s">
        <v>661</v>
      </c>
      <c r="AU317" t="s">
        <v>662</v>
      </c>
      <c r="AV317" t="s">
        <v>663</v>
      </c>
      <c r="AW317" t="s">
        <v>116</v>
      </c>
      <c r="AX317" s="3">
        <v>1701</v>
      </c>
      <c r="AY317" t="s">
        <v>117</v>
      </c>
      <c r="AZ317" t="s">
        <v>124</v>
      </c>
      <c r="BA317">
        <v>16179399444</v>
      </c>
      <c r="BC317" t="s">
        <v>664</v>
      </c>
      <c r="BD317" t="s">
        <v>902</v>
      </c>
      <c r="BE317" t="s">
        <v>116</v>
      </c>
      <c r="BF317" t="s">
        <v>666</v>
      </c>
      <c r="BG317" t="s">
        <v>397</v>
      </c>
      <c r="BH317" s="1">
        <v>44074.833333333336</v>
      </c>
      <c r="BI317">
        <v>35</v>
      </c>
      <c r="BJ317">
        <v>0</v>
      </c>
      <c r="BK317">
        <v>7</v>
      </c>
      <c r="BL317">
        <v>7</v>
      </c>
      <c r="BM317">
        <v>7</v>
      </c>
      <c r="BN317">
        <v>7</v>
      </c>
      <c r="BO317">
        <v>7</v>
      </c>
      <c r="BP317">
        <v>0</v>
      </c>
      <c r="BQ317" t="str">
        <f>"9:00 AM"</f>
        <v>9:00 AM</v>
      </c>
      <c r="BR317" t="str">
        <f>"4:00 PM"</f>
        <v>4:00 PM</v>
      </c>
      <c r="BS317" t="s">
        <v>120</v>
      </c>
      <c r="BT317">
        <v>0</v>
      </c>
      <c r="BU317">
        <v>3</v>
      </c>
      <c r="BV317" t="s">
        <v>113</v>
      </c>
      <c r="BW317">
        <v>0</v>
      </c>
      <c r="BX317" t="s">
        <v>7764</v>
      </c>
      <c r="BY317" t="s">
        <v>895</v>
      </c>
      <c r="BZ317" t="s">
        <v>124</v>
      </c>
      <c r="CA317" t="s">
        <v>896</v>
      </c>
      <c r="CB317" t="s">
        <v>397</v>
      </c>
      <c r="CC317" s="3">
        <v>84060</v>
      </c>
      <c r="CD317" t="s">
        <v>765</v>
      </c>
      <c r="CE317" t="s">
        <v>904</v>
      </c>
      <c r="CF317" s="4">
        <v>13.62</v>
      </c>
      <c r="CG317" s="4">
        <v>19.059999999999999</v>
      </c>
      <c r="CH317" s="4">
        <v>20.43</v>
      </c>
      <c r="CI317" s="4">
        <v>28.59</v>
      </c>
      <c r="CJ317" t="s">
        <v>123</v>
      </c>
      <c r="CK317" t="s">
        <v>7765</v>
      </c>
      <c r="CL317" t="s">
        <v>7766</v>
      </c>
      <c r="CO317" t="s">
        <v>124</v>
      </c>
      <c r="CP317" t="s">
        <v>113</v>
      </c>
      <c r="CQ317" t="s">
        <v>121</v>
      </c>
      <c r="CR317" t="s">
        <v>121</v>
      </c>
      <c r="CS317" t="s">
        <v>121</v>
      </c>
      <c r="CT317" t="s">
        <v>121</v>
      </c>
      <c r="CU317" t="s">
        <v>121</v>
      </c>
      <c r="CV317" t="s">
        <v>907</v>
      </c>
      <c r="CW317" t="str">
        <f>"14356491000"</f>
        <v>14356491000</v>
      </c>
      <c r="CX317" t="s">
        <v>901</v>
      </c>
      <c r="CY317" t="s">
        <v>124</v>
      </c>
      <c r="CZ317" t="s">
        <v>126</v>
      </c>
      <c r="DA317" t="s">
        <v>113</v>
      </c>
      <c r="DB317" t="s">
        <v>113</v>
      </c>
      <c r="DC317" t="s">
        <v>121</v>
      </c>
      <c r="DD317" t="s">
        <v>113</v>
      </c>
    </row>
    <row r="318" spans="1:108" ht="15" customHeight="1" x14ac:dyDescent="0.25">
      <c r="A318" t="s">
        <v>9205</v>
      </c>
      <c r="B318" t="s">
        <v>835</v>
      </c>
      <c r="C318" s="1">
        <v>44090.639345254633</v>
      </c>
      <c r="D318" s="1">
        <v>44127</v>
      </c>
      <c r="E318" t="s">
        <v>113</v>
      </c>
      <c r="F318" t="s">
        <v>9206</v>
      </c>
      <c r="G318" t="s">
        <v>12822</v>
      </c>
      <c r="H318" t="s">
        <v>2604</v>
      </c>
      <c r="I318">
        <v>70</v>
      </c>
      <c r="K318" s="1">
        <v>44165</v>
      </c>
      <c r="L318" s="1">
        <v>44377</v>
      </c>
      <c r="O318" t="s">
        <v>854</v>
      </c>
      <c r="P318" t="s">
        <v>9207</v>
      </c>
      <c r="R318" t="s">
        <v>9208</v>
      </c>
      <c r="T318" t="s">
        <v>3055</v>
      </c>
      <c r="U318" t="s">
        <v>339</v>
      </c>
      <c r="V318" s="3">
        <v>28345</v>
      </c>
      <c r="W318" t="s">
        <v>117</v>
      </c>
      <c r="Y318">
        <v>19103310090</v>
      </c>
      <c r="AA318">
        <v>23816</v>
      </c>
      <c r="AB318" t="s">
        <v>1762</v>
      </c>
      <c r="AC318" t="s">
        <v>2461</v>
      </c>
      <c r="AE318" t="s">
        <v>161</v>
      </c>
      <c r="AF318" t="s">
        <v>9208</v>
      </c>
      <c r="AH318" t="s">
        <v>3055</v>
      </c>
      <c r="AI318" t="s">
        <v>339</v>
      </c>
      <c r="AJ318" s="3">
        <v>28345</v>
      </c>
      <c r="AK318" t="s">
        <v>117</v>
      </c>
      <c r="AM318">
        <v>19103310090</v>
      </c>
      <c r="AO318" t="s">
        <v>9209</v>
      </c>
      <c r="BG318" t="s">
        <v>339</v>
      </c>
      <c r="BH318" s="1">
        <v>44090.833333333336</v>
      </c>
      <c r="BI318">
        <v>35</v>
      </c>
      <c r="BJ318">
        <v>0</v>
      </c>
      <c r="BK318">
        <v>7</v>
      </c>
      <c r="BL318">
        <v>7</v>
      </c>
      <c r="BM318">
        <v>7</v>
      </c>
      <c r="BN318">
        <v>7</v>
      </c>
      <c r="BO318">
        <v>7</v>
      </c>
      <c r="BP318">
        <v>0</v>
      </c>
      <c r="BQ318" t="str">
        <f>"8:00 AM"</f>
        <v>8:00 AM</v>
      </c>
      <c r="BR318" t="str">
        <f>"3:00 PM"</f>
        <v>3:00 PM</v>
      </c>
      <c r="BS318" t="s">
        <v>120</v>
      </c>
      <c r="BT318">
        <v>0</v>
      </c>
      <c r="BU318">
        <v>3</v>
      </c>
      <c r="BV318" t="s">
        <v>113</v>
      </c>
      <c r="BW318">
        <v>0</v>
      </c>
      <c r="BX318" t="s">
        <v>9210</v>
      </c>
      <c r="BY318" t="s">
        <v>9208</v>
      </c>
      <c r="CA318" t="s">
        <v>3055</v>
      </c>
      <c r="CB318" t="s">
        <v>339</v>
      </c>
      <c r="CC318" s="3">
        <v>28345</v>
      </c>
      <c r="CD318" t="s">
        <v>1552</v>
      </c>
      <c r="CE318" t="s">
        <v>3059</v>
      </c>
      <c r="CF318" s="4">
        <v>14.03</v>
      </c>
      <c r="CG318" s="4">
        <v>14.28</v>
      </c>
      <c r="CH318" s="4">
        <v>21.05</v>
      </c>
      <c r="CI318" s="4">
        <v>21.42</v>
      </c>
      <c r="CJ318" t="s">
        <v>123</v>
      </c>
      <c r="CK318" t="s">
        <v>9211</v>
      </c>
      <c r="CL318" t="s">
        <v>9212</v>
      </c>
      <c r="CO318" t="s">
        <v>124</v>
      </c>
      <c r="CP318" t="s">
        <v>121</v>
      </c>
      <c r="CQ318" t="s">
        <v>121</v>
      </c>
      <c r="CR318" t="s">
        <v>113</v>
      </c>
      <c r="CS318" t="s">
        <v>113</v>
      </c>
      <c r="CT318" t="s">
        <v>121</v>
      </c>
      <c r="CU318" t="s">
        <v>121</v>
      </c>
      <c r="CV318" t="s">
        <v>9211</v>
      </c>
      <c r="CW318" t="str">
        <f>"19103310090"</f>
        <v>19103310090</v>
      </c>
      <c r="CX318" t="s">
        <v>9209</v>
      </c>
      <c r="CY318" t="s">
        <v>124</v>
      </c>
      <c r="CZ318" t="s">
        <v>126</v>
      </c>
      <c r="DA318" t="s">
        <v>113</v>
      </c>
      <c r="DB318" t="s">
        <v>113</v>
      </c>
      <c r="DC318" t="s">
        <v>121</v>
      </c>
      <c r="DD318" t="s">
        <v>113</v>
      </c>
    </row>
    <row r="319" spans="1:108" ht="15" customHeight="1" x14ac:dyDescent="0.25">
      <c r="A319" t="s">
        <v>796</v>
      </c>
      <c r="B319" t="s">
        <v>129</v>
      </c>
      <c r="C319" s="1">
        <v>44090.656882754629</v>
      </c>
      <c r="D319" s="1">
        <v>44132</v>
      </c>
      <c r="E319" t="s">
        <v>121</v>
      </c>
      <c r="F319" t="s">
        <v>648</v>
      </c>
      <c r="G319" t="s">
        <v>12798</v>
      </c>
      <c r="H319" t="s">
        <v>649</v>
      </c>
      <c r="I319">
        <v>15</v>
      </c>
      <c r="J319">
        <v>15</v>
      </c>
      <c r="K319" s="1">
        <v>44165</v>
      </c>
      <c r="L319" s="1">
        <v>44298</v>
      </c>
      <c r="M319" s="1">
        <v>44165</v>
      </c>
      <c r="N319" s="1">
        <v>44298</v>
      </c>
      <c r="O319" t="s">
        <v>115</v>
      </c>
      <c r="P319" t="s">
        <v>797</v>
      </c>
      <c r="Q319" t="s">
        <v>798</v>
      </c>
      <c r="R319" t="s">
        <v>799</v>
      </c>
      <c r="S319" t="s">
        <v>124</v>
      </c>
      <c r="T319" t="s">
        <v>502</v>
      </c>
      <c r="U319" t="s">
        <v>499</v>
      </c>
      <c r="V319" s="3">
        <v>59716</v>
      </c>
      <c r="W319" t="s">
        <v>117</v>
      </c>
      <c r="X319" t="s">
        <v>124</v>
      </c>
      <c r="Y319">
        <v>14069957909</v>
      </c>
      <c r="AA319">
        <v>721110</v>
      </c>
      <c r="AB319" t="s">
        <v>800</v>
      </c>
      <c r="AC319" t="s">
        <v>801</v>
      </c>
      <c r="AE319" t="s">
        <v>802</v>
      </c>
      <c r="AF319" t="s">
        <v>803</v>
      </c>
      <c r="AG319" t="s">
        <v>124</v>
      </c>
      <c r="AH319" t="s">
        <v>502</v>
      </c>
      <c r="AI319" t="s">
        <v>499</v>
      </c>
      <c r="AJ319" s="3">
        <v>59716</v>
      </c>
      <c r="AK319" t="s">
        <v>117</v>
      </c>
      <c r="AL319" t="s">
        <v>124</v>
      </c>
      <c r="AM319">
        <v>14069957909</v>
      </c>
      <c r="AO319" t="s">
        <v>804</v>
      </c>
      <c r="AP319" t="s">
        <v>141</v>
      </c>
      <c r="AQ319" t="s">
        <v>658</v>
      </c>
      <c r="AR319" t="s">
        <v>659</v>
      </c>
      <c r="AS319" t="s">
        <v>660</v>
      </c>
      <c r="AT319" t="s">
        <v>661</v>
      </c>
      <c r="AU319" t="s">
        <v>662</v>
      </c>
      <c r="AV319" t="s">
        <v>663</v>
      </c>
      <c r="AW319" t="s">
        <v>116</v>
      </c>
      <c r="AX319" s="3">
        <v>1701</v>
      </c>
      <c r="AY319" t="s">
        <v>117</v>
      </c>
      <c r="AZ319" t="s">
        <v>124</v>
      </c>
      <c r="BA319">
        <v>16179399444</v>
      </c>
      <c r="BC319" t="s">
        <v>664</v>
      </c>
      <c r="BD319" t="s">
        <v>665</v>
      </c>
      <c r="BE319" t="s">
        <v>116</v>
      </c>
      <c r="BF319" t="s">
        <v>666</v>
      </c>
      <c r="BG319" t="s">
        <v>499</v>
      </c>
      <c r="BH319" s="1">
        <v>44089.833333333336</v>
      </c>
      <c r="BI319">
        <v>35</v>
      </c>
      <c r="BJ319">
        <v>0</v>
      </c>
      <c r="BK319">
        <v>7</v>
      </c>
      <c r="BL319">
        <v>7</v>
      </c>
      <c r="BM319">
        <v>7</v>
      </c>
      <c r="BN319">
        <v>7</v>
      </c>
      <c r="BO319">
        <v>7</v>
      </c>
      <c r="BP319">
        <v>0</v>
      </c>
      <c r="BQ319" t="str">
        <f>"10:00 AM"</f>
        <v>10:00 AM</v>
      </c>
      <c r="BR319" t="str">
        <f>"5:00 PM"</f>
        <v>5:00 PM</v>
      </c>
      <c r="BS319" t="s">
        <v>120</v>
      </c>
      <c r="BT319">
        <v>0</v>
      </c>
      <c r="BU319">
        <v>3</v>
      </c>
      <c r="BV319" t="s">
        <v>113</v>
      </c>
      <c r="BW319">
        <v>0</v>
      </c>
      <c r="BX319" s="2" t="s">
        <v>805</v>
      </c>
      <c r="BY319" t="s">
        <v>799</v>
      </c>
      <c r="BZ319" t="s">
        <v>124</v>
      </c>
      <c r="CA319" t="s">
        <v>806</v>
      </c>
      <c r="CB319" t="s">
        <v>499</v>
      </c>
      <c r="CC319" s="3">
        <v>59716</v>
      </c>
      <c r="CD319" t="s">
        <v>807</v>
      </c>
      <c r="CE319" t="s">
        <v>504</v>
      </c>
      <c r="CF319" s="4">
        <v>15</v>
      </c>
      <c r="CG319" s="4">
        <v>17</v>
      </c>
      <c r="CH319" s="4">
        <v>22.5</v>
      </c>
      <c r="CI319" s="4">
        <v>25.5</v>
      </c>
      <c r="CJ319" t="s">
        <v>123</v>
      </c>
      <c r="CK319" t="s">
        <v>808</v>
      </c>
      <c r="CL319" t="s">
        <v>809</v>
      </c>
      <c r="CO319" t="s">
        <v>124</v>
      </c>
      <c r="CP319" t="s">
        <v>121</v>
      </c>
      <c r="CQ319" t="s">
        <v>121</v>
      </c>
      <c r="CR319" t="s">
        <v>121</v>
      </c>
      <c r="CS319" t="s">
        <v>121</v>
      </c>
      <c r="CT319" t="s">
        <v>121</v>
      </c>
      <c r="CU319" t="s">
        <v>121</v>
      </c>
      <c r="CV319" t="s">
        <v>810</v>
      </c>
      <c r="CW319" t="str">
        <f>"14069957909"</f>
        <v>14069957909</v>
      </c>
      <c r="CX319" t="s">
        <v>804</v>
      </c>
      <c r="CY319" t="s">
        <v>124</v>
      </c>
      <c r="CZ319" t="s">
        <v>126</v>
      </c>
      <c r="DA319" t="s">
        <v>113</v>
      </c>
      <c r="DB319" t="s">
        <v>121</v>
      </c>
      <c r="DC319" t="s">
        <v>121</v>
      </c>
      <c r="DD319" t="s">
        <v>113</v>
      </c>
    </row>
    <row r="320" spans="1:108" ht="15" customHeight="1" x14ac:dyDescent="0.25">
      <c r="A320" t="s">
        <v>3203</v>
      </c>
      <c r="B320" t="s">
        <v>129</v>
      </c>
      <c r="C320" s="1">
        <v>44090.65835740741</v>
      </c>
      <c r="D320" s="1">
        <v>44132</v>
      </c>
      <c r="E320" t="s">
        <v>121</v>
      </c>
      <c r="F320" t="s">
        <v>3204</v>
      </c>
      <c r="G320" t="s">
        <v>12803</v>
      </c>
      <c r="H320" t="s">
        <v>893</v>
      </c>
      <c r="I320">
        <v>7</v>
      </c>
      <c r="J320">
        <v>7</v>
      </c>
      <c r="K320" s="1">
        <v>44165</v>
      </c>
      <c r="L320" s="1">
        <v>44298</v>
      </c>
      <c r="M320" s="1">
        <v>44165</v>
      </c>
      <c r="N320" s="1">
        <v>44298</v>
      </c>
      <c r="O320" t="s">
        <v>132</v>
      </c>
      <c r="P320" t="s">
        <v>797</v>
      </c>
      <c r="Q320" t="s">
        <v>798</v>
      </c>
      <c r="R320" t="s">
        <v>799</v>
      </c>
      <c r="S320" t="s">
        <v>124</v>
      </c>
      <c r="T320" t="s">
        <v>502</v>
      </c>
      <c r="U320" t="s">
        <v>499</v>
      </c>
      <c r="V320" s="3">
        <v>59716</v>
      </c>
      <c r="W320" t="s">
        <v>117</v>
      </c>
      <c r="X320" t="s">
        <v>124</v>
      </c>
      <c r="Y320">
        <v>14069957909</v>
      </c>
      <c r="AA320">
        <v>721110</v>
      </c>
      <c r="AB320" t="s">
        <v>800</v>
      </c>
      <c r="AC320" t="s">
        <v>801</v>
      </c>
      <c r="AE320" t="s">
        <v>802</v>
      </c>
      <c r="AF320" t="s">
        <v>803</v>
      </c>
      <c r="AG320" t="s">
        <v>124</v>
      </c>
      <c r="AH320" t="s">
        <v>502</v>
      </c>
      <c r="AI320" t="s">
        <v>499</v>
      </c>
      <c r="AJ320" s="3">
        <v>59716</v>
      </c>
      <c r="AK320" t="s">
        <v>117</v>
      </c>
      <c r="AL320" t="s">
        <v>124</v>
      </c>
      <c r="AM320">
        <v>14069957909</v>
      </c>
      <c r="AO320" t="s">
        <v>804</v>
      </c>
      <c r="AP320" t="s">
        <v>141</v>
      </c>
      <c r="AQ320" t="s">
        <v>658</v>
      </c>
      <c r="AR320" t="s">
        <v>659</v>
      </c>
      <c r="AS320" t="s">
        <v>660</v>
      </c>
      <c r="AT320" t="s">
        <v>661</v>
      </c>
      <c r="AU320" t="s">
        <v>662</v>
      </c>
      <c r="AV320" t="s">
        <v>663</v>
      </c>
      <c r="AW320" t="s">
        <v>116</v>
      </c>
      <c r="AX320" s="3">
        <v>1701</v>
      </c>
      <c r="AY320" t="s">
        <v>117</v>
      </c>
      <c r="AZ320" t="s">
        <v>124</v>
      </c>
      <c r="BA320">
        <v>16179399444</v>
      </c>
      <c r="BC320" t="s">
        <v>664</v>
      </c>
      <c r="BD320" t="s">
        <v>665</v>
      </c>
      <c r="BE320" t="s">
        <v>116</v>
      </c>
      <c r="BF320" t="s">
        <v>666</v>
      </c>
      <c r="BG320" t="s">
        <v>499</v>
      </c>
      <c r="BH320" s="1">
        <v>44089.833333333336</v>
      </c>
      <c r="BI320">
        <v>35</v>
      </c>
      <c r="BJ320">
        <v>0</v>
      </c>
      <c r="BK320">
        <v>7</v>
      </c>
      <c r="BL320">
        <v>7</v>
      </c>
      <c r="BM320">
        <v>7</v>
      </c>
      <c r="BN320">
        <v>7</v>
      </c>
      <c r="BO320">
        <v>7</v>
      </c>
      <c r="BP320">
        <v>0</v>
      </c>
      <c r="BQ320" t="str">
        <f>"8:30 AM"</f>
        <v>8:30 AM</v>
      </c>
      <c r="BR320" t="str">
        <f>"3:30 PM"</f>
        <v>3:30 PM</v>
      </c>
      <c r="BS320" t="s">
        <v>120</v>
      </c>
      <c r="BT320">
        <v>0</v>
      </c>
      <c r="BU320">
        <v>24</v>
      </c>
      <c r="BV320" t="s">
        <v>113</v>
      </c>
      <c r="BW320">
        <v>0</v>
      </c>
      <c r="BX320" t="s">
        <v>3205</v>
      </c>
      <c r="BY320" t="s">
        <v>799</v>
      </c>
      <c r="BZ320" t="s">
        <v>124</v>
      </c>
      <c r="CA320" t="s">
        <v>502</v>
      </c>
      <c r="CB320" t="s">
        <v>499</v>
      </c>
      <c r="CC320" s="3">
        <v>59716</v>
      </c>
      <c r="CD320" t="s">
        <v>807</v>
      </c>
      <c r="CE320" t="s">
        <v>504</v>
      </c>
      <c r="CF320" s="4">
        <v>17.04</v>
      </c>
      <c r="CG320" s="4">
        <v>35.04</v>
      </c>
      <c r="CH320" s="4">
        <v>25.56</v>
      </c>
      <c r="CI320" s="4">
        <v>52.56</v>
      </c>
      <c r="CJ320" t="s">
        <v>123</v>
      </c>
      <c r="CK320" t="s">
        <v>3206</v>
      </c>
      <c r="CL320" t="s">
        <v>3207</v>
      </c>
      <c r="CO320" t="s">
        <v>124</v>
      </c>
      <c r="CP320" t="s">
        <v>121</v>
      </c>
      <c r="CQ320" t="s">
        <v>121</v>
      </c>
      <c r="CR320" t="s">
        <v>121</v>
      </c>
      <c r="CS320" t="s">
        <v>121</v>
      </c>
      <c r="CT320" t="s">
        <v>121</v>
      </c>
      <c r="CU320" t="s">
        <v>121</v>
      </c>
      <c r="CV320" t="s">
        <v>3208</v>
      </c>
      <c r="CW320" t="str">
        <f>"14069957909"</f>
        <v>14069957909</v>
      </c>
      <c r="CX320" t="s">
        <v>804</v>
      </c>
      <c r="CY320" t="s">
        <v>124</v>
      </c>
      <c r="CZ320" t="s">
        <v>126</v>
      </c>
      <c r="DA320" t="s">
        <v>113</v>
      </c>
      <c r="DB320" t="s">
        <v>121</v>
      </c>
      <c r="DC320" t="s">
        <v>121</v>
      </c>
      <c r="DD320" t="s">
        <v>113</v>
      </c>
    </row>
    <row r="321" spans="1:113" ht="15" customHeight="1" x14ac:dyDescent="0.25">
      <c r="A321" t="s">
        <v>9847</v>
      </c>
      <c r="B321" t="s">
        <v>129</v>
      </c>
      <c r="C321" s="1">
        <v>44090.686887037038</v>
      </c>
      <c r="D321" s="1">
        <v>44144</v>
      </c>
      <c r="E321" t="s">
        <v>113</v>
      </c>
      <c r="F321" t="s">
        <v>9848</v>
      </c>
      <c r="G321" t="s">
        <v>12864</v>
      </c>
      <c r="H321" t="s">
        <v>9849</v>
      </c>
      <c r="I321">
        <v>5</v>
      </c>
      <c r="J321">
        <v>5</v>
      </c>
      <c r="K321" s="1">
        <v>44165</v>
      </c>
      <c r="L321" s="1">
        <v>44469</v>
      </c>
      <c r="M321" s="1">
        <v>44165</v>
      </c>
      <c r="N321" s="1">
        <v>44469</v>
      </c>
      <c r="O321" t="s">
        <v>854</v>
      </c>
      <c r="P321" t="s">
        <v>9850</v>
      </c>
      <c r="Q321" t="s">
        <v>9851</v>
      </c>
      <c r="R321" t="s">
        <v>9852</v>
      </c>
      <c r="T321" t="s">
        <v>9853</v>
      </c>
      <c r="U321" t="s">
        <v>299</v>
      </c>
      <c r="V321" s="3">
        <v>95366</v>
      </c>
      <c r="W321" t="s">
        <v>117</v>
      </c>
      <c r="Y321">
        <v>12096241633</v>
      </c>
      <c r="AA321">
        <v>32199</v>
      </c>
      <c r="AB321" t="s">
        <v>8516</v>
      </c>
      <c r="AC321" t="s">
        <v>290</v>
      </c>
      <c r="AE321" t="s">
        <v>2598</v>
      </c>
      <c r="AF321" t="s">
        <v>9854</v>
      </c>
      <c r="AH321" t="s">
        <v>9855</v>
      </c>
      <c r="AI321" t="s">
        <v>299</v>
      </c>
      <c r="AJ321" s="3">
        <v>95358</v>
      </c>
      <c r="AK321" t="s">
        <v>117</v>
      </c>
      <c r="AM321">
        <v>12096241633</v>
      </c>
      <c r="AO321" t="s">
        <v>9856</v>
      </c>
      <c r="AP321" t="s">
        <v>141</v>
      </c>
      <c r="AQ321" t="s">
        <v>9857</v>
      </c>
      <c r="AR321" t="s">
        <v>9858</v>
      </c>
      <c r="AT321" t="s">
        <v>9859</v>
      </c>
      <c r="AU321" t="s">
        <v>1345</v>
      </c>
      <c r="AV321" t="s">
        <v>4678</v>
      </c>
      <c r="AW321" t="s">
        <v>147</v>
      </c>
      <c r="AX321" s="3">
        <v>37201</v>
      </c>
      <c r="AY321" t="s">
        <v>117</v>
      </c>
      <c r="BA321">
        <v>16157267387</v>
      </c>
      <c r="BC321" t="s">
        <v>9860</v>
      </c>
      <c r="BD321" t="s">
        <v>9861</v>
      </c>
      <c r="BE321" t="s">
        <v>147</v>
      </c>
      <c r="BF321" t="s">
        <v>274</v>
      </c>
      <c r="BG321" t="s">
        <v>299</v>
      </c>
      <c r="BH321" s="1">
        <v>44089.833333333336</v>
      </c>
      <c r="BI321">
        <v>40</v>
      </c>
      <c r="BJ321">
        <v>0</v>
      </c>
      <c r="BK321">
        <v>8</v>
      </c>
      <c r="BL321">
        <v>8</v>
      </c>
      <c r="BM321">
        <v>8</v>
      </c>
      <c r="BN321">
        <v>8</v>
      </c>
      <c r="BO321">
        <v>8</v>
      </c>
      <c r="BP321">
        <v>0</v>
      </c>
      <c r="BQ321" t="str">
        <f>"7:00 AM"</f>
        <v>7:00 AM</v>
      </c>
      <c r="BR321" t="str">
        <f>"3:30 PM"</f>
        <v>3:30 PM</v>
      </c>
      <c r="BS321" t="s">
        <v>120</v>
      </c>
      <c r="BT321">
        <v>0</v>
      </c>
      <c r="BU321">
        <v>24</v>
      </c>
      <c r="BV321" t="s">
        <v>121</v>
      </c>
      <c r="BW321">
        <v>20</v>
      </c>
      <c r="BX321" t="s">
        <v>9862</v>
      </c>
      <c r="BY321" t="s">
        <v>9863</v>
      </c>
      <c r="CA321" t="s">
        <v>9853</v>
      </c>
      <c r="CB321" t="s">
        <v>299</v>
      </c>
      <c r="CC321" s="3">
        <v>95366</v>
      </c>
      <c r="CD321" t="s">
        <v>3515</v>
      </c>
      <c r="CE321" t="s">
        <v>3516</v>
      </c>
      <c r="CF321" s="4">
        <v>30.49</v>
      </c>
      <c r="CH321" s="4">
        <v>45.74</v>
      </c>
      <c r="CJ321" t="s">
        <v>123</v>
      </c>
      <c r="CL321" t="s">
        <v>9864</v>
      </c>
      <c r="CO321" t="s">
        <v>124</v>
      </c>
      <c r="CP321" t="s">
        <v>113</v>
      </c>
      <c r="CQ321" t="s">
        <v>121</v>
      </c>
      <c r="CR321" t="s">
        <v>121</v>
      </c>
      <c r="CS321" t="s">
        <v>121</v>
      </c>
      <c r="CT321" t="s">
        <v>121</v>
      </c>
      <c r="CU321" t="s">
        <v>121</v>
      </c>
      <c r="CV321" t="s">
        <v>9865</v>
      </c>
      <c r="CW321" t="str">
        <f>"N/A"</f>
        <v>N/A</v>
      </c>
      <c r="CX321" t="s">
        <v>9866</v>
      </c>
      <c r="CY321" t="s">
        <v>9867</v>
      </c>
      <c r="CZ321" t="s">
        <v>126</v>
      </c>
      <c r="DA321" t="s">
        <v>113</v>
      </c>
      <c r="DB321" t="s">
        <v>113</v>
      </c>
      <c r="DC321" t="s">
        <v>121</v>
      </c>
      <c r="DD321" t="s">
        <v>113</v>
      </c>
      <c r="DE321" t="s">
        <v>9857</v>
      </c>
      <c r="DF321" t="s">
        <v>9858</v>
      </c>
      <c r="DH321" t="s">
        <v>9868</v>
      </c>
      <c r="DI321" t="s">
        <v>9860</v>
      </c>
    </row>
    <row r="322" spans="1:113" ht="15" customHeight="1" x14ac:dyDescent="0.25">
      <c r="A322" t="s">
        <v>8365</v>
      </c>
      <c r="B322" t="s">
        <v>129</v>
      </c>
      <c r="C322" s="1">
        <v>44090.690464930558</v>
      </c>
      <c r="D322" s="1">
        <v>44131</v>
      </c>
      <c r="E322" t="s">
        <v>121</v>
      </c>
      <c r="F322" t="s">
        <v>2517</v>
      </c>
      <c r="G322" t="s">
        <v>12791</v>
      </c>
      <c r="H322" t="s">
        <v>283</v>
      </c>
      <c r="I322">
        <v>16</v>
      </c>
      <c r="J322">
        <v>16</v>
      </c>
      <c r="K322" s="1">
        <v>44165</v>
      </c>
      <c r="L322" s="1">
        <v>44293</v>
      </c>
      <c r="M322" s="1">
        <v>44165</v>
      </c>
      <c r="N322" s="1">
        <v>44293</v>
      </c>
      <c r="O322" t="s">
        <v>115</v>
      </c>
      <c r="P322" t="s">
        <v>8366</v>
      </c>
      <c r="Q322" t="s">
        <v>8367</v>
      </c>
      <c r="R322" t="s">
        <v>8368</v>
      </c>
      <c r="T322" t="s">
        <v>4204</v>
      </c>
      <c r="U322" t="s">
        <v>3304</v>
      </c>
      <c r="V322" s="3">
        <v>83025</v>
      </c>
      <c r="W322" t="s">
        <v>117</v>
      </c>
      <c r="X322" t="s">
        <v>124</v>
      </c>
      <c r="Y322">
        <v>13077394167</v>
      </c>
      <c r="AA322">
        <v>721110</v>
      </c>
      <c r="AB322" t="s">
        <v>8369</v>
      </c>
      <c r="AC322" t="s">
        <v>7293</v>
      </c>
      <c r="AE322" t="s">
        <v>802</v>
      </c>
      <c r="AF322" t="s">
        <v>8370</v>
      </c>
      <c r="AH322" t="s">
        <v>4204</v>
      </c>
      <c r="AI322" t="s">
        <v>3304</v>
      </c>
      <c r="AJ322" s="3">
        <v>83025</v>
      </c>
      <c r="AK322" t="s">
        <v>117</v>
      </c>
      <c r="AM322">
        <v>13077394167</v>
      </c>
      <c r="AO322" t="s">
        <v>8371</v>
      </c>
      <c r="AP322" t="s">
        <v>141</v>
      </c>
      <c r="AQ322" t="s">
        <v>658</v>
      </c>
      <c r="AR322" t="s">
        <v>659</v>
      </c>
      <c r="AS322" t="s">
        <v>660</v>
      </c>
      <c r="AT322" t="s">
        <v>661</v>
      </c>
      <c r="AU322" t="s">
        <v>662</v>
      </c>
      <c r="AV322" t="s">
        <v>663</v>
      </c>
      <c r="AW322" t="s">
        <v>116</v>
      </c>
      <c r="AX322" s="3">
        <v>1701</v>
      </c>
      <c r="AY322" t="s">
        <v>117</v>
      </c>
      <c r="AZ322" t="s">
        <v>124</v>
      </c>
      <c r="BA322">
        <v>16179399444</v>
      </c>
      <c r="BC322" t="s">
        <v>664</v>
      </c>
      <c r="BD322" t="s">
        <v>665</v>
      </c>
      <c r="BE322" t="s">
        <v>116</v>
      </c>
      <c r="BF322" t="s">
        <v>666</v>
      </c>
      <c r="BG322" t="s">
        <v>3304</v>
      </c>
      <c r="BH322" s="1">
        <v>44089.833333333336</v>
      </c>
      <c r="BI322">
        <v>35</v>
      </c>
      <c r="BJ322">
        <v>0</v>
      </c>
      <c r="BK322">
        <v>7</v>
      </c>
      <c r="BL322">
        <v>7</v>
      </c>
      <c r="BM322">
        <v>7</v>
      </c>
      <c r="BN322">
        <v>7</v>
      </c>
      <c r="BO322">
        <v>7</v>
      </c>
      <c r="BP322">
        <v>0</v>
      </c>
      <c r="BQ322" t="str">
        <f>"9:00 AM"</f>
        <v>9:00 AM</v>
      </c>
      <c r="BR322" t="str">
        <f>"4:00 PM"</f>
        <v>4:00 PM</v>
      </c>
      <c r="BS322" t="s">
        <v>120</v>
      </c>
      <c r="BT322">
        <v>0</v>
      </c>
      <c r="BU322">
        <v>3</v>
      </c>
      <c r="BV322" t="s">
        <v>113</v>
      </c>
      <c r="BW322">
        <v>0</v>
      </c>
      <c r="BX322" t="s">
        <v>8372</v>
      </c>
      <c r="BY322" t="s">
        <v>8368</v>
      </c>
      <c r="CA322" t="s">
        <v>4204</v>
      </c>
      <c r="CB322" t="s">
        <v>3304</v>
      </c>
      <c r="CC322" s="3">
        <v>83025</v>
      </c>
      <c r="CD322" t="s">
        <v>3311</v>
      </c>
      <c r="CE322" t="s">
        <v>3312</v>
      </c>
      <c r="CF322" s="4">
        <v>13.63</v>
      </c>
      <c r="CG322" s="4">
        <v>14</v>
      </c>
      <c r="CH322" s="4">
        <v>20.45</v>
      </c>
      <c r="CI322" s="4">
        <v>21</v>
      </c>
      <c r="CJ322" t="s">
        <v>123</v>
      </c>
      <c r="CK322" t="s">
        <v>8373</v>
      </c>
      <c r="CL322" t="s">
        <v>8374</v>
      </c>
      <c r="CO322" t="s">
        <v>124</v>
      </c>
      <c r="CP322" t="s">
        <v>121</v>
      </c>
      <c r="CQ322" t="s">
        <v>113</v>
      </c>
      <c r="CR322" t="s">
        <v>121</v>
      </c>
      <c r="CS322" t="s">
        <v>121</v>
      </c>
      <c r="CT322" t="s">
        <v>121</v>
      </c>
      <c r="CU322" t="s">
        <v>121</v>
      </c>
      <c r="CV322" t="s">
        <v>8375</v>
      </c>
      <c r="CW322" t="str">
        <f>"13077394167"</f>
        <v>13077394167</v>
      </c>
      <c r="CX322" t="s">
        <v>8371</v>
      </c>
      <c r="CY322" t="s">
        <v>124</v>
      </c>
      <c r="CZ322" t="s">
        <v>126</v>
      </c>
      <c r="DA322" t="s">
        <v>113</v>
      </c>
      <c r="DB322" t="s">
        <v>113</v>
      </c>
      <c r="DC322" t="s">
        <v>121</v>
      </c>
      <c r="DD322" t="s">
        <v>113</v>
      </c>
    </row>
    <row r="323" spans="1:113" ht="15" customHeight="1" x14ac:dyDescent="0.25">
      <c r="A323" t="s">
        <v>4135</v>
      </c>
      <c r="B323" t="s">
        <v>129</v>
      </c>
      <c r="C323" s="1">
        <v>44090.736331134256</v>
      </c>
      <c r="D323" s="1">
        <v>44126</v>
      </c>
      <c r="E323" t="s">
        <v>113</v>
      </c>
      <c r="F323" t="s">
        <v>874</v>
      </c>
      <c r="G323" t="s">
        <v>12799</v>
      </c>
      <c r="H323" t="s">
        <v>680</v>
      </c>
      <c r="I323">
        <v>6</v>
      </c>
      <c r="J323">
        <v>6</v>
      </c>
      <c r="K323" s="1">
        <v>44180</v>
      </c>
      <c r="L323" s="1">
        <v>44316</v>
      </c>
      <c r="M323" s="1">
        <v>44180</v>
      </c>
      <c r="N323" s="1">
        <v>44316</v>
      </c>
      <c r="O323" t="s">
        <v>132</v>
      </c>
      <c r="P323" t="s">
        <v>4136</v>
      </c>
      <c r="R323" t="s">
        <v>4137</v>
      </c>
      <c r="T323" t="s">
        <v>4138</v>
      </c>
      <c r="U323" t="s">
        <v>158</v>
      </c>
      <c r="V323" s="3">
        <v>76446</v>
      </c>
      <c r="W323" t="s">
        <v>117</v>
      </c>
      <c r="Y323">
        <v>14063605286</v>
      </c>
      <c r="AA323">
        <v>711212</v>
      </c>
      <c r="AB323" t="s">
        <v>1857</v>
      </c>
      <c r="AC323" t="s">
        <v>781</v>
      </c>
      <c r="AE323" t="s">
        <v>686</v>
      </c>
      <c r="AF323" t="s">
        <v>4139</v>
      </c>
      <c r="AH323" t="s">
        <v>4140</v>
      </c>
      <c r="AI323" t="s">
        <v>158</v>
      </c>
      <c r="AJ323" s="3">
        <v>76446</v>
      </c>
      <c r="AK323" t="s">
        <v>117</v>
      </c>
      <c r="AM323">
        <v>14063605286</v>
      </c>
      <c r="AO323" t="s">
        <v>4141</v>
      </c>
      <c r="AP323" t="s">
        <v>141</v>
      </c>
      <c r="AQ323" t="s">
        <v>688</v>
      </c>
      <c r="AR323" t="s">
        <v>689</v>
      </c>
      <c r="AS323" t="s">
        <v>690</v>
      </c>
      <c r="AT323" t="s">
        <v>691</v>
      </c>
      <c r="AU323" t="s">
        <v>692</v>
      </c>
      <c r="AV323" t="s">
        <v>693</v>
      </c>
      <c r="AW323" t="s">
        <v>522</v>
      </c>
      <c r="AX323" s="3">
        <v>73069</v>
      </c>
      <c r="AY323" t="s">
        <v>117</v>
      </c>
      <c r="BA323">
        <v>14053642525</v>
      </c>
      <c r="BC323" t="s">
        <v>694</v>
      </c>
      <c r="BD323" t="s">
        <v>695</v>
      </c>
      <c r="BE323" t="s">
        <v>522</v>
      </c>
      <c r="BF323" t="s">
        <v>696</v>
      </c>
      <c r="BG323" t="s">
        <v>541</v>
      </c>
      <c r="BH323" s="1">
        <v>44089.833333333336</v>
      </c>
      <c r="BI323">
        <v>56</v>
      </c>
      <c r="BJ323">
        <v>8</v>
      </c>
      <c r="BK323">
        <v>8</v>
      </c>
      <c r="BL323">
        <v>8</v>
      </c>
      <c r="BM323">
        <v>8</v>
      </c>
      <c r="BN323">
        <v>8</v>
      </c>
      <c r="BO323">
        <v>8</v>
      </c>
      <c r="BP323">
        <v>8</v>
      </c>
      <c r="BQ323" t="str">
        <f>"5:00 AM"</f>
        <v>5:00 AM</v>
      </c>
      <c r="BR323" t="str">
        <f>"5:00 PM"</f>
        <v>5:00 PM</v>
      </c>
      <c r="BS323" t="s">
        <v>120</v>
      </c>
      <c r="BT323">
        <v>0</v>
      </c>
      <c r="BU323">
        <v>1</v>
      </c>
      <c r="BV323" t="s">
        <v>113</v>
      </c>
      <c r="BW323">
        <v>0</v>
      </c>
      <c r="BX323" t="s">
        <v>4142</v>
      </c>
      <c r="BY323" t="s">
        <v>4143</v>
      </c>
      <c r="CA323" t="s">
        <v>3180</v>
      </c>
      <c r="CB323" t="s">
        <v>541</v>
      </c>
      <c r="CC323" s="3">
        <v>70668</v>
      </c>
      <c r="CD323" t="s">
        <v>3181</v>
      </c>
      <c r="CE323" t="s">
        <v>3182</v>
      </c>
      <c r="CF323" s="4">
        <v>10.8</v>
      </c>
      <c r="CG323" s="4">
        <v>10.8</v>
      </c>
      <c r="CH323" s="4">
        <v>16.2</v>
      </c>
      <c r="CI323" s="4">
        <v>16.2</v>
      </c>
      <c r="CJ323" t="s">
        <v>123</v>
      </c>
      <c r="CL323" t="s">
        <v>4144</v>
      </c>
      <c r="CO323" t="s">
        <v>124</v>
      </c>
      <c r="CP323" t="s">
        <v>113</v>
      </c>
      <c r="CQ323" t="s">
        <v>113</v>
      </c>
      <c r="CR323" t="s">
        <v>121</v>
      </c>
      <c r="CS323" t="s">
        <v>113</v>
      </c>
      <c r="CT323" t="s">
        <v>121</v>
      </c>
      <c r="CU323" t="s">
        <v>113</v>
      </c>
      <c r="CV323" t="s">
        <v>1799</v>
      </c>
      <c r="CW323" t="str">
        <f>"14063605286"</f>
        <v>14063605286</v>
      </c>
      <c r="CX323" t="s">
        <v>4141</v>
      </c>
      <c r="CY323" t="s">
        <v>124</v>
      </c>
      <c r="CZ323" t="s">
        <v>126</v>
      </c>
      <c r="DA323" t="s">
        <v>113</v>
      </c>
      <c r="DB323" t="s">
        <v>113</v>
      </c>
      <c r="DC323" t="s">
        <v>121</v>
      </c>
      <c r="DD323" t="s">
        <v>113</v>
      </c>
    </row>
    <row r="324" spans="1:113" ht="15" customHeight="1" x14ac:dyDescent="0.25">
      <c r="A324" t="s">
        <v>11071</v>
      </c>
      <c r="B324" t="s">
        <v>129</v>
      </c>
      <c r="C324" s="1">
        <v>44090.989381828702</v>
      </c>
      <c r="D324" s="1">
        <v>44133</v>
      </c>
      <c r="E324" t="s">
        <v>113</v>
      </c>
      <c r="F324" t="s">
        <v>11072</v>
      </c>
      <c r="G324" t="s">
        <v>12788</v>
      </c>
      <c r="H324" t="s">
        <v>200</v>
      </c>
      <c r="I324">
        <v>30</v>
      </c>
      <c r="J324">
        <v>30</v>
      </c>
      <c r="K324" s="1">
        <v>44180</v>
      </c>
      <c r="L324" s="1">
        <v>44483</v>
      </c>
      <c r="M324" s="1">
        <v>44180</v>
      </c>
      <c r="N324" s="1">
        <v>44483</v>
      </c>
      <c r="O324" t="s">
        <v>115</v>
      </c>
      <c r="P324" t="s">
        <v>11073</v>
      </c>
      <c r="Q324" t="s">
        <v>11074</v>
      </c>
      <c r="R324" t="s">
        <v>11075</v>
      </c>
      <c r="T324" t="s">
        <v>11076</v>
      </c>
      <c r="U324" t="s">
        <v>541</v>
      </c>
      <c r="V324" s="3">
        <v>71118</v>
      </c>
      <c r="W324" t="s">
        <v>117</v>
      </c>
      <c r="Y324">
        <v>13186875015</v>
      </c>
      <c r="AA324">
        <v>72251</v>
      </c>
      <c r="AB324" t="s">
        <v>5089</v>
      </c>
      <c r="AC324" t="s">
        <v>9149</v>
      </c>
      <c r="AD324" t="s">
        <v>11077</v>
      </c>
      <c r="AE324" t="s">
        <v>161</v>
      </c>
      <c r="AF324" t="s">
        <v>11078</v>
      </c>
      <c r="AH324" t="s">
        <v>10728</v>
      </c>
      <c r="AI324" t="s">
        <v>541</v>
      </c>
      <c r="AJ324" s="3">
        <v>71118</v>
      </c>
      <c r="AK324" t="s">
        <v>117</v>
      </c>
      <c r="AM324">
        <v>13186875015</v>
      </c>
      <c r="AO324" t="s">
        <v>11079</v>
      </c>
      <c r="AP324" t="s">
        <v>141</v>
      </c>
      <c r="AQ324" t="s">
        <v>5153</v>
      </c>
      <c r="AR324" t="s">
        <v>11080</v>
      </c>
      <c r="AS324" t="s">
        <v>11081</v>
      </c>
      <c r="AT324" t="s">
        <v>5605</v>
      </c>
      <c r="AV324" t="s">
        <v>5606</v>
      </c>
      <c r="AW324" t="s">
        <v>541</v>
      </c>
      <c r="AX324" s="3">
        <v>70601</v>
      </c>
      <c r="AY324" t="s">
        <v>117</v>
      </c>
      <c r="BA324">
        <v>13372140354</v>
      </c>
      <c r="BC324" t="s">
        <v>5155</v>
      </c>
      <c r="BD324" t="s">
        <v>1182</v>
      </c>
      <c r="BE324" t="s">
        <v>541</v>
      </c>
      <c r="BF324" t="s">
        <v>553</v>
      </c>
      <c r="BG324" t="s">
        <v>541</v>
      </c>
      <c r="BH324" s="1">
        <v>44089.833333333336</v>
      </c>
      <c r="BI324">
        <v>40</v>
      </c>
      <c r="BJ324">
        <v>0</v>
      </c>
      <c r="BK324">
        <v>8</v>
      </c>
      <c r="BL324">
        <v>8</v>
      </c>
      <c r="BM324">
        <v>8</v>
      </c>
      <c r="BN324">
        <v>8</v>
      </c>
      <c r="BO324">
        <v>8</v>
      </c>
      <c r="BP324">
        <v>0</v>
      </c>
      <c r="BQ324" t="str">
        <f>"8:00 AM"</f>
        <v>8:00 AM</v>
      </c>
      <c r="BR324" t="str">
        <f>"4:00 PM"</f>
        <v>4:00 PM</v>
      </c>
      <c r="BS324" t="s">
        <v>120</v>
      </c>
      <c r="BT324">
        <v>0</v>
      </c>
      <c r="BU324">
        <v>3</v>
      </c>
      <c r="BV324" t="s">
        <v>113</v>
      </c>
      <c r="BW324">
        <v>0</v>
      </c>
      <c r="BX324" s="2" t="s">
        <v>11082</v>
      </c>
      <c r="BY324" t="s">
        <v>11078</v>
      </c>
      <c r="CA324" t="s">
        <v>11076</v>
      </c>
      <c r="CB324" t="s">
        <v>541</v>
      </c>
      <c r="CC324" s="3">
        <v>71118</v>
      </c>
      <c r="CD324" t="s">
        <v>10730</v>
      </c>
      <c r="CE324" t="s">
        <v>644</v>
      </c>
      <c r="CF324" s="4">
        <v>12.31</v>
      </c>
      <c r="CG324" s="4">
        <v>12.31</v>
      </c>
      <c r="CH324" s="4">
        <v>18.47</v>
      </c>
      <c r="CI324" s="4">
        <v>18.47</v>
      </c>
      <c r="CJ324" t="s">
        <v>123</v>
      </c>
      <c r="CK324" t="s">
        <v>11083</v>
      </c>
      <c r="CL324" t="s">
        <v>11084</v>
      </c>
      <c r="CO324" t="s">
        <v>124</v>
      </c>
      <c r="CP324" t="s">
        <v>121</v>
      </c>
      <c r="CQ324" t="s">
        <v>113</v>
      </c>
      <c r="CR324" t="s">
        <v>121</v>
      </c>
      <c r="CS324" t="s">
        <v>113</v>
      </c>
      <c r="CT324" t="s">
        <v>121</v>
      </c>
      <c r="CU324" t="s">
        <v>121</v>
      </c>
      <c r="CV324" t="s">
        <v>11085</v>
      </c>
      <c r="CW324" t="str">
        <f>"13186875015"</f>
        <v>13186875015</v>
      </c>
      <c r="CX324" t="s">
        <v>11079</v>
      </c>
      <c r="CY324" t="s">
        <v>124</v>
      </c>
      <c r="CZ324" t="s">
        <v>126</v>
      </c>
      <c r="DA324" t="s">
        <v>113</v>
      </c>
      <c r="DB324" t="s">
        <v>113</v>
      </c>
      <c r="DC324" t="s">
        <v>121</v>
      </c>
      <c r="DD324" t="s">
        <v>113</v>
      </c>
      <c r="DE324" t="s">
        <v>5612</v>
      </c>
      <c r="DF324" t="s">
        <v>5613</v>
      </c>
      <c r="DG324" t="s">
        <v>3561</v>
      </c>
      <c r="DH324" t="s">
        <v>1182</v>
      </c>
      <c r="DI324" t="s">
        <v>5614</v>
      </c>
    </row>
    <row r="325" spans="1:113" ht="15" customHeight="1" x14ac:dyDescent="0.25">
      <c r="A325" t="s">
        <v>11770</v>
      </c>
      <c r="B325" t="s">
        <v>129</v>
      </c>
      <c r="C325" s="1">
        <v>44091.009464583331</v>
      </c>
      <c r="D325" s="1">
        <v>44131</v>
      </c>
      <c r="E325" t="s">
        <v>113</v>
      </c>
      <c r="F325" t="s">
        <v>9742</v>
      </c>
      <c r="G325" t="s">
        <v>12797</v>
      </c>
      <c r="H325" t="s">
        <v>537</v>
      </c>
      <c r="I325">
        <v>275</v>
      </c>
      <c r="J325">
        <v>275</v>
      </c>
      <c r="K325" s="1">
        <v>44180</v>
      </c>
      <c r="L325" s="1">
        <v>44377</v>
      </c>
      <c r="M325" s="1">
        <v>44180</v>
      </c>
      <c r="N325" s="1">
        <v>44377</v>
      </c>
      <c r="O325" t="s">
        <v>132</v>
      </c>
      <c r="P325" t="s">
        <v>11771</v>
      </c>
      <c r="Q325" t="s">
        <v>11772</v>
      </c>
      <c r="R325" t="s">
        <v>11773</v>
      </c>
      <c r="T325" t="s">
        <v>550</v>
      </c>
      <c r="U325" t="s">
        <v>541</v>
      </c>
      <c r="V325" s="3">
        <v>70535</v>
      </c>
      <c r="W325" t="s">
        <v>117</v>
      </c>
      <c r="Y325">
        <v>13374571811</v>
      </c>
      <c r="AA325">
        <v>31171</v>
      </c>
      <c r="AB325" t="s">
        <v>9242</v>
      </c>
      <c r="AC325" t="s">
        <v>11774</v>
      </c>
      <c r="AD325" t="s">
        <v>124</v>
      </c>
      <c r="AE325" t="s">
        <v>161</v>
      </c>
      <c r="AF325" t="s">
        <v>11773</v>
      </c>
      <c r="AH325" t="s">
        <v>550</v>
      </c>
      <c r="AI325" t="s">
        <v>541</v>
      </c>
      <c r="AJ325" s="3">
        <v>70535</v>
      </c>
      <c r="AK325" t="s">
        <v>117</v>
      </c>
      <c r="AM325">
        <v>13374571811</v>
      </c>
      <c r="AO325" t="s">
        <v>11775</v>
      </c>
      <c r="AP325" t="s">
        <v>141</v>
      </c>
      <c r="AQ325" t="s">
        <v>11776</v>
      </c>
      <c r="AR325" t="s">
        <v>11777</v>
      </c>
      <c r="AS325" t="s">
        <v>948</v>
      </c>
      <c r="AT325" t="s">
        <v>5605</v>
      </c>
      <c r="AV325" t="s">
        <v>5606</v>
      </c>
      <c r="AW325" t="s">
        <v>541</v>
      </c>
      <c r="AX325" s="3">
        <v>70601</v>
      </c>
      <c r="AY325" t="s">
        <v>117</v>
      </c>
      <c r="BA325">
        <v>13372140354</v>
      </c>
      <c r="BC325" t="s">
        <v>1181</v>
      </c>
      <c r="BD325" t="s">
        <v>1182</v>
      </c>
      <c r="BE325" t="s">
        <v>541</v>
      </c>
      <c r="BF325" t="s">
        <v>553</v>
      </c>
      <c r="BG325" t="s">
        <v>541</v>
      </c>
      <c r="BH325" s="1">
        <v>44089.833333333336</v>
      </c>
      <c r="BI325">
        <v>35</v>
      </c>
      <c r="BJ325">
        <v>0</v>
      </c>
      <c r="BK325">
        <v>7</v>
      </c>
      <c r="BL325">
        <v>7</v>
      </c>
      <c r="BM325">
        <v>7</v>
      </c>
      <c r="BN325">
        <v>7</v>
      </c>
      <c r="BO325">
        <v>7</v>
      </c>
      <c r="BP325">
        <v>0</v>
      </c>
      <c r="BQ325" t="str">
        <f>"4:00 AM"</f>
        <v>4:00 AM</v>
      </c>
      <c r="BR325" t="str">
        <f>"12:00 PM"</f>
        <v>12:00 PM</v>
      </c>
      <c r="BS325" t="s">
        <v>120</v>
      </c>
      <c r="BT325">
        <v>0</v>
      </c>
      <c r="BU325">
        <v>1</v>
      </c>
      <c r="BV325" t="s">
        <v>113</v>
      </c>
      <c r="BW325">
        <v>0</v>
      </c>
      <c r="BX325" t="s">
        <v>11778</v>
      </c>
      <c r="BY325" t="s">
        <v>11773</v>
      </c>
      <c r="BZ325" t="s">
        <v>124</v>
      </c>
      <c r="CA325" t="s">
        <v>11779</v>
      </c>
      <c r="CB325" t="s">
        <v>541</v>
      </c>
      <c r="CC325" s="3">
        <v>70535</v>
      </c>
      <c r="CD325" t="s">
        <v>11780</v>
      </c>
      <c r="CE325" t="s">
        <v>7905</v>
      </c>
      <c r="CF325" s="4">
        <v>9.2799999999999994</v>
      </c>
      <c r="CG325" s="4">
        <v>9.2799999999999994</v>
      </c>
      <c r="CH325" s="4">
        <v>13.92</v>
      </c>
      <c r="CI325" s="4">
        <v>13.92</v>
      </c>
      <c r="CJ325" t="s">
        <v>123</v>
      </c>
      <c r="CK325" t="s">
        <v>11781</v>
      </c>
      <c r="CL325" t="s">
        <v>11782</v>
      </c>
      <c r="CO325" t="s">
        <v>124</v>
      </c>
      <c r="CP325" t="s">
        <v>121</v>
      </c>
      <c r="CQ325" t="s">
        <v>113</v>
      </c>
      <c r="CR325" t="s">
        <v>121</v>
      </c>
      <c r="CS325" t="s">
        <v>113</v>
      </c>
      <c r="CT325" t="s">
        <v>121</v>
      </c>
      <c r="CU325" t="s">
        <v>121</v>
      </c>
      <c r="CV325" t="s">
        <v>11783</v>
      </c>
      <c r="CW325" t="str">
        <f>"13374571811"</f>
        <v>13374571811</v>
      </c>
      <c r="CX325" t="s">
        <v>11775</v>
      </c>
      <c r="CY325" t="s">
        <v>124</v>
      </c>
      <c r="CZ325" t="s">
        <v>126</v>
      </c>
      <c r="DA325" t="s">
        <v>113</v>
      </c>
      <c r="DB325" t="s">
        <v>113</v>
      </c>
      <c r="DC325" t="s">
        <v>121</v>
      </c>
      <c r="DD325" t="s">
        <v>113</v>
      </c>
      <c r="DE325" t="s">
        <v>5612</v>
      </c>
      <c r="DF325" t="s">
        <v>5613</v>
      </c>
      <c r="DG325" t="s">
        <v>915</v>
      </c>
      <c r="DH325" t="s">
        <v>1182</v>
      </c>
      <c r="DI325" t="s">
        <v>5614</v>
      </c>
    </row>
    <row r="326" spans="1:113" ht="15" customHeight="1" x14ac:dyDescent="0.25">
      <c r="A326" t="s">
        <v>9145</v>
      </c>
      <c r="B326" t="s">
        <v>129</v>
      </c>
      <c r="C326" s="1">
        <v>44091.038285416667</v>
      </c>
      <c r="D326" s="1">
        <v>44131</v>
      </c>
      <c r="E326" t="s">
        <v>113</v>
      </c>
      <c r="F326" t="s">
        <v>1171</v>
      </c>
      <c r="G326" t="s">
        <v>12794</v>
      </c>
      <c r="H326" t="s">
        <v>464</v>
      </c>
      <c r="I326">
        <v>4</v>
      </c>
      <c r="J326">
        <v>4</v>
      </c>
      <c r="K326" s="1">
        <v>44180</v>
      </c>
      <c r="L326" s="1">
        <v>44407</v>
      </c>
      <c r="M326" s="1">
        <v>44180</v>
      </c>
      <c r="N326" s="1">
        <v>44407</v>
      </c>
      <c r="O326" t="s">
        <v>132</v>
      </c>
      <c r="P326" t="s">
        <v>9146</v>
      </c>
      <c r="R326" t="s">
        <v>9147</v>
      </c>
      <c r="T326" t="s">
        <v>540</v>
      </c>
      <c r="U326" t="s">
        <v>541</v>
      </c>
      <c r="V326" s="3">
        <v>70554</v>
      </c>
      <c r="W326" t="s">
        <v>117</v>
      </c>
      <c r="Y326">
        <v>13376587257</v>
      </c>
      <c r="AA326">
        <v>424460</v>
      </c>
      <c r="AB326" t="s">
        <v>9148</v>
      </c>
      <c r="AC326" t="s">
        <v>9149</v>
      </c>
      <c r="AE326" t="s">
        <v>161</v>
      </c>
      <c r="AF326" t="s">
        <v>9147</v>
      </c>
      <c r="AH326" t="s">
        <v>540</v>
      </c>
      <c r="AI326" t="s">
        <v>541</v>
      </c>
      <c r="AJ326" s="3">
        <v>70554</v>
      </c>
      <c r="AK326" t="s">
        <v>117</v>
      </c>
      <c r="AM326">
        <v>13376587257</v>
      </c>
      <c r="AO326" t="s">
        <v>9150</v>
      </c>
      <c r="AP326" t="s">
        <v>141</v>
      </c>
      <c r="AQ326" t="s">
        <v>5145</v>
      </c>
      <c r="AR326" t="s">
        <v>5146</v>
      </c>
      <c r="AS326" t="s">
        <v>5147</v>
      </c>
      <c r="AT326" t="s">
        <v>1179</v>
      </c>
      <c r="AV326" t="s">
        <v>1180</v>
      </c>
      <c r="AW326" t="s">
        <v>541</v>
      </c>
      <c r="AX326" s="3">
        <v>70601</v>
      </c>
      <c r="AY326" t="s">
        <v>117</v>
      </c>
      <c r="AZ326" t="s">
        <v>1124</v>
      </c>
      <c r="BA326">
        <v>13372140354</v>
      </c>
      <c r="BC326" t="s">
        <v>5148</v>
      </c>
      <c r="BD326" t="s">
        <v>9151</v>
      </c>
      <c r="BE326" t="s">
        <v>541</v>
      </c>
      <c r="BF326" t="s">
        <v>553</v>
      </c>
      <c r="BG326" t="s">
        <v>541</v>
      </c>
      <c r="BH326" s="1">
        <v>44089.833333333336</v>
      </c>
      <c r="BI326">
        <v>45</v>
      </c>
      <c r="BJ326">
        <v>0</v>
      </c>
      <c r="BK326">
        <v>9</v>
      </c>
      <c r="BL326">
        <v>9</v>
      </c>
      <c r="BM326">
        <v>9</v>
      </c>
      <c r="BN326">
        <v>9</v>
      </c>
      <c r="BO326">
        <v>9</v>
      </c>
      <c r="BP326">
        <v>0</v>
      </c>
      <c r="BQ326" t="str">
        <f>"4:30 AM"</f>
        <v>4:30 AM</v>
      </c>
      <c r="BR326" t="str">
        <f>"2:30 PM"</f>
        <v>2:30 PM</v>
      </c>
      <c r="BS326" t="s">
        <v>120</v>
      </c>
      <c r="BT326">
        <v>0</v>
      </c>
      <c r="BU326">
        <v>3</v>
      </c>
      <c r="BV326" t="s">
        <v>113</v>
      </c>
      <c r="BW326">
        <v>0</v>
      </c>
      <c r="BX326" t="s">
        <v>9152</v>
      </c>
      <c r="BY326" t="s">
        <v>9153</v>
      </c>
      <c r="CA326" t="s">
        <v>540</v>
      </c>
      <c r="CB326" t="s">
        <v>541</v>
      </c>
      <c r="CC326" s="3">
        <v>70554</v>
      </c>
      <c r="CD326" t="s">
        <v>555</v>
      </c>
      <c r="CE326" t="s">
        <v>556</v>
      </c>
      <c r="CF326" s="4">
        <v>9.2799999999999994</v>
      </c>
      <c r="CG326" s="4">
        <v>9.2799999999999994</v>
      </c>
      <c r="CH326" s="4">
        <v>13.92</v>
      </c>
      <c r="CI326" s="4">
        <v>13.92</v>
      </c>
      <c r="CJ326" t="s">
        <v>123</v>
      </c>
      <c r="CK326" t="s">
        <v>9154</v>
      </c>
      <c r="CL326" t="s">
        <v>9155</v>
      </c>
      <c r="CO326" t="s">
        <v>124</v>
      </c>
      <c r="CP326" t="s">
        <v>113</v>
      </c>
      <c r="CQ326" t="s">
        <v>121</v>
      </c>
      <c r="CR326" t="s">
        <v>121</v>
      </c>
      <c r="CS326" t="s">
        <v>121</v>
      </c>
      <c r="CT326" t="s">
        <v>121</v>
      </c>
      <c r="CU326" t="s">
        <v>121</v>
      </c>
      <c r="CV326" t="s">
        <v>9156</v>
      </c>
      <c r="CW326" t="str">
        <f>"13376587257"</f>
        <v>13376587257</v>
      </c>
      <c r="CX326" t="s">
        <v>9150</v>
      </c>
      <c r="CY326" t="s">
        <v>124</v>
      </c>
      <c r="CZ326" t="s">
        <v>126</v>
      </c>
      <c r="DA326" t="s">
        <v>113</v>
      </c>
      <c r="DB326" t="s">
        <v>113</v>
      </c>
      <c r="DC326" t="s">
        <v>121</v>
      </c>
      <c r="DD326" t="s">
        <v>113</v>
      </c>
      <c r="DE326" t="s">
        <v>5612</v>
      </c>
      <c r="DF326" t="s">
        <v>5613</v>
      </c>
      <c r="DG326" t="s">
        <v>3561</v>
      </c>
      <c r="DH326" t="s">
        <v>1182</v>
      </c>
      <c r="DI326" t="s">
        <v>5614</v>
      </c>
    </row>
    <row r="327" spans="1:113" ht="15" customHeight="1" x14ac:dyDescent="0.25">
      <c r="A327" t="s">
        <v>2265</v>
      </c>
      <c r="B327" t="s">
        <v>129</v>
      </c>
      <c r="C327" s="1">
        <v>44091.561482754631</v>
      </c>
      <c r="D327" s="1">
        <v>44131</v>
      </c>
      <c r="E327" t="s">
        <v>113</v>
      </c>
      <c r="F327" t="s">
        <v>2266</v>
      </c>
      <c r="G327" t="s">
        <v>12795</v>
      </c>
      <c r="H327" t="s">
        <v>488</v>
      </c>
      <c r="I327">
        <v>8</v>
      </c>
      <c r="J327">
        <v>8</v>
      </c>
      <c r="K327" s="1">
        <v>44166</v>
      </c>
      <c r="L327" s="1">
        <v>44286</v>
      </c>
      <c r="M327" s="1">
        <v>44166</v>
      </c>
      <c r="N327" s="1">
        <v>44286</v>
      </c>
      <c r="O327" t="s">
        <v>132</v>
      </c>
      <c r="P327" t="s">
        <v>2267</v>
      </c>
      <c r="Q327" t="s">
        <v>2268</v>
      </c>
      <c r="R327" t="s">
        <v>2269</v>
      </c>
      <c r="T327" t="s">
        <v>2270</v>
      </c>
      <c r="U327" t="s">
        <v>271</v>
      </c>
      <c r="V327" s="3">
        <v>50313</v>
      </c>
      <c r="W327" t="s">
        <v>117</v>
      </c>
      <c r="Y327">
        <v>15153334402</v>
      </c>
      <c r="AA327">
        <v>56173</v>
      </c>
      <c r="AB327" t="s">
        <v>2271</v>
      </c>
      <c r="AC327" t="s">
        <v>1624</v>
      </c>
      <c r="AE327" t="s">
        <v>2272</v>
      </c>
      <c r="AF327" t="s">
        <v>2269</v>
      </c>
      <c r="AG327" t="s">
        <v>124</v>
      </c>
      <c r="AH327" t="s">
        <v>2270</v>
      </c>
      <c r="AI327" t="s">
        <v>271</v>
      </c>
      <c r="AJ327" s="3">
        <v>50313</v>
      </c>
      <c r="AK327" t="s">
        <v>117</v>
      </c>
      <c r="AM327">
        <v>15153334402</v>
      </c>
      <c r="AO327" t="s">
        <v>2273</v>
      </c>
      <c r="AP327" t="s">
        <v>141</v>
      </c>
      <c r="AQ327" t="s">
        <v>266</v>
      </c>
      <c r="AR327" t="s">
        <v>267</v>
      </c>
      <c r="AS327" t="s">
        <v>268</v>
      </c>
      <c r="AT327" t="s">
        <v>269</v>
      </c>
      <c r="AU327" t="s">
        <v>124</v>
      </c>
      <c r="AV327" t="s">
        <v>270</v>
      </c>
      <c r="AW327" t="s">
        <v>271</v>
      </c>
      <c r="AX327" s="3">
        <v>50010</v>
      </c>
      <c r="AY327" t="s">
        <v>117</v>
      </c>
      <c r="AZ327" t="s">
        <v>124</v>
      </c>
      <c r="BA327">
        <v>15152324444</v>
      </c>
      <c r="BB327">
        <v>0</v>
      </c>
      <c r="BC327" t="s">
        <v>272</v>
      </c>
      <c r="BD327" t="s">
        <v>273</v>
      </c>
      <c r="BE327" t="s">
        <v>271</v>
      </c>
      <c r="BF327" t="s">
        <v>274</v>
      </c>
      <c r="BG327" t="s">
        <v>271</v>
      </c>
      <c r="BH327" s="1">
        <v>44088.833333333336</v>
      </c>
      <c r="BI327">
        <v>35</v>
      </c>
      <c r="BJ327">
        <v>0</v>
      </c>
      <c r="BK327">
        <v>7</v>
      </c>
      <c r="BL327">
        <v>7</v>
      </c>
      <c r="BM327">
        <v>7</v>
      </c>
      <c r="BN327">
        <v>7</v>
      </c>
      <c r="BO327">
        <v>7</v>
      </c>
      <c r="BP327">
        <v>0</v>
      </c>
      <c r="BQ327" t="str">
        <f>"7:00 AM"</f>
        <v>7:00 AM</v>
      </c>
      <c r="BR327" t="str">
        <f>"4:00 PM"</f>
        <v>4:00 PM</v>
      </c>
      <c r="BS327" t="s">
        <v>120</v>
      </c>
      <c r="BT327">
        <v>0</v>
      </c>
      <c r="BU327">
        <v>0</v>
      </c>
      <c r="BV327" t="s">
        <v>113</v>
      </c>
      <c r="BW327">
        <v>0</v>
      </c>
      <c r="BX327" t="s">
        <v>2274</v>
      </c>
      <c r="BY327" t="s">
        <v>2269</v>
      </c>
      <c r="BZ327" t="s">
        <v>124</v>
      </c>
      <c r="CA327" t="s">
        <v>2270</v>
      </c>
      <c r="CB327" t="s">
        <v>271</v>
      </c>
      <c r="CC327" s="3">
        <v>50313</v>
      </c>
      <c r="CD327" t="s">
        <v>330</v>
      </c>
      <c r="CE327" t="s">
        <v>2275</v>
      </c>
      <c r="CF327" s="4">
        <v>13.65</v>
      </c>
      <c r="CH327" s="4">
        <v>20.48</v>
      </c>
      <c r="CJ327" t="s">
        <v>123</v>
      </c>
      <c r="CK327" t="s">
        <v>2276</v>
      </c>
      <c r="CL327" t="s">
        <v>2277</v>
      </c>
      <c r="CO327" t="s">
        <v>124</v>
      </c>
      <c r="CP327" t="s">
        <v>121</v>
      </c>
      <c r="CQ327" t="s">
        <v>121</v>
      </c>
      <c r="CR327" t="s">
        <v>121</v>
      </c>
      <c r="CS327" t="s">
        <v>121</v>
      </c>
      <c r="CT327" t="s">
        <v>121</v>
      </c>
      <c r="CU327" t="s">
        <v>121</v>
      </c>
      <c r="CV327" t="s">
        <v>2278</v>
      </c>
      <c r="CW327" t="str">
        <f>"15153334402"</f>
        <v>15153334402</v>
      </c>
      <c r="CX327" t="s">
        <v>2273</v>
      </c>
      <c r="CY327" t="s">
        <v>124</v>
      </c>
      <c r="CZ327" t="s">
        <v>126</v>
      </c>
      <c r="DA327" t="s">
        <v>113</v>
      </c>
      <c r="DB327" t="s">
        <v>113</v>
      </c>
      <c r="DC327" t="s">
        <v>121</v>
      </c>
      <c r="DD327" t="s">
        <v>113</v>
      </c>
    </row>
    <row r="328" spans="1:113" ht="15" customHeight="1" x14ac:dyDescent="0.25">
      <c r="A328" t="s">
        <v>7805</v>
      </c>
      <c r="B328" t="s">
        <v>129</v>
      </c>
      <c r="C328" s="1">
        <v>44091.566354282404</v>
      </c>
      <c r="D328" s="1">
        <v>44131</v>
      </c>
      <c r="E328" t="s">
        <v>113</v>
      </c>
      <c r="F328" t="s">
        <v>1998</v>
      </c>
      <c r="G328" t="s">
        <v>12816</v>
      </c>
      <c r="H328" t="s">
        <v>1999</v>
      </c>
      <c r="I328">
        <v>8</v>
      </c>
      <c r="J328">
        <v>8</v>
      </c>
      <c r="K328" s="1">
        <v>44166</v>
      </c>
      <c r="L328" s="1">
        <v>44347</v>
      </c>
      <c r="M328" s="1">
        <v>44166</v>
      </c>
      <c r="N328" s="1">
        <v>44347</v>
      </c>
      <c r="O328" t="s">
        <v>115</v>
      </c>
      <c r="P328" t="s">
        <v>4186</v>
      </c>
      <c r="Q328" t="s">
        <v>4187</v>
      </c>
      <c r="R328" t="s">
        <v>7806</v>
      </c>
      <c r="T328" t="s">
        <v>4189</v>
      </c>
      <c r="U328" t="s">
        <v>234</v>
      </c>
      <c r="V328" s="3">
        <v>33050</v>
      </c>
      <c r="W328" t="s">
        <v>117</v>
      </c>
      <c r="Y328">
        <v>13054819451</v>
      </c>
      <c r="AA328">
        <v>72111</v>
      </c>
      <c r="AB328" t="s">
        <v>4190</v>
      </c>
      <c r="AC328" t="s">
        <v>4191</v>
      </c>
      <c r="AD328" t="s">
        <v>2885</v>
      </c>
      <c r="AE328" t="s">
        <v>4192</v>
      </c>
      <c r="AF328" t="s">
        <v>4188</v>
      </c>
      <c r="AH328" t="s">
        <v>4189</v>
      </c>
      <c r="AI328" t="s">
        <v>234</v>
      </c>
      <c r="AJ328" s="3">
        <v>33050</v>
      </c>
      <c r="AK328" t="s">
        <v>117</v>
      </c>
      <c r="AM328">
        <v>13054819451</v>
      </c>
      <c r="AO328" t="s">
        <v>4193</v>
      </c>
      <c r="AP328" t="s">
        <v>239</v>
      </c>
      <c r="AQ328" t="s">
        <v>1031</v>
      </c>
      <c r="AR328" t="s">
        <v>1032</v>
      </c>
      <c r="AS328" t="s">
        <v>1033</v>
      </c>
      <c r="AT328" t="s">
        <v>1034</v>
      </c>
      <c r="AU328" t="s">
        <v>1035</v>
      </c>
      <c r="AV328" t="s">
        <v>1036</v>
      </c>
      <c r="AW328" t="s">
        <v>158</v>
      </c>
      <c r="AX328" s="3">
        <v>75033</v>
      </c>
      <c r="AY328" t="s">
        <v>117</v>
      </c>
      <c r="BA328">
        <v>19727789690</v>
      </c>
      <c r="BC328" t="s">
        <v>1323</v>
      </c>
      <c r="BD328" t="s">
        <v>1038</v>
      </c>
      <c r="BG328" t="s">
        <v>234</v>
      </c>
      <c r="BH328" s="1">
        <v>44090.833333333336</v>
      </c>
      <c r="BI328">
        <v>40</v>
      </c>
      <c r="BJ328">
        <v>8</v>
      </c>
      <c r="BK328">
        <v>0</v>
      </c>
      <c r="BL328">
        <v>0</v>
      </c>
      <c r="BM328">
        <v>8</v>
      </c>
      <c r="BN328">
        <v>8</v>
      </c>
      <c r="BO328">
        <v>8</v>
      </c>
      <c r="BP328">
        <v>8</v>
      </c>
      <c r="BQ328" t="str">
        <f>"6:30 AM"</f>
        <v>6:30 AM</v>
      </c>
      <c r="BR328" t="str">
        <f>"3:00 PM"</f>
        <v>3:00 PM</v>
      </c>
      <c r="BS328" t="s">
        <v>120</v>
      </c>
      <c r="BT328">
        <v>0</v>
      </c>
      <c r="BU328">
        <v>3</v>
      </c>
      <c r="BV328" t="s">
        <v>113</v>
      </c>
      <c r="BW328">
        <v>0</v>
      </c>
      <c r="BX328" t="s">
        <v>4195</v>
      </c>
      <c r="BY328" t="s">
        <v>7806</v>
      </c>
      <c r="CA328" t="s">
        <v>4189</v>
      </c>
      <c r="CB328" t="s">
        <v>234</v>
      </c>
      <c r="CC328" s="3">
        <v>33050</v>
      </c>
      <c r="CD328" t="s">
        <v>249</v>
      </c>
      <c r="CE328" t="s">
        <v>250</v>
      </c>
      <c r="CF328" s="4">
        <v>13.72</v>
      </c>
      <c r="CH328" s="4">
        <v>20.58</v>
      </c>
      <c r="CJ328" t="s">
        <v>123</v>
      </c>
      <c r="CK328" t="s">
        <v>7807</v>
      </c>
      <c r="CL328" t="s">
        <v>7808</v>
      </c>
      <c r="CO328" t="s">
        <v>124</v>
      </c>
      <c r="CP328" t="s">
        <v>113</v>
      </c>
      <c r="CQ328" t="s">
        <v>121</v>
      </c>
      <c r="CR328" t="s">
        <v>121</v>
      </c>
      <c r="CS328" t="s">
        <v>121</v>
      </c>
      <c r="CT328" t="s">
        <v>121</v>
      </c>
      <c r="CU328" t="s">
        <v>121</v>
      </c>
      <c r="CV328" t="s">
        <v>4197</v>
      </c>
      <c r="CW328" t="str">
        <f>"13054819451"</f>
        <v>13054819451</v>
      </c>
      <c r="CX328" t="s">
        <v>124</v>
      </c>
      <c r="CY328" t="s">
        <v>4198</v>
      </c>
      <c r="CZ328" t="s">
        <v>126</v>
      </c>
      <c r="DA328" t="s">
        <v>113</v>
      </c>
      <c r="DB328" t="s">
        <v>121</v>
      </c>
      <c r="DC328" t="s">
        <v>121</v>
      </c>
      <c r="DD328" t="s">
        <v>113</v>
      </c>
    </row>
    <row r="329" spans="1:113" ht="15" customHeight="1" x14ac:dyDescent="0.25">
      <c r="A329" t="s">
        <v>9845</v>
      </c>
      <c r="B329" t="s">
        <v>129</v>
      </c>
      <c r="C329" s="1">
        <v>44091.566875694443</v>
      </c>
      <c r="D329" s="1">
        <v>44131</v>
      </c>
      <c r="E329" t="s">
        <v>113</v>
      </c>
      <c r="F329" t="s">
        <v>1843</v>
      </c>
      <c r="G329" t="s">
        <v>12791</v>
      </c>
      <c r="H329" t="s">
        <v>283</v>
      </c>
      <c r="I329">
        <v>8</v>
      </c>
      <c r="J329">
        <v>8</v>
      </c>
      <c r="K329" s="1">
        <v>44166</v>
      </c>
      <c r="L329" s="1">
        <v>44347</v>
      </c>
      <c r="M329" s="1">
        <v>44166</v>
      </c>
      <c r="N329" s="1">
        <v>44347</v>
      </c>
      <c r="O329" t="s">
        <v>115</v>
      </c>
      <c r="P329" t="s">
        <v>4186</v>
      </c>
      <c r="Q329" t="s">
        <v>4187</v>
      </c>
      <c r="R329" t="s">
        <v>7806</v>
      </c>
      <c r="T329" t="s">
        <v>4189</v>
      </c>
      <c r="U329" t="s">
        <v>234</v>
      </c>
      <c r="V329" s="3">
        <v>33050</v>
      </c>
      <c r="W329" t="s">
        <v>117</v>
      </c>
      <c r="Y329">
        <v>13054819451</v>
      </c>
      <c r="AA329">
        <v>72111</v>
      </c>
      <c r="AB329" t="s">
        <v>4190</v>
      </c>
      <c r="AC329" t="s">
        <v>4191</v>
      </c>
      <c r="AD329" t="s">
        <v>2885</v>
      </c>
      <c r="AE329" t="s">
        <v>4192</v>
      </c>
      <c r="AF329" t="s">
        <v>4188</v>
      </c>
      <c r="AH329" t="s">
        <v>4189</v>
      </c>
      <c r="AI329" t="s">
        <v>234</v>
      </c>
      <c r="AJ329" s="3">
        <v>33050</v>
      </c>
      <c r="AK329" t="s">
        <v>117</v>
      </c>
      <c r="AM329">
        <v>13054819451</v>
      </c>
      <c r="AO329" t="s">
        <v>4193</v>
      </c>
      <c r="AP329" t="s">
        <v>239</v>
      </c>
      <c r="AQ329" t="s">
        <v>1031</v>
      </c>
      <c r="AR329" t="s">
        <v>1032</v>
      </c>
      <c r="AS329" t="s">
        <v>1033</v>
      </c>
      <c r="AT329" t="s">
        <v>1034</v>
      </c>
      <c r="AU329" t="s">
        <v>1035</v>
      </c>
      <c r="AV329" t="s">
        <v>1036</v>
      </c>
      <c r="AW329" t="s">
        <v>158</v>
      </c>
      <c r="AX329" s="3">
        <v>75033</v>
      </c>
      <c r="AY329" t="s">
        <v>117</v>
      </c>
      <c r="BA329">
        <v>19727789690</v>
      </c>
      <c r="BC329" t="s">
        <v>1323</v>
      </c>
      <c r="BD329" t="s">
        <v>1038</v>
      </c>
      <c r="BG329" t="s">
        <v>234</v>
      </c>
      <c r="BH329" s="1">
        <v>44090.833333333336</v>
      </c>
      <c r="BI329">
        <v>40</v>
      </c>
      <c r="BJ329">
        <v>8</v>
      </c>
      <c r="BK329">
        <v>0</v>
      </c>
      <c r="BL329">
        <v>0</v>
      </c>
      <c r="BM329">
        <v>8</v>
      </c>
      <c r="BN329">
        <v>8</v>
      </c>
      <c r="BO329">
        <v>8</v>
      </c>
      <c r="BP329">
        <v>8</v>
      </c>
      <c r="BQ329" t="str">
        <f>"9:00 AM"</f>
        <v>9:00 AM</v>
      </c>
      <c r="BR329" t="str">
        <f>"5:30 PM"</f>
        <v>5:30 PM</v>
      </c>
      <c r="BS329" t="s">
        <v>120</v>
      </c>
      <c r="BT329">
        <v>0</v>
      </c>
      <c r="BU329">
        <v>1</v>
      </c>
      <c r="BV329" t="s">
        <v>113</v>
      </c>
      <c r="BW329">
        <v>0</v>
      </c>
      <c r="BX329" t="s">
        <v>4195</v>
      </c>
      <c r="BY329" t="s">
        <v>7806</v>
      </c>
      <c r="CA329" t="s">
        <v>4189</v>
      </c>
      <c r="CB329" t="s">
        <v>234</v>
      </c>
      <c r="CC329" s="3">
        <v>33050</v>
      </c>
      <c r="CD329" t="s">
        <v>249</v>
      </c>
      <c r="CE329" t="s">
        <v>250</v>
      </c>
      <c r="CF329" s="4">
        <v>12.28</v>
      </c>
      <c r="CH329" s="4">
        <v>18.420000000000002</v>
      </c>
      <c r="CJ329" t="s">
        <v>123</v>
      </c>
      <c r="CK329" t="s">
        <v>1327</v>
      </c>
      <c r="CL329" t="s">
        <v>9846</v>
      </c>
      <c r="CO329" t="s">
        <v>124</v>
      </c>
      <c r="CP329" t="s">
        <v>113</v>
      </c>
      <c r="CQ329" t="s">
        <v>121</v>
      </c>
      <c r="CR329" t="s">
        <v>121</v>
      </c>
      <c r="CS329" t="s">
        <v>121</v>
      </c>
      <c r="CT329" t="s">
        <v>121</v>
      </c>
      <c r="CU329" t="s">
        <v>121</v>
      </c>
      <c r="CV329" t="s">
        <v>4197</v>
      </c>
      <c r="CW329" t="str">
        <f>"13054819451"</f>
        <v>13054819451</v>
      </c>
      <c r="CX329" t="s">
        <v>124</v>
      </c>
      <c r="CY329" t="s">
        <v>4198</v>
      </c>
      <c r="CZ329" t="s">
        <v>126</v>
      </c>
      <c r="DA329" t="s">
        <v>113</v>
      </c>
      <c r="DB329" t="s">
        <v>121</v>
      </c>
      <c r="DC329" t="s">
        <v>121</v>
      </c>
      <c r="DD329" t="s">
        <v>113</v>
      </c>
    </row>
    <row r="330" spans="1:113" ht="15" customHeight="1" x14ac:dyDescent="0.25">
      <c r="A330" t="s">
        <v>4184</v>
      </c>
      <c r="B330" t="s">
        <v>129</v>
      </c>
      <c r="C330" s="1">
        <v>44091.566587037036</v>
      </c>
      <c r="D330" s="1">
        <v>44131</v>
      </c>
      <c r="E330" t="s">
        <v>113</v>
      </c>
      <c r="F330" t="s">
        <v>4185</v>
      </c>
      <c r="G330" t="s">
        <v>12816</v>
      </c>
      <c r="H330" t="s">
        <v>1999</v>
      </c>
      <c r="I330">
        <v>2</v>
      </c>
      <c r="J330">
        <v>2</v>
      </c>
      <c r="K330" s="1">
        <v>44166</v>
      </c>
      <c r="L330" s="1">
        <v>44347</v>
      </c>
      <c r="M330" s="1">
        <v>44166</v>
      </c>
      <c r="N330" s="1">
        <v>44347</v>
      </c>
      <c r="O330" t="s">
        <v>115</v>
      </c>
      <c r="P330" t="s">
        <v>4186</v>
      </c>
      <c r="Q330" t="s">
        <v>4187</v>
      </c>
      <c r="R330" t="s">
        <v>4188</v>
      </c>
      <c r="T330" t="s">
        <v>4189</v>
      </c>
      <c r="U330" t="s">
        <v>234</v>
      </c>
      <c r="V330" s="3">
        <v>33050</v>
      </c>
      <c r="W330" t="s">
        <v>117</v>
      </c>
      <c r="Y330">
        <v>13054819451</v>
      </c>
      <c r="AA330">
        <v>72111</v>
      </c>
      <c r="AB330" t="s">
        <v>4190</v>
      </c>
      <c r="AC330" t="s">
        <v>4191</v>
      </c>
      <c r="AD330" t="s">
        <v>2885</v>
      </c>
      <c r="AE330" t="s">
        <v>4192</v>
      </c>
      <c r="AF330" t="s">
        <v>4188</v>
      </c>
      <c r="AH330" t="s">
        <v>4189</v>
      </c>
      <c r="AI330" t="s">
        <v>234</v>
      </c>
      <c r="AJ330" s="3">
        <v>33050</v>
      </c>
      <c r="AK330" t="s">
        <v>117</v>
      </c>
      <c r="AM330">
        <v>13054819451</v>
      </c>
      <c r="AO330" t="s">
        <v>4193</v>
      </c>
      <c r="AP330" t="s">
        <v>239</v>
      </c>
      <c r="AQ330" t="s">
        <v>1031</v>
      </c>
      <c r="AR330" t="s">
        <v>1032</v>
      </c>
      <c r="AS330" t="s">
        <v>1033</v>
      </c>
      <c r="AT330" t="s">
        <v>1034</v>
      </c>
      <c r="AU330" t="s">
        <v>1035</v>
      </c>
      <c r="AV330" t="s">
        <v>1036</v>
      </c>
      <c r="AW330" t="s">
        <v>158</v>
      </c>
      <c r="AX330" s="3">
        <v>75033</v>
      </c>
      <c r="AY330" t="s">
        <v>117</v>
      </c>
      <c r="BA330">
        <v>19727789690</v>
      </c>
      <c r="BC330" t="s">
        <v>1323</v>
      </c>
      <c r="BD330" t="s">
        <v>4194</v>
      </c>
      <c r="BG330" t="s">
        <v>234</v>
      </c>
      <c r="BH330" s="1">
        <v>44090.833333333336</v>
      </c>
      <c r="BI330">
        <v>40</v>
      </c>
      <c r="BJ330">
        <v>8</v>
      </c>
      <c r="BK330">
        <v>0</v>
      </c>
      <c r="BL330">
        <v>0</v>
      </c>
      <c r="BM330">
        <v>8</v>
      </c>
      <c r="BN330">
        <v>8</v>
      </c>
      <c r="BO330">
        <v>8</v>
      </c>
      <c r="BP330">
        <v>8</v>
      </c>
      <c r="BQ330" t="str">
        <f>"6:30 AM"</f>
        <v>6:30 AM</v>
      </c>
      <c r="BR330" t="str">
        <f>"3:00 PM"</f>
        <v>3:00 PM</v>
      </c>
      <c r="BS330" t="s">
        <v>120</v>
      </c>
      <c r="BT330">
        <v>0</v>
      </c>
      <c r="BU330">
        <v>1</v>
      </c>
      <c r="BV330" t="s">
        <v>113</v>
      </c>
      <c r="BW330">
        <v>0</v>
      </c>
      <c r="BX330" t="s">
        <v>4195</v>
      </c>
      <c r="BY330" t="s">
        <v>4188</v>
      </c>
      <c r="CA330" t="s">
        <v>4189</v>
      </c>
      <c r="CB330" t="s">
        <v>234</v>
      </c>
      <c r="CC330" s="3">
        <v>33050</v>
      </c>
      <c r="CD330" t="s">
        <v>249</v>
      </c>
      <c r="CE330" t="s">
        <v>250</v>
      </c>
      <c r="CF330" s="4">
        <v>13.72</v>
      </c>
      <c r="CH330" s="4">
        <v>20.58</v>
      </c>
      <c r="CJ330" t="s">
        <v>123</v>
      </c>
      <c r="CK330" t="s">
        <v>1401</v>
      </c>
      <c r="CL330" t="s">
        <v>4196</v>
      </c>
      <c r="CO330" t="s">
        <v>124</v>
      </c>
      <c r="CP330" t="s">
        <v>113</v>
      </c>
      <c r="CQ330" t="s">
        <v>121</v>
      </c>
      <c r="CR330" t="s">
        <v>121</v>
      </c>
      <c r="CS330" t="s">
        <v>121</v>
      </c>
      <c r="CT330" t="s">
        <v>121</v>
      </c>
      <c r="CU330" t="s">
        <v>121</v>
      </c>
      <c r="CV330" t="s">
        <v>4197</v>
      </c>
      <c r="CW330" t="str">
        <f>"13054819451"</f>
        <v>13054819451</v>
      </c>
      <c r="CX330" t="s">
        <v>124</v>
      </c>
      <c r="CY330" t="s">
        <v>4198</v>
      </c>
      <c r="CZ330" t="s">
        <v>126</v>
      </c>
      <c r="DA330" t="s">
        <v>113</v>
      </c>
      <c r="DB330" t="s">
        <v>121</v>
      </c>
      <c r="DC330" t="s">
        <v>121</v>
      </c>
      <c r="DD330" t="s">
        <v>113</v>
      </c>
    </row>
    <row r="331" spans="1:113" ht="15" customHeight="1" x14ac:dyDescent="0.25">
      <c r="A331" t="s">
        <v>2213</v>
      </c>
      <c r="B331" t="s">
        <v>129</v>
      </c>
      <c r="C331" s="1">
        <v>44091.60898287037</v>
      </c>
      <c r="D331" s="1">
        <v>44130</v>
      </c>
      <c r="E331" t="s">
        <v>113</v>
      </c>
      <c r="F331" t="s">
        <v>2214</v>
      </c>
      <c r="G331" t="s">
        <v>12801</v>
      </c>
      <c r="H331" t="s">
        <v>837</v>
      </c>
      <c r="I331">
        <v>2</v>
      </c>
      <c r="J331">
        <v>2</v>
      </c>
      <c r="K331" s="1">
        <v>44166</v>
      </c>
      <c r="L331" s="1">
        <v>44347</v>
      </c>
      <c r="M331" s="1">
        <v>44166</v>
      </c>
      <c r="N331" s="1">
        <v>44347</v>
      </c>
      <c r="O331" t="s">
        <v>115</v>
      </c>
      <c r="P331" t="s">
        <v>2202</v>
      </c>
      <c r="R331" t="s">
        <v>2203</v>
      </c>
      <c r="T331" t="s">
        <v>2204</v>
      </c>
      <c r="U331" t="s">
        <v>234</v>
      </c>
      <c r="V331" s="3">
        <v>33922</v>
      </c>
      <c r="W331" t="s">
        <v>117</v>
      </c>
      <c r="Y331">
        <v>12392833999</v>
      </c>
      <c r="AA331">
        <v>722511</v>
      </c>
      <c r="AB331" t="s">
        <v>2205</v>
      </c>
      <c r="AC331" t="s">
        <v>1717</v>
      </c>
      <c r="AE331" t="s">
        <v>139</v>
      </c>
      <c r="AF331" t="s">
        <v>2203</v>
      </c>
      <c r="AH331" t="s">
        <v>2204</v>
      </c>
      <c r="AI331" t="s">
        <v>234</v>
      </c>
      <c r="AJ331" s="3">
        <v>33922</v>
      </c>
      <c r="AK331" t="s">
        <v>117</v>
      </c>
      <c r="AM331">
        <v>12392833999</v>
      </c>
      <c r="AO331" t="s">
        <v>124</v>
      </c>
      <c r="AP331" t="s">
        <v>239</v>
      </c>
      <c r="AQ331" t="s">
        <v>712</v>
      </c>
      <c r="AR331" t="s">
        <v>713</v>
      </c>
      <c r="AT331" t="s">
        <v>714</v>
      </c>
      <c r="AV331" t="s">
        <v>715</v>
      </c>
      <c r="AW331" t="s">
        <v>716</v>
      </c>
      <c r="AX331" s="3">
        <v>11590</v>
      </c>
      <c r="AY331" t="s">
        <v>117</v>
      </c>
      <c r="BA331">
        <v>15163307168</v>
      </c>
      <c r="BC331" t="s">
        <v>717</v>
      </c>
      <c r="BD331" t="s">
        <v>718</v>
      </c>
      <c r="BE331" t="s">
        <v>716</v>
      </c>
      <c r="BG331" t="s">
        <v>234</v>
      </c>
      <c r="BH331" s="1">
        <v>44090.833333333336</v>
      </c>
      <c r="BI331">
        <v>35</v>
      </c>
      <c r="BJ331">
        <v>7</v>
      </c>
      <c r="BK331">
        <v>0</v>
      </c>
      <c r="BL331">
        <v>7</v>
      </c>
      <c r="BM331">
        <v>7</v>
      </c>
      <c r="BN331">
        <v>0</v>
      </c>
      <c r="BO331">
        <v>7</v>
      </c>
      <c r="BP331">
        <v>7</v>
      </c>
      <c r="BQ331" t="str">
        <f>"7:00 AM"</f>
        <v>7:00 AM</v>
      </c>
      <c r="BR331" t="str">
        <f>"10:00 PM"</f>
        <v>10:00 PM</v>
      </c>
      <c r="BS331" t="s">
        <v>120</v>
      </c>
      <c r="BT331">
        <v>0</v>
      </c>
      <c r="BU331">
        <v>0</v>
      </c>
      <c r="BV331" t="s">
        <v>113</v>
      </c>
      <c r="BW331">
        <v>0</v>
      </c>
      <c r="BX331" t="s">
        <v>170</v>
      </c>
      <c r="BY331" t="s">
        <v>2203</v>
      </c>
      <c r="CA331" t="s">
        <v>2204</v>
      </c>
      <c r="CB331" t="s">
        <v>234</v>
      </c>
      <c r="CC331" s="3">
        <v>33922</v>
      </c>
      <c r="CD331" t="s">
        <v>2208</v>
      </c>
      <c r="CE331" t="s">
        <v>2209</v>
      </c>
      <c r="CF331" s="4">
        <v>11.6</v>
      </c>
      <c r="CG331" s="4">
        <v>11.6</v>
      </c>
      <c r="CH331" s="4">
        <v>17.399999999999999</v>
      </c>
      <c r="CI331" s="4">
        <v>17.399999999999999</v>
      </c>
      <c r="CJ331" t="s">
        <v>123</v>
      </c>
      <c r="CL331" t="s">
        <v>2215</v>
      </c>
      <c r="CO331" t="s">
        <v>124</v>
      </c>
      <c r="CP331" t="s">
        <v>113</v>
      </c>
      <c r="CQ331" t="s">
        <v>113</v>
      </c>
      <c r="CR331" t="s">
        <v>121</v>
      </c>
      <c r="CS331" t="s">
        <v>113</v>
      </c>
      <c r="CT331" t="s">
        <v>121</v>
      </c>
      <c r="CU331" t="s">
        <v>121</v>
      </c>
      <c r="CV331" t="s">
        <v>2216</v>
      </c>
      <c r="CW331" t="str">
        <f>"12392833999"</f>
        <v>12392833999</v>
      </c>
      <c r="CX331" t="s">
        <v>124</v>
      </c>
      <c r="CY331" t="s">
        <v>2217</v>
      </c>
      <c r="CZ331" t="s">
        <v>126</v>
      </c>
      <c r="DA331" t="s">
        <v>113</v>
      </c>
      <c r="DB331" t="s">
        <v>113</v>
      </c>
      <c r="DC331" t="s">
        <v>121</v>
      </c>
      <c r="DD331" t="s">
        <v>113</v>
      </c>
    </row>
    <row r="332" spans="1:113" ht="15" customHeight="1" x14ac:dyDescent="0.25">
      <c r="A332" t="s">
        <v>4853</v>
      </c>
      <c r="B332" t="s">
        <v>129</v>
      </c>
      <c r="C332" s="1">
        <v>44091.617952430555</v>
      </c>
      <c r="D332" s="1">
        <v>44130</v>
      </c>
      <c r="E332" t="s">
        <v>113</v>
      </c>
      <c r="F332" t="s">
        <v>706</v>
      </c>
      <c r="G332" t="s">
        <v>12788</v>
      </c>
      <c r="H332" t="s">
        <v>200</v>
      </c>
      <c r="I332">
        <v>2</v>
      </c>
      <c r="J332">
        <v>2</v>
      </c>
      <c r="K332" s="1">
        <v>44166</v>
      </c>
      <c r="L332" s="1">
        <v>44347</v>
      </c>
      <c r="M332" s="1">
        <v>44166</v>
      </c>
      <c r="N332" s="1">
        <v>44347</v>
      </c>
      <c r="O332" t="s">
        <v>115</v>
      </c>
      <c r="P332" t="s">
        <v>2202</v>
      </c>
      <c r="R332" t="s">
        <v>2203</v>
      </c>
      <c r="T332" t="s">
        <v>2204</v>
      </c>
      <c r="U332" t="s">
        <v>234</v>
      </c>
      <c r="V332" s="3">
        <v>33922</v>
      </c>
      <c r="W332" t="s">
        <v>117</v>
      </c>
      <c r="Y332">
        <v>12392833999</v>
      </c>
      <c r="AA332">
        <v>722511</v>
      </c>
      <c r="AB332" t="s">
        <v>2205</v>
      </c>
      <c r="AC332" t="s">
        <v>1717</v>
      </c>
      <c r="AE332" t="s">
        <v>139</v>
      </c>
      <c r="AF332" t="s">
        <v>2203</v>
      </c>
      <c r="AH332" t="s">
        <v>2204</v>
      </c>
      <c r="AI332" t="s">
        <v>234</v>
      </c>
      <c r="AJ332" s="3">
        <v>33922</v>
      </c>
      <c r="AK332" t="s">
        <v>117</v>
      </c>
      <c r="AM332">
        <v>12392833999</v>
      </c>
      <c r="AO332" t="s">
        <v>124</v>
      </c>
      <c r="AP332" t="s">
        <v>239</v>
      </c>
      <c r="AQ332" t="s">
        <v>712</v>
      </c>
      <c r="AR332" t="s">
        <v>713</v>
      </c>
      <c r="AT332" t="s">
        <v>714</v>
      </c>
      <c r="AV332" t="s">
        <v>715</v>
      </c>
      <c r="AW332" t="s">
        <v>716</v>
      </c>
      <c r="AX332" s="3">
        <v>11590</v>
      </c>
      <c r="AY332" t="s">
        <v>117</v>
      </c>
      <c r="BA332">
        <v>15163307168</v>
      </c>
      <c r="BC332" t="s">
        <v>717</v>
      </c>
      <c r="BD332" t="s">
        <v>718</v>
      </c>
      <c r="BE332" t="s">
        <v>716</v>
      </c>
      <c r="BG332" t="s">
        <v>234</v>
      </c>
      <c r="BH332" s="1">
        <v>44090.833333333336</v>
      </c>
      <c r="BI332">
        <v>35</v>
      </c>
      <c r="BJ332">
        <v>7</v>
      </c>
      <c r="BK332">
        <v>0</v>
      </c>
      <c r="BL332">
        <v>7</v>
      </c>
      <c r="BM332">
        <v>7</v>
      </c>
      <c r="BN332">
        <v>0</v>
      </c>
      <c r="BO332">
        <v>7</v>
      </c>
      <c r="BP332">
        <v>7</v>
      </c>
      <c r="BQ332" t="str">
        <f>"7:00 AM"</f>
        <v>7:00 AM</v>
      </c>
      <c r="BR332" t="str">
        <f>"10:00 PM"</f>
        <v>10:00 PM</v>
      </c>
      <c r="BS332" t="s">
        <v>120</v>
      </c>
      <c r="BT332">
        <v>0</v>
      </c>
      <c r="BU332">
        <v>3</v>
      </c>
      <c r="BV332" t="s">
        <v>113</v>
      </c>
      <c r="BW332">
        <v>0</v>
      </c>
      <c r="BX332" t="s">
        <v>170</v>
      </c>
      <c r="BY332" t="s">
        <v>2203</v>
      </c>
      <c r="CA332" t="s">
        <v>2204</v>
      </c>
      <c r="CB332" t="s">
        <v>234</v>
      </c>
      <c r="CC332" s="3">
        <v>33922</v>
      </c>
      <c r="CD332" t="s">
        <v>2208</v>
      </c>
      <c r="CE332" t="s">
        <v>2209</v>
      </c>
      <c r="CF332" s="4">
        <v>14.08</v>
      </c>
      <c r="CG332" s="4">
        <v>14.08</v>
      </c>
      <c r="CH332" s="4">
        <v>21.12</v>
      </c>
      <c r="CI332" s="4">
        <v>21.12</v>
      </c>
      <c r="CJ332" t="s">
        <v>123</v>
      </c>
      <c r="CL332" t="s">
        <v>4854</v>
      </c>
      <c r="CO332" t="s">
        <v>124</v>
      </c>
      <c r="CP332" t="s">
        <v>113</v>
      </c>
      <c r="CQ332" t="s">
        <v>113</v>
      </c>
      <c r="CR332" t="s">
        <v>121</v>
      </c>
      <c r="CS332" t="s">
        <v>113</v>
      </c>
      <c r="CT332" t="s">
        <v>121</v>
      </c>
      <c r="CU332" t="s">
        <v>121</v>
      </c>
      <c r="CV332" t="s">
        <v>2216</v>
      </c>
      <c r="CW332" t="str">
        <f>"12392833999"</f>
        <v>12392833999</v>
      </c>
      <c r="CX332" t="s">
        <v>124</v>
      </c>
      <c r="CY332" t="s">
        <v>2217</v>
      </c>
      <c r="CZ332" t="s">
        <v>126</v>
      </c>
      <c r="DA332" t="s">
        <v>113</v>
      </c>
      <c r="DB332" t="s">
        <v>113</v>
      </c>
      <c r="DC332" t="s">
        <v>121</v>
      </c>
      <c r="DD332" t="s">
        <v>113</v>
      </c>
    </row>
    <row r="333" spans="1:113" ht="15" customHeight="1" x14ac:dyDescent="0.25">
      <c r="A333" t="s">
        <v>4824</v>
      </c>
      <c r="B333" t="s">
        <v>129</v>
      </c>
      <c r="C333" s="1">
        <v>44091.623485532407</v>
      </c>
      <c r="D333" s="1">
        <v>44131</v>
      </c>
      <c r="E333" t="s">
        <v>113</v>
      </c>
      <c r="F333" t="s">
        <v>4825</v>
      </c>
      <c r="G333" t="s">
        <v>12786</v>
      </c>
      <c r="H333" t="s">
        <v>131</v>
      </c>
      <c r="I333">
        <v>55</v>
      </c>
      <c r="J333">
        <v>55</v>
      </c>
      <c r="K333" s="1">
        <v>44175</v>
      </c>
      <c r="L333" s="1">
        <v>44372</v>
      </c>
      <c r="M333" s="1">
        <v>44175</v>
      </c>
      <c r="N333" s="1">
        <v>44372</v>
      </c>
      <c r="O333" t="s">
        <v>132</v>
      </c>
      <c r="P333" t="s">
        <v>4826</v>
      </c>
      <c r="Q333" t="s">
        <v>517</v>
      </c>
      <c r="R333" t="s">
        <v>4827</v>
      </c>
      <c r="S333" t="s">
        <v>4828</v>
      </c>
      <c r="T333" t="s">
        <v>4829</v>
      </c>
      <c r="U333" t="s">
        <v>234</v>
      </c>
      <c r="V333" s="3">
        <v>33884</v>
      </c>
      <c r="W333" t="s">
        <v>117</v>
      </c>
      <c r="Y333">
        <v>18632806249</v>
      </c>
      <c r="AA333">
        <v>56173</v>
      </c>
      <c r="AB333" t="s">
        <v>4830</v>
      </c>
      <c r="AC333" t="s">
        <v>4831</v>
      </c>
      <c r="AE333" t="s">
        <v>4831</v>
      </c>
      <c r="AF333" t="s">
        <v>4827</v>
      </c>
      <c r="AG333" t="s">
        <v>4832</v>
      </c>
      <c r="AH333" t="s">
        <v>4833</v>
      </c>
      <c r="AI333" t="s">
        <v>234</v>
      </c>
      <c r="AJ333" s="3">
        <v>33884</v>
      </c>
      <c r="AK333" t="s">
        <v>117</v>
      </c>
      <c r="AM333">
        <v>18632806249</v>
      </c>
      <c r="AO333" t="s">
        <v>517</v>
      </c>
      <c r="AP333" t="s">
        <v>239</v>
      </c>
      <c r="AQ333" t="s">
        <v>756</v>
      </c>
      <c r="AR333" t="s">
        <v>757</v>
      </c>
      <c r="AT333" t="s">
        <v>1784</v>
      </c>
      <c r="AU333" t="s">
        <v>1785</v>
      </c>
      <c r="AV333" t="s">
        <v>1786</v>
      </c>
      <c r="AW333" t="s">
        <v>610</v>
      </c>
      <c r="AX333" s="3">
        <v>22949</v>
      </c>
      <c r="AY333" t="s">
        <v>117</v>
      </c>
      <c r="BA333">
        <v>14342634300</v>
      </c>
      <c r="BC333" t="s">
        <v>4423</v>
      </c>
      <c r="BD333" t="s">
        <v>762</v>
      </c>
      <c r="BG333" t="s">
        <v>234</v>
      </c>
      <c r="BH333" s="1">
        <v>44090.833333333336</v>
      </c>
      <c r="BI333">
        <v>35</v>
      </c>
      <c r="BJ333">
        <v>0</v>
      </c>
      <c r="BK333">
        <v>7</v>
      </c>
      <c r="BL333">
        <v>7</v>
      </c>
      <c r="BM333">
        <v>7</v>
      </c>
      <c r="BN333">
        <v>7</v>
      </c>
      <c r="BO333">
        <v>7</v>
      </c>
      <c r="BP333">
        <v>0</v>
      </c>
      <c r="BQ333" t="str">
        <f>"7:00 AM"</f>
        <v>7:00 AM</v>
      </c>
      <c r="BR333" t="str">
        <f>"2:30 PM"</f>
        <v>2:30 PM</v>
      </c>
      <c r="BS333" t="s">
        <v>120</v>
      </c>
      <c r="BT333">
        <v>0</v>
      </c>
      <c r="BU333">
        <v>0</v>
      </c>
      <c r="BV333" t="s">
        <v>113</v>
      </c>
      <c r="BW333">
        <v>0</v>
      </c>
      <c r="BX333" t="s">
        <v>4834</v>
      </c>
      <c r="BY333" t="s">
        <v>4835</v>
      </c>
      <c r="BZ333" t="s">
        <v>517</v>
      </c>
      <c r="CA333" t="s">
        <v>4836</v>
      </c>
      <c r="CB333" t="s">
        <v>234</v>
      </c>
      <c r="CC333" s="3">
        <v>33076</v>
      </c>
      <c r="CD333" t="s">
        <v>887</v>
      </c>
      <c r="CE333" t="s">
        <v>888</v>
      </c>
      <c r="CF333" s="4">
        <v>14.89</v>
      </c>
      <c r="CH333" s="4">
        <v>22.34</v>
      </c>
      <c r="CJ333" t="s">
        <v>123</v>
      </c>
      <c r="CK333" t="s">
        <v>1745</v>
      </c>
      <c r="CL333" t="s">
        <v>4837</v>
      </c>
      <c r="CO333" t="s">
        <v>124</v>
      </c>
      <c r="CP333" t="s">
        <v>121</v>
      </c>
      <c r="CQ333" t="s">
        <v>121</v>
      </c>
      <c r="CR333" t="s">
        <v>121</v>
      </c>
      <c r="CS333" t="s">
        <v>121</v>
      </c>
      <c r="CT333" t="s">
        <v>121</v>
      </c>
      <c r="CU333" t="s">
        <v>121</v>
      </c>
      <c r="CV333" t="s">
        <v>4838</v>
      </c>
      <c r="CW333" t="str">
        <f>"18632806249"</f>
        <v>18632806249</v>
      </c>
      <c r="CX333" t="s">
        <v>4839</v>
      </c>
      <c r="CY333" t="s">
        <v>4840</v>
      </c>
      <c r="CZ333" t="s">
        <v>126</v>
      </c>
      <c r="DA333" t="s">
        <v>113</v>
      </c>
      <c r="DB333" t="s">
        <v>121</v>
      </c>
      <c r="DC333" t="s">
        <v>121</v>
      </c>
      <c r="DD333" t="s">
        <v>113</v>
      </c>
      <c r="DE333" t="s">
        <v>2869</v>
      </c>
      <c r="DF333" t="s">
        <v>948</v>
      </c>
      <c r="DH333" t="s">
        <v>762</v>
      </c>
      <c r="DI333" t="s">
        <v>4423</v>
      </c>
    </row>
    <row r="334" spans="1:113" ht="15" customHeight="1" x14ac:dyDescent="0.25">
      <c r="A334" t="s">
        <v>8635</v>
      </c>
      <c r="B334" t="s">
        <v>129</v>
      </c>
      <c r="C334" s="1">
        <v>44091.627068171299</v>
      </c>
      <c r="D334" s="1">
        <v>44131</v>
      </c>
      <c r="E334" t="s">
        <v>113</v>
      </c>
      <c r="F334" t="s">
        <v>487</v>
      </c>
      <c r="G334" t="s">
        <v>12795</v>
      </c>
      <c r="H334" t="s">
        <v>488</v>
      </c>
      <c r="I334">
        <v>10</v>
      </c>
      <c r="J334">
        <v>10</v>
      </c>
      <c r="K334" s="1">
        <v>44166</v>
      </c>
      <c r="L334" s="1">
        <v>44316</v>
      </c>
      <c r="M334" s="1">
        <v>44166</v>
      </c>
      <c r="N334" s="1">
        <v>44316</v>
      </c>
      <c r="O334" t="s">
        <v>132</v>
      </c>
      <c r="P334" t="s">
        <v>7532</v>
      </c>
      <c r="Q334" t="s">
        <v>124</v>
      </c>
      <c r="R334" t="s">
        <v>7533</v>
      </c>
      <c r="S334" t="s">
        <v>124</v>
      </c>
      <c r="T334" t="s">
        <v>7534</v>
      </c>
      <c r="U334" t="s">
        <v>2957</v>
      </c>
      <c r="V334" s="3">
        <v>54703</v>
      </c>
      <c r="W334" t="s">
        <v>117</v>
      </c>
      <c r="Y334">
        <v>17152711483</v>
      </c>
      <c r="AA334">
        <v>238140</v>
      </c>
      <c r="AB334" t="s">
        <v>7535</v>
      </c>
      <c r="AC334" t="s">
        <v>5345</v>
      </c>
      <c r="AE334" t="s">
        <v>161</v>
      </c>
      <c r="AF334" t="s">
        <v>7533</v>
      </c>
      <c r="AG334" t="s">
        <v>124</v>
      </c>
      <c r="AH334" t="s">
        <v>7534</v>
      </c>
      <c r="AI334" t="s">
        <v>2957</v>
      </c>
      <c r="AJ334" s="3">
        <v>54703</v>
      </c>
      <c r="AK334" t="s">
        <v>117</v>
      </c>
      <c r="AM334">
        <v>17152711483</v>
      </c>
      <c r="AO334" t="s">
        <v>7536</v>
      </c>
      <c r="AP334" t="s">
        <v>141</v>
      </c>
      <c r="AQ334" t="s">
        <v>266</v>
      </c>
      <c r="AR334" t="s">
        <v>267</v>
      </c>
      <c r="AS334" t="s">
        <v>268</v>
      </c>
      <c r="AT334" t="s">
        <v>269</v>
      </c>
      <c r="AU334" t="s">
        <v>124</v>
      </c>
      <c r="AV334" t="s">
        <v>270</v>
      </c>
      <c r="AW334" t="s">
        <v>271</v>
      </c>
      <c r="AX334" s="3">
        <v>50010</v>
      </c>
      <c r="AY334" t="s">
        <v>117</v>
      </c>
      <c r="AZ334" t="s">
        <v>124</v>
      </c>
      <c r="BA334">
        <v>15152324444</v>
      </c>
      <c r="BB334">
        <v>0</v>
      </c>
      <c r="BC334" t="s">
        <v>272</v>
      </c>
      <c r="BD334" t="s">
        <v>273</v>
      </c>
      <c r="BE334" t="s">
        <v>271</v>
      </c>
      <c r="BF334" t="s">
        <v>274</v>
      </c>
      <c r="BG334" t="s">
        <v>2957</v>
      </c>
      <c r="BH334" s="1">
        <v>44088.833333333336</v>
      </c>
      <c r="BI334">
        <v>40</v>
      </c>
      <c r="BJ334">
        <v>0</v>
      </c>
      <c r="BK334">
        <v>8</v>
      </c>
      <c r="BL334">
        <v>8</v>
      </c>
      <c r="BM334">
        <v>8</v>
      </c>
      <c r="BN334">
        <v>8</v>
      </c>
      <c r="BO334">
        <v>8</v>
      </c>
      <c r="BP334">
        <v>0</v>
      </c>
      <c r="BQ334" t="str">
        <f>"7:00 AM"</f>
        <v>7:00 AM</v>
      </c>
      <c r="BR334" t="str">
        <f>"3:00 PM"</f>
        <v>3:00 PM</v>
      </c>
      <c r="BS334" t="s">
        <v>120</v>
      </c>
      <c r="BT334">
        <v>0</v>
      </c>
      <c r="BU334">
        <v>0</v>
      </c>
      <c r="BV334" t="s">
        <v>113</v>
      </c>
      <c r="BW334">
        <v>0</v>
      </c>
      <c r="BX334" t="s">
        <v>8636</v>
      </c>
      <c r="BY334" t="s">
        <v>7538</v>
      </c>
      <c r="BZ334" t="s">
        <v>124</v>
      </c>
      <c r="CA334" t="s">
        <v>755</v>
      </c>
      <c r="CB334" t="s">
        <v>2957</v>
      </c>
      <c r="CC334" s="3">
        <v>54016</v>
      </c>
      <c r="CD334" t="s">
        <v>7539</v>
      </c>
      <c r="CE334" t="s">
        <v>701</v>
      </c>
      <c r="CF334" s="4">
        <v>16.079999999999998</v>
      </c>
      <c r="CH334" s="4">
        <v>24.12</v>
      </c>
      <c r="CJ334" t="s">
        <v>123</v>
      </c>
      <c r="CK334" t="s">
        <v>505</v>
      </c>
      <c r="CL334" t="s">
        <v>8637</v>
      </c>
      <c r="CO334" t="s">
        <v>124</v>
      </c>
      <c r="CP334" t="s">
        <v>121</v>
      </c>
      <c r="CQ334" t="s">
        <v>121</v>
      </c>
      <c r="CR334" t="s">
        <v>121</v>
      </c>
      <c r="CS334" t="s">
        <v>121</v>
      </c>
      <c r="CT334" t="s">
        <v>121</v>
      </c>
      <c r="CU334" t="s">
        <v>121</v>
      </c>
      <c r="CV334" t="s">
        <v>8638</v>
      </c>
      <c r="CW334" t="str">
        <f>"17152711483"</f>
        <v>17152711483</v>
      </c>
      <c r="CX334" t="s">
        <v>7536</v>
      </c>
      <c r="CY334" t="s">
        <v>124</v>
      </c>
      <c r="CZ334" t="s">
        <v>126</v>
      </c>
      <c r="DA334" t="s">
        <v>113</v>
      </c>
      <c r="DB334" t="s">
        <v>113</v>
      </c>
      <c r="DC334" t="s">
        <v>121</v>
      </c>
      <c r="DD334" t="s">
        <v>113</v>
      </c>
    </row>
    <row r="335" spans="1:113" ht="15" customHeight="1" x14ac:dyDescent="0.25">
      <c r="A335" t="s">
        <v>8346</v>
      </c>
      <c r="B335" t="s">
        <v>627</v>
      </c>
      <c r="C335" s="1">
        <v>44091.63549803241</v>
      </c>
      <c r="D335" s="1">
        <v>44131</v>
      </c>
      <c r="E335" t="s">
        <v>113</v>
      </c>
      <c r="F335" t="s">
        <v>2086</v>
      </c>
      <c r="G335" t="s">
        <v>12794</v>
      </c>
      <c r="H335" t="s">
        <v>464</v>
      </c>
      <c r="I335">
        <v>200</v>
      </c>
      <c r="J335">
        <v>199</v>
      </c>
      <c r="K335" s="1">
        <v>44175</v>
      </c>
      <c r="L335" s="1">
        <v>44479</v>
      </c>
      <c r="M335" s="1">
        <v>44175</v>
      </c>
      <c r="N335" s="1">
        <v>44479</v>
      </c>
      <c r="O335" t="s">
        <v>132</v>
      </c>
      <c r="P335" t="s">
        <v>8347</v>
      </c>
      <c r="R335" t="s">
        <v>8348</v>
      </c>
      <c r="S335" t="s">
        <v>2987</v>
      </c>
      <c r="T335" t="s">
        <v>2330</v>
      </c>
      <c r="U335" t="s">
        <v>1161</v>
      </c>
      <c r="V335" s="3">
        <v>98199</v>
      </c>
      <c r="W335" t="s">
        <v>117</v>
      </c>
      <c r="Y335">
        <v>12062810988</v>
      </c>
      <c r="AA335">
        <v>3117</v>
      </c>
      <c r="AB335" t="s">
        <v>8349</v>
      </c>
      <c r="AC335" t="s">
        <v>268</v>
      </c>
      <c r="AE335" t="s">
        <v>8350</v>
      </c>
      <c r="AF335" t="s">
        <v>8351</v>
      </c>
      <c r="AH335" t="s">
        <v>2330</v>
      </c>
      <c r="AI335" t="s">
        <v>1161</v>
      </c>
      <c r="AJ335" s="3">
        <v>98199</v>
      </c>
      <c r="AK335" t="s">
        <v>117</v>
      </c>
      <c r="AM335">
        <v>12062810314</v>
      </c>
      <c r="AO335" t="s">
        <v>8352</v>
      </c>
      <c r="AP335" t="s">
        <v>141</v>
      </c>
      <c r="AQ335" t="s">
        <v>2095</v>
      </c>
      <c r="AR335" t="s">
        <v>2096</v>
      </c>
      <c r="AS335" t="s">
        <v>2097</v>
      </c>
      <c r="AT335" t="s">
        <v>2098</v>
      </c>
      <c r="AV335" t="s">
        <v>2099</v>
      </c>
      <c r="AW335" t="s">
        <v>1200</v>
      </c>
      <c r="AX335" s="3">
        <v>21117</v>
      </c>
      <c r="AY335" t="s">
        <v>117</v>
      </c>
      <c r="BA335">
        <v>14435014240</v>
      </c>
      <c r="BC335" t="s">
        <v>2100</v>
      </c>
      <c r="BD335" t="s">
        <v>3106</v>
      </c>
      <c r="BE335" t="s">
        <v>716</v>
      </c>
      <c r="BF335" t="s">
        <v>8353</v>
      </c>
      <c r="BG335" t="s">
        <v>2103</v>
      </c>
      <c r="BH335" s="1">
        <v>44090.833333333336</v>
      </c>
      <c r="BI335">
        <v>35</v>
      </c>
      <c r="BJ335">
        <v>5</v>
      </c>
      <c r="BK335">
        <v>5</v>
      </c>
      <c r="BL335">
        <v>5</v>
      </c>
      <c r="BM335">
        <v>5</v>
      </c>
      <c r="BN335">
        <v>5</v>
      </c>
      <c r="BO335">
        <v>5</v>
      </c>
      <c r="BP335">
        <v>5</v>
      </c>
      <c r="BQ335" t="str">
        <f>"6:00 AM"</f>
        <v>6:00 AM</v>
      </c>
      <c r="BR335" t="str">
        <f>"12:00 AM"</f>
        <v>12:00 AM</v>
      </c>
      <c r="BS335" t="s">
        <v>120</v>
      </c>
      <c r="BT335">
        <v>0</v>
      </c>
      <c r="BU335">
        <v>0</v>
      </c>
      <c r="BV335" t="s">
        <v>113</v>
      </c>
      <c r="BW335">
        <v>0</v>
      </c>
      <c r="BX335" s="2" t="s">
        <v>8354</v>
      </c>
      <c r="BY335" t="s">
        <v>8355</v>
      </c>
      <c r="CA335" t="s">
        <v>2106</v>
      </c>
      <c r="CB335" t="s">
        <v>2103</v>
      </c>
      <c r="CC335" s="3">
        <v>99692</v>
      </c>
      <c r="CD335" t="s">
        <v>4902</v>
      </c>
      <c r="CE335" t="s">
        <v>3112</v>
      </c>
      <c r="CF335" s="4">
        <v>12.36</v>
      </c>
      <c r="CH335" s="4">
        <v>18.54</v>
      </c>
      <c r="CJ335" t="s">
        <v>123</v>
      </c>
      <c r="CK335" t="s">
        <v>3113</v>
      </c>
      <c r="CL335" t="s">
        <v>8356</v>
      </c>
      <c r="CO335" t="s">
        <v>124</v>
      </c>
      <c r="CP335" t="s">
        <v>113</v>
      </c>
      <c r="CQ335" t="s">
        <v>121</v>
      </c>
      <c r="CR335" t="s">
        <v>121</v>
      </c>
      <c r="CS335" t="s">
        <v>113</v>
      </c>
      <c r="CT335" t="s">
        <v>121</v>
      </c>
      <c r="CU335" t="s">
        <v>121</v>
      </c>
      <c r="CV335" t="s">
        <v>3115</v>
      </c>
      <c r="CW335" t="str">
        <f>"14439736810"</f>
        <v>14439736810</v>
      </c>
      <c r="CX335" t="s">
        <v>8357</v>
      </c>
      <c r="CY335" t="s">
        <v>124</v>
      </c>
      <c r="CZ335" t="s">
        <v>126</v>
      </c>
      <c r="DA335" t="s">
        <v>113</v>
      </c>
      <c r="DB335" t="s">
        <v>121</v>
      </c>
      <c r="DC335" t="s">
        <v>121</v>
      </c>
      <c r="DD335" t="s">
        <v>113</v>
      </c>
    </row>
    <row r="336" spans="1:113" ht="15" customHeight="1" x14ac:dyDescent="0.25">
      <c r="A336" t="s">
        <v>12510</v>
      </c>
      <c r="B336" t="s">
        <v>129</v>
      </c>
      <c r="C336" s="1">
        <v>44091.667336342594</v>
      </c>
      <c r="D336" s="1">
        <v>44131</v>
      </c>
      <c r="E336" t="s">
        <v>121</v>
      </c>
      <c r="F336" t="s">
        <v>1843</v>
      </c>
      <c r="G336" t="s">
        <v>12791</v>
      </c>
      <c r="H336" t="s">
        <v>283</v>
      </c>
      <c r="I336">
        <v>6</v>
      </c>
      <c r="J336">
        <v>6</v>
      </c>
      <c r="K336" s="1">
        <v>44166</v>
      </c>
      <c r="L336" s="1">
        <v>44286</v>
      </c>
      <c r="M336" s="1">
        <v>44166</v>
      </c>
      <c r="N336" s="1">
        <v>44286</v>
      </c>
      <c r="O336" t="s">
        <v>115</v>
      </c>
      <c r="P336" t="s">
        <v>7858</v>
      </c>
      <c r="Q336" t="s">
        <v>7859</v>
      </c>
      <c r="R336" t="s">
        <v>7860</v>
      </c>
      <c r="S336" t="s">
        <v>124</v>
      </c>
      <c r="T336" t="s">
        <v>4556</v>
      </c>
      <c r="U336" t="s">
        <v>818</v>
      </c>
      <c r="V336" s="3">
        <v>3251</v>
      </c>
      <c r="W336" t="s">
        <v>117</v>
      </c>
      <c r="X336" t="s">
        <v>124</v>
      </c>
      <c r="Y336">
        <v>16037452244</v>
      </c>
      <c r="AA336">
        <v>721110</v>
      </c>
      <c r="AB336" t="s">
        <v>7861</v>
      </c>
      <c r="AC336" t="s">
        <v>3158</v>
      </c>
      <c r="AE336" t="s">
        <v>7862</v>
      </c>
      <c r="AF336" t="s">
        <v>7860</v>
      </c>
      <c r="AG336" t="s">
        <v>124</v>
      </c>
      <c r="AH336" t="s">
        <v>4556</v>
      </c>
      <c r="AI336" t="s">
        <v>818</v>
      </c>
      <c r="AJ336" s="3">
        <v>3251</v>
      </c>
      <c r="AK336" t="s">
        <v>117</v>
      </c>
      <c r="AL336" t="s">
        <v>124</v>
      </c>
      <c r="AM336">
        <v>16037452244</v>
      </c>
      <c r="AO336" t="s">
        <v>7863</v>
      </c>
      <c r="AP336" t="s">
        <v>141</v>
      </c>
      <c r="AQ336" t="s">
        <v>658</v>
      </c>
      <c r="AR336" t="s">
        <v>659</v>
      </c>
      <c r="AS336" t="s">
        <v>660</v>
      </c>
      <c r="AT336" t="s">
        <v>661</v>
      </c>
      <c r="AU336" t="s">
        <v>662</v>
      </c>
      <c r="AV336" t="s">
        <v>663</v>
      </c>
      <c r="AW336" t="s">
        <v>116</v>
      </c>
      <c r="AX336" s="3">
        <v>1701</v>
      </c>
      <c r="AY336" t="s">
        <v>117</v>
      </c>
      <c r="AZ336" t="s">
        <v>124</v>
      </c>
      <c r="BA336">
        <v>16179399444</v>
      </c>
      <c r="BC336" t="s">
        <v>664</v>
      </c>
      <c r="BD336" t="s">
        <v>665</v>
      </c>
      <c r="BE336" t="s">
        <v>116</v>
      </c>
      <c r="BF336" t="s">
        <v>666</v>
      </c>
      <c r="BG336" t="s">
        <v>818</v>
      </c>
      <c r="BH336" s="1">
        <v>44084.833333333336</v>
      </c>
      <c r="BI336">
        <v>35</v>
      </c>
      <c r="BJ336">
        <v>0</v>
      </c>
      <c r="BK336">
        <v>7</v>
      </c>
      <c r="BL336">
        <v>7</v>
      </c>
      <c r="BM336">
        <v>7</v>
      </c>
      <c r="BN336">
        <v>7</v>
      </c>
      <c r="BO336">
        <v>7</v>
      </c>
      <c r="BP336">
        <v>0</v>
      </c>
      <c r="BQ336" t="str">
        <f>"9:00 AM"</f>
        <v>9:00 AM</v>
      </c>
      <c r="BR336" t="str">
        <f>"4:00 PM"</f>
        <v>4:00 PM</v>
      </c>
      <c r="BS336" t="s">
        <v>120</v>
      </c>
      <c r="BT336">
        <v>0</v>
      </c>
      <c r="BU336">
        <v>3</v>
      </c>
      <c r="BV336" t="s">
        <v>113</v>
      </c>
      <c r="BW336">
        <v>0</v>
      </c>
      <c r="BX336" t="s">
        <v>12511</v>
      </c>
      <c r="BY336" t="s">
        <v>7860</v>
      </c>
      <c r="BZ336" t="s">
        <v>124</v>
      </c>
      <c r="CA336" t="s">
        <v>4556</v>
      </c>
      <c r="CB336" t="s">
        <v>818</v>
      </c>
      <c r="CC336" s="3">
        <v>3251</v>
      </c>
      <c r="CD336" t="s">
        <v>7865</v>
      </c>
      <c r="CE336" t="s">
        <v>7866</v>
      </c>
      <c r="CF336" s="4">
        <v>15</v>
      </c>
      <c r="CG336" s="4">
        <v>18.600000000000001</v>
      </c>
      <c r="CH336" s="4">
        <v>22.5</v>
      </c>
      <c r="CI336" s="4">
        <v>27.9</v>
      </c>
      <c r="CJ336" t="s">
        <v>123</v>
      </c>
      <c r="CK336" t="s">
        <v>12512</v>
      </c>
      <c r="CL336" t="s">
        <v>12513</v>
      </c>
      <c r="CO336" t="s">
        <v>124</v>
      </c>
      <c r="CP336" t="s">
        <v>113</v>
      </c>
      <c r="CQ336" t="s">
        <v>121</v>
      </c>
      <c r="CR336" t="s">
        <v>121</v>
      </c>
      <c r="CS336" t="s">
        <v>121</v>
      </c>
      <c r="CT336" t="s">
        <v>121</v>
      </c>
      <c r="CU336" t="s">
        <v>121</v>
      </c>
      <c r="CV336" t="s">
        <v>7869</v>
      </c>
      <c r="CW336" t="str">
        <f>"16037452244"</f>
        <v>16037452244</v>
      </c>
      <c r="CX336" t="s">
        <v>7863</v>
      </c>
      <c r="CY336" t="s">
        <v>124</v>
      </c>
      <c r="CZ336" t="s">
        <v>126</v>
      </c>
      <c r="DA336" t="s">
        <v>113</v>
      </c>
      <c r="DB336" t="s">
        <v>113</v>
      </c>
      <c r="DC336" t="s">
        <v>121</v>
      </c>
      <c r="DD336" t="s">
        <v>113</v>
      </c>
    </row>
    <row r="337" spans="1:113" ht="15" customHeight="1" x14ac:dyDescent="0.25">
      <c r="A337" t="s">
        <v>4888</v>
      </c>
      <c r="B337" t="s">
        <v>129</v>
      </c>
      <c r="C337" s="1">
        <v>44091.682629861112</v>
      </c>
      <c r="D337" s="1">
        <v>44131</v>
      </c>
      <c r="E337" t="s">
        <v>121</v>
      </c>
      <c r="F337" t="s">
        <v>199</v>
      </c>
      <c r="G337" t="s">
        <v>12788</v>
      </c>
      <c r="H337" t="s">
        <v>200</v>
      </c>
      <c r="I337">
        <v>5</v>
      </c>
      <c r="J337">
        <v>5</v>
      </c>
      <c r="K337" s="1">
        <v>44166</v>
      </c>
      <c r="L337" s="1">
        <v>44287</v>
      </c>
      <c r="M337" s="1">
        <v>44166</v>
      </c>
      <c r="N337" s="1">
        <v>44287</v>
      </c>
      <c r="O337" t="s">
        <v>115</v>
      </c>
      <c r="P337" t="s">
        <v>4201</v>
      </c>
      <c r="Q337" t="s">
        <v>4202</v>
      </c>
      <c r="R337" t="s">
        <v>4203</v>
      </c>
      <c r="S337" t="s">
        <v>816</v>
      </c>
      <c r="T337" t="s">
        <v>4204</v>
      </c>
      <c r="U337" t="s">
        <v>3304</v>
      </c>
      <c r="V337" s="3">
        <v>83025</v>
      </c>
      <c r="W337" t="s">
        <v>117</v>
      </c>
      <c r="Y337">
        <v>14018450900</v>
      </c>
      <c r="Z337">
        <v>116</v>
      </c>
      <c r="AA337">
        <v>721110</v>
      </c>
      <c r="AB337" t="s">
        <v>819</v>
      </c>
      <c r="AC337" t="s">
        <v>820</v>
      </c>
      <c r="AE337" t="s">
        <v>821</v>
      </c>
      <c r="AF337" t="s">
        <v>822</v>
      </c>
      <c r="AG337" t="s">
        <v>124</v>
      </c>
      <c r="AH337" t="s">
        <v>823</v>
      </c>
      <c r="AI337" t="s">
        <v>824</v>
      </c>
      <c r="AJ337" s="3">
        <v>2842</v>
      </c>
      <c r="AK337" t="s">
        <v>117</v>
      </c>
      <c r="AM337">
        <v>14018450900</v>
      </c>
      <c r="AO337" t="s">
        <v>825</v>
      </c>
      <c r="AP337" t="s">
        <v>141</v>
      </c>
      <c r="AQ337" t="s">
        <v>658</v>
      </c>
      <c r="AR337" t="s">
        <v>659</v>
      </c>
      <c r="AS337" t="s">
        <v>660</v>
      </c>
      <c r="AT337" t="s">
        <v>661</v>
      </c>
      <c r="AU337" t="s">
        <v>662</v>
      </c>
      <c r="AV337" t="s">
        <v>663</v>
      </c>
      <c r="AW337" t="s">
        <v>116</v>
      </c>
      <c r="AX337" s="3">
        <v>1701</v>
      </c>
      <c r="AY337" t="s">
        <v>117</v>
      </c>
      <c r="AZ337" t="s">
        <v>124</v>
      </c>
      <c r="BA337">
        <v>16179399444</v>
      </c>
      <c r="BC337" t="s">
        <v>664</v>
      </c>
      <c r="BD337" t="s">
        <v>665</v>
      </c>
      <c r="BE337" t="s">
        <v>116</v>
      </c>
      <c r="BF337" t="s">
        <v>666</v>
      </c>
      <c r="BG337" t="s">
        <v>3304</v>
      </c>
      <c r="BH337" s="1">
        <v>44090.833333333336</v>
      </c>
      <c r="BI337">
        <v>35</v>
      </c>
      <c r="BJ337">
        <v>0</v>
      </c>
      <c r="BK337">
        <v>7</v>
      </c>
      <c r="BL337">
        <v>7</v>
      </c>
      <c r="BM337">
        <v>7</v>
      </c>
      <c r="BN337">
        <v>7</v>
      </c>
      <c r="BO337">
        <v>7</v>
      </c>
      <c r="BP337">
        <v>0</v>
      </c>
      <c r="BQ337" t="str">
        <f>"9:00 AM"</f>
        <v>9:00 AM</v>
      </c>
      <c r="BR337" t="str">
        <f>"4:00 PM"</f>
        <v>4:00 PM</v>
      </c>
      <c r="BS337" t="s">
        <v>120</v>
      </c>
      <c r="BT337">
        <v>0</v>
      </c>
      <c r="BU337">
        <v>3</v>
      </c>
      <c r="BV337" t="s">
        <v>113</v>
      </c>
      <c r="BW337">
        <v>0</v>
      </c>
      <c r="BX337" t="s">
        <v>4889</v>
      </c>
      <c r="BY337" t="s">
        <v>4203</v>
      </c>
      <c r="CA337" t="s">
        <v>4204</v>
      </c>
      <c r="CB337" t="s">
        <v>3304</v>
      </c>
      <c r="CC337" s="3">
        <v>83025</v>
      </c>
      <c r="CD337" t="s">
        <v>3311</v>
      </c>
      <c r="CE337" t="s">
        <v>3312</v>
      </c>
      <c r="CF337" s="4">
        <v>19</v>
      </c>
      <c r="CH337" s="4">
        <v>28.5</v>
      </c>
      <c r="CJ337" t="s">
        <v>123</v>
      </c>
      <c r="CK337" t="s">
        <v>4890</v>
      </c>
      <c r="CL337" t="s">
        <v>4891</v>
      </c>
      <c r="CO337" t="s">
        <v>124</v>
      </c>
      <c r="CP337" t="s">
        <v>121</v>
      </c>
      <c r="CQ337" t="s">
        <v>113</v>
      </c>
      <c r="CR337" t="s">
        <v>121</v>
      </c>
      <c r="CS337" t="s">
        <v>121</v>
      </c>
      <c r="CT337" t="s">
        <v>121</v>
      </c>
      <c r="CU337" t="s">
        <v>121</v>
      </c>
      <c r="CV337" t="s">
        <v>4892</v>
      </c>
      <c r="CW337" t="str">
        <f>"14018450900"</f>
        <v>14018450900</v>
      </c>
      <c r="CX337" t="s">
        <v>833</v>
      </c>
      <c r="CY337" t="s">
        <v>124</v>
      </c>
      <c r="CZ337" t="s">
        <v>126</v>
      </c>
      <c r="DA337" t="s">
        <v>113</v>
      </c>
      <c r="DB337" t="s">
        <v>121</v>
      </c>
      <c r="DC337" t="s">
        <v>121</v>
      </c>
      <c r="DD337" t="s">
        <v>113</v>
      </c>
    </row>
    <row r="338" spans="1:113" ht="15" customHeight="1" x14ac:dyDescent="0.25">
      <c r="A338" t="s">
        <v>8384</v>
      </c>
      <c r="B338" t="s">
        <v>129</v>
      </c>
      <c r="C338" s="1">
        <v>44091.684068750001</v>
      </c>
      <c r="D338" s="1">
        <v>44131</v>
      </c>
      <c r="E338" t="s">
        <v>121</v>
      </c>
      <c r="F338" t="s">
        <v>812</v>
      </c>
      <c r="G338" t="s">
        <v>12791</v>
      </c>
      <c r="H338" t="s">
        <v>283</v>
      </c>
      <c r="I338">
        <v>30</v>
      </c>
      <c r="J338">
        <v>30</v>
      </c>
      <c r="K338" s="1">
        <v>44166</v>
      </c>
      <c r="L338" s="1">
        <v>44287</v>
      </c>
      <c r="M338" s="1">
        <v>44166</v>
      </c>
      <c r="N338" s="1">
        <v>44287</v>
      </c>
      <c r="O338" t="s">
        <v>115</v>
      </c>
      <c r="P338" t="s">
        <v>4201</v>
      </c>
      <c r="Q338" t="s">
        <v>4202</v>
      </c>
      <c r="R338" t="s">
        <v>4203</v>
      </c>
      <c r="S338" t="s">
        <v>816</v>
      </c>
      <c r="T338" t="s">
        <v>4204</v>
      </c>
      <c r="U338" t="s">
        <v>3304</v>
      </c>
      <c r="V338" s="3">
        <v>83025</v>
      </c>
      <c r="W338" t="s">
        <v>117</v>
      </c>
      <c r="Y338">
        <v>14018450900</v>
      </c>
      <c r="Z338">
        <v>116</v>
      </c>
      <c r="AA338">
        <v>721110</v>
      </c>
      <c r="AB338" t="s">
        <v>819</v>
      </c>
      <c r="AC338" t="s">
        <v>820</v>
      </c>
      <c r="AE338" t="s">
        <v>821</v>
      </c>
      <c r="AF338" t="s">
        <v>822</v>
      </c>
      <c r="AH338" t="s">
        <v>8385</v>
      </c>
      <c r="AI338" t="s">
        <v>824</v>
      </c>
      <c r="AJ338" s="3">
        <v>2842</v>
      </c>
      <c r="AK338" t="s">
        <v>117</v>
      </c>
      <c r="AM338">
        <v>14018450900</v>
      </c>
      <c r="AO338" t="s">
        <v>825</v>
      </c>
      <c r="AP338" t="s">
        <v>141</v>
      </c>
      <c r="AQ338" t="s">
        <v>658</v>
      </c>
      <c r="AR338" t="s">
        <v>659</v>
      </c>
      <c r="AS338" t="s">
        <v>660</v>
      </c>
      <c r="AT338" t="s">
        <v>661</v>
      </c>
      <c r="AU338" t="s">
        <v>662</v>
      </c>
      <c r="AV338" t="s">
        <v>663</v>
      </c>
      <c r="AW338" t="s">
        <v>116</v>
      </c>
      <c r="AX338" s="3">
        <v>1701</v>
      </c>
      <c r="AY338" t="s">
        <v>117</v>
      </c>
      <c r="AZ338" t="s">
        <v>124</v>
      </c>
      <c r="BA338">
        <v>16179399444</v>
      </c>
      <c r="BC338" t="s">
        <v>664</v>
      </c>
      <c r="BD338" t="s">
        <v>665</v>
      </c>
      <c r="BE338" t="s">
        <v>116</v>
      </c>
      <c r="BF338" t="s">
        <v>666</v>
      </c>
      <c r="BG338" t="s">
        <v>3304</v>
      </c>
      <c r="BH338" s="1">
        <v>44090.833333333336</v>
      </c>
      <c r="BI338">
        <v>35</v>
      </c>
      <c r="BJ338">
        <v>0</v>
      </c>
      <c r="BK338">
        <v>7</v>
      </c>
      <c r="BL338">
        <v>7</v>
      </c>
      <c r="BM338">
        <v>7</v>
      </c>
      <c r="BN338">
        <v>7</v>
      </c>
      <c r="BO338">
        <v>7</v>
      </c>
      <c r="BP338">
        <v>0</v>
      </c>
      <c r="BQ338" t="str">
        <f>"9:00 AM"</f>
        <v>9:00 AM</v>
      </c>
      <c r="BR338" t="str">
        <f>"4:00 PM"</f>
        <v>4:00 PM</v>
      </c>
      <c r="BS338" t="s">
        <v>120</v>
      </c>
      <c r="BT338">
        <v>0</v>
      </c>
      <c r="BU338">
        <v>0</v>
      </c>
      <c r="BV338" t="s">
        <v>113</v>
      </c>
      <c r="BW338">
        <v>0</v>
      </c>
      <c r="BX338" t="s">
        <v>826</v>
      </c>
      <c r="BY338" t="s">
        <v>4203</v>
      </c>
      <c r="CA338" t="s">
        <v>4204</v>
      </c>
      <c r="CB338" t="s">
        <v>3304</v>
      </c>
      <c r="CC338" s="3">
        <v>83025</v>
      </c>
      <c r="CD338" t="s">
        <v>3311</v>
      </c>
      <c r="CE338" t="s">
        <v>3312</v>
      </c>
      <c r="CF338" s="4">
        <v>15</v>
      </c>
      <c r="CH338" s="4">
        <v>22.5</v>
      </c>
      <c r="CJ338" t="s">
        <v>123</v>
      </c>
      <c r="CK338" t="s">
        <v>8386</v>
      </c>
      <c r="CL338" t="s">
        <v>8387</v>
      </c>
      <c r="CO338" t="s">
        <v>124</v>
      </c>
      <c r="CP338" t="s">
        <v>121</v>
      </c>
      <c r="CQ338" t="s">
        <v>113</v>
      </c>
      <c r="CR338" t="s">
        <v>121</v>
      </c>
      <c r="CS338" t="s">
        <v>121</v>
      </c>
      <c r="CT338" t="s">
        <v>121</v>
      </c>
      <c r="CU338" t="s">
        <v>121</v>
      </c>
      <c r="CV338" t="s">
        <v>4208</v>
      </c>
      <c r="CW338" t="str">
        <f>"14018450900"</f>
        <v>14018450900</v>
      </c>
      <c r="CX338" t="s">
        <v>833</v>
      </c>
      <c r="CY338" t="s">
        <v>124</v>
      </c>
      <c r="CZ338" t="s">
        <v>126</v>
      </c>
      <c r="DA338" t="s">
        <v>113</v>
      </c>
      <c r="DB338" t="s">
        <v>121</v>
      </c>
      <c r="DC338" t="s">
        <v>121</v>
      </c>
      <c r="DD338" t="s">
        <v>113</v>
      </c>
    </row>
    <row r="339" spans="1:113" ht="15" customHeight="1" x14ac:dyDescent="0.25">
      <c r="A339" t="s">
        <v>4199</v>
      </c>
      <c r="B339" t="s">
        <v>129</v>
      </c>
      <c r="C339" s="1">
        <v>44091.685795254627</v>
      </c>
      <c r="D339" s="1">
        <v>44131</v>
      </c>
      <c r="E339" t="s">
        <v>121</v>
      </c>
      <c r="F339" t="s">
        <v>4200</v>
      </c>
      <c r="G339" t="s">
        <v>12789</v>
      </c>
      <c r="H339" t="s">
        <v>229</v>
      </c>
      <c r="I339">
        <v>6</v>
      </c>
      <c r="J339">
        <v>6</v>
      </c>
      <c r="K339" s="1">
        <v>44166</v>
      </c>
      <c r="L339" s="1">
        <v>44287</v>
      </c>
      <c r="M339" s="1">
        <v>44166</v>
      </c>
      <c r="N339" s="1">
        <v>44287</v>
      </c>
      <c r="O339" t="s">
        <v>115</v>
      </c>
      <c r="P339" t="s">
        <v>4201</v>
      </c>
      <c r="Q339" t="s">
        <v>4202</v>
      </c>
      <c r="R339" t="s">
        <v>4203</v>
      </c>
      <c r="S339" t="s">
        <v>816</v>
      </c>
      <c r="T339" t="s">
        <v>4204</v>
      </c>
      <c r="U339" t="s">
        <v>3304</v>
      </c>
      <c r="V339" s="3">
        <v>83025</v>
      </c>
      <c r="W339" t="s">
        <v>117</v>
      </c>
      <c r="Y339">
        <v>14018450900</v>
      </c>
      <c r="Z339">
        <v>116</v>
      </c>
      <c r="AA339">
        <v>721110</v>
      </c>
      <c r="AB339" t="s">
        <v>819</v>
      </c>
      <c r="AC339" t="s">
        <v>820</v>
      </c>
      <c r="AE339" t="s">
        <v>821</v>
      </c>
      <c r="AF339" t="s">
        <v>4205</v>
      </c>
      <c r="AH339" t="s">
        <v>823</v>
      </c>
      <c r="AI339" t="s">
        <v>824</v>
      </c>
      <c r="AJ339" s="3">
        <v>2842</v>
      </c>
      <c r="AK339" t="s">
        <v>117</v>
      </c>
      <c r="AM339">
        <v>14018450900</v>
      </c>
      <c r="AO339" t="s">
        <v>825</v>
      </c>
      <c r="AP339" t="s">
        <v>141</v>
      </c>
      <c r="AQ339" t="s">
        <v>658</v>
      </c>
      <c r="AR339" t="s">
        <v>659</v>
      </c>
      <c r="AS339" t="s">
        <v>660</v>
      </c>
      <c r="AT339" t="s">
        <v>661</v>
      </c>
      <c r="AU339" t="s">
        <v>662</v>
      </c>
      <c r="AV339" t="s">
        <v>663</v>
      </c>
      <c r="AW339" t="s">
        <v>116</v>
      </c>
      <c r="AX339" s="3">
        <v>1701</v>
      </c>
      <c r="AY339" t="s">
        <v>117</v>
      </c>
      <c r="AZ339" t="s">
        <v>124</v>
      </c>
      <c r="BA339">
        <v>16179399444</v>
      </c>
      <c r="BC339" t="s">
        <v>664</v>
      </c>
      <c r="BD339" t="s">
        <v>665</v>
      </c>
      <c r="BE339" t="s">
        <v>116</v>
      </c>
      <c r="BF339" t="s">
        <v>666</v>
      </c>
      <c r="BG339" t="s">
        <v>3304</v>
      </c>
      <c r="BH339" s="1">
        <v>44090.833333333336</v>
      </c>
      <c r="BI339">
        <v>35</v>
      </c>
      <c r="BJ339">
        <v>0</v>
      </c>
      <c r="BK339">
        <v>7</v>
      </c>
      <c r="BL339">
        <v>7</v>
      </c>
      <c r="BM339">
        <v>7</v>
      </c>
      <c r="BN339">
        <v>7</v>
      </c>
      <c r="BO339">
        <v>7</v>
      </c>
      <c r="BP339">
        <v>0</v>
      </c>
      <c r="BQ339" t="str">
        <f>"7:00 AM"</f>
        <v>7:00 AM</v>
      </c>
      <c r="BR339" t="str">
        <f>"2:00 PM"</f>
        <v>2:00 PM</v>
      </c>
      <c r="BS339" t="s">
        <v>120</v>
      </c>
      <c r="BT339">
        <v>0</v>
      </c>
      <c r="BU339">
        <v>0</v>
      </c>
      <c r="BV339" t="s">
        <v>113</v>
      </c>
      <c r="BW339">
        <v>0</v>
      </c>
      <c r="BX339" t="s">
        <v>826</v>
      </c>
      <c r="BY339" t="s">
        <v>4203</v>
      </c>
      <c r="CA339" t="s">
        <v>4204</v>
      </c>
      <c r="CB339" t="s">
        <v>3304</v>
      </c>
      <c r="CC339" s="3">
        <v>83025</v>
      </c>
      <c r="CD339" t="s">
        <v>3311</v>
      </c>
      <c r="CE339" t="s">
        <v>3312</v>
      </c>
      <c r="CF339" s="4">
        <v>17.5</v>
      </c>
      <c r="CH339" s="4">
        <v>26.25</v>
      </c>
      <c r="CJ339" t="s">
        <v>123</v>
      </c>
      <c r="CK339" t="s">
        <v>4206</v>
      </c>
      <c r="CL339" t="s">
        <v>4207</v>
      </c>
      <c r="CO339" t="s">
        <v>124</v>
      </c>
      <c r="CP339" t="s">
        <v>121</v>
      </c>
      <c r="CQ339" t="s">
        <v>113</v>
      </c>
      <c r="CR339" t="s">
        <v>121</v>
      </c>
      <c r="CS339" t="s">
        <v>121</v>
      </c>
      <c r="CT339" t="s">
        <v>121</v>
      </c>
      <c r="CU339" t="s">
        <v>121</v>
      </c>
      <c r="CV339" t="s">
        <v>4208</v>
      </c>
      <c r="CW339" t="str">
        <f>"14018450900"</f>
        <v>14018450900</v>
      </c>
      <c r="CX339" t="s">
        <v>833</v>
      </c>
      <c r="CY339" t="s">
        <v>124</v>
      </c>
      <c r="CZ339" t="s">
        <v>126</v>
      </c>
      <c r="DA339" t="s">
        <v>113</v>
      </c>
      <c r="DB339" t="s">
        <v>121</v>
      </c>
      <c r="DC339" t="s">
        <v>121</v>
      </c>
      <c r="DD339" t="s">
        <v>113</v>
      </c>
    </row>
    <row r="340" spans="1:113" ht="15" customHeight="1" x14ac:dyDescent="0.25">
      <c r="A340" t="s">
        <v>4158</v>
      </c>
      <c r="B340" t="s">
        <v>835</v>
      </c>
      <c r="C340" s="1">
        <v>44091.696389583332</v>
      </c>
      <c r="D340" s="1">
        <v>44112</v>
      </c>
      <c r="E340" t="s">
        <v>121</v>
      </c>
      <c r="F340" t="s">
        <v>4159</v>
      </c>
      <c r="G340" t="s">
        <v>12789</v>
      </c>
      <c r="H340" t="s">
        <v>229</v>
      </c>
      <c r="I340">
        <v>1</v>
      </c>
      <c r="K340" s="1">
        <v>44166</v>
      </c>
      <c r="L340" s="1">
        <v>44286</v>
      </c>
      <c r="O340" t="s">
        <v>115</v>
      </c>
      <c r="P340" t="s">
        <v>4160</v>
      </c>
      <c r="Q340" t="s">
        <v>4161</v>
      </c>
      <c r="R340" t="s">
        <v>4162</v>
      </c>
      <c r="S340" t="s">
        <v>124</v>
      </c>
      <c r="T340" t="s">
        <v>4089</v>
      </c>
      <c r="U340" t="s">
        <v>654</v>
      </c>
      <c r="V340" s="3">
        <v>5672</v>
      </c>
      <c r="W340" t="s">
        <v>117</v>
      </c>
      <c r="X340" t="s">
        <v>124</v>
      </c>
      <c r="Y340">
        <v>18022538088</v>
      </c>
      <c r="AA340">
        <v>721110</v>
      </c>
      <c r="AB340" t="s">
        <v>4163</v>
      </c>
      <c r="AC340" t="s">
        <v>164</v>
      </c>
      <c r="AE340" t="s">
        <v>2894</v>
      </c>
      <c r="AF340" t="s">
        <v>4162</v>
      </c>
      <c r="AG340" t="s">
        <v>124</v>
      </c>
      <c r="AH340" t="s">
        <v>4089</v>
      </c>
      <c r="AI340" t="s">
        <v>654</v>
      </c>
      <c r="AJ340" s="3">
        <v>5672</v>
      </c>
      <c r="AK340" t="s">
        <v>117</v>
      </c>
      <c r="AL340" t="s">
        <v>124</v>
      </c>
      <c r="AM340">
        <v>18022538088</v>
      </c>
      <c r="AO340" t="s">
        <v>4164</v>
      </c>
      <c r="AP340" t="s">
        <v>141</v>
      </c>
      <c r="AQ340" t="s">
        <v>658</v>
      </c>
      <c r="AR340" t="s">
        <v>659</v>
      </c>
      <c r="AS340" t="s">
        <v>660</v>
      </c>
      <c r="AT340" t="s">
        <v>661</v>
      </c>
      <c r="AU340" t="s">
        <v>662</v>
      </c>
      <c r="AV340" t="s">
        <v>663</v>
      </c>
      <c r="AW340" t="s">
        <v>116</v>
      </c>
      <c r="AX340" s="3">
        <v>1701</v>
      </c>
      <c r="AY340" t="s">
        <v>117</v>
      </c>
      <c r="AZ340" t="s">
        <v>124</v>
      </c>
      <c r="BA340">
        <v>16179399444</v>
      </c>
      <c r="BC340" t="s">
        <v>664</v>
      </c>
      <c r="BD340" t="s">
        <v>902</v>
      </c>
      <c r="BE340" t="s">
        <v>116</v>
      </c>
      <c r="BF340" t="s">
        <v>4165</v>
      </c>
      <c r="BG340" t="s">
        <v>654</v>
      </c>
      <c r="BH340" s="1">
        <v>44084.833333333336</v>
      </c>
      <c r="BI340">
        <v>40</v>
      </c>
      <c r="BJ340">
        <v>0</v>
      </c>
      <c r="BK340">
        <v>8</v>
      </c>
      <c r="BL340">
        <v>8</v>
      </c>
      <c r="BM340">
        <v>8</v>
      </c>
      <c r="BN340">
        <v>8</v>
      </c>
      <c r="BO340">
        <v>8</v>
      </c>
      <c r="BP340">
        <v>0</v>
      </c>
      <c r="BQ340" t="str">
        <f>"9:00 AM"</f>
        <v>9:00 AM</v>
      </c>
      <c r="BR340" t="str">
        <f>"5:00 PM"</f>
        <v>5:00 PM</v>
      </c>
      <c r="BS340" t="s">
        <v>120</v>
      </c>
      <c r="BT340">
        <v>0</v>
      </c>
      <c r="BU340">
        <v>6</v>
      </c>
      <c r="BV340" t="s">
        <v>113</v>
      </c>
      <c r="BW340">
        <v>0</v>
      </c>
      <c r="BX340" t="s">
        <v>4166</v>
      </c>
      <c r="BY340" t="s">
        <v>4162</v>
      </c>
      <c r="BZ340" t="s">
        <v>124</v>
      </c>
      <c r="CA340" t="s">
        <v>4089</v>
      </c>
      <c r="CB340" t="s">
        <v>654</v>
      </c>
      <c r="CC340" s="3">
        <v>5672</v>
      </c>
      <c r="CD340" t="s">
        <v>4097</v>
      </c>
      <c r="CE340" t="s">
        <v>2537</v>
      </c>
      <c r="CF340" s="4">
        <v>15.03</v>
      </c>
      <c r="CG340" s="4">
        <v>15.03</v>
      </c>
      <c r="CH340" s="4">
        <v>22.55</v>
      </c>
      <c r="CI340" s="4">
        <v>22.55</v>
      </c>
      <c r="CJ340" t="s">
        <v>123</v>
      </c>
      <c r="CK340" t="s">
        <v>4167</v>
      </c>
      <c r="CL340" t="s">
        <v>4168</v>
      </c>
      <c r="CO340" t="s">
        <v>124</v>
      </c>
      <c r="CP340" t="s">
        <v>113</v>
      </c>
      <c r="CQ340" t="s">
        <v>113</v>
      </c>
      <c r="CR340" t="s">
        <v>121</v>
      </c>
      <c r="CS340" t="s">
        <v>121</v>
      </c>
      <c r="CT340" t="s">
        <v>121</v>
      </c>
      <c r="CU340" t="s">
        <v>121</v>
      </c>
      <c r="CV340" t="s">
        <v>4169</v>
      </c>
      <c r="CW340" t="str">
        <f>"16177947348"</f>
        <v>16177947348</v>
      </c>
      <c r="CX340" t="s">
        <v>4164</v>
      </c>
      <c r="CY340" t="s">
        <v>124</v>
      </c>
      <c r="CZ340" t="s">
        <v>126</v>
      </c>
      <c r="DA340" t="s">
        <v>113</v>
      </c>
      <c r="DB340" t="s">
        <v>113</v>
      </c>
      <c r="DC340" t="s">
        <v>121</v>
      </c>
      <c r="DD340" t="s">
        <v>113</v>
      </c>
    </row>
    <row r="341" spans="1:113" ht="15" customHeight="1" x14ac:dyDescent="0.25">
      <c r="A341" t="s">
        <v>11945</v>
      </c>
      <c r="B341" t="s">
        <v>835</v>
      </c>
      <c r="C341" s="1">
        <v>44091.696896180554</v>
      </c>
      <c r="D341" s="1">
        <v>44112</v>
      </c>
      <c r="E341" t="s">
        <v>121</v>
      </c>
      <c r="F341" t="s">
        <v>1843</v>
      </c>
      <c r="G341" t="s">
        <v>12791</v>
      </c>
      <c r="H341" t="s">
        <v>283</v>
      </c>
      <c r="I341">
        <v>3</v>
      </c>
      <c r="K341" s="1">
        <v>44166</v>
      </c>
      <c r="L341" s="1">
        <v>44286</v>
      </c>
      <c r="O341" t="s">
        <v>115</v>
      </c>
      <c r="P341" t="s">
        <v>4160</v>
      </c>
      <c r="Q341" t="s">
        <v>4161</v>
      </c>
      <c r="R341" t="s">
        <v>4162</v>
      </c>
      <c r="S341" t="s">
        <v>124</v>
      </c>
      <c r="T341" t="s">
        <v>4089</v>
      </c>
      <c r="U341" t="s">
        <v>654</v>
      </c>
      <c r="V341" s="3">
        <v>5672</v>
      </c>
      <c r="W341" t="s">
        <v>117</v>
      </c>
      <c r="X341" t="s">
        <v>124</v>
      </c>
      <c r="Y341">
        <v>18022538088</v>
      </c>
      <c r="AA341">
        <v>721110</v>
      </c>
      <c r="AB341" t="s">
        <v>4163</v>
      </c>
      <c r="AC341" t="s">
        <v>164</v>
      </c>
      <c r="AE341" t="s">
        <v>2894</v>
      </c>
      <c r="AF341" t="s">
        <v>4162</v>
      </c>
      <c r="AG341" t="s">
        <v>124</v>
      </c>
      <c r="AH341" t="s">
        <v>4089</v>
      </c>
      <c r="AI341" t="s">
        <v>116</v>
      </c>
      <c r="AJ341" s="3">
        <v>5672</v>
      </c>
      <c r="AK341" t="s">
        <v>117</v>
      </c>
      <c r="AL341" t="s">
        <v>124</v>
      </c>
      <c r="AM341">
        <v>18022538088</v>
      </c>
      <c r="AO341" t="s">
        <v>4164</v>
      </c>
      <c r="AP341" t="s">
        <v>141</v>
      </c>
      <c r="AQ341" t="s">
        <v>658</v>
      </c>
      <c r="AR341" t="s">
        <v>659</v>
      </c>
      <c r="AS341" t="s">
        <v>660</v>
      </c>
      <c r="AT341" t="s">
        <v>661</v>
      </c>
      <c r="AU341" t="s">
        <v>662</v>
      </c>
      <c r="AV341" t="s">
        <v>663</v>
      </c>
      <c r="AW341" t="s">
        <v>116</v>
      </c>
      <c r="AX341" s="3">
        <v>1701</v>
      </c>
      <c r="AY341" t="s">
        <v>117</v>
      </c>
      <c r="AZ341" t="s">
        <v>124</v>
      </c>
      <c r="BA341">
        <v>16179399444</v>
      </c>
      <c r="BC341" t="s">
        <v>664</v>
      </c>
      <c r="BD341" t="s">
        <v>902</v>
      </c>
      <c r="BE341" t="s">
        <v>116</v>
      </c>
      <c r="BF341" t="s">
        <v>666</v>
      </c>
      <c r="BG341" t="s">
        <v>654</v>
      </c>
      <c r="BH341" s="1">
        <v>44084.833333333336</v>
      </c>
      <c r="BI341">
        <v>40</v>
      </c>
      <c r="BJ341">
        <v>0</v>
      </c>
      <c r="BK341">
        <v>8</v>
      </c>
      <c r="BL341">
        <v>8</v>
      </c>
      <c r="BM341">
        <v>8</v>
      </c>
      <c r="BN341">
        <v>8</v>
      </c>
      <c r="BO341">
        <v>8</v>
      </c>
      <c r="BP341">
        <v>0</v>
      </c>
      <c r="BQ341" t="str">
        <f>"9:00 AM"</f>
        <v>9:00 AM</v>
      </c>
      <c r="BR341" t="str">
        <f>"5:00 PM"</f>
        <v>5:00 PM</v>
      </c>
      <c r="BS341" t="s">
        <v>120</v>
      </c>
      <c r="BT341">
        <v>0</v>
      </c>
      <c r="BU341">
        <v>6</v>
      </c>
      <c r="BV341" t="s">
        <v>113</v>
      </c>
      <c r="BW341">
        <v>0</v>
      </c>
      <c r="BX341" t="s">
        <v>11946</v>
      </c>
      <c r="BY341" t="s">
        <v>4162</v>
      </c>
      <c r="BZ341" t="s">
        <v>124</v>
      </c>
      <c r="CA341" t="s">
        <v>4089</v>
      </c>
      <c r="CB341" t="s">
        <v>654</v>
      </c>
      <c r="CC341" s="3">
        <v>5672</v>
      </c>
      <c r="CD341" t="s">
        <v>4097</v>
      </c>
      <c r="CE341" t="s">
        <v>2537</v>
      </c>
      <c r="CF341" s="4">
        <v>14</v>
      </c>
      <c r="CG341" s="4">
        <v>16</v>
      </c>
      <c r="CH341" s="4">
        <v>21</v>
      </c>
      <c r="CI341" s="4">
        <v>24</v>
      </c>
      <c r="CJ341" t="s">
        <v>123</v>
      </c>
      <c r="CK341" t="s">
        <v>11947</v>
      </c>
      <c r="CL341" t="s">
        <v>11948</v>
      </c>
      <c r="CO341" t="s">
        <v>124</v>
      </c>
      <c r="CP341" t="s">
        <v>113</v>
      </c>
      <c r="CQ341" t="s">
        <v>113</v>
      </c>
      <c r="CR341" t="s">
        <v>121</v>
      </c>
      <c r="CS341" t="s">
        <v>121</v>
      </c>
      <c r="CT341" t="s">
        <v>121</v>
      </c>
      <c r="CU341" t="s">
        <v>121</v>
      </c>
      <c r="CV341" t="s">
        <v>4169</v>
      </c>
      <c r="CW341" t="str">
        <f>"16177947348"</f>
        <v>16177947348</v>
      </c>
      <c r="CX341" t="s">
        <v>4164</v>
      </c>
      <c r="CY341" t="s">
        <v>124</v>
      </c>
      <c r="CZ341" t="s">
        <v>126</v>
      </c>
      <c r="DA341" t="s">
        <v>113</v>
      </c>
      <c r="DB341" t="s">
        <v>113</v>
      </c>
      <c r="DC341" t="s">
        <v>121</v>
      </c>
      <c r="DD341" t="s">
        <v>113</v>
      </c>
    </row>
    <row r="342" spans="1:113" ht="15" customHeight="1" x14ac:dyDescent="0.25">
      <c r="A342" t="s">
        <v>12372</v>
      </c>
      <c r="B342" t="s">
        <v>852</v>
      </c>
      <c r="C342" s="1">
        <v>44091.719362268515</v>
      </c>
      <c r="D342" s="1">
        <v>44173</v>
      </c>
      <c r="E342" t="s">
        <v>113</v>
      </c>
      <c r="F342" t="s">
        <v>12373</v>
      </c>
      <c r="G342" t="s">
        <v>12786</v>
      </c>
      <c r="H342" t="s">
        <v>131</v>
      </c>
      <c r="I342">
        <v>6</v>
      </c>
      <c r="K342" s="1">
        <v>44166</v>
      </c>
      <c r="L342" s="1">
        <v>44211</v>
      </c>
      <c r="O342" t="s">
        <v>132</v>
      </c>
      <c r="P342" t="s">
        <v>12374</v>
      </c>
      <c r="R342" t="s">
        <v>12375</v>
      </c>
      <c r="T342" t="s">
        <v>157</v>
      </c>
      <c r="U342" t="s">
        <v>158</v>
      </c>
      <c r="V342" s="3">
        <v>78759</v>
      </c>
      <c r="W342" t="s">
        <v>117</v>
      </c>
      <c r="Y342">
        <v>15128362325</v>
      </c>
      <c r="AA342">
        <v>56173</v>
      </c>
      <c r="AB342" t="s">
        <v>12376</v>
      </c>
      <c r="AC342" t="s">
        <v>3560</v>
      </c>
      <c r="AD342" t="s">
        <v>1831</v>
      </c>
      <c r="AE342" t="s">
        <v>6924</v>
      </c>
      <c r="AF342" t="s">
        <v>12377</v>
      </c>
      <c r="AH342" t="s">
        <v>157</v>
      </c>
      <c r="AI342" t="s">
        <v>158</v>
      </c>
      <c r="AJ342" s="3">
        <v>78759</v>
      </c>
      <c r="AK342" t="s">
        <v>117</v>
      </c>
      <c r="AM342">
        <v>15128362325</v>
      </c>
      <c r="AO342" t="s">
        <v>124</v>
      </c>
      <c r="AP342" t="s">
        <v>141</v>
      </c>
      <c r="AQ342" t="s">
        <v>162</v>
      </c>
      <c r="AR342" t="s">
        <v>163</v>
      </c>
      <c r="AS342" t="s">
        <v>164</v>
      </c>
      <c r="AT342" t="s">
        <v>1465</v>
      </c>
      <c r="AU342" t="s">
        <v>1509</v>
      </c>
      <c r="AV342" t="s">
        <v>157</v>
      </c>
      <c r="AW342" t="s">
        <v>158</v>
      </c>
      <c r="AX342" s="3">
        <v>78746</v>
      </c>
      <c r="AY342" t="s">
        <v>117</v>
      </c>
      <c r="BA342">
        <v>15123470007</v>
      </c>
      <c r="BC342" t="s">
        <v>12378</v>
      </c>
      <c r="BD342" t="s">
        <v>1511</v>
      </c>
      <c r="BE342" t="s">
        <v>158</v>
      </c>
      <c r="BF342" t="s">
        <v>402</v>
      </c>
      <c r="BG342" t="s">
        <v>158</v>
      </c>
      <c r="BH342" s="1">
        <v>44091.833333333336</v>
      </c>
      <c r="BI342">
        <v>40</v>
      </c>
      <c r="BJ342">
        <v>0</v>
      </c>
      <c r="BK342">
        <v>8</v>
      </c>
      <c r="BL342">
        <v>8</v>
      </c>
      <c r="BM342">
        <v>8</v>
      </c>
      <c r="BN342">
        <v>8</v>
      </c>
      <c r="BO342">
        <v>8</v>
      </c>
      <c r="BP342">
        <v>0</v>
      </c>
      <c r="BQ342" t="str">
        <f>"6:30 AM"</f>
        <v>6:30 AM</v>
      </c>
      <c r="BR342" t="str">
        <f>"3:00 PM"</f>
        <v>3:00 PM</v>
      </c>
      <c r="BS342" t="s">
        <v>120</v>
      </c>
      <c r="BT342">
        <v>0</v>
      </c>
      <c r="BU342">
        <v>3</v>
      </c>
      <c r="BV342" t="s">
        <v>113</v>
      </c>
      <c r="BW342">
        <v>0</v>
      </c>
      <c r="BX342" t="s">
        <v>12379</v>
      </c>
      <c r="BY342" t="s">
        <v>12380</v>
      </c>
      <c r="CA342" t="s">
        <v>157</v>
      </c>
      <c r="CB342" t="s">
        <v>158</v>
      </c>
      <c r="CC342" s="3">
        <v>78727</v>
      </c>
      <c r="CD342" t="s">
        <v>1514</v>
      </c>
      <c r="CE342" t="s">
        <v>172</v>
      </c>
      <c r="CF342" s="4">
        <v>14.63</v>
      </c>
      <c r="CH342" s="4">
        <v>21.95</v>
      </c>
      <c r="CJ342" t="s">
        <v>123</v>
      </c>
      <c r="CL342" t="s">
        <v>12381</v>
      </c>
      <c r="CO342" t="s">
        <v>124</v>
      </c>
      <c r="CP342" t="s">
        <v>121</v>
      </c>
      <c r="CQ342" t="s">
        <v>121</v>
      </c>
      <c r="CR342" t="s">
        <v>121</v>
      </c>
      <c r="CS342" t="s">
        <v>121</v>
      </c>
      <c r="CT342" t="s">
        <v>121</v>
      </c>
      <c r="CU342" t="s">
        <v>113</v>
      </c>
      <c r="CV342" t="s">
        <v>5122</v>
      </c>
      <c r="CW342" t="str">
        <f>"15128362325"</f>
        <v>15128362325</v>
      </c>
      <c r="CX342" t="s">
        <v>12382</v>
      </c>
      <c r="CY342" t="s">
        <v>124</v>
      </c>
      <c r="CZ342" t="s">
        <v>126</v>
      </c>
      <c r="DA342" t="s">
        <v>113</v>
      </c>
      <c r="DB342" t="s">
        <v>113</v>
      </c>
      <c r="DC342" t="s">
        <v>121</v>
      </c>
      <c r="DD342" t="s">
        <v>113</v>
      </c>
    </row>
    <row r="343" spans="1:113" ht="15" customHeight="1" x14ac:dyDescent="0.25">
      <c r="A343" t="s">
        <v>7134</v>
      </c>
      <c r="B343" t="s">
        <v>129</v>
      </c>
      <c r="C343" s="1">
        <v>44091.722511921296</v>
      </c>
      <c r="D343" s="1">
        <v>44131</v>
      </c>
      <c r="E343" t="s">
        <v>113</v>
      </c>
      <c r="F343" t="s">
        <v>4825</v>
      </c>
      <c r="G343" t="s">
        <v>12786</v>
      </c>
      <c r="H343" t="s">
        <v>131</v>
      </c>
      <c r="I343">
        <v>23</v>
      </c>
      <c r="J343">
        <v>23</v>
      </c>
      <c r="K343" s="1">
        <v>44175</v>
      </c>
      <c r="L343" s="1">
        <v>44464</v>
      </c>
      <c r="M343" s="1">
        <v>44175</v>
      </c>
      <c r="N343" s="1">
        <v>44464</v>
      </c>
      <c r="O343" t="s">
        <v>132</v>
      </c>
      <c r="P343" t="s">
        <v>7135</v>
      </c>
      <c r="Q343" t="s">
        <v>517</v>
      </c>
      <c r="R343" t="s">
        <v>4827</v>
      </c>
      <c r="S343" t="s">
        <v>7136</v>
      </c>
      <c r="T343" t="s">
        <v>4829</v>
      </c>
      <c r="U343" t="s">
        <v>234</v>
      </c>
      <c r="V343" s="3">
        <v>33884</v>
      </c>
      <c r="W343" t="s">
        <v>117</v>
      </c>
      <c r="Y343">
        <v>18632806249</v>
      </c>
      <c r="AA343">
        <v>56173</v>
      </c>
      <c r="AB343" t="s">
        <v>4830</v>
      </c>
      <c r="AC343" t="s">
        <v>4255</v>
      </c>
      <c r="AE343" t="s">
        <v>2368</v>
      </c>
      <c r="AF343" t="s">
        <v>4827</v>
      </c>
      <c r="AG343" t="s">
        <v>7137</v>
      </c>
      <c r="AH343" t="s">
        <v>4833</v>
      </c>
      <c r="AI343" t="s">
        <v>234</v>
      </c>
      <c r="AJ343" s="3">
        <v>33884</v>
      </c>
      <c r="AK343" t="s">
        <v>117</v>
      </c>
      <c r="AM343">
        <v>18632806249</v>
      </c>
      <c r="AO343" t="s">
        <v>517</v>
      </c>
      <c r="AP343" t="s">
        <v>239</v>
      </c>
      <c r="AQ343" t="s">
        <v>756</v>
      </c>
      <c r="AR343" t="s">
        <v>757</v>
      </c>
      <c r="AT343" t="s">
        <v>1784</v>
      </c>
      <c r="AU343" t="s">
        <v>1785</v>
      </c>
      <c r="AV343" t="s">
        <v>1786</v>
      </c>
      <c r="AW343" t="s">
        <v>610</v>
      </c>
      <c r="AX343" s="3">
        <v>22949</v>
      </c>
      <c r="AY343" t="s">
        <v>117</v>
      </c>
      <c r="BA343">
        <v>14342634300</v>
      </c>
      <c r="BC343" t="s">
        <v>4423</v>
      </c>
      <c r="BD343" t="s">
        <v>762</v>
      </c>
      <c r="BG343" t="s">
        <v>234</v>
      </c>
      <c r="BH343" s="1">
        <v>44090.833333333336</v>
      </c>
      <c r="BI343">
        <v>35</v>
      </c>
      <c r="BJ343">
        <v>0</v>
      </c>
      <c r="BK343">
        <v>7</v>
      </c>
      <c r="BL343">
        <v>7</v>
      </c>
      <c r="BM343">
        <v>7</v>
      </c>
      <c r="BN343">
        <v>7</v>
      </c>
      <c r="BO343">
        <v>7</v>
      </c>
      <c r="BP343">
        <v>0</v>
      </c>
      <c r="BQ343" t="str">
        <f>"7:00 AM"</f>
        <v>7:00 AM</v>
      </c>
      <c r="BR343" t="str">
        <f>"2:30 PM"</f>
        <v>2:30 PM</v>
      </c>
      <c r="BS343" t="s">
        <v>120</v>
      </c>
      <c r="BT343">
        <v>0</v>
      </c>
      <c r="BU343">
        <v>0</v>
      </c>
      <c r="BV343" t="s">
        <v>113</v>
      </c>
      <c r="BW343">
        <v>0</v>
      </c>
      <c r="BX343" t="s">
        <v>7138</v>
      </c>
      <c r="BY343" t="s">
        <v>7139</v>
      </c>
      <c r="BZ343" t="s">
        <v>517</v>
      </c>
      <c r="CA343" t="s">
        <v>7140</v>
      </c>
      <c r="CB343" t="s">
        <v>234</v>
      </c>
      <c r="CC343" s="3">
        <v>34974</v>
      </c>
      <c r="CD343" t="s">
        <v>7141</v>
      </c>
      <c r="CE343" t="s">
        <v>250</v>
      </c>
      <c r="CF343" s="4">
        <v>14.89</v>
      </c>
      <c r="CH343" s="4">
        <v>22.34</v>
      </c>
      <c r="CJ343" t="s">
        <v>123</v>
      </c>
      <c r="CK343" t="s">
        <v>1745</v>
      </c>
      <c r="CL343" t="s">
        <v>7142</v>
      </c>
      <c r="CO343" t="s">
        <v>124</v>
      </c>
      <c r="CP343" t="s">
        <v>121</v>
      </c>
      <c r="CQ343" t="s">
        <v>121</v>
      </c>
      <c r="CR343" t="s">
        <v>121</v>
      </c>
      <c r="CS343" t="s">
        <v>121</v>
      </c>
      <c r="CT343" t="s">
        <v>121</v>
      </c>
      <c r="CU343" t="s">
        <v>121</v>
      </c>
      <c r="CV343" t="s">
        <v>7143</v>
      </c>
      <c r="CW343" t="str">
        <f>"18632806249"</f>
        <v>18632806249</v>
      </c>
      <c r="CX343" t="s">
        <v>4839</v>
      </c>
      <c r="CY343" t="s">
        <v>4840</v>
      </c>
      <c r="CZ343" t="s">
        <v>126</v>
      </c>
      <c r="DA343" t="s">
        <v>113</v>
      </c>
      <c r="DB343" t="s">
        <v>121</v>
      </c>
      <c r="DC343" t="s">
        <v>121</v>
      </c>
      <c r="DD343" t="s">
        <v>113</v>
      </c>
      <c r="DE343" t="s">
        <v>2869</v>
      </c>
      <c r="DF343" t="s">
        <v>948</v>
      </c>
      <c r="DH343" t="s">
        <v>762</v>
      </c>
      <c r="DI343" t="s">
        <v>4423</v>
      </c>
    </row>
    <row r="344" spans="1:113" ht="15" customHeight="1" x14ac:dyDescent="0.25">
      <c r="A344" t="s">
        <v>5566</v>
      </c>
      <c r="B344" t="s">
        <v>835</v>
      </c>
      <c r="C344" s="1">
        <v>44091.735701157406</v>
      </c>
      <c r="D344" s="1">
        <v>44106</v>
      </c>
      <c r="E344" t="s">
        <v>113</v>
      </c>
      <c r="F344" t="s">
        <v>5567</v>
      </c>
      <c r="G344" t="s">
        <v>12820</v>
      </c>
      <c r="H344" t="s">
        <v>2316</v>
      </c>
      <c r="I344">
        <v>65</v>
      </c>
      <c r="K344" s="1">
        <v>44166</v>
      </c>
      <c r="L344" s="1">
        <v>44196</v>
      </c>
      <c r="O344" t="s">
        <v>115</v>
      </c>
      <c r="P344" t="s">
        <v>5568</v>
      </c>
      <c r="R344" t="s">
        <v>5569</v>
      </c>
      <c r="T344" t="s">
        <v>5570</v>
      </c>
      <c r="U344" t="s">
        <v>541</v>
      </c>
      <c r="V344" s="3">
        <v>70454</v>
      </c>
      <c r="W344" t="s">
        <v>117</v>
      </c>
      <c r="Y344">
        <v>19853866166</v>
      </c>
      <c r="AA344">
        <v>3113</v>
      </c>
      <c r="AB344" t="s">
        <v>5571</v>
      </c>
      <c r="AC344" t="s">
        <v>164</v>
      </c>
      <c r="AD344" t="s">
        <v>5213</v>
      </c>
      <c r="AE344" t="s">
        <v>1159</v>
      </c>
      <c r="AF344" t="s">
        <v>5569</v>
      </c>
      <c r="AH344" t="s">
        <v>5570</v>
      </c>
      <c r="AI344" t="s">
        <v>541</v>
      </c>
      <c r="AJ344" s="3">
        <v>70454</v>
      </c>
      <c r="AK344" t="s">
        <v>117</v>
      </c>
      <c r="AM344">
        <v>19853866166</v>
      </c>
      <c r="AO344" t="s">
        <v>5572</v>
      </c>
      <c r="AP344" t="s">
        <v>239</v>
      </c>
      <c r="AQ344" t="s">
        <v>344</v>
      </c>
      <c r="AR344" t="s">
        <v>345</v>
      </c>
      <c r="AS344" t="s">
        <v>195</v>
      </c>
      <c r="AT344" t="s">
        <v>346</v>
      </c>
      <c r="AV344" t="s">
        <v>347</v>
      </c>
      <c r="AW344" t="s">
        <v>348</v>
      </c>
      <c r="AX344" s="3">
        <v>31636</v>
      </c>
      <c r="AY344" t="s">
        <v>117</v>
      </c>
      <c r="BA344">
        <v>12295596879</v>
      </c>
      <c r="BC344" t="s">
        <v>349</v>
      </c>
      <c r="BD344" t="s">
        <v>350</v>
      </c>
      <c r="BG344" t="s">
        <v>541</v>
      </c>
      <c r="BH344" s="1">
        <v>44090.833333333336</v>
      </c>
      <c r="BI344">
        <v>40</v>
      </c>
      <c r="BJ344">
        <v>0</v>
      </c>
      <c r="BK344">
        <v>10</v>
      </c>
      <c r="BL344">
        <v>10</v>
      </c>
      <c r="BM344">
        <v>10</v>
      </c>
      <c r="BN344">
        <v>10</v>
      </c>
      <c r="BO344">
        <v>0</v>
      </c>
      <c r="BP344">
        <v>0</v>
      </c>
      <c r="BQ344" t="str">
        <f>"5:00 AM"</f>
        <v>5:00 AM</v>
      </c>
      <c r="BR344" t="str">
        <f>"3:00 PM"</f>
        <v>3:00 PM</v>
      </c>
      <c r="BS344" t="s">
        <v>120</v>
      </c>
      <c r="BT344">
        <v>0</v>
      </c>
      <c r="BU344">
        <v>0</v>
      </c>
      <c r="BV344" t="s">
        <v>113</v>
      </c>
      <c r="BW344">
        <v>0</v>
      </c>
      <c r="BX344" s="2" t="s">
        <v>5573</v>
      </c>
      <c r="BY344" t="s">
        <v>5569</v>
      </c>
      <c r="CA344" t="s">
        <v>5570</v>
      </c>
      <c r="CB344" t="s">
        <v>541</v>
      </c>
      <c r="CC344" s="3">
        <v>70454</v>
      </c>
      <c r="CD344" t="s">
        <v>5574</v>
      </c>
      <c r="CE344" t="s">
        <v>5575</v>
      </c>
      <c r="CF344" s="4">
        <v>10.64</v>
      </c>
      <c r="CH344" s="4">
        <v>15.96</v>
      </c>
      <c r="CJ344" t="s">
        <v>123</v>
      </c>
      <c r="CK344" t="s">
        <v>124</v>
      </c>
      <c r="CL344" t="s">
        <v>5576</v>
      </c>
      <c r="CO344" t="s">
        <v>124</v>
      </c>
      <c r="CP344" t="s">
        <v>113</v>
      </c>
      <c r="CQ344" t="s">
        <v>121</v>
      </c>
      <c r="CR344" t="s">
        <v>121</v>
      </c>
      <c r="CS344" t="s">
        <v>121</v>
      </c>
      <c r="CT344" t="s">
        <v>121</v>
      </c>
      <c r="CU344" t="s">
        <v>121</v>
      </c>
      <c r="CV344" t="s">
        <v>5577</v>
      </c>
      <c r="CW344" t="str">
        <f>"19853866166"</f>
        <v>19853866166</v>
      </c>
      <c r="CX344" t="s">
        <v>5578</v>
      </c>
      <c r="CY344" t="s">
        <v>124</v>
      </c>
      <c r="CZ344" t="s">
        <v>126</v>
      </c>
      <c r="DA344" t="s">
        <v>113</v>
      </c>
      <c r="DB344" t="s">
        <v>121</v>
      </c>
      <c r="DC344" t="s">
        <v>121</v>
      </c>
      <c r="DD344" t="s">
        <v>113</v>
      </c>
    </row>
    <row r="345" spans="1:113" ht="15" customHeight="1" x14ac:dyDescent="0.25">
      <c r="A345" t="s">
        <v>11843</v>
      </c>
      <c r="B345" t="s">
        <v>129</v>
      </c>
      <c r="C345" s="1">
        <v>44091.735108564812</v>
      </c>
      <c r="D345" s="1">
        <v>44130</v>
      </c>
      <c r="E345" t="s">
        <v>113</v>
      </c>
      <c r="F345" t="s">
        <v>775</v>
      </c>
      <c r="G345" t="s">
        <v>12799</v>
      </c>
      <c r="H345" t="s">
        <v>680</v>
      </c>
      <c r="I345">
        <v>1</v>
      </c>
      <c r="J345">
        <v>1</v>
      </c>
      <c r="K345" s="1">
        <v>44168</v>
      </c>
      <c r="L345" s="1">
        <v>44441</v>
      </c>
      <c r="M345" s="1">
        <v>44168</v>
      </c>
      <c r="N345" s="1">
        <v>44441</v>
      </c>
      <c r="O345" t="s">
        <v>132</v>
      </c>
      <c r="P345" t="s">
        <v>11844</v>
      </c>
      <c r="R345" t="s">
        <v>11845</v>
      </c>
      <c r="T345" t="s">
        <v>11846</v>
      </c>
      <c r="U345" t="s">
        <v>299</v>
      </c>
      <c r="V345" s="3">
        <v>94061</v>
      </c>
      <c r="W345" t="s">
        <v>117</v>
      </c>
      <c r="Y345">
        <v>16507435035</v>
      </c>
      <c r="AA345">
        <v>71121</v>
      </c>
      <c r="AB345" t="s">
        <v>11847</v>
      </c>
      <c r="AC345" t="s">
        <v>5558</v>
      </c>
      <c r="AE345" t="s">
        <v>2368</v>
      </c>
      <c r="AF345" t="s">
        <v>11845</v>
      </c>
      <c r="AH345" t="s">
        <v>11846</v>
      </c>
      <c r="AI345" t="s">
        <v>299</v>
      </c>
      <c r="AJ345" s="3">
        <v>94061</v>
      </c>
      <c r="AK345" t="s">
        <v>117</v>
      </c>
      <c r="AM345">
        <v>16507435035</v>
      </c>
      <c r="AO345" t="s">
        <v>11848</v>
      </c>
      <c r="AP345" t="s">
        <v>141</v>
      </c>
      <c r="AQ345" t="s">
        <v>784</v>
      </c>
      <c r="AR345" t="s">
        <v>785</v>
      </c>
      <c r="AS345" t="s">
        <v>786</v>
      </c>
      <c r="AT345" t="s">
        <v>787</v>
      </c>
      <c r="AU345" t="s">
        <v>788</v>
      </c>
      <c r="AV345" t="s">
        <v>789</v>
      </c>
      <c r="AW345" t="s">
        <v>299</v>
      </c>
      <c r="AX345" s="3">
        <v>92075</v>
      </c>
      <c r="AY345" t="s">
        <v>117</v>
      </c>
      <c r="BA345">
        <v>18582590755</v>
      </c>
      <c r="BC345" t="s">
        <v>790</v>
      </c>
      <c r="BD345" t="s">
        <v>791</v>
      </c>
      <c r="BE345" t="s">
        <v>299</v>
      </c>
      <c r="BF345" t="s">
        <v>274</v>
      </c>
      <c r="BG345" t="s">
        <v>299</v>
      </c>
      <c r="BH345" s="1">
        <v>44090.833333333336</v>
      </c>
      <c r="BI345">
        <v>48</v>
      </c>
      <c r="BJ345">
        <v>8</v>
      </c>
      <c r="BK345">
        <v>0</v>
      </c>
      <c r="BL345">
        <v>8</v>
      </c>
      <c r="BM345">
        <v>8</v>
      </c>
      <c r="BN345">
        <v>8</v>
      </c>
      <c r="BO345">
        <v>8</v>
      </c>
      <c r="BP345">
        <v>8</v>
      </c>
      <c r="BQ345" t="str">
        <f>"5:30 AM"</f>
        <v>5:30 AM</v>
      </c>
      <c r="BR345" t="str">
        <f>"4:00 PM"</f>
        <v>4:00 PM</v>
      </c>
      <c r="BS345" t="s">
        <v>120</v>
      </c>
      <c r="BT345">
        <v>0</v>
      </c>
      <c r="BU345">
        <v>3</v>
      </c>
      <c r="BV345" t="s">
        <v>113</v>
      </c>
      <c r="BW345">
        <v>0</v>
      </c>
      <c r="BX345" t="s">
        <v>392</v>
      </c>
      <c r="BY345" t="s">
        <v>11849</v>
      </c>
      <c r="CA345" t="s">
        <v>11850</v>
      </c>
      <c r="CB345" t="s">
        <v>299</v>
      </c>
      <c r="CC345" s="3">
        <v>94027</v>
      </c>
      <c r="CD345" t="s">
        <v>4984</v>
      </c>
      <c r="CE345" t="s">
        <v>1485</v>
      </c>
      <c r="CF345" s="4">
        <v>16.52</v>
      </c>
      <c r="CH345" s="4">
        <v>24.78</v>
      </c>
      <c r="CJ345" t="s">
        <v>123</v>
      </c>
      <c r="CK345" t="s">
        <v>124</v>
      </c>
      <c r="CL345" t="s">
        <v>11851</v>
      </c>
      <c r="CO345" t="s">
        <v>124</v>
      </c>
      <c r="CP345" t="s">
        <v>121</v>
      </c>
      <c r="CQ345" t="s">
        <v>113</v>
      </c>
      <c r="CR345" t="s">
        <v>121</v>
      </c>
      <c r="CS345" t="s">
        <v>113</v>
      </c>
      <c r="CT345" t="s">
        <v>121</v>
      </c>
      <c r="CU345" t="s">
        <v>113</v>
      </c>
      <c r="CV345" t="s">
        <v>170</v>
      </c>
      <c r="CW345" t="str">
        <f>"16507435035"</f>
        <v>16507435035</v>
      </c>
      <c r="CX345" t="s">
        <v>11848</v>
      </c>
      <c r="CY345" t="s">
        <v>124</v>
      </c>
      <c r="CZ345" t="s">
        <v>126</v>
      </c>
      <c r="DA345" t="s">
        <v>113</v>
      </c>
      <c r="DB345" t="s">
        <v>113</v>
      </c>
      <c r="DC345" t="s">
        <v>121</v>
      </c>
      <c r="DD345" t="s">
        <v>113</v>
      </c>
    </row>
    <row r="346" spans="1:113" ht="15" customHeight="1" x14ac:dyDescent="0.25">
      <c r="A346" t="s">
        <v>908</v>
      </c>
      <c r="B346" t="s">
        <v>129</v>
      </c>
      <c r="C346" s="1">
        <v>44091.745634027779</v>
      </c>
      <c r="D346" s="1">
        <v>44132</v>
      </c>
      <c r="E346" t="s">
        <v>121</v>
      </c>
      <c r="F346" t="s">
        <v>358</v>
      </c>
      <c r="G346" t="s">
        <v>12791</v>
      </c>
      <c r="H346" t="s">
        <v>283</v>
      </c>
      <c r="I346">
        <v>10</v>
      </c>
      <c r="J346">
        <v>10</v>
      </c>
      <c r="K346" s="1">
        <v>44166</v>
      </c>
      <c r="L346" s="1">
        <v>44300</v>
      </c>
      <c r="M346" s="1">
        <v>44166</v>
      </c>
      <c r="N346" s="1">
        <v>44300</v>
      </c>
      <c r="O346" t="s">
        <v>115</v>
      </c>
      <c r="P346" t="s">
        <v>909</v>
      </c>
      <c r="Q346" t="s">
        <v>910</v>
      </c>
      <c r="R346" t="s">
        <v>911</v>
      </c>
      <c r="T346" t="s">
        <v>912</v>
      </c>
      <c r="U346" t="s">
        <v>288</v>
      </c>
      <c r="V346" s="3">
        <v>80424</v>
      </c>
      <c r="W346" t="s">
        <v>117</v>
      </c>
      <c r="Y346">
        <v>19704536000</v>
      </c>
      <c r="AA346">
        <v>72111</v>
      </c>
      <c r="AB346" t="s">
        <v>913</v>
      </c>
      <c r="AC346" t="s">
        <v>914</v>
      </c>
      <c r="AD346" t="s">
        <v>915</v>
      </c>
      <c r="AE346" t="s">
        <v>237</v>
      </c>
      <c r="AF346" t="s">
        <v>911</v>
      </c>
      <c r="AH346" t="s">
        <v>912</v>
      </c>
      <c r="AI346" t="s">
        <v>288</v>
      </c>
      <c r="AJ346" s="3">
        <v>80424</v>
      </c>
      <c r="AK346" t="s">
        <v>117</v>
      </c>
      <c r="AM346">
        <v>19704536000</v>
      </c>
      <c r="AO346" t="s">
        <v>916</v>
      </c>
      <c r="AP346" t="s">
        <v>239</v>
      </c>
      <c r="AQ346" t="s">
        <v>675</v>
      </c>
      <c r="AR346" t="s">
        <v>241</v>
      </c>
      <c r="AT346" t="s">
        <v>917</v>
      </c>
      <c r="AU346" t="s">
        <v>243</v>
      </c>
      <c r="AV346" t="s">
        <v>244</v>
      </c>
      <c r="AW346" t="s">
        <v>245</v>
      </c>
      <c r="AX346" s="3">
        <v>3909</v>
      </c>
      <c r="AY346" t="s">
        <v>117</v>
      </c>
      <c r="BA346">
        <v>12075718500</v>
      </c>
      <c r="BC346" t="s">
        <v>246</v>
      </c>
      <c r="BD346" t="s">
        <v>918</v>
      </c>
      <c r="BG346" t="s">
        <v>288</v>
      </c>
      <c r="BH346" s="1">
        <v>44090.833333333336</v>
      </c>
      <c r="BI346">
        <v>35</v>
      </c>
      <c r="BJ346">
        <v>7</v>
      </c>
      <c r="BK346">
        <v>7</v>
      </c>
      <c r="BL346">
        <v>0</v>
      </c>
      <c r="BM346">
        <v>0</v>
      </c>
      <c r="BN346">
        <v>7</v>
      </c>
      <c r="BO346">
        <v>7</v>
      </c>
      <c r="BP346">
        <v>7</v>
      </c>
      <c r="BQ346" t="str">
        <f>"8:00 AM"</f>
        <v>8:00 AM</v>
      </c>
      <c r="BR346" t="str">
        <f>"3:00 PM"</f>
        <v>3:00 PM</v>
      </c>
      <c r="BS346" t="s">
        <v>120</v>
      </c>
      <c r="BT346">
        <v>0</v>
      </c>
      <c r="BU346">
        <v>1</v>
      </c>
      <c r="BV346" t="s">
        <v>113</v>
      </c>
      <c r="BW346">
        <v>0</v>
      </c>
      <c r="BX346" t="s">
        <v>919</v>
      </c>
      <c r="BY346" t="s">
        <v>911</v>
      </c>
      <c r="CA346" t="s">
        <v>912</v>
      </c>
      <c r="CB346" t="s">
        <v>288</v>
      </c>
      <c r="CC346" s="3">
        <v>80424</v>
      </c>
      <c r="CD346" t="s">
        <v>765</v>
      </c>
      <c r="CE346" t="s">
        <v>304</v>
      </c>
      <c r="CF346" s="4">
        <v>15.49</v>
      </c>
      <c r="CH346" s="4">
        <v>23.24</v>
      </c>
      <c r="CJ346" t="s">
        <v>123</v>
      </c>
      <c r="CL346" t="s">
        <v>920</v>
      </c>
      <c r="CO346" t="s">
        <v>124</v>
      </c>
      <c r="CP346" t="s">
        <v>113</v>
      </c>
      <c r="CQ346" t="s">
        <v>113</v>
      </c>
      <c r="CR346" t="s">
        <v>121</v>
      </c>
      <c r="CS346" t="s">
        <v>113</v>
      </c>
      <c r="CT346" t="s">
        <v>121</v>
      </c>
      <c r="CU346" t="s">
        <v>121</v>
      </c>
      <c r="CV346" t="s">
        <v>921</v>
      </c>
      <c r="CW346" t="str">
        <f>"19704538747"</f>
        <v>19704538747</v>
      </c>
      <c r="CX346" t="s">
        <v>922</v>
      </c>
      <c r="CY346" t="s">
        <v>517</v>
      </c>
      <c r="CZ346" t="s">
        <v>126</v>
      </c>
      <c r="DA346" t="s">
        <v>113</v>
      </c>
      <c r="DB346" t="s">
        <v>113</v>
      </c>
      <c r="DC346" t="s">
        <v>121</v>
      </c>
      <c r="DD346" t="s">
        <v>113</v>
      </c>
    </row>
    <row r="347" spans="1:113" ht="15" customHeight="1" x14ac:dyDescent="0.25">
      <c r="A347" t="s">
        <v>10554</v>
      </c>
      <c r="B347" t="s">
        <v>129</v>
      </c>
      <c r="C347" s="1">
        <v>44091.769101504629</v>
      </c>
      <c r="D347" s="1">
        <v>44130</v>
      </c>
      <c r="E347" t="s">
        <v>113</v>
      </c>
      <c r="F347" t="s">
        <v>5164</v>
      </c>
      <c r="G347" t="s">
        <v>12801</v>
      </c>
      <c r="H347" t="s">
        <v>837</v>
      </c>
      <c r="I347">
        <v>8</v>
      </c>
      <c r="J347">
        <v>8</v>
      </c>
      <c r="K347" s="1">
        <v>44166</v>
      </c>
      <c r="L347" s="1">
        <v>44286</v>
      </c>
      <c r="M347" s="1">
        <v>44166</v>
      </c>
      <c r="N347" s="1">
        <v>44286</v>
      </c>
      <c r="O347" t="s">
        <v>115</v>
      </c>
      <c r="P347" t="s">
        <v>7793</v>
      </c>
      <c r="Q347" t="s">
        <v>7794</v>
      </c>
      <c r="R347" t="s">
        <v>7795</v>
      </c>
      <c r="T347" t="s">
        <v>7796</v>
      </c>
      <c r="U347" t="s">
        <v>818</v>
      </c>
      <c r="V347" s="3">
        <v>3575</v>
      </c>
      <c r="W347" t="s">
        <v>117</v>
      </c>
      <c r="Y347">
        <v>16032781000</v>
      </c>
      <c r="AA347">
        <v>72111</v>
      </c>
      <c r="AB347" t="s">
        <v>7797</v>
      </c>
      <c r="AC347" t="s">
        <v>3909</v>
      </c>
      <c r="AD347" t="s">
        <v>931</v>
      </c>
      <c r="AE347" t="s">
        <v>821</v>
      </c>
      <c r="AF347" t="s">
        <v>7798</v>
      </c>
      <c r="AH347" t="s">
        <v>7796</v>
      </c>
      <c r="AI347" t="s">
        <v>818</v>
      </c>
      <c r="AJ347" s="3">
        <v>3575</v>
      </c>
      <c r="AK347" t="s">
        <v>117</v>
      </c>
      <c r="AM347">
        <v>16032781000</v>
      </c>
      <c r="AO347" t="s">
        <v>7799</v>
      </c>
      <c r="AP347" t="s">
        <v>239</v>
      </c>
      <c r="AQ347" t="s">
        <v>1031</v>
      </c>
      <c r="AR347" t="s">
        <v>1032</v>
      </c>
      <c r="AS347" t="s">
        <v>1033</v>
      </c>
      <c r="AT347" t="s">
        <v>1034</v>
      </c>
      <c r="AU347" t="s">
        <v>1035</v>
      </c>
      <c r="AV347" t="s">
        <v>1036</v>
      </c>
      <c r="AW347" t="s">
        <v>158</v>
      </c>
      <c r="AX347" s="3">
        <v>75033</v>
      </c>
      <c r="AY347" t="s">
        <v>117</v>
      </c>
      <c r="BA347">
        <v>19727789690</v>
      </c>
      <c r="BC347" t="s">
        <v>1323</v>
      </c>
      <c r="BD347" t="s">
        <v>1038</v>
      </c>
      <c r="BG347" t="s">
        <v>818</v>
      </c>
      <c r="BH347" s="1">
        <v>44090.833333333336</v>
      </c>
      <c r="BI347">
        <v>40</v>
      </c>
      <c r="BJ347">
        <v>8</v>
      </c>
      <c r="BK347">
        <v>0</v>
      </c>
      <c r="BL347">
        <v>0</v>
      </c>
      <c r="BM347">
        <v>8</v>
      </c>
      <c r="BN347">
        <v>8</v>
      </c>
      <c r="BO347">
        <v>8</v>
      </c>
      <c r="BP347">
        <v>8</v>
      </c>
      <c r="BQ347" t="str">
        <f>"7:00 AM"</f>
        <v>7:00 AM</v>
      </c>
      <c r="BR347" t="str">
        <f>"3:00 PM"</f>
        <v>3:00 PM</v>
      </c>
      <c r="BS347" t="s">
        <v>120</v>
      </c>
      <c r="BT347">
        <v>0</v>
      </c>
      <c r="BU347">
        <v>1</v>
      </c>
      <c r="BV347" t="s">
        <v>113</v>
      </c>
      <c r="BW347">
        <v>0</v>
      </c>
      <c r="BX347" s="2" t="s">
        <v>10555</v>
      </c>
      <c r="BY347" t="s">
        <v>7795</v>
      </c>
      <c r="CA347" t="s">
        <v>7796</v>
      </c>
      <c r="CB347" t="s">
        <v>818</v>
      </c>
      <c r="CC347" s="3">
        <v>3575</v>
      </c>
      <c r="CD347" t="s">
        <v>1594</v>
      </c>
      <c r="CE347" t="s">
        <v>829</v>
      </c>
      <c r="CF347" s="4">
        <v>10.75</v>
      </c>
      <c r="CH347" s="4">
        <v>16.13</v>
      </c>
      <c r="CJ347" t="s">
        <v>123</v>
      </c>
      <c r="CK347" t="s">
        <v>7801</v>
      </c>
      <c r="CL347" t="s">
        <v>10556</v>
      </c>
      <c r="CO347" t="s">
        <v>124</v>
      </c>
      <c r="CP347" t="s">
        <v>113</v>
      </c>
      <c r="CQ347" t="s">
        <v>113</v>
      </c>
      <c r="CR347" t="s">
        <v>121</v>
      </c>
      <c r="CS347" t="s">
        <v>121</v>
      </c>
      <c r="CT347" t="s">
        <v>121</v>
      </c>
      <c r="CU347" t="s">
        <v>121</v>
      </c>
      <c r="CV347" t="s">
        <v>7803</v>
      </c>
      <c r="CW347" t="str">
        <f>"16032781000"</f>
        <v>16032781000</v>
      </c>
      <c r="CX347" t="s">
        <v>124</v>
      </c>
      <c r="CY347" t="s">
        <v>7804</v>
      </c>
      <c r="CZ347" t="s">
        <v>126</v>
      </c>
      <c r="DA347" t="s">
        <v>113</v>
      </c>
      <c r="DB347" t="s">
        <v>121</v>
      </c>
      <c r="DC347" t="s">
        <v>121</v>
      </c>
      <c r="DD347" t="s">
        <v>113</v>
      </c>
    </row>
    <row r="348" spans="1:113" ht="15" customHeight="1" x14ac:dyDescent="0.25">
      <c r="A348" t="s">
        <v>11120</v>
      </c>
      <c r="B348" t="s">
        <v>129</v>
      </c>
      <c r="C348" s="1">
        <v>44091.769819444446</v>
      </c>
      <c r="D348" s="1">
        <v>44130</v>
      </c>
      <c r="E348" t="s">
        <v>113</v>
      </c>
      <c r="F348" t="s">
        <v>199</v>
      </c>
      <c r="G348" t="s">
        <v>12788</v>
      </c>
      <c r="H348" t="s">
        <v>200</v>
      </c>
      <c r="I348">
        <v>12</v>
      </c>
      <c r="J348">
        <v>12</v>
      </c>
      <c r="K348" s="1">
        <v>44166</v>
      </c>
      <c r="L348" s="1">
        <v>44286</v>
      </c>
      <c r="M348" s="1">
        <v>44166</v>
      </c>
      <c r="N348" s="1">
        <v>44286</v>
      </c>
      <c r="O348" t="s">
        <v>115</v>
      </c>
      <c r="P348" t="s">
        <v>7793</v>
      </c>
      <c r="Q348" t="s">
        <v>7794</v>
      </c>
      <c r="R348" t="s">
        <v>7795</v>
      </c>
      <c r="T348" t="s">
        <v>7796</v>
      </c>
      <c r="U348" t="s">
        <v>818</v>
      </c>
      <c r="V348" s="3">
        <v>3575</v>
      </c>
      <c r="W348" t="s">
        <v>117</v>
      </c>
      <c r="Y348">
        <v>16032781000</v>
      </c>
      <c r="AA348">
        <v>72111</v>
      </c>
      <c r="AB348" t="s">
        <v>7797</v>
      </c>
      <c r="AC348" t="s">
        <v>3909</v>
      </c>
      <c r="AE348" t="s">
        <v>821</v>
      </c>
      <c r="AF348" t="s">
        <v>7798</v>
      </c>
      <c r="AH348" t="s">
        <v>7796</v>
      </c>
      <c r="AI348" t="s">
        <v>818</v>
      </c>
      <c r="AJ348" s="3">
        <v>3575</v>
      </c>
      <c r="AK348" t="s">
        <v>117</v>
      </c>
      <c r="AM348">
        <v>16032781000</v>
      </c>
      <c r="AO348" t="s">
        <v>7799</v>
      </c>
      <c r="AP348" t="s">
        <v>239</v>
      </c>
      <c r="AQ348" t="s">
        <v>1031</v>
      </c>
      <c r="AR348" t="s">
        <v>1032</v>
      </c>
      <c r="AS348" t="s">
        <v>1033</v>
      </c>
      <c r="AT348" t="s">
        <v>1034</v>
      </c>
      <c r="AU348" t="s">
        <v>1035</v>
      </c>
      <c r="AV348" t="s">
        <v>1036</v>
      </c>
      <c r="AW348" t="s">
        <v>158</v>
      </c>
      <c r="AX348" s="3">
        <v>75033</v>
      </c>
      <c r="AY348" t="s">
        <v>117</v>
      </c>
      <c r="BA348">
        <v>19727789690</v>
      </c>
      <c r="BC348" t="s">
        <v>1323</v>
      </c>
      <c r="BD348" t="s">
        <v>1038</v>
      </c>
      <c r="BG348" t="s">
        <v>818</v>
      </c>
      <c r="BH348" s="1">
        <v>44090.833333333336</v>
      </c>
      <c r="BI348">
        <v>40</v>
      </c>
      <c r="BJ348">
        <v>8</v>
      </c>
      <c r="BK348">
        <v>0</v>
      </c>
      <c r="BL348">
        <v>0</v>
      </c>
      <c r="BM348">
        <v>8</v>
      </c>
      <c r="BN348">
        <v>8</v>
      </c>
      <c r="BO348">
        <v>8</v>
      </c>
      <c r="BP348">
        <v>8</v>
      </c>
      <c r="BQ348" t="str">
        <f>"7:00 AM"</f>
        <v>7:00 AM</v>
      </c>
      <c r="BR348" t="str">
        <f>"3:00 PM"</f>
        <v>3:00 PM</v>
      </c>
      <c r="BS348" t="s">
        <v>120</v>
      </c>
      <c r="BT348">
        <v>0</v>
      </c>
      <c r="BU348">
        <v>3</v>
      </c>
      <c r="BV348" t="s">
        <v>113</v>
      </c>
      <c r="BW348">
        <v>0</v>
      </c>
      <c r="BX348" s="2" t="s">
        <v>7800</v>
      </c>
      <c r="BY348" t="s">
        <v>7795</v>
      </c>
      <c r="CA348" t="s">
        <v>7796</v>
      </c>
      <c r="CB348" t="s">
        <v>818</v>
      </c>
      <c r="CC348" s="3">
        <v>3575</v>
      </c>
      <c r="CD348" t="s">
        <v>1594</v>
      </c>
      <c r="CE348" t="s">
        <v>829</v>
      </c>
      <c r="CF348" s="4">
        <v>15.15</v>
      </c>
      <c r="CH348" s="4">
        <v>22.73</v>
      </c>
      <c r="CJ348" t="s">
        <v>123</v>
      </c>
      <c r="CK348" t="s">
        <v>7801</v>
      </c>
      <c r="CL348" t="s">
        <v>11121</v>
      </c>
      <c r="CO348" t="s">
        <v>124</v>
      </c>
      <c r="CP348" t="s">
        <v>113</v>
      </c>
      <c r="CQ348" t="s">
        <v>113</v>
      </c>
      <c r="CR348" t="s">
        <v>121</v>
      </c>
      <c r="CS348" t="s">
        <v>121</v>
      </c>
      <c r="CT348" t="s">
        <v>121</v>
      </c>
      <c r="CU348" t="s">
        <v>121</v>
      </c>
      <c r="CV348" t="s">
        <v>7803</v>
      </c>
      <c r="CW348" t="str">
        <f>"16032781000"</f>
        <v>16032781000</v>
      </c>
      <c r="CX348" t="s">
        <v>124</v>
      </c>
      <c r="CY348" t="s">
        <v>7804</v>
      </c>
      <c r="CZ348" t="s">
        <v>126</v>
      </c>
      <c r="DA348" t="s">
        <v>113</v>
      </c>
      <c r="DB348" t="s">
        <v>121</v>
      </c>
      <c r="DC348" t="s">
        <v>121</v>
      </c>
      <c r="DD348" t="s">
        <v>113</v>
      </c>
    </row>
    <row r="349" spans="1:113" ht="15" customHeight="1" x14ac:dyDescent="0.25">
      <c r="A349" t="s">
        <v>7792</v>
      </c>
      <c r="B349" t="s">
        <v>129</v>
      </c>
      <c r="C349" s="1">
        <v>44091.775144907406</v>
      </c>
      <c r="D349" s="1">
        <v>44130</v>
      </c>
      <c r="E349" t="s">
        <v>113</v>
      </c>
      <c r="F349" t="s">
        <v>1843</v>
      </c>
      <c r="G349" t="s">
        <v>12791</v>
      </c>
      <c r="H349" t="s">
        <v>283</v>
      </c>
      <c r="I349">
        <v>4</v>
      </c>
      <c r="J349">
        <v>4</v>
      </c>
      <c r="K349" s="1">
        <v>44166</v>
      </c>
      <c r="L349" s="1">
        <v>44286</v>
      </c>
      <c r="M349" s="1">
        <v>44166</v>
      </c>
      <c r="N349" s="1">
        <v>44286</v>
      </c>
      <c r="O349" t="s">
        <v>115</v>
      </c>
      <c r="P349" t="s">
        <v>7793</v>
      </c>
      <c r="Q349" t="s">
        <v>7794</v>
      </c>
      <c r="R349" t="s">
        <v>7795</v>
      </c>
      <c r="T349" t="s">
        <v>7796</v>
      </c>
      <c r="U349" t="s">
        <v>818</v>
      </c>
      <c r="V349" s="3">
        <v>3575</v>
      </c>
      <c r="W349" t="s">
        <v>117</v>
      </c>
      <c r="Y349">
        <v>16032781000</v>
      </c>
      <c r="AA349">
        <v>72111</v>
      </c>
      <c r="AB349" t="s">
        <v>7797</v>
      </c>
      <c r="AC349" t="s">
        <v>3909</v>
      </c>
      <c r="AE349" t="s">
        <v>821</v>
      </c>
      <c r="AF349" t="s">
        <v>7798</v>
      </c>
      <c r="AH349" t="s">
        <v>7796</v>
      </c>
      <c r="AI349" t="s">
        <v>818</v>
      </c>
      <c r="AJ349" s="3">
        <v>3575</v>
      </c>
      <c r="AK349" t="s">
        <v>117</v>
      </c>
      <c r="AM349">
        <v>16032781000</v>
      </c>
      <c r="AO349" t="s">
        <v>7799</v>
      </c>
      <c r="AP349" t="s">
        <v>239</v>
      </c>
      <c r="AQ349" t="s">
        <v>1031</v>
      </c>
      <c r="AR349" t="s">
        <v>1032</v>
      </c>
      <c r="AS349" t="s">
        <v>1033</v>
      </c>
      <c r="AT349" t="s">
        <v>1034</v>
      </c>
      <c r="AU349" t="s">
        <v>1035</v>
      </c>
      <c r="AV349" t="s">
        <v>1036</v>
      </c>
      <c r="AW349" t="s">
        <v>158</v>
      </c>
      <c r="AX349" s="3">
        <v>75033</v>
      </c>
      <c r="AY349" t="s">
        <v>117</v>
      </c>
      <c r="BA349">
        <v>19727789690</v>
      </c>
      <c r="BC349" t="s">
        <v>1323</v>
      </c>
      <c r="BD349" t="s">
        <v>1038</v>
      </c>
      <c r="BG349" t="s">
        <v>818</v>
      </c>
      <c r="BH349" s="1">
        <v>44090.833333333336</v>
      </c>
      <c r="BI349">
        <v>40</v>
      </c>
      <c r="BJ349">
        <v>8</v>
      </c>
      <c r="BK349">
        <v>0</v>
      </c>
      <c r="BL349">
        <v>0</v>
      </c>
      <c r="BM349">
        <v>8</v>
      </c>
      <c r="BN349">
        <v>8</v>
      </c>
      <c r="BO349">
        <v>8</v>
      </c>
      <c r="BP349">
        <v>8</v>
      </c>
      <c r="BQ349" t="str">
        <f>"7:00 AM"</f>
        <v>7:00 AM</v>
      </c>
      <c r="BR349" t="str">
        <f>"3:00 PM"</f>
        <v>3:00 PM</v>
      </c>
      <c r="BS349" t="s">
        <v>120</v>
      </c>
      <c r="BT349">
        <v>0</v>
      </c>
      <c r="BU349">
        <v>1</v>
      </c>
      <c r="BV349" t="s">
        <v>113</v>
      </c>
      <c r="BW349">
        <v>0</v>
      </c>
      <c r="BX349" s="2" t="s">
        <v>7800</v>
      </c>
      <c r="BY349" t="s">
        <v>7795</v>
      </c>
      <c r="CA349" t="s">
        <v>7796</v>
      </c>
      <c r="CB349" t="s">
        <v>818</v>
      </c>
      <c r="CC349" s="3">
        <v>3575</v>
      </c>
      <c r="CD349" t="s">
        <v>1594</v>
      </c>
      <c r="CE349" t="s">
        <v>829</v>
      </c>
      <c r="CF349" s="4">
        <v>13.12</v>
      </c>
      <c r="CH349" s="4">
        <v>19.68</v>
      </c>
      <c r="CJ349" t="s">
        <v>123</v>
      </c>
      <c r="CK349" t="s">
        <v>7801</v>
      </c>
      <c r="CL349" t="s">
        <v>7802</v>
      </c>
      <c r="CO349" t="s">
        <v>124</v>
      </c>
      <c r="CP349" t="s">
        <v>113</v>
      </c>
      <c r="CQ349" t="s">
        <v>113</v>
      </c>
      <c r="CR349" t="s">
        <v>121</v>
      </c>
      <c r="CS349" t="s">
        <v>121</v>
      </c>
      <c r="CT349" t="s">
        <v>121</v>
      </c>
      <c r="CU349" t="s">
        <v>121</v>
      </c>
      <c r="CV349" t="s">
        <v>7803</v>
      </c>
      <c r="CW349" t="str">
        <f>"16032781000"</f>
        <v>16032781000</v>
      </c>
      <c r="CX349" t="s">
        <v>124</v>
      </c>
      <c r="CY349" t="s">
        <v>7804</v>
      </c>
      <c r="CZ349" t="s">
        <v>126</v>
      </c>
      <c r="DA349" t="s">
        <v>113</v>
      </c>
      <c r="DB349" t="s">
        <v>121</v>
      </c>
      <c r="DC349" t="s">
        <v>121</v>
      </c>
      <c r="DD349" t="s">
        <v>113</v>
      </c>
    </row>
    <row r="350" spans="1:113" ht="15" customHeight="1" x14ac:dyDescent="0.25">
      <c r="A350" t="s">
        <v>11797</v>
      </c>
      <c r="B350" t="s">
        <v>129</v>
      </c>
      <c r="C350" s="1">
        <v>44091.839362384257</v>
      </c>
      <c r="D350" s="1">
        <v>44132</v>
      </c>
      <c r="E350" t="s">
        <v>113</v>
      </c>
      <c r="F350" t="s">
        <v>561</v>
      </c>
      <c r="G350" t="s">
        <v>12787</v>
      </c>
      <c r="H350" t="s">
        <v>176</v>
      </c>
      <c r="I350">
        <v>56</v>
      </c>
      <c r="J350">
        <v>56</v>
      </c>
      <c r="K350" s="1">
        <v>44175</v>
      </c>
      <c r="L350" s="1">
        <v>44457</v>
      </c>
      <c r="M350" s="1">
        <v>44175</v>
      </c>
      <c r="N350" s="1">
        <v>44457</v>
      </c>
      <c r="O350" t="s">
        <v>115</v>
      </c>
      <c r="P350" t="s">
        <v>11798</v>
      </c>
      <c r="R350" t="s">
        <v>11799</v>
      </c>
      <c r="T350" t="s">
        <v>926</v>
      </c>
      <c r="U350" t="s">
        <v>182</v>
      </c>
      <c r="V350" s="3">
        <v>97501</v>
      </c>
      <c r="W350" t="s">
        <v>117</v>
      </c>
      <c r="Y350">
        <v>15416017112</v>
      </c>
      <c r="AA350">
        <v>1153</v>
      </c>
      <c r="AB350" t="s">
        <v>11800</v>
      </c>
      <c r="AC350" t="s">
        <v>6097</v>
      </c>
      <c r="AE350" t="s">
        <v>263</v>
      </c>
      <c r="AF350" t="s">
        <v>11799</v>
      </c>
      <c r="AH350" t="s">
        <v>926</v>
      </c>
      <c r="AI350" t="s">
        <v>182</v>
      </c>
      <c r="AJ350" s="3">
        <v>97501</v>
      </c>
      <c r="AK350" t="s">
        <v>117</v>
      </c>
      <c r="AM350">
        <v>15416017112</v>
      </c>
      <c r="AO350" t="s">
        <v>11801</v>
      </c>
      <c r="AP350" t="s">
        <v>239</v>
      </c>
      <c r="AQ350" t="s">
        <v>573</v>
      </c>
      <c r="AR350" t="s">
        <v>574</v>
      </c>
      <c r="AS350" t="s">
        <v>575</v>
      </c>
      <c r="AT350" t="s">
        <v>576</v>
      </c>
      <c r="AU350" t="s">
        <v>577</v>
      </c>
      <c r="AV350" t="s">
        <v>578</v>
      </c>
      <c r="AW350" t="s">
        <v>324</v>
      </c>
      <c r="AX350" s="3">
        <v>83814</v>
      </c>
      <c r="AY350" t="s">
        <v>117</v>
      </c>
      <c r="BA350">
        <v>12087772654</v>
      </c>
      <c r="BC350" t="s">
        <v>579</v>
      </c>
      <c r="BD350" t="s">
        <v>478</v>
      </c>
      <c r="BG350" t="s">
        <v>182</v>
      </c>
      <c r="BH350" s="1">
        <v>44090.833333333336</v>
      </c>
      <c r="BI350">
        <v>40</v>
      </c>
      <c r="BJ350">
        <v>0</v>
      </c>
      <c r="BK350">
        <v>8</v>
      </c>
      <c r="BL350">
        <v>8</v>
      </c>
      <c r="BM350">
        <v>8</v>
      </c>
      <c r="BN350">
        <v>8</v>
      </c>
      <c r="BO350">
        <v>8</v>
      </c>
      <c r="BP350">
        <v>0</v>
      </c>
      <c r="BQ350" t="str">
        <f>"6:00 PM"</f>
        <v>6:00 PM</v>
      </c>
      <c r="BR350" t="str">
        <f>"3:00 PM"</f>
        <v>3:00 PM</v>
      </c>
      <c r="BS350" t="s">
        <v>120</v>
      </c>
      <c r="BT350">
        <v>0</v>
      </c>
      <c r="BU350">
        <v>3</v>
      </c>
      <c r="BV350" t="s">
        <v>113</v>
      </c>
      <c r="BW350">
        <v>0</v>
      </c>
      <c r="BX350" s="2" t="s">
        <v>11802</v>
      </c>
      <c r="BY350" t="s">
        <v>11803</v>
      </c>
      <c r="CA350" t="s">
        <v>926</v>
      </c>
      <c r="CB350" t="s">
        <v>182</v>
      </c>
      <c r="CC350" s="3">
        <v>97501</v>
      </c>
      <c r="CD350" t="s">
        <v>137</v>
      </c>
      <c r="CE350" t="s">
        <v>582</v>
      </c>
      <c r="CF350" s="4">
        <v>13.62</v>
      </c>
      <c r="CG350" s="4">
        <v>22</v>
      </c>
      <c r="CH350" s="4">
        <v>20.43</v>
      </c>
      <c r="CI350" s="4">
        <v>33</v>
      </c>
      <c r="CJ350" t="s">
        <v>123</v>
      </c>
      <c r="CK350" t="s">
        <v>11804</v>
      </c>
      <c r="CL350" t="s">
        <v>11805</v>
      </c>
      <c r="CO350" t="s">
        <v>124</v>
      </c>
      <c r="CP350" t="s">
        <v>121</v>
      </c>
      <c r="CQ350" t="s">
        <v>121</v>
      </c>
      <c r="CR350" t="s">
        <v>121</v>
      </c>
      <c r="CS350" t="s">
        <v>113</v>
      </c>
      <c r="CT350" t="s">
        <v>121</v>
      </c>
      <c r="CU350" t="s">
        <v>121</v>
      </c>
      <c r="CV350" t="s">
        <v>11806</v>
      </c>
      <c r="CW350" t="str">
        <f>"15416017112"</f>
        <v>15416017112</v>
      </c>
      <c r="CX350" t="s">
        <v>11801</v>
      </c>
      <c r="CY350" t="s">
        <v>124</v>
      </c>
      <c r="CZ350" t="s">
        <v>126</v>
      </c>
      <c r="DA350" t="s">
        <v>113</v>
      </c>
      <c r="DB350" t="s">
        <v>121</v>
      </c>
      <c r="DC350" t="s">
        <v>121</v>
      </c>
      <c r="DD350" t="s">
        <v>113</v>
      </c>
    </row>
    <row r="351" spans="1:113" ht="15" customHeight="1" x14ac:dyDescent="0.25">
      <c r="A351" t="s">
        <v>8395</v>
      </c>
      <c r="B351" t="s">
        <v>129</v>
      </c>
      <c r="C351" s="1">
        <v>44091.911898958337</v>
      </c>
      <c r="D351" s="1">
        <v>44133</v>
      </c>
      <c r="E351" t="s">
        <v>113</v>
      </c>
      <c r="F351" t="s">
        <v>487</v>
      </c>
      <c r="G351" t="s">
        <v>12795</v>
      </c>
      <c r="H351" t="s">
        <v>488</v>
      </c>
      <c r="I351">
        <v>30</v>
      </c>
      <c r="J351">
        <v>30</v>
      </c>
      <c r="K351" s="1">
        <v>44166</v>
      </c>
      <c r="L351" s="1">
        <v>44256</v>
      </c>
      <c r="M351" s="1">
        <v>44166</v>
      </c>
      <c r="N351" s="1">
        <v>44256</v>
      </c>
      <c r="O351" t="s">
        <v>132</v>
      </c>
      <c r="P351" t="s">
        <v>8396</v>
      </c>
      <c r="Q351" t="s">
        <v>124</v>
      </c>
      <c r="R351" t="s">
        <v>8397</v>
      </c>
      <c r="S351" t="s">
        <v>124</v>
      </c>
      <c r="T351" t="s">
        <v>8398</v>
      </c>
      <c r="U351" t="s">
        <v>397</v>
      </c>
      <c r="V351" s="3">
        <v>84003</v>
      </c>
      <c r="W351" t="s">
        <v>117</v>
      </c>
      <c r="Y351">
        <v>18017013535</v>
      </c>
      <c r="AA351">
        <v>56173</v>
      </c>
      <c r="AB351" t="s">
        <v>8399</v>
      </c>
      <c r="AC351" t="s">
        <v>163</v>
      </c>
      <c r="AD351" t="s">
        <v>1158</v>
      </c>
      <c r="AE351" t="s">
        <v>2894</v>
      </c>
      <c r="AF351" t="s">
        <v>8400</v>
      </c>
      <c r="AG351" t="s">
        <v>8401</v>
      </c>
      <c r="AH351" t="s">
        <v>8398</v>
      </c>
      <c r="AI351" t="s">
        <v>397</v>
      </c>
      <c r="AJ351" s="3">
        <v>84003</v>
      </c>
      <c r="AK351" t="s">
        <v>117</v>
      </c>
      <c r="AM351">
        <v>18017013535</v>
      </c>
      <c r="AO351" t="s">
        <v>8402</v>
      </c>
      <c r="AP351" t="s">
        <v>141</v>
      </c>
      <c r="AQ351" t="s">
        <v>266</v>
      </c>
      <c r="AR351" t="s">
        <v>267</v>
      </c>
      <c r="AS351" t="s">
        <v>268</v>
      </c>
      <c r="AT351" t="s">
        <v>269</v>
      </c>
      <c r="AU351" t="s">
        <v>124</v>
      </c>
      <c r="AV351" t="s">
        <v>270</v>
      </c>
      <c r="AW351" t="s">
        <v>271</v>
      </c>
      <c r="AX351" s="3">
        <v>50010</v>
      </c>
      <c r="AY351" t="s">
        <v>117</v>
      </c>
      <c r="AZ351" t="s">
        <v>124</v>
      </c>
      <c r="BA351">
        <v>15152324444</v>
      </c>
      <c r="BB351">
        <v>0</v>
      </c>
      <c r="BC351" t="s">
        <v>272</v>
      </c>
      <c r="BD351" t="s">
        <v>273</v>
      </c>
      <c r="BE351" t="s">
        <v>271</v>
      </c>
      <c r="BF351" t="s">
        <v>274</v>
      </c>
      <c r="BG351" t="s">
        <v>397</v>
      </c>
      <c r="BH351" s="1">
        <v>44087.833333333336</v>
      </c>
      <c r="BI351">
        <v>40</v>
      </c>
      <c r="BJ351">
        <v>0</v>
      </c>
      <c r="BK351">
        <v>8</v>
      </c>
      <c r="BL351">
        <v>8</v>
      </c>
      <c r="BM351">
        <v>8</v>
      </c>
      <c r="BN351">
        <v>8</v>
      </c>
      <c r="BO351">
        <v>8</v>
      </c>
      <c r="BP351">
        <v>0</v>
      </c>
      <c r="BQ351" t="str">
        <f>"8:00 AM"</f>
        <v>8:00 AM</v>
      </c>
      <c r="BR351" t="str">
        <f>"5:00 PM"</f>
        <v>5:00 PM</v>
      </c>
      <c r="BS351" t="s">
        <v>120</v>
      </c>
      <c r="BT351">
        <v>0</v>
      </c>
      <c r="BU351">
        <v>0</v>
      </c>
      <c r="BV351" t="s">
        <v>113</v>
      </c>
      <c r="BW351">
        <v>0</v>
      </c>
      <c r="BX351" t="s">
        <v>8403</v>
      </c>
      <c r="BY351" t="s">
        <v>8404</v>
      </c>
      <c r="BZ351" t="s">
        <v>124</v>
      </c>
      <c r="CA351" t="s">
        <v>8191</v>
      </c>
      <c r="CB351" t="s">
        <v>397</v>
      </c>
      <c r="CC351" s="3">
        <v>84062</v>
      </c>
      <c r="CD351" t="s">
        <v>4225</v>
      </c>
      <c r="CE351" t="s">
        <v>4226</v>
      </c>
      <c r="CF351" s="4">
        <v>12.84</v>
      </c>
      <c r="CH351" s="4">
        <v>19.260000000000002</v>
      </c>
      <c r="CJ351" t="s">
        <v>123</v>
      </c>
      <c r="CK351" t="s">
        <v>8405</v>
      </c>
      <c r="CL351" t="s">
        <v>8406</v>
      </c>
      <c r="CO351" t="s">
        <v>124</v>
      </c>
      <c r="CP351" t="s">
        <v>121</v>
      </c>
      <c r="CQ351" t="s">
        <v>121</v>
      </c>
      <c r="CR351" t="s">
        <v>121</v>
      </c>
      <c r="CS351" t="s">
        <v>121</v>
      </c>
      <c r="CT351" t="s">
        <v>121</v>
      </c>
      <c r="CU351" t="s">
        <v>121</v>
      </c>
      <c r="CV351" t="s">
        <v>8407</v>
      </c>
      <c r="CW351" t="str">
        <f>"18017013535"</f>
        <v>18017013535</v>
      </c>
      <c r="CX351" t="s">
        <v>124</v>
      </c>
      <c r="CY351" t="s">
        <v>8402</v>
      </c>
      <c r="CZ351" t="s">
        <v>126</v>
      </c>
      <c r="DA351" t="s">
        <v>113</v>
      </c>
      <c r="DB351" t="s">
        <v>113</v>
      </c>
      <c r="DC351" t="s">
        <v>121</v>
      </c>
      <c r="DD351" t="s">
        <v>113</v>
      </c>
    </row>
    <row r="352" spans="1:113" ht="15" customHeight="1" x14ac:dyDescent="0.25">
      <c r="A352" t="s">
        <v>11821</v>
      </c>
      <c r="B352" t="s">
        <v>129</v>
      </c>
      <c r="C352" s="1">
        <v>44092.811998958336</v>
      </c>
      <c r="D352" s="1">
        <v>44131</v>
      </c>
      <c r="E352" t="s">
        <v>113</v>
      </c>
      <c r="F352" t="s">
        <v>561</v>
      </c>
      <c r="G352" t="s">
        <v>12787</v>
      </c>
      <c r="H352" t="s">
        <v>176</v>
      </c>
      <c r="I352">
        <v>51</v>
      </c>
      <c r="J352">
        <v>51</v>
      </c>
      <c r="K352" s="1">
        <v>44167</v>
      </c>
      <c r="L352" s="1">
        <v>44439</v>
      </c>
      <c r="M352" s="1">
        <v>44167</v>
      </c>
      <c r="N352" s="1">
        <v>44439</v>
      </c>
      <c r="O352" t="s">
        <v>132</v>
      </c>
      <c r="P352" t="s">
        <v>11822</v>
      </c>
      <c r="Q352" t="s">
        <v>11823</v>
      </c>
      <c r="R352" t="s">
        <v>11824</v>
      </c>
      <c r="T352" t="s">
        <v>11825</v>
      </c>
      <c r="U352" t="s">
        <v>299</v>
      </c>
      <c r="V352" s="3">
        <v>95470</v>
      </c>
      <c r="W352" t="s">
        <v>117</v>
      </c>
      <c r="Y352">
        <v>17074857569</v>
      </c>
      <c r="AA352">
        <v>11531</v>
      </c>
      <c r="AB352" t="s">
        <v>11826</v>
      </c>
      <c r="AC352" t="s">
        <v>11827</v>
      </c>
      <c r="AD352" t="s">
        <v>124</v>
      </c>
      <c r="AE352" t="s">
        <v>263</v>
      </c>
      <c r="AF352" t="s">
        <v>11824</v>
      </c>
      <c r="AH352" t="s">
        <v>11825</v>
      </c>
      <c r="AI352" t="s">
        <v>299</v>
      </c>
      <c r="AJ352" s="3">
        <v>95470</v>
      </c>
      <c r="AK352" t="s">
        <v>117</v>
      </c>
      <c r="AM352">
        <v>17074857569</v>
      </c>
      <c r="AO352" t="s">
        <v>11828</v>
      </c>
      <c r="AP352" t="s">
        <v>239</v>
      </c>
      <c r="AQ352" t="s">
        <v>595</v>
      </c>
      <c r="AR352" t="s">
        <v>596</v>
      </c>
      <c r="AS352" t="s">
        <v>124</v>
      </c>
      <c r="AT352" t="s">
        <v>597</v>
      </c>
      <c r="AU352" t="s">
        <v>475</v>
      </c>
      <c r="AV352" t="s">
        <v>476</v>
      </c>
      <c r="AW352" t="s">
        <v>324</v>
      </c>
      <c r="AX352" s="3">
        <v>83814</v>
      </c>
      <c r="AY352" t="s">
        <v>117</v>
      </c>
      <c r="BA352">
        <v>12087772654</v>
      </c>
      <c r="BC352" t="s">
        <v>598</v>
      </c>
      <c r="BD352" t="s">
        <v>478</v>
      </c>
      <c r="BG352" t="s">
        <v>299</v>
      </c>
      <c r="BH352" s="1">
        <v>44091.833333333336</v>
      </c>
      <c r="BI352">
        <v>40</v>
      </c>
      <c r="BJ352">
        <v>0</v>
      </c>
      <c r="BK352">
        <v>8</v>
      </c>
      <c r="BL352">
        <v>8</v>
      </c>
      <c r="BM352">
        <v>8</v>
      </c>
      <c r="BN352">
        <v>8</v>
      </c>
      <c r="BO352">
        <v>8</v>
      </c>
      <c r="BP352">
        <v>0</v>
      </c>
      <c r="BQ352" t="str">
        <f>"6:00 AM"</f>
        <v>6:00 AM</v>
      </c>
      <c r="BR352" t="str">
        <f>"4:00 PM"</f>
        <v>4:00 PM</v>
      </c>
      <c r="BS352" t="s">
        <v>120</v>
      </c>
      <c r="BT352">
        <v>0</v>
      </c>
      <c r="BU352">
        <v>3</v>
      </c>
      <c r="BV352" t="s">
        <v>113</v>
      </c>
      <c r="BW352">
        <v>0</v>
      </c>
      <c r="BX352" t="s">
        <v>11829</v>
      </c>
      <c r="BY352" t="s">
        <v>11830</v>
      </c>
      <c r="CA352" t="s">
        <v>11825</v>
      </c>
      <c r="CB352" t="s">
        <v>299</v>
      </c>
      <c r="CC352" s="3">
        <v>95470</v>
      </c>
      <c r="CD352" t="s">
        <v>8162</v>
      </c>
      <c r="CE352" t="s">
        <v>8163</v>
      </c>
      <c r="CF352" s="4">
        <v>13.47</v>
      </c>
      <c r="CG352" s="4">
        <v>25</v>
      </c>
      <c r="CH352" s="4">
        <v>20.21</v>
      </c>
      <c r="CI352" s="4">
        <v>37.5</v>
      </c>
      <c r="CJ352" t="s">
        <v>123</v>
      </c>
      <c r="CK352" t="s">
        <v>603</v>
      </c>
      <c r="CL352" t="s">
        <v>11831</v>
      </c>
      <c r="CO352" t="s">
        <v>124</v>
      </c>
      <c r="CP352" t="s">
        <v>121</v>
      </c>
      <c r="CQ352" t="s">
        <v>121</v>
      </c>
      <c r="CR352" t="s">
        <v>121</v>
      </c>
      <c r="CS352" t="s">
        <v>113</v>
      </c>
      <c r="CT352" t="s">
        <v>121</v>
      </c>
      <c r="CU352" t="s">
        <v>121</v>
      </c>
      <c r="CV352" t="s">
        <v>485</v>
      </c>
      <c r="CW352" t="str">
        <f>"17074892248"</f>
        <v>17074892248</v>
      </c>
      <c r="CX352" t="s">
        <v>11828</v>
      </c>
      <c r="CY352" t="s">
        <v>124</v>
      </c>
      <c r="CZ352" t="s">
        <v>126</v>
      </c>
      <c r="DA352" t="s">
        <v>113</v>
      </c>
      <c r="DB352" t="s">
        <v>121</v>
      </c>
      <c r="DC352" t="s">
        <v>121</v>
      </c>
      <c r="DD352" t="s">
        <v>113</v>
      </c>
    </row>
    <row r="353" spans="1:113" ht="15" customHeight="1" x14ac:dyDescent="0.25">
      <c r="A353" t="s">
        <v>851</v>
      </c>
      <c r="B353" t="s">
        <v>852</v>
      </c>
      <c r="C353" s="1">
        <v>44092.838087384262</v>
      </c>
      <c r="D353" s="1">
        <v>44130</v>
      </c>
      <c r="E353" t="s">
        <v>113</v>
      </c>
      <c r="F353" t="s">
        <v>853</v>
      </c>
      <c r="G353" t="s">
        <v>12802</v>
      </c>
      <c r="H353" t="s">
        <v>114</v>
      </c>
      <c r="I353">
        <v>1</v>
      </c>
      <c r="K353" s="1">
        <v>44167</v>
      </c>
      <c r="L353" s="1">
        <v>44531</v>
      </c>
      <c r="O353" t="s">
        <v>854</v>
      </c>
      <c r="P353" t="s">
        <v>855</v>
      </c>
      <c r="R353" t="s">
        <v>856</v>
      </c>
      <c r="S353" t="s">
        <v>564</v>
      </c>
      <c r="T353" t="s">
        <v>857</v>
      </c>
      <c r="U353" t="s">
        <v>299</v>
      </c>
      <c r="V353" s="3">
        <v>91914</v>
      </c>
      <c r="W353" t="s">
        <v>117</v>
      </c>
      <c r="Y353">
        <v>16196164505</v>
      </c>
      <c r="AA353">
        <v>312120</v>
      </c>
      <c r="AB353" t="s">
        <v>819</v>
      </c>
      <c r="AC353" t="s">
        <v>858</v>
      </c>
      <c r="AE353" t="s">
        <v>859</v>
      </c>
      <c r="AF353" t="s">
        <v>860</v>
      </c>
      <c r="AG353" t="s">
        <v>564</v>
      </c>
      <c r="AH353" t="s">
        <v>857</v>
      </c>
      <c r="AI353" t="s">
        <v>299</v>
      </c>
      <c r="AJ353" s="3">
        <v>91914</v>
      </c>
      <c r="AK353" t="s">
        <v>117</v>
      </c>
      <c r="AM353">
        <v>16198694274</v>
      </c>
      <c r="AO353" t="s">
        <v>861</v>
      </c>
      <c r="AP353" t="s">
        <v>141</v>
      </c>
      <c r="AQ353" t="s">
        <v>862</v>
      </c>
      <c r="AR353" t="s">
        <v>863</v>
      </c>
      <c r="AT353" t="s">
        <v>864</v>
      </c>
      <c r="AU353" t="s">
        <v>865</v>
      </c>
      <c r="AV353" t="s">
        <v>866</v>
      </c>
      <c r="AW353" t="s">
        <v>234</v>
      </c>
      <c r="AX353" s="3">
        <v>32801</v>
      </c>
      <c r="AY353" t="s">
        <v>117</v>
      </c>
      <c r="BA353">
        <v>14079017556</v>
      </c>
      <c r="BC353" t="s">
        <v>867</v>
      </c>
      <c r="BD353" t="s">
        <v>868</v>
      </c>
      <c r="BE353" t="s">
        <v>234</v>
      </c>
      <c r="BF353" t="s">
        <v>869</v>
      </c>
      <c r="BG353" t="s">
        <v>299</v>
      </c>
      <c r="BH353" s="1">
        <v>44088.833333333336</v>
      </c>
      <c r="BI353">
        <v>40</v>
      </c>
      <c r="BJ353">
        <v>8</v>
      </c>
      <c r="BK353">
        <v>0</v>
      </c>
      <c r="BL353">
        <v>0</v>
      </c>
      <c r="BM353">
        <v>8</v>
      </c>
      <c r="BN353">
        <v>8</v>
      </c>
      <c r="BO353">
        <v>8</v>
      </c>
      <c r="BP353">
        <v>8</v>
      </c>
      <c r="BQ353" t="str">
        <f>"10:00 AM"</f>
        <v>10:00 AM</v>
      </c>
      <c r="BR353" t="str">
        <f>"12:00 AM"</f>
        <v>12:00 AM</v>
      </c>
      <c r="BS353" t="s">
        <v>526</v>
      </c>
      <c r="BT353">
        <v>0</v>
      </c>
      <c r="BU353">
        <v>12</v>
      </c>
      <c r="BV353" t="s">
        <v>121</v>
      </c>
      <c r="BW353">
        <v>40</v>
      </c>
      <c r="BX353" t="s">
        <v>124</v>
      </c>
      <c r="BY353" t="s">
        <v>860</v>
      </c>
      <c r="BZ353" t="s">
        <v>564</v>
      </c>
      <c r="CA353" t="s">
        <v>857</v>
      </c>
      <c r="CB353" t="s">
        <v>299</v>
      </c>
      <c r="CC353" s="3">
        <v>91914</v>
      </c>
      <c r="CD353" t="s">
        <v>870</v>
      </c>
      <c r="CE353" t="s">
        <v>871</v>
      </c>
      <c r="CF353" s="4">
        <v>32.869999999999997</v>
      </c>
      <c r="CG353" s="4">
        <v>32.869999999999997</v>
      </c>
      <c r="CJ353" t="s">
        <v>123</v>
      </c>
      <c r="CK353" t="s">
        <v>124</v>
      </c>
      <c r="CL353" t="s">
        <v>872</v>
      </c>
      <c r="CO353" t="s">
        <v>124</v>
      </c>
      <c r="CP353" t="s">
        <v>113</v>
      </c>
      <c r="CQ353" t="s">
        <v>113</v>
      </c>
      <c r="CR353" t="s">
        <v>113</v>
      </c>
      <c r="CS353" t="s">
        <v>113</v>
      </c>
      <c r="CT353" t="s">
        <v>121</v>
      </c>
      <c r="CU353" t="s">
        <v>121</v>
      </c>
      <c r="CV353" t="s">
        <v>120</v>
      </c>
      <c r="CW353" t="str">
        <f>"16196164505"</f>
        <v>16196164505</v>
      </c>
      <c r="CX353" t="s">
        <v>861</v>
      </c>
      <c r="CY353" t="s">
        <v>124</v>
      </c>
      <c r="CZ353" t="s">
        <v>126</v>
      </c>
      <c r="DA353" t="s">
        <v>113</v>
      </c>
      <c r="DB353" t="s">
        <v>113</v>
      </c>
      <c r="DC353" t="s">
        <v>121</v>
      </c>
      <c r="DD353" t="s">
        <v>113</v>
      </c>
    </row>
    <row r="354" spans="1:113" ht="15" customHeight="1" x14ac:dyDescent="0.25">
      <c r="A354" t="s">
        <v>11142</v>
      </c>
      <c r="B354" t="s">
        <v>129</v>
      </c>
      <c r="C354" s="1">
        <v>44092.892458796297</v>
      </c>
      <c r="D354" s="1">
        <v>44139</v>
      </c>
      <c r="E354" t="s">
        <v>113</v>
      </c>
      <c r="F354" t="s">
        <v>2214</v>
      </c>
      <c r="G354" t="s">
        <v>12801</v>
      </c>
      <c r="H354" t="s">
        <v>837</v>
      </c>
      <c r="I354">
        <v>10</v>
      </c>
      <c r="J354">
        <v>10</v>
      </c>
      <c r="K354" s="1">
        <v>44167</v>
      </c>
      <c r="L354" s="1">
        <v>44423</v>
      </c>
      <c r="M354" s="1">
        <v>44167</v>
      </c>
      <c r="N354" s="1">
        <v>44423</v>
      </c>
      <c r="O354" t="s">
        <v>115</v>
      </c>
      <c r="P354" t="s">
        <v>5580</v>
      </c>
      <c r="Q354" t="s">
        <v>5581</v>
      </c>
      <c r="R354" t="s">
        <v>5582</v>
      </c>
      <c r="T354" t="s">
        <v>5583</v>
      </c>
      <c r="U354" t="s">
        <v>348</v>
      </c>
      <c r="V354" s="3">
        <v>30248</v>
      </c>
      <c r="W354" t="s">
        <v>117</v>
      </c>
      <c r="Y354">
        <v>17709573338</v>
      </c>
      <c r="AA354">
        <v>72251</v>
      </c>
      <c r="AB354" t="s">
        <v>5584</v>
      </c>
      <c r="AC354" t="s">
        <v>11143</v>
      </c>
      <c r="AE354" t="s">
        <v>5586</v>
      </c>
      <c r="AF354" t="s">
        <v>11144</v>
      </c>
      <c r="AH354" t="s">
        <v>5583</v>
      </c>
      <c r="AI354" t="s">
        <v>348</v>
      </c>
      <c r="AJ354" s="3">
        <v>30248</v>
      </c>
      <c r="AK354" t="s">
        <v>117</v>
      </c>
      <c r="AM354">
        <v>17709573338</v>
      </c>
      <c r="AO354" t="s">
        <v>5589</v>
      </c>
      <c r="AP354" t="s">
        <v>239</v>
      </c>
      <c r="AQ354" t="s">
        <v>2029</v>
      </c>
      <c r="AR354" t="s">
        <v>2030</v>
      </c>
      <c r="AS354" t="s">
        <v>2031</v>
      </c>
      <c r="AT354" t="s">
        <v>2032</v>
      </c>
      <c r="AU354" t="s">
        <v>2033</v>
      </c>
      <c r="AV354" t="s">
        <v>2034</v>
      </c>
      <c r="AW354" t="s">
        <v>348</v>
      </c>
      <c r="AX354" s="3">
        <v>30097</v>
      </c>
      <c r="AY354" t="s">
        <v>117</v>
      </c>
      <c r="BA354">
        <v>16783542700</v>
      </c>
      <c r="BC354" t="s">
        <v>2035</v>
      </c>
      <c r="BD354" t="s">
        <v>5590</v>
      </c>
      <c r="BE354" t="s">
        <v>348</v>
      </c>
      <c r="BG354" t="s">
        <v>348</v>
      </c>
      <c r="BH354" s="1">
        <v>44090.833333333336</v>
      </c>
      <c r="BI354">
        <v>40</v>
      </c>
      <c r="BJ354">
        <v>0</v>
      </c>
      <c r="BK354">
        <v>8</v>
      </c>
      <c r="BL354">
        <v>8</v>
      </c>
      <c r="BM354">
        <v>8</v>
      </c>
      <c r="BN354">
        <v>8</v>
      </c>
      <c r="BO354">
        <v>8</v>
      </c>
      <c r="BP354">
        <v>0</v>
      </c>
      <c r="BQ354" t="str">
        <f>"10:00 AM"</f>
        <v>10:00 AM</v>
      </c>
      <c r="BR354" t="str">
        <f>"7:00 PM"</f>
        <v>7:00 PM</v>
      </c>
      <c r="BS354" t="s">
        <v>120</v>
      </c>
      <c r="BT354">
        <v>0</v>
      </c>
      <c r="BU354">
        <v>0</v>
      </c>
      <c r="BV354" t="s">
        <v>113</v>
      </c>
      <c r="BW354">
        <v>0</v>
      </c>
      <c r="BX354" t="s">
        <v>6274</v>
      </c>
      <c r="BY354" t="s">
        <v>5582</v>
      </c>
      <c r="CA354" t="s">
        <v>5583</v>
      </c>
      <c r="CB354" t="s">
        <v>348</v>
      </c>
      <c r="CC354" s="3">
        <v>30248</v>
      </c>
      <c r="CD354" t="s">
        <v>2040</v>
      </c>
      <c r="CE354" t="s">
        <v>1250</v>
      </c>
      <c r="CF354" s="4">
        <v>10.09</v>
      </c>
      <c r="CG354" s="4">
        <v>10.09</v>
      </c>
      <c r="CH354" s="4">
        <v>15.13</v>
      </c>
      <c r="CI354" s="4">
        <v>15.13</v>
      </c>
      <c r="CJ354" t="s">
        <v>123</v>
      </c>
      <c r="CK354" t="s">
        <v>124</v>
      </c>
      <c r="CL354" t="s">
        <v>11145</v>
      </c>
      <c r="CO354" t="s">
        <v>124</v>
      </c>
      <c r="CP354" t="s">
        <v>113</v>
      </c>
      <c r="CQ354" t="s">
        <v>113</v>
      </c>
      <c r="CR354" t="s">
        <v>121</v>
      </c>
      <c r="CS354" t="s">
        <v>113</v>
      </c>
      <c r="CT354" t="s">
        <v>121</v>
      </c>
      <c r="CU354" t="s">
        <v>113</v>
      </c>
      <c r="CV354" t="s">
        <v>170</v>
      </c>
      <c r="CW354" t="str">
        <f>"17709573338"</f>
        <v>17709573338</v>
      </c>
      <c r="CX354" t="s">
        <v>5589</v>
      </c>
      <c r="CY354" t="s">
        <v>124</v>
      </c>
      <c r="CZ354" t="s">
        <v>126</v>
      </c>
      <c r="DA354" t="s">
        <v>113</v>
      </c>
      <c r="DB354" t="s">
        <v>113</v>
      </c>
      <c r="DC354" t="s">
        <v>121</v>
      </c>
      <c r="DD354" t="s">
        <v>113</v>
      </c>
    </row>
    <row r="355" spans="1:113" ht="15" customHeight="1" x14ac:dyDescent="0.25">
      <c r="A355" t="s">
        <v>5579</v>
      </c>
      <c r="B355" t="s">
        <v>129</v>
      </c>
      <c r="C355" s="1">
        <v>44092.904249305553</v>
      </c>
      <c r="D355" s="1">
        <v>44139</v>
      </c>
      <c r="E355" t="s">
        <v>113</v>
      </c>
      <c r="F355" t="s">
        <v>2019</v>
      </c>
      <c r="G355" t="s">
        <v>12792</v>
      </c>
      <c r="H355" t="s">
        <v>412</v>
      </c>
      <c r="I355">
        <v>8</v>
      </c>
      <c r="J355">
        <v>8</v>
      </c>
      <c r="K355" s="1">
        <v>44167</v>
      </c>
      <c r="L355" s="1">
        <v>44433</v>
      </c>
      <c r="M355" s="1">
        <v>44167</v>
      </c>
      <c r="N355" s="1">
        <v>44433</v>
      </c>
      <c r="O355" t="s">
        <v>115</v>
      </c>
      <c r="P355" t="s">
        <v>5580</v>
      </c>
      <c r="Q355" t="s">
        <v>5581</v>
      </c>
      <c r="R355" t="s">
        <v>5582</v>
      </c>
      <c r="T355" t="s">
        <v>5583</v>
      </c>
      <c r="U355" t="s">
        <v>348</v>
      </c>
      <c r="V355" s="3">
        <v>30248</v>
      </c>
      <c r="W355" t="s">
        <v>117</v>
      </c>
      <c r="Y355">
        <v>17709573338</v>
      </c>
      <c r="AA355">
        <v>72251</v>
      </c>
      <c r="AB355" t="s">
        <v>5584</v>
      </c>
      <c r="AC355" t="s">
        <v>5585</v>
      </c>
      <c r="AE355" t="s">
        <v>5586</v>
      </c>
      <c r="AF355" t="s">
        <v>5587</v>
      </c>
      <c r="AH355" t="s">
        <v>5588</v>
      </c>
      <c r="AI355" t="s">
        <v>348</v>
      </c>
      <c r="AJ355" s="3">
        <v>30248</v>
      </c>
      <c r="AK355" t="s">
        <v>117</v>
      </c>
      <c r="AM355">
        <v>17709573338</v>
      </c>
      <c r="AO355" t="s">
        <v>5589</v>
      </c>
      <c r="AP355" t="s">
        <v>239</v>
      </c>
      <c r="AQ355" t="s">
        <v>2029</v>
      </c>
      <c r="AR355" t="s">
        <v>2030</v>
      </c>
      <c r="AS355" t="s">
        <v>2031</v>
      </c>
      <c r="AT355" t="s">
        <v>2032</v>
      </c>
      <c r="AU355" t="s">
        <v>2033</v>
      </c>
      <c r="AV355" t="s">
        <v>2034</v>
      </c>
      <c r="AW355" t="s">
        <v>348</v>
      </c>
      <c r="AX355" s="3">
        <v>30097</v>
      </c>
      <c r="AY355" t="s">
        <v>117</v>
      </c>
      <c r="BA355">
        <v>14704266748</v>
      </c>
      <c r="BC355" t="s">
        <v>2035</v>
      </c>
      <c r="BD355" t="s">
        <v>5590</v>
      </c>
      <c r="BG355" t="s">
        <v>348</v>
      </c>
      <c r="BH355" s="1">
        <v>44090.833333333336</v>
      </c>
      <c r="BI355">
        <v>40</v>
      </c>
      <c r="BJ355">
        <v>0</v>
      </c>
      <c r="BK355">
        <v>8</v>
      </c>
      <c r="BL355">
        <v>8</v>
      </c>
      <c r="BM355">
        <v>8</v>
      </c>
      <c r="BN355">
        <v>8</v>
      </c>
      <c r="BO355">
        <v>8</v>
      </c>
      <c r="BP355">
        <v>0</v>
      </c>
      <c r="BQ355" t="str">
        <f>"10:00 AM"</f>
        <v>10:00 AM</v>
      </c>
      <c r="BR355" t="str">
        <f>"7:00 PM"</f>
        <v>7:00 PM</v>
      </c>
      <c r="BS355" t="s">
        <v>120</v>
      </c>
      <c r="BT355">
        <v>0</v>
      </c>
      <c r="BU355">
        <v>0</v>
      </c>
      <c r="BV355" t="s">
        <v>113</v>
      </c>
      <c r="BW355">
        <v>0</v>
      </c>
      <c r="BX355" t="s">
        <v>5591</v>
      </c>
      <c r="BY355" t="s">
        <v>5582</v>
      </c>
      <c r="CA355" t="s">
        <v>5583</v>
      </c>
      <c r="CB355" t="s">
        <v>348</v>
      </c>
      <c r="CC355" s="3">
        <v>30248</v>
      </c>
      <c r="CD355" t="s">
        <v>2040</v>
      </c>
      <c r="CE355" t="s">
        <v>1250</v>
      </c>
      <c r="CF355" s="4">
        <v>11.03</v>
      </c>
      <c r="CG355" s="4">
        <v>11.03</v>
      </c>
      <c r="CH355" s="4">
        <v>16.54</v>
      </c>
      <c r="CI355" s="4">
        <v>16.54</v>
      </c>
      <c r="CJ355" t="s">
        <v>123</v>
      </c>
      <c r="CK355" t="s">
        <v>124</v>
      </c>
      <c r="CL355" t="s">
        <v>5592</v>
      </c>
      <c r="CO355" t="s">
        <v>124</v>
      </c>
      <c r="CP355" t="s">
        <v>113</v>
      </c>
      <c r="CQ355" t="s">
        <v>113</v>
      </c>
      <c r="CR355" t="s">
        <v>121</v>
      </c>
      <c r="CS355" t="s">
        <v>113</v>
      </c>
      <c r="CT355" t="s">
        <v>121</v>
      </c>
      <c r="CU355" t="s">
        <v>113</v>
      </c>
      <c r="CV355" t="s">
        <v>170</v>
      </c>
      <c r="CW355" t="str">
        <f>"17709573338"</f>
        <v>17709573338</v>
      </c>
      <c r="CX355" t="s">
        <v>5589</v>
      </c>
      <c r="CY355" t="s">
        <v>124</v>
      </c>
      <c r="CZ355" t="s">
        <v>126</v>
      </c>
      <c r="DA355" t="s">
        <v>113</v>
      </c>
      <c r="DB355" t="s">
        <v>113</v>
      </c>
      <c r="DC355" t="s">
        <v>121</v>
      </c>
      <c r="DD355" t="s">
        <v>113</v>
      </c>
    </row>
    <row r="356" spans="1:113" ht="15" customHeight="1" x14ac:dyDescent="0.25">
      <c r="A356" t="s">
        <v>6394</v>
      </c>
      <c r="B356" t="s">
        <v>129</v>
      </c>
      <c r="C356" s="1">
        <v>44093.816230555552</v>
      </c>
      <c r="D356" s="1">
        <v>44144</v>
      </c>
      <c r="E356" t="s">
        <v>113</v>
      </c>
      <c r="F356" t="s">
        <v>6395</v>
      </c>
      <c r="G356" t="s">
        <v>12787</v>
      </c>
      <c r="H356" t="s">
        <v>176</v>
      </c>
      <c r="I356">
        <v>48</v>
      </c>
      <c r="J356">
        <v>48</v>
      </c>
      <c r="K356" s="1">
        <v>44183</v>
      </c>
      <c r="L356" s="1">
        <v>44250</v>
      </c>
      <c r="M356" s="1">
        <v>44183</v>
      </c>
      <c r="N356" s="1">
        <v>44250</v>
      </c>
      <c r="O356" t="s">
        <v>132</v>
      </c>
      <c r="P356" t="s">
        <v>6396</v>
      </c>
      <c r="Q356" t="s">
        <v>6397</v>
      </c>
      <c r="R356" t="s">
        <v>6398</v>
      </c>
      <c r="S356" t="s">
        <v>178</v>
      </c>
      <c r="T356" t="s">
        <v>6399</v>
      </c>
      <c r="U356" t="s">
        <v>147</v>
      </c>
      <c r="V356" s="3">
        <v>37343</v>
      </c>
      <c r="W356" t="s">
        <v>117</v>
      </c>
      <c r="X356" t="s">
        <v>178</v>
      </c>
      <c r="Y356">
        <v>14232403514</v>
      </c>
      <c r="Z356">
        <v>0</v>
      </c>
      <c r="AA356">
        <v>115310</v>
      </c>
      <c r="AB356" t="s">
        <v>6400</v>
      </c>
      <c r="AC356" t="s">
        <v>1013</v>
      </c>
      <c r="AD356" t="s">
        <v>6401</v>
      </c>
      <c r="AE356" t="s">
        <v>161</v>
      </c>
      <c r="AF356" t="s">
        <v>6398</v>
      </c>
      <c r="AG356" t="s">
        <v>178</v>
      </c>
      <c r="AH356" t="s">
        <v>6399</v>
      </c>
      <c r="AI356" t="s">
        <v>147</v>
      </c>
      <c r="AJ356" s="3">
        <v>37343</v>
      </c>
      <c r="AK356" t="s">
        <v>117</v>
      </c>
      <c r="AL356" t="s">
        <v>178</v>
      </c>
      <c r="AM356">
        <v>14232403514</v>
      </c>
      <c r="AN356">
        <v>0</v>
      </c>
      <c r="AO356" t="s">
        <v>6402</v>
      </c>
      <c r="BG356" t="s">
        <v>348</v>
      </c>
      <c r="BH356" s="1">
        <v>44092.833333333336</v>
      </c>
      <c r="BI356">
        <v>40</v>
      </c>
      <c r="BJ356">
        <v>0</v>
      </c>
      <c r="BK356">
        <v>8</v>
      </c>
      <c r="BL356">
        <v>8</v>
      </c>
      <c r="BM356">
        <v>8</v>
      </c>
      <c r="BN356">
        <v>8</v>
      </c>
      <c r="BO356">
        <v>8</v>
      </c>
      <c r="BP356">
        <v>0</v>
      </c>
      <c r="BQ356" t="str">
        <f>"8:00 AM"</f>
        <v>8:00 AM</v>
      </c>
      <c r="BR356" t="str">
        <f>"4:00 PM"</f>
        <v>4:00 PM</v>
      </c>
      <c r="BS356" t="s">
        <v>120</v>
      </c>
      <c r="BT356">
        <v>0</v>
      </c>
      <c r="BU356">
        <v>1</v>
      </c>
      <c r="BV356" t="s">
        <v>113</v>
      </c>
      <c r="BW356">
        <v>0</v>
      </c>
      <c r="BX356" t="s">
        <v>6403</v>
      </c>
      <c r="BY356" t="s">
        <v>6404</v>
      </c>
      <c r="BZ356" t="s">
        <v>178</v>
      </c>
      <c r="CA356" t="s">
        <v>4140</v>
      </c>
      <c r="CB356" t="s">
        <v>348</v>
      </c>
      <c r="CC356" s="3">
        <v>31021</v>
      </c>
      <c r="CD356" t="s">
        <v>6405</v>
      </c>
      <c r="CE356" t="s">
        <v>6406</v>
      </c>
      <c r="CF356" s="4">
        <v>13.02</v>
      </c>
      <c r="CG356" s="4">
        <v>17.170000000000002</v>
      </c>
      <c r="CJ356" t="s">
        <v>123</v>
      </c>
      <c r="CK356" t="s">
        <v>6407</v>
      </c>
      <c r="CL356" t="s">
        <v>6408</v>
      </c>
      <c r="CO356" t="s">
        <v>124</v>
      </c>
      <c r="CP356" t="s">
        <v>121</v>
      </c>
      <c r="CQ356" t="s">
        <v>121</v>
      </c>
      <c r="CR356" t="s">
        <v>113</v>
      </c>
      <c r="CS356" t="s">
        <v>113</v>
      </c>
      <c r="CT356" t="s">
        <v>121</v>
      </c>
      <c r="CU356" t="s">
        <v>121</v>
      </c>
      <c r="CV356" t="s">
        <v>6409</v>
      </c>
      <c r="CW356" t="str">
        <f>"14238420683"</f>
        <v>14238420683</v>
      </c>
      <c r="CX356" t="s">
        <v>6402</v>
      </c>
      <c r="CY356" t="s">
        <v>124</v>
      </c>
      <c r="CZ356" t="s">
        <v>126</v>
      </c>
      <c r="DA356" t="s">
        <v>113</v>
      </c>
      <c r="DB356" t="s">
        <v>113</v>
      </c>
      <c r="DC356" t="s">
        <v>121</v>
      </c>
      <c r="DD356" t="s">
        <v>113</v>
      </c>
    </row>
    <row r="357" spans="1:113" ht="15" customHeight="1" x14ac:dyDescent="0.25">
      <c r="A357" t="s">
        <v>7745</v>
      </c>
      <c r="B357" t="s">
        <v>129</v>
      </c>
      <c r="C357" s="1">
        <v>44095.639649884259</v>
      </c>
      <c r="D357" s="1">
        <v>44133</v>
      </c>
      <c r="E357" t="s">
        <v>113</v>
      </c>
      <c r="F357" t="s">
        <v>4789</v>
      </c>
      <c r="G357" t="s">
        <v>12787</v>
      </c>
      <c r="H357" t="s">
        <v>176</v>
      </c>
      <c r="I357">
        <v>22</v>
      </c>
      <c r="J357">
        <v>22</v>
      </c>
      <c r="K357" s="1">
        <v>44179</v>
      </c>
      <c r="L357" s="1">
        <v>44456</v>
      </c>
      <c r="M357" s="1">
        <v>44179</v>
      </c>
      <c r="N357" s="1">
        <v>44456</v>
      </c>
      <c r="O357" t="s">
        <v>115</v>
      </c>
      <c r="P357" t="s">
        <v>7746</v>
      </c>
      <c r="R357" t="s">
        <v>7747</v>
      </c>
      <c r="T357" t="s">
        <v>7748</v>
      </c>
      <c r="U357" t="s">
        <v>2454</v>
      </c>
      <c r="V357" s="3">
        <v>38655</v>
      </c>
      <c r="W357" t="s">
        <v>117</v>
      </c>
      <c r="Y357">
        <v>16622344348</v>
      </c>
      <c r="AA357">
        <v>115310</v>
      </c>
      <c r="AB357" t="s">
        <v>7749</v>
      </c>
      <c r="AC357" t="s">
        <v>992</v>
      </c>
      <c r="AE357" t="s">
        <v>7750</v>
      </c>
      <c r="AF357" t="s">
        <v>7751</v>
      </c>
      <c r="AH357" t="s">
        <v>7748</v>
      </c>
      <c r="AI357" t="s">
        <v>2454</v>
      </c>
      <c r="AJ357" s="3">
        <v>38655</v>
      </c>
      <c r="AK357" t="s">
        <v>117</v>
      </c>
      <c r="AM357">
        <v>16622344348</v>
      </c>
      <c r="AO357" t="s">
        <v>124</v>
      </c>
      <c r="AP357" t="s">
        <v>239</v>
      </c>
      <c r="AQ357" t="s">
        <v>7752</v>
      </c>
      <c r="AR357" t="s">
        <v>7753</v>
      </c>
      <c r="AT357" t="s">
        <v>7754</v>
      </c>
      <c r="AV357" t="s">
        <v>988</v>
      </c>
      <c r="AW357" t="s">
        <v>348</v>
      </c>
      <c r="AX357" s="3">
        <v>31606</v>
      </c>
      <c r="AY357" t="s">
        <v>117</v>
      </c>
      <c r="BA357">
        <v>12295590241</v>
      </c>
      <c r="BC357" t="s">
        <v>7755</v>
      </c>
      <c r="BD357" t="s">
        <v>7756</v>
      </c>
      <c r="BG357" t="s">
        <v>2454</v>
      </c>
      <c r="BH357" s="1">
        <v>44094.833333333336</v>
      </c>
      <c r="BI357">
        <v>40</v>
      </c>
      <c r="BJ357">
        <v>0</v>
      </c>
      <c r="BK357">
        <v>8</v>
      </c>
      <c r="BL357">
        <v>8</v>
      </c>
      <c r="BM357">
        <v>8</v>
      </c>
      <c r="BN357">
        <v>8</v>
      </c>
      <c r="BO357">
        <v>8</v>
      </c>
      <c r="BP357">
        <v>0</v>
      </c>
      <c r="BQ357" t="str">
        <f>"6:00 AM"</f>
        <v>6:00 AM</v>
      </c>
      <c r="BR357" t="str">
        <f>"2:00 PM"</f>
        <v>2:00 PM</v>
      </c>
      <c r="BS357" t="s">
        <v>120</v>
      </c>
      <c r="BT357">
        <v>0</v>
      </c>
      <c r="BU357">
        <v>0</v>
      </c>
      <c r="BV357" t="s">
        <v>113</v>
      </c>
      <c r="BW357">
        <v>0</v>
      </c>
      <c r="BX357" t="s">
        <v>7757</v>
      </c>
      <c r="BY357" t="s">
        <v>7758</v>
      </c>
      <c r="CA357" t="s">
        <v>7748</v>
      </c>
      <c r="CB357" t="s">
        <v>2454</v>
      </c>
      <c r="CC357" s="3">
        <v>38655</v>
      </c>
      <c r="CD357" t="s">
        <v>5150</v>
      </c>
      <c r="CE357" t="s">
        <v>7759</v>
      </c>
      <c r="CF357" s="4">
        <v>15.76</v>
      </c>
      <c r="CJ357" t="s">
        <v>123</v>
      </c>
      <c r="CL357" t="s">
        <v>7760</v>
      </c>
      <c r="CO357" t="s">
        <v>124</v>
      </c>
      <c r="CP357" t="s">
        <v>121</v>
      </c>
      <c r="CQ357" t="s">
        <v>121</v>
      </c>
      <c r="CR357" t="s">
        <v>113</v>
      </c>
      <c r="CS357" t="s">
        <v>113</v>
      </c>
      <c r="CT357" t="s">
        <v>121</v>
      </c>
      <c r="CU357" t="s">
        <v>113</v>
      </c>
      <c r="CV357" t="s">
        <v>7761</v>
      </c>
      <c r="CW357" t="str">
        <f>"12295590241"</f>
        <v>12295590241</v>
      </c>
      <c r="CX357" t="s">
        <v>7755</v>
      </c>
      <c r="CY357" t="s">
        <v>124</v>
      </c>
      <c r="CZ357" t="s">
        <v>126</v>
      </c>
      <c r="DA357" t="s">
        <v>113</v>
      </c>
      <c r="DB357" t="s">
        <v>113</v>
      </c>
      <c r="DC357" t="s">
        <v>121</v>
      </c>
      <c r="DD357" t="s">
        <v>113</v>
      </c>
    </row>
    <row r="358" spans="1:113" ht="15" customHeight="1" x14ac:dyDescent="0.25">
      <c r="A358" t="s">
        <v>9926</v>
      </c>
      <c r="B358" t="s">
        <v>129</v>
      </c>
      <c r="C358" s="1">
        <v>44095.656627083335</v>
      </c>
      <c r="D358" s="1">
        <v>44133</v>
      </c>
      <c r="E358" t="s">
        <v>113</v>
      </c>
      <c r="F358" t="s">
        <v>9927</v>
      </c>
      <c r="G358" t="s">
        <v>12797</v>
      </c>
      <c r="H358" t="s">
        <v>537</v>
      </c>
      <c r="I358">
        <v>25</v>
      </c>
      <c r="J358">
        <v>25</v>
      </c>
      <c r="K358" s="1">
        <v>44166</v>
      </c>
      <c r="L358" s="1">
        <v>44392</v>
      </c>
      <c r="M358" s="1">
        <v>44166</v>
      </c>
      <c r="N358" s="1">
        <v>44392</v>
      </c>
      <c r="O358" t="s">
        <v>132</v>
      </c>
      <c r="P358" t="s">
        <v>9928</v>
      </c>
      <c r="R358" t="s">
        <v>9929</v>
      </c>
      <c r="T358" t="s">
        <v>9930</v>
      </c>
      <c r="U358" t="s">
        <v>541</v>
      </c>
      <c r="V358" s="3">
        <v>70764</v>
      </c>
      <c r="W358" t="s">
        <v>117</v>
      </c>
      <c r="X358" t="s">
        <v>9931</v>
      </c>
      <c r="Y358">
        <v>12254248751</v>
      </c>
      <c r="AA358">
        <v>3117</v>
      </c>
      <c r="AB358" t="s">
        <v>9932</v>
      </c>
      <c r="AC358" t="s">
        <v>616</v>
      </c>
      <c r="AD358" t="s">
        <v>3340</v>
      </c>
      <c r="AE358" t="s">
        <v>9933</v>
      </c>
      <c r="AF358" t="s">
        <v>9929</v>
      </c>
      <c r="AH358" t="s">
        <v>9930</v>
      </c>
      <c r="AI358" t="s">
        <v>541</v>
      </c>
      <c r="AJ358" s="3">
        <v>70764</v>
      </c>
      <c r="AK358" t="s">
        <v>117</v>
      </c>
      <c r="AL358" t="s">
        <v>9934</v>
      </c>
      <c r="AM358">
        <v>12254134768</v>
      </c>
      <c r="AO358" t="s">
        <v>9935</v>
      </c>
      <c r="AP358" t="s">
        <v>239</v>
      </c>
      <c r="AQ358" t="s">
        <v>9936</v>
      </c>
      <c r="AR358" t="s">
        <v>9937</v>
      </c>
      <c r="AS358" t="s">
        <v>4010</v>
      </c>
      <c r="AT358" t="s">
        <v>9938</v>
      </c>
      <c r="AV358" t="s">
        <v>9833</v>
      </c>
      <c r="AW358" t="s">
        <v>541</v>
      </c>
      <c r="AX358" s="3">
        <v>70760</v>
      </c>
      <c r="AY358" t="s">
        <v>117</v>
      </c>
      <c r="AZ358" t="s">
        <v>9939</v>
      </c>
      <c r="BA358">
        <v>12256387218</v>
      </c>
      <c r="BC358" t="s">
        <v>9835</v>
      </c>
      <c r="BD358" t="s">
        <v>9836</v>
      </c>
      <c r="BG358" t="s">
        <v>541</v>
      </c>
      <c r="BH358" s="1">
        <v>44094.833333333336</v>
      </c>
      <c r="BI358">
        <v>40</v>
      </c>
      <c r="BJ358">
        <v>0</v>
      </c>
      <c r="BK358">
        <v>7</v>
      </c>
      <c r="BL358">
        <v>7</v>
      </c>
      <c r="BM358">
        <v>7</v>
      </c>
      <c r="BN358">
        <v>7</v>
      </c>
      <c r="BO358">
        <v>7</v>
      </c>
      <c r="BP358">
        <v>5</v>
      </c>
      <c r="BQ358" t="str">
        <f>"6:00 AM"</f>
        <v>6:00 AM</v>
      </c>
      <c r="BR358" t="str">
        <f>"3:00 PM"</f>
        <v>3:00 PM</v>
      </c>
      <c r="BS358" t="s">
        <v>120</v>
      </c>
      <c r="BT358">
        <v>0</v>
      </c>
      <c r="BU358">
        <v>0</v>
      </c>
      <c r="BV358" t="s">
        <v>113</v>
      </c>
      <c r="BW358">
        <v>0</v>
      </c>
      <c r="BX358" s="2" t="s">
        <v>9940</v>
      </c>
      <c r="BY358" t="s">
        <v>9929</v>
      </c>
      <c r="CA358" t="s">
        <v>9930</v>
      </c>
      <c r="CB358" t="s">
        <v>541</v>
      </c>
      <c r="CC358" s="3">
        <v>70764</v>
      </c>
      <c r="CD358" t="s">
        <v>9941</v>
      </c>
      <c r="CE358" t="s">
        <v>1266</v>
      </c>
      <c r="CF358" s="4">
        <v>9.2799999999999994</v>
      </c>
      <c r="CG358" s="4">
        <v>9.2799999999999994</v>
      </c>
      <c r="CH358" s="4">
        <v>13.92</v>
      </c>
      <c r="CI358" s="4">
        <v>13.92</v>
      </c>
      <c r="CJ358" t="s">
        <v>123</v>
      </c>
      <c r="CL358" t="s">
        <v>9942</v>
      </c>
      <c r="CO358" t="s">
        <v>121</v>
      </c>
      <c r="CP358" t="s">
        <v>113</v>
      </c>
      <c r="CQ358" t="s">
        <v>113</v>
      </c>
      <c r="CR358" t="s">
        <v>121</v>
      </c>
      <c r="CS358" t="s">
        <v>113</v>
      </c>
      <c r="CT358" t="s">
        <v>121</v>
      </c>
      <c r="CU358" t="s">
        <v>121</v>
      </c>
      <c r="CV358" t="s">
        <v>9943</v>
      </c>
      <c r="CW358" t="str">
        <f>"12254134768"</f>
        <v>12254134768</v>
      </c>
      <c r="CX358" t="s">
        <v>124</v>
      </c>
      <c r="CY358" t="s">
        <v>6445</v>
      </c>
      <c r="CZ358" t="s">
        <v>126</v>
      </c>
      <c r="DA358" t="s">
        <v>113</v>
      </c>
      <c r="DB358" t="s">
        <v>121</v>
      </c>
      <c r="DC358" t="s">
        <v>121</v>
      </c>
      <c r="DD358" t="s">
        <v>113</v>
      </c>
    </row>
    <row r="359" spans="1:113" ht="15" customHeight="1" x14ac:dyDescent="0.25">
      <c r="A359" t="s">
        <v>4217</v>
      </c>
      <c r="B359" t="s">
        <v>129</v>
      </c>
      <c r="C359" s="1">
        <v>44095.669544675926</v>
      </c>
      <c r="D359" s="1">
        <v>44133</v>
      </c>
      <c r="E359" t="s">
        <v>121</v>
      </c>
      <c r="F359" t="s">
        <v>4218</v>
      </c>
      <c r="G359" t="s">
        <v>12786</v>
      </c>
      <c r="H359" t="s">
        <v>131</v>
      </c>
      <c r="I359">
        <v>30</v>
      </c>
      <c r="J359">
        <v>30</v>
      </c>
      <c r="K359" s="1">
        <v>44175</v>
      </c>
      <c r="L359" s="1">
        <v>44286</v>
      </c>
      <c r="M359" s="1">
        <v>44175</v>
      </c>
      <c r="N359" s="1">
        <v>44286</v>
      </c>
      <c r="O359" t="s">
        <v>132</v>
      </c>
      <c r="P359" t="s">
        <v>4219</v>
      </c>
      <c r="R359" t="s">
        <v>4220</v>
      </c>
      <c r="S359" t="s">
        <v>1035</v>
      </c>
      <c r="T359" t="s">
        <v>4221</v>
      </c>
      <c r="U359" t="s">
        <v>397</v>
      </c>
      <c r="V359" s="3">
        <v>84003</v>
      </c>
      <c r="W359" t="s">
        <v>117</v>
      </c>
      <c r="Y359">
        <v>18017630272</v>
      </c>
      <c r="AA359">
        <v>561730</v>
      </c>
      <c r="AB359" t="s">
        <v>1115</v>
      </c>
      <c r="AC359" t="s">
        <v>1158</v>
      </c>
      <c r="AD359" t="s">
        <v>915</v>
      </c>
      <c r="AE359" t="s">
        <v>1363</v>
      </c>
      <c r="AF359" t="s">
        <v>4220</v>
      </c>
      <c r="AG359" t="s">
        <v>1035</v>
      </c>
      <c r="AH359" t="s">
        <v>4221</v>
      </c>
      <c r="AI359" t="s">
        <v>397</v>
      </c>
      <c r="AJ359" s="3">
        <v>84003</v>
      </c>
      <c r="AK359" t="s">
        <v>117</v>
      </c>
      <c r="AM359">
        <v>18017630272</v>
      </c>
      <c r="AN359">
        <v>602</v>
      </c>
      <c r="AO359" t="s">
        <v>4222</v>
      </c>
      <c r="BG359" t="s">
        <v>397</v>
      </c>
      <c r="BH359" s="1">
        <v>44094.833333333336</v>
      </c>
      <c r="BI359">
        <v>35</v>
      </c>
      <c r="BJ359">
        <v>0</v>
      </c>
      <c r="BK359">
        <v>7</v>
      </c>
      <c r="BL359">
        <v>7</v>
      </c>
      <c r="BM359">
        <v>7</v>
      </c>
      <c r="BN359">
        <v>7</v>
      </c>
      <c r="BO359">
        <v>7</v>
      </c>
      <c r="BP359">
        <v>0</v>
      </c>
      <c r="BQ359" t="str">
        <f>"8:00 AM"</f>
        <v>8:00 AM</v>
      </c>
      <c r="BR359" t="str">
        <f>"3:30 PM"</f>
        <v>3:30 PM</v>
      </c>
      <c r="BS359" t="s">
        <v>120</v>
      </c>
      <c r="BT359">
        <v>0</v>
      </c>
      <c r="BU359">
        <v>0</v>
      </c>
      <c r="BV359" t="s">
        <v>113</v>
      </c>
      <c r="BW359">
        <v>0</v>
      </c>
      <c r="BX359" t="s">
        <v>4223</v>
      </c>
      <c r="BY359" t="s">
        <v>4224</v>
      </c>
      <c r="CA359" t="s">
        <v>4221</v>
      </c>
      <c r="CB359" t="s">
        <v>397</v>
      </c>
      <c r="CC359" s="3">
        <v>84003</v>
      </c>
      <c r="CD359" t="s">
        <v>4225</v>
      </c>
      <c r="CE359" t="s">
        <v>4226</v>
      </c>
      <c r="CF359" s="4">
        <v>15.7</v>
      </c>
      <c r="CH359" s="4">
        <v>23.55</v>
      </c>
      <c r="CJ359" t="s">
        <v>123</v>
      </c>
      <c r="CL359" t="s">
        <v>4227</v>
      </c>
      <c r="CO359" t="s">
        <v>124</v>
      </c>
      <c r="CP359" t="s">
        <v>121</v>
      </c>
      <c r="CQ359" t="s">
        <v>121</v>
      </c>
      <c r="CR359" t="s">
        <v>121</v>
      </c>
      <c r="CS359" t="s">
        <v>113</v>
      </c>
      <c r="CT359" t="s">
        <v>121</v>
      </c>
      <c r="CU359" t="s">
        <v>113</v>
      </c>
      <c r="CV359" t="s">
        <v>4228</v>
      </c>
      <c r="CW359" t="str">
        <f>"18017630272"</f>
        <v>18017630272</v>
      </c>
      <c r="CX359" t="s">
        <v>4222</v>
      </c>
      <c r="CY359" t="s">
        <v>124</v>
      </c>
      <c r="CZ359" t="s">
        <v>126</v>
      </c>
      <c r="DA359" t="s">
        <v>113</v>
      </c>
      <c r="DB359" t="s">
        <v>113</v>
      </c>
      <c r="DC359" t="s">
        <v>121</v>
      </c>
      <c r="DD359" t="s">
        <v>113</v>
      </c>
      <c r="DE359" t="s">
        <v>4229</v>
      </c>
      <c r="DF359" t="s">
        <v>4230</v>
      </c>
      <c r="DI359" t="s">
        <v>4222</v>
      </c>
    </row>
    <row r="360" spans="1:113" ht="15" customHeight="1" x14ac:dyDescent="0.25">
      <c r="A360" t="s">
        <v>5793</v>
      </c>
      <c r="B360" t="s">
        <v>129</v>
      </c>
      <c r="C360" s="1">
        <v>44095.689038425924</v>
      </c>
      <c r="D360" s="1">
        <v>44131</v>
      </c>
      <c r="E360" t="s">
        <v>113</v>
      </c>
      <c r="F360" t="s">
        <v>1894</v>
      </c>
      <c r="G360" t="s">
        <v>12814</v>
      </c>
      <c r="H360" t="s">
        <v>1818</v>
      </c>
      <c r="I360">
        <v>15</v>
      </c>
      <c r="J360">
        <v>15</v>
      </c>
      <c r="K360" s="1">
        <v>44170</v>
      </c>
      <c r="L360" s="1">
        <v>44225</v>
      </c>
      <c r="M360" s="1">
        <v>44170</v>
      </c>
      <c r="N360" s="1">
        <v>44225</v>
      </c>
      <c r="O360" t="s">
        <v>132</v>
      </c>
      <c r="P360" t="s">
        <v>5794</v>
      </c>
      <c r="R360" t="s">
        <v>5795</v>
      </c>
      <c r="T360" t="s">
        <v>5796</v>
      </c>
      <c r="U360" t="s">
        <v>234</v>
      </c>
      <c r="V360" s="3">
        <v>34990</v>
      </c>
      <c r="W360" t="s">
        <v>117</v>
      </c>
      <c r="Y360">
        <v>18133769942</v>
      </c>
      <c r="Z360">
        <v>0</v>
      </c>
      <c r="AA360">
        <v>71399</v>
      </c>
      <c r="AB360" t="s">
        <v>5797</v>
      </c>
      <c r="AC360" t="s">
        <v>5798</v>
      </c>
      <c r="AE360" t="s">
        <v>161</v>
      </c>
      <c r="AF360" t="s">
        <v>5795</v>
      </c>
      <c r="AH360" t="s">
        <v>5796</v>
      </c>
      <c r="AI360" t="s">
        <v>234</v>
      </c>
      <c r="AJ360" s="3">
        <v>34990</v>
      </c>
      <c r="AK360" t="s">
        <v>117</v>
      </c>
      <c r="AM360">
        <v>18133769942</v>
      </c>
      <c r="AN360">
        <v>0</v>
      </c>
      <c r="AO360" t="s">
        <v>5799</v>
      </c>
      <c r="AP360" t="s">
        <v>239</v>
      </c>
      <c r="AQ360" t="s">
        <v>991</v>
      </c>
      <c r="AR360" t="s">
        <v>992</v>
      </c>
      <c r="AS360" t="s">
        <v>993</v>
      </c>
      <c r="AT360" t="s">
        <v>994</v>
      </c>
      <c r="AU360" t="s">
        <v>995</v>
      </c>
      <c r="AV360" t="s">
        <v>996</v>
      </c>
      <c r="AW360" t="s">
        <v>158</v>
      </c>
      <c r="AX360" s="3">
        <v>78550</v>
      </c>
      <c r="AY360" t="s">
        <v>117</v>
      </c>
      <c r="AZ360" t="s">
        <v>124</v>
      </c>
      <c r="BA360">
        <v>19564408720</v>
      </c>
      <c r="BB360">
        <v>0</v>
      </c>
      <c r="BC360" t="s">
        <v>1143</v>
      </c>
      <c r="BD360" t="s">
        <v>998</v>
      </c>
      <c r="BG360" t="s">
        <v>234</v>
      </c>
      <c r="BH360" s="1">
        <v>44094.833333333336</v>
      </c>
      <c r="BI360">
        <v>40</v>
      </c>
      <c r="BJ360">
        <v>0</v>
      </c>
      <c r="BK360">
        <v>8</v>
      </c>
      <c r="BL360">
        <v>8</v>
      </c>
      <c r="BM360">
        <v>8</v>
      </c>
      <c r="BN360">
        <v>8</v>
      </c>
      <c r="BO360">
        <v>8</v>
      </c>
      <c r="BP360">
        <v>0</v>
      </c>
      <c r="BQ360" t="str">
        <f>"8:00 AM"</f>
        <v>8:00 AM</v>
      </c>
      <c r="BR360" t="str">
        <f>"5:00 PM"</f>
        <v>5:00 PM</v>
      </c>
      <c r="BS360" t="s">
        <v>120</v>
      </c>
      <c r="BT360">
        <v>0</v>
      </c>
      <c r="BU360">
        <v>0</v>
      </c>
      <c r="BV360" t="s">
        <v>113</v>
      </c>
      <c r="BW360">
        <v>0</v>
      </c>
      <c r="BX360" t="s">
        <v>1906</v>
      </c>
      <c r="BY360" t="s">
        <v>5800</v>
      </c>
      <c r="CA360" t="s">
        <v>5801</v>
      </c>
      <c r="CB360" t="s">
        <v>234</v>
      </c>
      <c r="CC360" s="3">
        <v>34990</v>
      </c>
      <c r="CD360" t="s">
        <v>5802</v>
      </c>
      <c r="CE360" t="s">
        <v>5803</v>
      </c>
      <c r="CF360" s="4">
        <v>14.11</v>
      </c>
      <c r="CG360" s="4">
        <v>14.11</v>
      </c>
      <c r="CH360" s="4">
        <v>0</v>
      </c>
      <c r="CI360" s="4">
        <v>0</v>
      </c>
      <c r="CJ360" t="s">
        <v>123</v>
      </c>
      <c r="CK360" t="s">
        <v>1004</v>
      </c>
      <c r="CL360" t="s">
        <v>5804</v>
      </c>
      <c r="CO360" t="s">
        <v>124</v>
      </c>
      <c r="CP360" t="s">
        <v>113</v>
      </c>
      <c r="CQ360" t="s">
        <v>121</v>
      </c>
      <c r="CR360" t="s">
        <v>113</v>
      </c>
      <c r="CS360" t="s">
        <v>121</v>
      </c>
      <c r="CT360" t="s">
        <v>121</v>
      </c>
      <c r="CU360" t="s">
        <v>121</v>
      </c>
      <c r="CV360" t="s">
        <v>5805</v>
      </c>
      <c r="CW360" t="str">
        <f>"18133769942"</f>
        <v>18133769942</v>
      </c>
      <c r="CX360" t="s">
        <v>5799</v>
      </c>
      <c r="CY360" t="s">
        <v>124</v>
      </c>
      <c r="CZ360" t="s">
        <v>126</v>
      </c>
      <c r="DA360" t="s">
        <v>113</v>
      </c>
      <c r="DB360" t="s">
        <v>121</v>
      </c>
      <c r="DC360" t="s">
        <v>121</v>
      </c>
      <c r="DD360" t="s">
        <v>113</v>
      </c>
    </row>
    <row r="361" spans="1:113" ht="15" customHeight="1" x14ac:dyDescent="0.25">
      <c r="A361" t="s">
        <v>7144</v>
      </c>
      <c r="B361" t="s">
        <v>627</v>
      </c>
      <c r="C361" s="1">
        <v>44095.72239490741</v>
      </c>
      <c r="D361" s="1">
        <v>44140</v>
      </c>
      <c r="E361" t="s">
        <v>121</v>
      </c>
      <c r="F361" t="s">
        <v>358</v>
      </c>
      <c r="G361" t="s">
        <v>12791</v>
      </c>
      <c r="H361" t="s">
        <v>283</v>
      </c>
      <c r="I361">
        <v>25</v>
      </c>
      <c r="J361">
        <v>23</v>
      </c>
      <c r="K361" s="1">
        <v>44170</v>
      </c>
      <c r="L361" s="1">
        <v>44310</v>
      </c>
      <c r="M361" s="1">
        <v>44170</v>
      </c>
      <c r="N361" s="1">
        <v>44310</v>
      </c>
      <c r="O361" t="s">
        <v>115</v>
      </c>
      <c r="P361" t="s">
        <v>1952</v>
      </c>
      <c r="Q361" t="s">
        <v>1953</v>
      </c>
      <c r="R361" t="s">
        <v>1954</v>
      </c>
      <c r="S361" t="s">
        <v>564</v>
      </c>
      <c r="T361" t="s">
        <v>840</v>
      </c>
      <c r="U361" t="s">
        <v>288</v>
      </c>
      <c r="V361" s="3">
        <v>80487</v>
      </c>
      <c r="W361" t="s">
        <v>117</v>
      </c>
      <c r="Y361">
        <v>19708752854</v>
      </c>
      <c r="AA361">
        <v>53131</v>
      </c>
      <c r="AB361" t="s">
        <v>1955</v>
      </c>
      <c r="AC361" t="s">
        <v>1956</v>
      </c>
      <c r="AD361" t="s">
        <v>1957</v>
      </c>
      <c r="AE361" t="s">
        <v>843</v>
      </c>
      <c r="AF361" t="s">
        <v>1954</v>
      </c>
      <c r="AG361" t="s">
        <v>564</v>
      </c>
      <c r="AH361" t="s">
        <v>840</v>
      </c>
      <c r="AI361" t="s">
        <v>288</v>
      </c>
      <c r="AJ361" s="3">
        <v>80487</v>
      </c>
      <c r="AK361" t="s">
        <v>117</v>
      </c>
      <c r="AM361">
        <v>19708752854</v>
      </c>
      <c r="AO361" t="s">
        <v>1958</v>
      </c>
      <c r="BG361" t="s">
        <v>288</v>
      </c>
      <c r="BH361" s="1">
        <v>44094.833333333336</v>
      </c>
      <c r="BI361">
        <v>36</v>
      </c>
      <c r="BJ361">
        <v>8</v>
      </c>
      <c r="BK361">
        <v>8</v>
      </c>
      <c r="BL361">
        <v>4</v>
      </c>
      <c r="BM361">
        <v>4</v>
      </c>
      <c r="BN361">
        <v>6</v>
      </c>
      <c r="BO361">
        <v>0</v>
      </c>
      <c r="BP361">
        <v>6</v>
      </c>
      <c r="BQ361" t="str">
        <f>"8:00 AM"</f>
        <v>8:00 AM</v>
      </c>
      <c r="BR361" t="str">
        <f>"4:30 PM"</f>
        <v>4:30 PM</v>
      </c>
      <c r="BS361" t="s">
        <v>120</v>
      </c>
      <c r="BT361">
        <v>0</v>
      </c>
      <c r="BU361">
        <v>0</v>
      </c>
      <c r="BV361" t="s">
        <v>113</v>
      </c>
      <c r="BW361">
        <v>0</v>
      </c>
      <c r="BX361" t="s">
        <v>7145</v>
      </c>
      <c r="BY361" t="s">
        <v>1954</v>
      </c>
      <c r="BZ361" t="s">
        <v>564</v>
      </c>
      <c r="CA361" t="s">
        <v>840</v>
      </c>
      <c r="CB361" t="s">
        <v>288</v>
      </c>
      <c r="CC361" s="3">
        <v>80487</v>
      </c>
      <c r="CD361" t="s">
        <v>846</v>
      </c>
      <c r="CE361" t="s">
        <v>304</v>
      </c>
      <c r="CF361" s="4">
        <v>15.5</v>
      </c>
      <c r="CG361" s="4">
        <v>15.5</v>
      </c>
      <c r="CH361" s="4">
        <v>23.25</v>
      </c>
      <c r="CI361" s="4">
        <v>23.25</v>
      </c>
      <c r="CJ361" t="s">
        <v>123</v>
      </c>
      <c r="CL361" t="s">
        <v>7146</v>
      </c>
      <c r="CO361" t="s">
        <v>124</v>
      </c>
      <c r="CP361" t="s">
        <v>113</v>
      </c>
      <c r="CQ361" t="s">
        <v>121</v>
      </c>
      <c r="CR361" t="s">
        <v>113</v>
      </c>
      <c r="CS361" t="s">
        <v>121</v>
      </c>
      <c r="CT361" t="s">
        <v>121</v>
      </c>
      <c r="CU361" t="s">
        <v>121</v>
      </c>
      <c r="CV361" t="s">
        <v>7147</v>
      </c>
      <c r="CW361" t="str">
        <f>"19708793075"</f>
        <v>19708793075</v>
      </c>
      <c r="CX361" t="s">
        <v>1962</v>
      </c>
      <c r="CY361" t="s">
        <v>7148</v>
      </c>
      <c r="CZ361" t="s">
        <v>126</v>
      </c>
      <c r="DA361" t="s">
        <v>113</v>
      </c>
      <c r="DB361" t="s">
        <v>113</v>
      </c>
      <c r="DC361" t="s">
        <v>121</v>
      </c>
      <c r="DD361" t="s">
        <v>113</v>
      </c>
    </row>
    <row r="362" spans="1:113" ht="15" customHeight="1" x14ac:dyDescent="0.25">
      <c r="A362" t="s">
        <v>9944</v>
      </c>
      <c r="B362" t="s">
        <v>852</v>
      </c>
      <c r="C362" s="1">
        <v>44095.815274074077</v>
      </c>
      <c r="D362" s="1">
        <v>44120</v>
      </c>
      <c r="E362" t="s">
        <v>113</v>
      </c>
      <c r="F362" t="s">
        <v>9945</v>
      </c>
      <c r="G362" t="s">
        <v>12866</v>
      </c>
      <c r="H362" t="s">
        <v>9946</v>
      </c>
      <c r="I362">
        <v>1</v>
      </c>
      <c r="K362" s="1">
        <v>44180</v>
      </c>
      <c r="L362" s="1">
        <v>44286</v>
      </c>
      <c r="O362" t="s">
        <v>1408</v>
      </c>
      <c r="P362" t="s">
        <v>9947</v>
      </c>
      <c r="R362" t="s">
        <v>9948</v>
      </c>
      <c r="T362" t="s">
        <v>9949</v>
      </c>
      <c r="U362" t="s">
        <v>610</v>
      </c>
      <c r="V362" s="3">
        <v>22015</v>
      </c>
      <c r="W362" t="s">
        <v>117</v>
      </c>
      <c r="Y362">
        <v>15712824216</v>
      </c>
      <c r="AA362">
        <v>621610</v>
      </c>
      <c r="AB362" t="s">
        <v>9950</v>
      </c>
      <c r="AC362" t="s">
        <v>9951</v>
      </c>
      <c r="AD362" t="s">
        <v>9952</v>
      </c>
      <c r="AE362" t="s">
        <v>9953</v>
      </c>
      <c r="AF362" t="s">
        <v>9948</v>
      </c>
      <c r="AH362" t="s">
        <v>9949</v>
      </c>
      <c r="AI362" t="s">
        <v>610</v>
      </c>
      <c r="AJ362" s="3">
        <v>22015</v>
      </c>
      <c r="AK362" t="s">
        <v>117</v>
      </c>
      <c r="AL362" t="s">
        <v>610</v>
      </c>
      <c r="AM362">
        <v>15712824216</v>
      </c>
      <c r="AO362" t="s">
        <v>9954</v>
      </c>
      <c r="BG362" t="s">
        <v>610</v>
      </c>
      <c r="BH362" s="1">
        <v>44090.833333333336</v>
      </c>
      <c r="BI362">
        <v>35</v>
      </c>
      <c r="BJ362">
        <v>5</v>
      </c>
      <c r="BK362">
        <v>5</v>
      </c>
      <c r="BL362">
        <v>5</v>
      </c>
      <c r="BM362">
        <v>5</v>
      </c>
      <c r="BN362">
        <v>5</v>
      </c>
      <c r="BO362">
        <v>5</v>
      </c>
      <c r="BP362">
        <v>5</v>
      </c>
      <c r="BQ362" t="str">
        <f>"8:00 AM"</f>
        <v>8:00 AM</v>
      </c>
      <c r="BR362" t="str">
        <f>"10:00 PM"</f>
        <v>10:00 PM</v>
      </c>
      <c r="BS362" t="s">
        <v>120</v>
      </c>
      <c r="BT362">
        <v>0</v>
      </c>
      <c r="BU362">
        <v>12</v>
      </c>
      <c r="BV362" t="s">
        <v>113</v>
      </c>
      <c r="BW362">
        <v>0</v>
      </c>
      <c r="BX362" t="s">
        <v>9955</v>
      </c>
      <c r="BY362" t="s">
        <v>9948</v>
      </c>
      <c r="CA362" t="s">
        <v>9949</v>
      </c>
      <c r="CB362" t="s">
        <v>610</v>
      </c>
      <c r="CC362" s="3">
        <v>22015</v>
      </c>
      <c r="CD362" t="s">
        <v>2860</v>
      </c>
      <c r="CE362" t="s">
        <v>1652</v>
      </c>
      <c r="CF362" s="4">
        <v>500</v>
      </c>
      <c r="CJ362" t="s">
        <v>9956</v>
      </c>
      <c r="CK362" t="s">
        <v>9957</v>
      </c>
      <c r="CL362" t="s">
        <v>9958</v>
      </c>
      <c r="CO362" t="s">
        <v>124</v>
      </c>
      <c r="CP362" t="s">
        <v>113</v>
      </c>
      <c r="CQ362" t="s">
        <v>113</v>
      </c>
      <c r="CR362" t="s">
        <v>113</v>
      </c>
      <c r="CS362" t="s">
        <v>121</v>
      </c>
      <c r="CT362" t="s">
        <v>121</v>
      </c>
      <c r="CU362" t="s">
        <v>121</v>
      </c>
      <c r="CV362" t="s">
        <v>125</v>
      </c>
      <c r="CW362" t="str">
        <f>"15712824216"</f>
        <v>15712824216</v>
      </c>
      <c r="CX362" t="s">
        <v>9954</v>
      </c>
      <c r="CY362" t="s">
        <v>124</v>
      </c>
      <c r="CZ362" t="s">
        <v>126</v>
      </c>
      <c r="DA362" t="s">
        <v>113</v>
      </c>
      <c r="DB362" t="s">
        <v>113</v>
      </c>
      <c r="DC362" t="s">
        <v>121</v>
      </c>
      <c r="DD362" t="s">
        <v>113</v>
      </c>
    </row>
    <row r="363" spans="1:113" ht="15" customHeight="1" x14ac:dyDescent="0.25">
      <c r="A363" t="s">
        <v>9885</v>
      </c>
      <c r="B363" t="s">
        <v>129</v>
      </c>
      <c r="C363" s="1">
        <v>44095.913850810182</v>
      </c>
      <c r="D363" s="1">
        <v>44137</v>
      </c>
      <c r="E363" t="s">
        <v>113</v>
      </c>
      <c r="F363" t="s">
        <v>9886</v>
      </c>
      <c r="G363" t="s">
        <v>12786</v>
      </c>
      <c r="H363" t="s">
        <v>131</v>
      </c>
      <c r="I363">
        <v>43</v>
      </c>
      <c r="J363">
        <v>43</v>
      </c>
      <c r="K363" s="1">
        <v>44170</v>
      </c>
      <c r="L363" s="1">
        <v>44285</v>
      </c>
      <c r="M363" s="1">
        <v>44170</v>
      </c>
      <c r="N363" s="1">
        <v>44285</v>
      </c>
      <c r="O363" t="s">
        <v>132</v>
      </c>
      <c r="P363" t="s">
        <v>9887</v>
      </c>
      <c r="R363" t="s">
        <v>9888</v>
      </c>
      <c r="T363" t="s">
        <v>9889</v>
      </c>
      <c r="U363" t="s">
        <v>397</v>
      </c>
      <c r="V363" s="3">
        <v>84047</v>
      </c>
      <c r="W363" t="s">
        <v>117</v>
      </c>
      <c r="Y363">
        <v>18015692383</v>
      </c>
      <c r="AA363">
        <v>56173</v>
      </c>
      <c r="AB363" t="s">
        <v>2090</v>
      </c>
      <c r="AC363" t="s">
        <v>1848</v>
      </c>
      <c r="AD363" t="s">
        <v>4295</v>
      </c>
      <c r="AE363" t="s">
        <v>263</v>
      </c>
      <c r="AF363" t="s">
        <v>9890</v>
      </c>
      <c r="AH363" t="s">
        <v>9889</v>
      </c>
      <c r="AI363" t="s">
        <v>397</v>
      </c>
      <c r="AJ363" s="3">
        <v>84047</v>
      </c>
      <c r="AK363" t="s">
        <v>117</v>
      </c>
      <c r="AM363">
        <v>18015692383</v>
      </c>
      <c r="AO363" t="s">
        <v>167</v>
      </c>
      <c r="AP363" t="s">
        <v>141</v>
      </c>
      <c r="AQ363" t="s">
        <v>162</v>
      </c>
      <c r="AR363" t="s">
        <v>163</v>
      </c>
      <c r="AS363" t="s">
        <v>164</v>
      </c>
      <c r="AT363" t="s">
        <v>6838</v>
      </c>
      <c r="AU363" t="s">
        <v>166</v>
      </c>
      <c r="AV363" t="s">
        <v>157</v>
      </c>
      <c r="AW363" t="s">
        <v>158</v>
      </c>
      <c r="AX363" s="3">
        <v>78746</v>
      </c>
      <c r="AY363" t="s">
        <v>117</v>
      </c>
      <c r="BA363">
        <v>15123470007</v>
      </c>
      <c r="BC363" t="s">
        <v>167</v>
      </c>
      <c r="BD363" t="s">
        <v>168</v>
      </c>
      <c r="BE363" t="s">
        <v>158</v>
      </c>
      <c r="BF363" t="s">
        <v>2307</v>
      </c>
      <c r="BG363" t="s">
        <v>397</v>
      </c>
      <c r="BH363" s="1">
        <v>44094.833333333336</v>
      </c>
      <c r="BI363">
        <v>40</v>
      </c>
      <c r="BJ363">
        <v>4</v>
      </c>
      <c r="BK363">
        <v>6</v>
      </c>
      <c r="BL363">
        <v>6</v>
      </c>
      <c r="BM363">
        <v>6</v>
      </c>
      <c r="BN363">
        <v>6</v>
      </c>
      <c r="BO363">
        <v>6</v>
      </c>
      <c r="BP363">
        <v>6</v>
      </c>
      <c r="BQ363" t="str">
        <f>"8:00 AM"</f>
        <v>8:00 AM</v>
      </c>
      <c r="BR363" t="str">
        <f>"4:00 PM"</f>
        <v>4:00 PM</v>
      </c>
      <c r="BS363" t="s">
        <v>120</v>
      </c>
      <c r="BT363">
        <v>0</v>
      </c>
      <c r="BU363">
        <v>0</v>
      </c>
      <c r="BV363" t="s">
        <v>113</v>
      </c>
      <c r="BW363">
        <v>0</v>
      </c>
      <c r="BX363" t="s">
        <v>120</v>
      </c>
      <c r="BY363" t="s">
        <v>9888</v>
      </c>
      <c r="CA363" t="s">
        <v>9889</v>
      </c>
      <c r="CB363" t="s">
        <v>397</v>
      </c>
      <c r="CC363" s="3">
        <v>84047</v>
      </c>
      <c r="CD363" t="s">
        <v>405</v>
      </c>
      <c r="CE363" t="s">
        <v>406</v>
      </c>
      <c r="CF363" s="4">
        <v>15.7</v>
      </c>
      <c r="CG363" s="4">
        <v>15.7</v>
      </c>
      <c r="CH363" s="4">
        <v>23.55</v>
      </c>
      <c r="CI363" s="4">
        <v>23.55</v>
      </c>
      <c r="CJ363" t="s">
        <v>123</v>
      </c>
      <c r="CL363" t="s">
        <v>9891</v>
      </c>
      <c r="CO363" t="s">
        <v>124</v>
      </c>
      <c r="CP363" t="s">
        <v>121</v>
      </c>
      <c r="CQ363" t="s">
        <v>121</v>
      </c>
      <c r="CR363" t="s">
        <v>121</v>
      </c>
      <c r="CS363" t="s">
        <v>121</v>
      </c>
      <c r="CT363" t="s">
        <v>121</v>
      </c>
      <c r="CU363" t="s">
        <v>113</v>
      </c>
      <c r="CV363" t="s">
        <v>120</v>
      </c>
      <c r="CW363" t="str">
        <f>"18015692383"</f>
        <v>18015692383</v>
      </c>
      <c r="CX363" t="s">
        <v>9892</v>
      </c>
      <c r="CY363" t="s">
        <v>124</v>
      </c>
      <c r="CZ363" t="s">
        <v>126</v>
      </c>
      <c r="DA363" t="s">
        <v>113</v>
      </c>
      <c r="DB363" t="s">
        <v>113</v>
      </c>
      <c r="DC363" t="s">
        <v>121</v>
      </c>
      <c r="DD363" t="s">
        <v>113</v>
      </c>
    </row>
    <row r="364" spans="1:113" ht="15" customHeight="1" x14ac:dyDescent="0.25">
      <c r="A364" t="s">
        <v>4231</v>
      </c>
      <c r="B364" t="s">
        <v>129</v>
      </c>
      <c r="C364" s="1">
        <v>44096.391271643515</v>
      </c>
      <c r="D364" s="1">
        <v>44134</v>
      </c>
      <c r="E364" t="s">
        <v>113</v>
      </c>
      <c r="F364" t="s">
        <v>4232</v>
      </c>
      <c r="G364" t="s">
        <v>12791</v>
      </c>
      <c r="H364" t="s">
        <v>283</v>
      </c>
      <c r="I364">
        <v>14</v>
      </c>
      <c r="J364">
        <v>14</v>
      </c>
      <c r="K364" s="1">
        <v>44186</v>
      </c>
      <c r="L364" s="1">
        <v>44484</v>
      </c>
      <c r="M364" s="1">
        <v>44186</v>
      </c>
      <c r="N364" s="1">
        <v>44484</v>
      </c>
      <c r="O364" t="s">
        <v>115</v>
      </c>
      <c r="P364" t="s">
        <v>4233</v>
      </c>
      <c r="Q364" t="s">
        <v>4234</v>
      </c>
      <c r="R364" t="s">
        <v>4235</v>
      </c>
      <c r="S364" t="s">
        <v>4236</v>
      </c>
      <c r="T364" t="s">
        <v>4237</v>
      </c>
      <c r="U364" t="s">
        <v>3304</v>
      </c>
      <c r="V364" s="3">
        <v>83001</v>
      </c>
      <c r="W364" t="s">
        <v>117</v>
      </c>
      <c r="Y364">
        <v>13077333121</v>
      </c>
      <c r="AA364">
        <v>72111</v>
      </c>
      <c r="AB364" t="s">
        <v>4238</v>
      </c>
      <c r="AC364" t="s">
        <v>1272</v>
      </c>
      <c r="AE364" t="s">
        <v>4239</v>
      </c>
      <c r="AF364" t="s">
        <v>4235</v>
      </c>
      <c r="AG364" t="s">
        <v>4240</v>
      </c>
      <c r="AH364" t="s">
        <v>2453</v>
      </c>
      <c r="AI364" t="s">
        <v>3304</v>
      </c>
      <c r="AJ364" s="3">
        <v>83001</v>
      </c>
      <c r="AK364" t="s">
        <v>117</v>
      </c>
      <c r="AM364">
        <v>13077333121</v>
      </c>
      <c r="AO364" t="s">
        <v>124</v>
      </c>
      <c r="AP364" t="s">
        <v>239</v>
      </c>
      <c r="AQ364" t="s">
        <v>756</v>
      </c>
      <c r="AR364" t="s">
        <v>757</v>
      </c>
      <c r="AS364" t="s">
        <v>758</v>
      </c>
      <c r="AT364" t="s">
        <v>3910</v>
      </c>
      <c r="AU364" t="s">
        <v>3911</v>
      </c>
      <c r="AV364" t="s">
        <v>4241</v>
      </c>
      <c r="AW364" t="s">
        <v>610</v>
      </c>
      <c r="AX364" s="3">
        <v>22949</v>
      </c>
      <c r="AY364" t="s">
        <v>117</v>
      </c>
      <c r="BA364">
        <v>14342634300</v>
      </c>
      <c r="BC364" t="s">
        <v>4242</v>
      </c>
      <c r="BD364" t="s">
        <v>762</v>
      </c>
      <c r="BG364" t="s">
        <v>3304</v>
      </c>
      <c r="BH364" s="1">
        <v>44095.833333333336</v>
      </c>
      <c r="BI364">
        <v>35</v>
      </c>
      <c r="BJ364">
        <v>0</v>
      </c>
      <c r="BK364">
        <v>7</v>
      </c>
      <c r="BL364">
        <v>7</v>
      </c>
      <c r="BM364">
        <v>7</v>
      </c>
      <c r="BN364">
        <v>7</v>
      </c>
      <c r="BO364">
        <v>7</v>
      </c>
      <c r="BP364">
        <v>0</v>
      </c>
      <c r="BQ364" t="str">
        <f>"8:30 AM"</f>
        <v>8:30 AM</v>
      </c>
      <c r="BR364" t="str">
        <f>"4:00 PM"</f>
        <v>4:00 PM</v>
      </c>
      <c r="BS364" t="s">
        <v>120</v>
      </c>
      <c r="BT364">
        <v>0</v>
      </c>
      <c r="BU364">
        <v>3</v>
      </c>
      <c r="BV364" t="s">
        <v>113</v>
      </c>
      <c r="BW364">
        <v>0</v>
      </c>
      <c r="BX364" t="s">
        <v>4243</v>
      </c>
      <c r="BY364" t="s">
        <v>4244</v>
      </c>
      <c r="CA364" t="s">
        <v>2453</v>
      </c>
      <c r="CB364" t="s">
        <v>3304</v>
      </c>
      <c r="CC364" s="3">
        <v>83001</v>
      </c>
      <c r="CD364" t="s">
        <v>3311</v>
      </c>
      <c r="CE364" t="s">
        <v>3312</v>
      </c>
      <c r="CF364" s="4">
        <v>13.63</v>
      </c>
      <c r="CH364" s="4">
        <v>20.45</v>
      </c>
      <c r="CJ364" t="s">
        <v>123</v>
      </c>
      <c r="CK364" t="s">
        <v>1745</v>
      </c>
      <c r="CL364" t="s">
        <v>4245</v>
      </c>
      <c r="CO364" t="s">
        <v>124</v>
      </c>
      <c r="CP364" t="s">
        <v>121</v>
      </c>
      <c r="CQ364" t="s">
        <v>121</v>
      </c>
      <c r="CR364" t="s">
        <v>121</v>
      </c>
      <c r="CS364" t="s">
        <v>113</v>
      </c>
      <c r="CT364" t="s">
        <v>121</v>
      </c>
      <c r="CU364" t="s">
        <v>121</v>
      </c>
      <c r="CV364" t="s">
        <v>4246</v>
      </c>
      <c r="CW364" t="str">
        <f>"N/A"</f>
        <v>N/A</v>
      </c>
      <c r="CX364" t="s">
        <v>4247</v>
      </c>
      <c r="CY364" t="s">
        <v>4248</v>
      </c>
      <c r="CZ364" t="s">
        <v>126</v>
      </c>
      <c r="DA364" t="s">
        <v>113</v>
      </c>
      <c r="DB364" t="s">
        <v>121</v>
      </c>
      <c r="DC364" t="s">
        <v>121</v>
      </c>
      <c r="DD364" t="s">
        <v>113</v>
      </c>
      <c r="DE364" t="s">
        <v>4249</v>
      </c>
      <c r="DF364" t="s">
        <v>2662</v>
      </c>
      <c r="DG364" t="s">
        <v>1459</v>
      </c>
      <c r="DH364" t="s">
        <v>762</v>
      </c>
      <c r="DI364" t="s">
        <v>4242</v>
      </c>
    </row>
    <row r="365" spans="1:113" ht="15" customHeight="1" x14ac:dyDescent="0.25">
      <c r="A365" t="s">
        <v>12405</v>
      </c>
      <c r="B365" t="s">
        <v>129</v>
      </c>
      <c r="C365" s="1">
        <v>44096.417599421293</v>
      </c>
      <c r="D365" s="1">
        <v>44138</v>
      </c>
      <c r="E365" t="s">
        <v>113</v>
      </c>
      <c r="F365" t="s">
        <v>561</v>
      </c>
      <c r="G365" t="s">
        <v>12787</v>
      </c>
      <c r="H365" t="s">
        <v>176</v>
      </c>
      <c r="I365">
        <v>130</v>
      </c>
      <c r="J365">
        <v>130</v>
      </c>
      <c r="K365" s="1">
        <v>44186</v>
      </c>
      <c r="L365" s="1">
        <v>44489</v>
      </c>
      <c r="M365" s="1">
        <v>44186</v>
      </c>
      <c r="N365" s="1">
        <v>44489</v>
      </c>
      <c r="O365" t="s">
        <v>115</v>
      </c>
      <c r="P365" t="s">
        <v>12406</v>
      </c>
      <c r="R365" t="s">
        <v>12407</v>
      </c>
      <c r="T365" t="s">
        <v>2509</v>
      </c>
      <c r="U365" t="s">
        <v>182</v>
      </c>
      <c r="V365" s="3">
        <v>97502</v>
      </c>
      <c r="W365" t="s">
        <v>117</v>
      </c>
      <c r="Y365">
        <v>15413266093</v>
      </c>
      <c r="AA365">
        <v>1153</v>
      </c>
      <c r="AB365" t="s">
        <v>12408</v>
      </c>
      <c r="AC365" t="s">
        <v>12409</v>
      </c>
      <c r="AD365" t="s">
        <v>124</v>
      </c>
      <c r="AE365" t="s">
        <v>263</v>
      </c>
      <c r="AF365" t="s">
        <v>12407</v>
      </c>
      <c r="AH365" t="s">
        <v>2509</v>
      </c>
      <c r="AI365" t="s">
        <v>182</v>
      </c>
      <c r="AJ365" s="3">
        <v>97502</v>
      </c>
      <c r="AK365" t="s">
        <v>117</v>
      </c>
      <c r="AM365">
        <v>15413266093</v>
      </c>
      <c r="AO365" t="s">
        <v>12410</v>
      </c>
      <c r="AP365" t="s">
        <v>239</v>
      </c>
      <c r="AQ365" t="s">
        <v>595</v>
      </c>
      <c r="AR365" t="s">
        <v>596</v>
      </c>
      <c r="AS365" t="s">
        <v>124</v>
      </c>
      <c r="AT365" t="s">
        <v>597</v>
      </c>
      <c r="AU365" t="s">
        <v>475</v>
      </c>
      <c r="AV365" t="s">
        <v>476</v>
      </c>
      <c r="AW365" t="s">
        <v>324</v>
      </c>
      <c r="AX365" s="3">
        <v>83814</v>
      </c>
      <c r="AY365" t="s">
        <v>117</v>
      </c>
      <c r="BA365">
        <v>12087772654</v>
      </c>
      <c r="BC365" t="s">
        <v>598</v>
      </c>
      <c r="BD365" t="s">
        <v>478</v>
      </c>
      <c r="BG365" t="s">
        <v>182</v>
      </c>
      <c r="BH365" s="1">
        <v>44095.833333333336</v>
      </c>
      <c r="BI365">
        <v>40</v>
      </c>
      <c r="BJ365">
        <v>0</v>
      </c>
      <c r="BK365">
        <v>8</v>
      </c>
      <c r="BL365">
        <v>8</v>
      </c>
      <c r="BM365">
        <v>8</v>
      </c>
      <c r="BN365">
        <v>8</v>
      </c>
      <c r="BO365">
        <v>8</v>
      </c>
      <c r="BP365">
        <v>0</v>
      </c>
      <c r="BQ365" t="str">
        <f>"6:00 AM"</f>
        <v>6:00 AM</v>
      </c>
      <c r="BR365" t="str">
        <f>"3:30 PM"</f>
        <v>3:30 PM</v>
      </c>
      <c r="BS365" t="s">
        <v>120</v>
      </c>
      <c r="BT365">
        <v>0</v>
      </c>
      <c r="BU365">
        <v>3</v>
      </c>
      <c r="BV365" t="s">
        <v>113</v>
      </c>
      <c r="BW365">
        <v>0</v>
      </c>
      <c r="BX365" t="s">
        <v>12411</v>
      </c>
      <c r="BY365" t="s">
        <v>12412</v>
      </c>
      <c r="CA365" t="s">
        <v>2509</v>
      </c>
      <c r="CB365" t="s">
        <v>182</v>
      </c>
      <c r="CC365" s="3">
        <v>97502</v>
      </c>
      <c r="CD365" t="s">
        <v>137</v>
      </c>
      <c r="CE365" t="s">
        <v>582</v>
      </c>
      <c r="CF365" s="4">
        <v>12.78</v>
      </c>
      <c r="CG365" s="4">
        <v>25</v>
      </c>
      <c r="CH365" s="4">
        <v>19.170000000000002</v>
      </c>
      <c r="CI365" s="4">
        <v>37.5</v>
      </c>
      <c r="CJ365" t="s">
        <v>123</v>
      </c>
      <c r="CK365" t="s">
        <v>603</v>
      </c>
      <c r="CL365" t="s">
        <v>12413</v>
      </c>
      <c r="CM365" t="s">
        <v>12414</v>
      </c>
      <c r="CO365" t="s">
        <v>124</v>
      </c>
      <c r="CP365" t="s">
        <v>121</v>
      </c>
      <c r="CQ365" t="s">
        <v>121</v>
      </c>
      <c r="CR365" t="s">
        <v>121</v>
      </c>
      <c r="CS365" t="s">
        <v>113</v>
      </c>
      <c r="CT365" t="s">
        <v>121</v>
      </c>
      <c r="CU365" t="s">
        <v>121</v>
      </c>
      <c r="CV365" t="s">
        <v>485</v>
      </c>
      <c r="CW365" t="str">
        <f>"15413266093"</f>
        <v>15413266093</v>
      </c>
      <c r="CX365" t="s">
        <v>12410</v>
      </c>
      <c r="CY365" t="s">
        <v>124</v>
      </c>
      <c r="CZ365" t="s">
        <v>126</v>
      </c>
      <c r="DA365" t="s">
        <v>113</v>
      </c>
      <c r="DB365" t="s">
        <v>121</v>
      </c>
      <c r="DC365" t="s">
        <v>121</v>
      </c>
      <c r="DD365" t="s">
        <v>113</v>
      </c>
    </row>
    <row r="366" spans="1:113" ht="15" customHeight="1" x14ac:dyDescent="0.25">
      <c r="A366" t="s">
        <v>4414</v>
      </c>
      <c r="B366" t="s">
        <v>129</v>
      </c>
      <c r="C366" s="1">
        <v>44096.425978935185</v>
      </c>
      <c r="D366" s="1">
        <v>44133</v>
      </c>
      <c r="E366" t="s">
        <v>113</v>
      </c>
      <c r="F366" t="s">
        <v>4415</v>
      </c>
      <c r="G366" t="s">
        <v>12791</v>
      </c>
      <c r="H366" t="s">
        <v>283</v>
      </c>
      <c r="I366">
        <v>19</v>
      </c>
      <c r="J366">
        <v>19</v>
      </c>
      <c r="K366" s="1">
        <v>44186</v>
      </c>
      <c r="L366" s="1">
        <v>44490</v>
      </c>
      <c r="M366" s="1">
        <v>44186</v>
      </c>
      <c r="N366" s="1">
        <v>44490</v>
      </c>
      <c r="O366" t="s">
        <v>115</v>
      </c>
      <c r="P366" t="s">
        <v>4416</v>
      </c>
      <c r="Q366" t="s">
        <v>4417</v>
      </c>
      <c r="R366" t="s">
        <v>4418</v>
      </c>
      <c r="S366" t="s">
        <v>4419</v>
      </c>
      <c r="T366" t="s">
        <v>2453</v>
      </c>
      <c r="U366" t="s">
        <v>3304</v>
      </c>
      <c r="V366" s="3">
        <v>83001</v>
      </c>
      <c r="W366" t="s">
        <v>117</v>
      </c>
      <c r="Y366">
        <v>13077332648</v>
      </c>
      <c r="AA366">
        <v>72111</v>
      </c>
      <c r="AB366" t="s">
        <v>4420</v>
      </c>
      <c r="AC366" t="s">
        <v>4421</v>
      </c>
      <c r="AE366" t="s">
        <v>496</v>
      </c>
      <c r="AF366" t="s">
        <v>4418</v>
      </c>
      <c r="AG366" t="s">
        <v>4422</v>
      </c>
      <c r="AH366" t="s">
        <v>2453</v>
      </c>
      <c r="AI366" t="s">
        <v>3304</v>
      </c>
      <c r="AJ366" s="3">
        <v>83001</v>
      </c>
      <c r="AK366" t="s">
        <v>117</v>
      </c>
      <c r="AM366">
        <v>13077332648</v>
      </c>
      <c r="AO366" t="s">
        <v>517</v>
      </c>
      <c r="AP366" t="s">
        <v>239</v>
      </c>
      <c r="AQ366" t="s">
        <v>756</v>
      </c>
      <c r="AR366" t="s">
        <v>757</v>
      </c>
      <c r="AT366" t="s">
        <v>3910</v>
      </c>
      <c r="AU366" t="s">
        <v>3911</v>
      </c>
      <c r="AV366" t="s">
        <v>4241</v>
      </c>
      <c r="AW366" t="s">
        <v>610</v>
      </c>
      <c r="AX366" s="3">
        <v>22949</v>
      </c>
      <c r="AY366" t="s">
        <v>117</v>
      </c>
      <c r="BA366">
        <v>14342634300</v>
      </c>
      <c r="BC366" t="s">
        <v>4423</v>
      </c>
      <c r="BD366" t="s">
        <v>762</v>
      </c>
      <c r="BG366" t="s">
        <v>3304</v>
      </c>
      <c r="BH366" s="1">
        <v>44095.833333333336</v>
      </c>
      <c r="BI366">
        <v>35</v>
      </c>
      <c r="BJ366">
        <v>0</v>
      </c>
      <c r="BK366">
        <v>7</v>
      </c>
      <c r="BL366">
        <v>7</v>
      </c>
      <c r="BM366">
        <v>7</v>
      </c>
      <c r="BN366">
        <v>7</v>
      </c>
      <c r="BO366">
        <v>7</v>
      </c>
      <c r="BP366">
        <v>0</v>
      </c>
      <c r="BQ366" t="str">
        <f>"8:00 AM"</f>
        <v>8:00 AM</v>
      </c>
      <c r="BR366" t="str">
        <f>"3:30 PM"</f>
        <v>3:30 PM</v>
      </c>
      <c r="BS366" t="s">
        <v>120</v>
      </c>
      <c r="BT366">
        <v>0</v>
      </c>
      <c r="BU366">
        <v>0</v>
      </c>
      <c r="BV366" t="s">
        <v>113</v>
      </c>
      <c r="BW366">
        <v>0</v>
      </c>
      <c r="BX366" t="s">
        <v>4424</v>
      </c>
      <c r="BY366" t="s">
        <v>4425</v>
      </c>
      <c r="BZ366" t="s">
        <v>517</v>
      </c>
      <c r="CA366" t="s">
        <v>2453</v>
      </c>
      <c r="CB366" t="s">
        <v>3304</v>
      </c>
      <c r="CC366" s="3">
        <v>83001</v>
      </c>
      <c r="CD366" t="s">
        <v>3311</v>
      </c>
      <c r="CE366" t="s">
        <v>3312</v>
      </c>
      <c r="CF366" s="4">
        <v>13.63</v>
      </c>
      <c r="CH366" s="4">
        <v>20.45</v>
      </c>
      <c r="CJ366" t="s">
        <v>123</v>
      </c>
      <c r="CK366" t="s">
        <v>1745</v>
      </c>
      <c r="CL366" t="s">
        <v>4426</v>
      </c>
      <c r="CO366" t="s">
        <v>124</v>
      </c>
      <c r="CP366" t="s">
        <v>113</v>
      </c>
      <c r="CQ366" t="s">
        <v>113</v>
      </c>
      <c r="CR366" t="s">
        <v>121</v>
      </c>
      <c r="CS366" t="s">
        <v>121</v>
      </c>
      <c r="CT366" t="s">
        <v>121</v>
      </c>
      <c r="CU366" t="s">
        <v>121</v>
      </c>
      <c r="CV366" t="s">
        <v>4427</v>
      </c>
      <c r="CW366" t="str">
        <f>"13077332648"</f>
        <v>13077332648</v>
      </c>
      <c r="CX366" t="s">
        <v>4428</v>
      </c>
      <c r="CY366" t="s">
        <v>4429</v>
      </c>
      <c r="CZ366" t="s">
        <v>126</v>
      </c>
      <c r="DA366" t="s">
        <v>113</v>
      </c>
      <c r="DB366" t="s">
        <v>121</v>
      </c>
      <c r="DC366" t="s">
        <v>121</v>
      </c>
      <c r="DD366" t="s">
        <v>113</v>
      </c>
      <c r="DE366" t="s">
        <v>2869</v>
      </c>
      <c r="DF366" t="s">
        <v>948</v>
      </c>
      <c r="DH366" t="s">
        <v>762</v>
      </c>
      <c r="DI366" t="s">
        <v>4423</v>
      </c>
    </row>
    <row r="367" spans="1:113" ht="15" customHeight="1" x14ac:dyDescent="0.25">
      <c r="A367" t="s">
        <v>8491</v>
      </c>
      <c r="B367" t="s">
        <v>852</v>
      </c>
      <c r="C367" s="1">
        <v>44096.43482638889</v>
      </c>
      <c r="D367" s="1">
        <v>44168</v>
      </c>
      <c r="E367" t="s">
        <v>113</v>
      </c>
      <c r="F367" t="s">
        <v>3657</v>
      </c>
      <c r="G367" t="s">
        <v>12786</v>
      </c>
      <c r="H367" t="s">
        <v>131</v>
      </c>
      <c r="I367">
        <v>24</v>
      </c>
      <c r="K367" s="1">
        <v>44171</v>
      </c>
      <c r="L367" s="1">
        <v>44270</v>
      </c>
      <c r="O367" t="s">
        <v>132</v>
      </c>
      <c r="P367" t="s">
        <v>8492</v>
      </c>
      <c r="R367" t="s">
        <v>8493</v>
      </c>
      <c r="S367" t="s">
        <v>8494</v>
      </c>
      <c r="T367" t="s">
        <v>8495</v>
      </c>
      <c r="U367" t="s">
        <v>288</v>
      </c>
      <c r="V367" s="3">
        <v>80123</v>
      </c>
      <c r="W367" t="s">
        <v>117</v>
      </c>
      <c r="Y367">
        <v>13037812331</v>
      </c>
      <c r="AA367">
        <v>56173</v>
      </c>
      <c r="AB367" t="s">
        <v>8496</v>
      </c>
      <c r="AC367" t="s">
        <v>8497</v>
      </c>
      <c r="AE367" t="s">
        <v>1363</v>
      </c>
      <c r="AF367" t="s">
        <v>8493</v>
      </c>
      <c r="AH367" t="s">
        <v>8498</v>
      </c>
      <c r="AI367" t="s">
        <v>288</v>
      </c>
      <c r="AJ367" s="3">
        <v>80123</v>
      </c>
      <c r="AK367" t="s">
        <v>117</v>
      </c>
      <c r="AM367">
        <v>13037812331</v>
      </c>
      <c r="AO367" t="s">
        <v>124</v>
      </c>
      <c r="AP367" t="s">
        <v>141</v>
      </c>
      <c r="AQ367" t="s">
        <v>162</v>
      </c>
      <c r="AR367" t="s">
        <v>163</v>
      </c>
      <c r="AS367" t="s">
        <v>164</v>
      </c>
      <c r="AT367" t="s">
        <v>1465</v>
      </c>
      <c r="AU367" t="s">
        <v>1509</v>
      </c>
      <c r="AV367" t="s">
        <v>157</v>
      </c>
      <c r="AW367" t="s">
        <v>158</v>
      </c>
      <c r="AX367" s="3">
        <v>78746</v>
      </c>
      <c r="AY367" t="s">
        <v>117</v>
      </c>
      <c r="BA367">
        <v>15123470007</v>
      </c>
      <c r="BC367" t="s">
        <v>8499</v>
      </c>
      <c r="BD367" t="s">
        <v>1511</v>
      </c>
      <c r="BE367" t="s">
        <v>158</v>
      </c>
      <c r="BF367" t="s">
        <v>1512</v>
      </c>
      <c r="BG367" t="s">
        <v>288</v>
      </c>
      <c r="BH367" s="1">
        <v>44095.833333333336</v>
      </c>
      <c r="BI367">
        <v>40</v>
      </c>
      <c r="BJ367">
        <v>0</v>
      </c>
      <c r="BK367">
        <v>8</v>
      </c>
      <c r="BL367">
        <v>8</v>
      </c>
      <c r="BM367">
        <v>8</v>
      </c>
      <c r="BN367">
        <v>8</v>
      </c>
      <c r="BO367">
        <v>8</v>
      </c>
      <c r="BP367">
        <v>0</v>
      </c>
      <c r="BQ367" t="str">
        <f>"8:00 AM"</f>
        <v>8:00 AM</v>
      </c>
      <c r="BR367" t="str">
        <f>"4:30 PM"</f>
        <v>4:30 PM</v>
      </c>
      <c r="BS367" t="s">
        <v>120</v>
      </c>
      <c r="BT367">
        <v>0</v>
      </c>
      <c r="BU367">
        <v>0</v>
      </c>
      <c r="BV367" t="s">
        <v>113</v>
      </c>
      <c r="BW367">
        <v>0</v>
      </c>
      <c r="BX367" t="s">
        <v>8500</v>
      </c>
      <c r="BY367" t="s">
        <v>8501</v>
      </c>
      <c r="CA367" t="s">
        <v>2118</v>
      </c>
      <c r="CB367" t="s">
        <v>288</v>
      </c>
      <c r="CC367" s="3">
        <v>80216</v>
      </c>
      <c r="CD367" t="s">
        <v>8502</v>
      </c>
      <c r="CE367" t="s">
        <v>4971</v>
      </c>
      <c r="CF367" s="4">
        <v>18.98</v>
      </c>
      <c r="CG367" s="4">
        <v>20</v>
      </c>
      <c r="CH367" s="4">
        <v>28.47</v>
      </c>
      <c r="CI367" s="4">
        <v>30</v>
      </c>
      <c r="CJ367" t="s">
        <v>123</v>
      </c>
      <c r="CK367" t="s">
        <v>8503</v>
      </c>
      <c r="CL367" t="s">
        <v>8504</v>
      </c>
      <c r="CO367" t="s">
        <v>124</v>
      </c>
      <c r="CP367" t="s">
        <v>121</v>
      </c>
      <c r="CQ367" t="s">
        <v>121</v>
      </c>
      <c r="CR367" t="s">
        <v>121</v>
      </c>
      <c r="CS367" t="s">
        <v>121</v>
      </c>
      <c r="CT367" t="s">
        <v>121</v>
      </c>
      <c r="CU367" t="s">
        <v>113</v>
      </c>
      <c r="CV367" t="s">
        <v>5122</v>
      </c>
      <c r="CW367" t="str">
        <f>"13037812331"</f>
        <v>13037812331</v>
      </c>
      <c r="CX367" t="s">
        <v>8505</v>
      </c>
      <c r="CY367" t="s">
        <v>124</v>
      </c>
      <c r="CZ367" t="s">
        <v>126</v>
      </c>
      <c r="DA367" t="s">
        <v>113</v>
      </c>
      <c r="DB367" t="s">
        <v>113</v>
      </c>
      <c r="DC367" t="s">
        <v>121</v>
      </c>
      <c r="DD367" t="s">
        <v>113</v>
      </c>
    </row>
    <row r="368" spans="1:113" ht="15" customHeight="1" x14ac:dyDescent="0.25">
      <c r="A368" t="s">
        <v>5538</v>
      </c>
      <c r="B368" t="s">
        <v>129</v>
      </c>
      <c r="C368" s="1">
        <v>44096.440093518519</v>
      </c>
      <c r="D368" s="1">
        <v>44134</v>
      </c>
      <c r="E368" t="s">
        <v>113</v>
      </c>
      <c r="F368" t="s">
        <v>4415</v>
      </c>
      <c r="G368" t="s">
        <v>12791</v>
      </c>
      <c r="H368" t="s">
        <v>283</v>
      </c>
      <c r="I368">
        <v>8</v>
      </c>
      <c r="J368">
        <v>8</v>
      </c>
      <c r="K368" s="1">
        <v>44186</v>
      </c>
      <c r="L368" s="1">
        <v>44491</v>
      </c>
      <c r="M368" s="1">
        <v>44186</v>
      </c>
      <c r="N368" s="1">
        <v>44491</v>
      </c>
      <c r="O368" t="s">
        <v>115</v>
      </c>
      <c r="P368" t="s">
        <v>5539</v>
      </c>
      <c r="Q368" t="s">
        <v>5540</v>
      </c>
      <c r="R368" t="s">
        <v>5541</v>
      </c>
      <c r="S368" t="s">
        <v>5542</v>
      </c>
      <c r="T368" t="s">
        <v>5543</v>
      </c>
      <c r="U368" t="s">
        <v>499</v>
      </c>
      <c r="V368" s="3">
        <v>59758</v>
      </c>
      <c r="W368" t="s">
        <v>117</v>
      </c>
      <c r="Y368">
        <v>14066467376</v>
      </c>
      <c r="AA368">
        <v>72111</v>
      </c>
      <c r="AB368" t="s">
        <v>5314</v>
      </c>
      <c r="AC368" t="s">
        <v>5544</v>
      </c>
      <c r="AE368" t="s">
        <v>161</v>
      </c>
      <c r="AF368" t="s">
        <v>5541</v>
      </c>
      <c r="AG368" t="s">
        <v>5545</v>
      </c>
      <c r="AH368" t="s">
        <v>5546</v>
      </c>
      <c r="AI368" t="s">
        <v>499</v>
      </c>
      <c r="AJ368" s="3">
        <v>59758</v>
      </c>
      <c r="AK368" t="s">
        <v>117</v>
      </c>
      <c r="AM368">
        <v>14066467376</v>
      </c>
      <c r="AO368" t="s">
        <v>517</v>
      </c>
      <c r="AP368" t="s">
        <v>239</v>
      </c>
      <c r="AQ368" t="s">
        <v>756</v>
      </c>
      <c r="AR368" t="s">
        <v>757</v>
      </c>
      <c r="AT368" t="s">
        <v>1784</v>
      </c>
      <c r="AU368" t="s">
        <v>3911</v>
      </c>
      <c r="AV368" t="s">
        <v>1786</v>
      </c>
      <c r="AW368" t="s">
        <v>610</v>
      </c>
      <c r="AX368" s="3">
        <v>22949</v>
      </c>
      <c r="AY368" t="s">
        <v>117</v>
      </c>
      <c r="BA368">
        <v>14342634300</v>
      </c>
      <c r="BC368" t="s">
        <v>4423</v>
      </c>
      <c r="BD368" t="s">
        <v>762</v>
      </c>
      <c r="BG368" t="s">
        <v>499</v>
      </c>
      <c r="BH368" s="1">
        <v>44095.833333333336</v>
      </c>
      <c r="BI368">
        <v>35</v>
      </c>
      <c r="BJ368">
        <v>0</v>
      </c>
      <c r="BK368">
        <v>7</v>
      </c>
      <c r="BL368">
        <v>7</v>
      </c>
      <c r="BM368">
        <v>7</v>
      </c>
      <c r="BN368">
        <v>7</v>
      </c>
      <c r="BO368">
        <v>7</v>
      </c>
      <c r="BP368">
        <v>0</v>
      </c>
      <c r="BQ368" t="str">
        <f>"8:00 AM"</f>
        <v>8:00 AM</v>
      </c>
      <c r="BR368" t="str">
        <f>"3:30 PM"</f>
        <v>3:30 PM</v>
      </c>
      <c r="BS368" t="s">
        <v>120</v>
      </c>
      <c r="BT368">
        <v>0</v>
      </c>
      <c r="BU368">
        <v>0</v>
      </c>
      <c r="BV368" t="s">
        <v>113</v>
      </c>
      <c r="BW368">
        <v>0</v>
      </c>
      <c r="BX368" t="s">
        <v>5547</v>
      </c>
      <c r="BY368" t="s">
        <v>5541</v>
      </c>
      <c r="BZ368" t="s">
        <v>517</v>
      </c>
      <c r="CA368" t="s">
        <v>5546</v>
      </c>
      <c r="CB368" t="s">
        <v>499</v>
      </c>
      <c r="CC368" s="3">
        <v>59758</v>
      </c>
      <c r="CD368" t="s">
        <v>503</v>
      </c>
      <c r="CE368" t="s">
        <v>504</v>
      </c>
      <c r="CF368" s="4">
        <v>12.32</v>
      </c>
      <c r="CH368" s="4">
        <v>18.48</v>
      </c>
      <c r="CJ368" t="s">
        <v>123</v>
      </c>
      <c r="CK368" t="s">
        <v>1745</v>
      </c>
      <c r="CL368" t="s">
        <v>5548</v>
      </c>
      <c r="CO368" t="s">
        <v>124</v>
      </c>
      <c r="CP368" t="s">
        <v>113</v>
      </c>
      <c r="CQ368" t="s">
        <v>113</v>
      </c>
      <c r="CR368" t="s">
        <v>121</v>
      </c>
      <c r="CS368" t="s">
        <v>121</v>
      </c>
      <c r="CT368" t="s">
        <v>121</v>
      </c>
      <c r="CU368" t="s">
        <v>121</v>
      </c>
      <c r="CV368" t="s">
        <v>5549</v>
      </c>
      <c r="CW368" t="str">
        <f>"14066467376"</f>
        <v>14066467376</v>
      </c>
      <c r="CX368" t="s">
        <v>5550</v>
      </c>
      <c r="CY368" t="s">
        <v>5551</v>
      </c>
      <c r="CZ368" t="s">
        <v>126</v>
      </c>
      <c r="DA368" t="s">
        <v>113</v>
      </c>
      <c r="DB368" t="s">
        <v>121</v>
      </c>
      <c r="DC368" t="s">
        <v>121</v>
      </c>
      <c r="DD368" t="s">
        <v>113</v>
      </c>
      <c r="DE368" t="s">
        <v>2869</v>
      </c>
      <c r="DF368" t="s">
        <v>948</v>
      </c>
      <c r="DH368" t="s">
        <v>762</v>
      </c>
      <c r="DI368" t="s">
        <v>4423</v>
      </c>
    </row>
    <row r="369" spans="1:108" ht="15" customHeight="1" x14ac:dyDescent="0.25">
      <c r="A369" t="s">
        <v>8339</v>
      </c>
      <c r="B369" t="s">
        <v>852</v>
      </c>
      <c r="C369" s="1">
        <v>44096.454879282406</v>
      </c>
      <c r="D369" s="1">
        <v>44144</v>
      </c>
      <c r="E369" t="s">
        <v>113</v>
      </c>
      <c r="F369" t="s">
        <v>8340</v>
      </c>
      <c r="G369" t="s">
        <v>12786</v>
      </c>
      <c r="H369" t="s">
        <v>131</v>
      </c>
      <c r="I369">
        <v>9</v>
      </c>
      <c r="K369" s="1">
        <v>44171</v>
      </c>
      <c r="L369" s="1">
        <v>44228</v>
      </c>
      <c r="O369" t="s">
        <v>132</v>
      </c>
      <c r="P369" t="s">
        <v>8341</v>
      </c>
      <c r="R369" t="s">
        <v>8342</v>
      </c>
      <c r="T369" t="s">
        <v>157</v>
      </c>
      <c r="U369" t="s">
        <v>158</v>
      </c>
      <c r="V369" s="3">
        <v>78757</v>
      </c>
      <c r="W369" t="s">
        <v>117</v>
      </c>
      <c r="Y369">
        <v>15123013199</v>
      </c>
      <c r="AA369">
        <v>56173</v>
      </c>
      <c r="AB369" t="s">
        <v>1505</v>
      </c>
      <c r="AC369" t="s">
        <v>1506</v>
      </c>
      <c r="AD369" t="s">
        <v>616</v>
      </c>
      <c r="AE369" t="s">
        <v>263</v>
      </c>
      <c r="AF369" t="s">
        <v>8342</v>
      </c>
      <c r="AH369" t="s">
        <v>157</v>
      </c>
      <c r="AI369" t="s">
        <v>158</v>
      </c>
      <c r="AJ369" s="3">
        <v>78757</v>
      </c>
      <c r="AK369" t="s">
        <v>117</v>
      </c>
      <c r="AM369">
        <v>15123013199</v>
      </c>
      <c r="AO369" t="s">
        <v>124</v>
      </c>
      <c r="AP369" t="s">
        <v>141</v>
      </c>
      <c r="AQ369" t="s">
        <v>162</v>
      </c>
      <c r="AR369" t="s">
        <v>163</v>
      </c>
      <c r="AS369" t="s">
        <v>164</v>
      </c>
      <c r="AT369" t="s">
        <v>1465</v>
      </c>
      <c r="AU369" t="s">
        <v>1509</v>
      </c>
      <c r="AV369" t="s">
        <v>157</v>
      </c>
      <c r="AW369" t="s">
        <v>158</v>
      </c>
      <c r="AX369" s="3">
        <v>78746</v>
      </c>
      <c r="AY369" t="s">
        <v>117</v>
      </c>
      <c r="BA369">
        <v>15123470007</v>
      </c>
      <c r="BC369" t="s">
        <v>5119</v>
      </c>
      <c r="BD369" t="s">
        <v>8343</v>
      </c>
      <c r="BE369" t="s">
        <v>158</v>
      </c>
      <c r="BF369" t="s">
        <v>1512</v>
      </c>
      <c r="BG369" t="s">
        <v>158</v>
      </c>
      <c r="BH369" s="1">
        <v>44095.833333333336</v>
      </c>
      <c r="BI369">
        <v>40</v>
      </c>
      <c r="BJ369">
        <v>0</v>
      </c>
      <c r="BK369">
        <v>8</v>
      </c>
      <c r="BL369">
        <v>8</v>
      </c>
      <c r="BM369">
        <v>8</v>
      </c>
      <c r="BN369">
        <v>8</v>
      </c>
      <c r="BO369">
        <v>8</v>
      </c>
      <c r="BP369">
        <v>0</v>
      </c>
      <c r="BQ369" t="str">
        <f>"8:00 AM"</f>
        <v>8:00 AM</v>
      </c>
      <c r="BR369" t="str">
        <f>"5:00 PM"</f>
        <v>5:00 PM</v>
      </c>
      <c r="BS369" t="s">
        <v>120</v>
      </c>
      <c r="BT369">
        <v>0</v>
      </c>
      <c r="BU369">
        <v>0</v>
      </c>
      <c r="BV369" t="s">
        <v>113</v>
      </c>
      <c r="BW369">
        <v>0</v>
      </c>
      <c r="BX369" t="s">
        <v>120</v>
      </c>
      <c r="BY369" t="s">
        <v>8344</v>
      </c>
      <c r="CA369" t="s">
        <v>157</v>
      </c>
      <c r="CB369" t="s">
        <v>158</v>
      </c>
      <c r="CC369" s="3">
        <v>78757</v>
      </c>
      <c r="CD369" t="s">
        <v>1514</v>
      </c>
      <c r="CE369" t="s">
        <v>172</v>
      </c>
      <c r="CF369" s="4">
        <v>14.63</v>
      </c>
      <c r="CH369" s="4">
        <v>21.95</v>
      </c>
      <c r="CJ369" t="s">
        <v>123</v>
      </c>
      <c r="CK369" t="s">
        <v>1515</v>
      </c>
      <c r="CL369" t="s">
        <v>8345</v>
      </c>
      <c r="CO369" t="s">
        <v>124</v>
      </c>
      <c r="CP369" t="s">
        <v>121</v>
      </c>
      <c r="CQ369" t="s">
        <v>121</v>
      </c>
      <c r="CR369" t="s">
        <v>121</v>
      </c>
      <c r="CS369" t="s">
        <v>121</v>
      </c>
      <c r="CT369" t="s">
        <v>121</v>
      </c>
      <c r="CU369" t="s">
        <v>113</v>
      </c>
      <c r="CV369" t="s">
        <v>1517</v>
      </c>
      <c r="CW369" t="str">
        <f>"15123013199"</f>
        <v>15123013199</v>
      </c>
      <c r="CX369" t="s">
        <v>1518</v>
      </c>
      <c r="CY369" t="s">
        <v>124</v>
      </c>
      <c r="CZ369" t="s">
        <v>126</v>
      </c>
      <c r="DA369" t="s">
        <v>113</v>
      </c>
      <c r="DB369" t="s">
        <v>113</v>
      </c>
      <c r="DC369" t="s">
        <v>121</v>
      </c>
      <c r="DD369" t="s">
        <v>113</v>
      </c>
    </row>
    <row r="370" spans="1:108" ht="15" customHeight="1" x14ac:dyDescent="0.25">
      <c r="A370" t="s">
        <v>8478</v>
      </c>
      <c r="B370" t="s">
        <v>852</v>
      </c>
      <c r="C370" s="1">
        <v>44096.483913194446</v>
      </c>
      <c r="D370" s="1">
        <v>44127</v>
      </c>
      <c r="E370" t="s">
        <v>113</v>
      </c>
      <c r="F370" t="s">
        <v>1274</v>
      </c>
      <c r="G370" t="s">
        <v>12786</v>
      </c>
      <c r="H370" t="s">
        <v>131</v>
      </c>
      <c r="I370">
        <v>12</v>
      </c>
      <c r="K370" s="1">
        <v>44220</v>
      </c>
      <c r="L370" s="1">
        <v>44523</v>
      </c>
      <c r="O370" t="s">
        <v>132</v>
      </c>
      <c r="P370" t="s">
        <v>8479</v>
      </c>
      <c r="R370" t="s">
        <v>8480</v>
      </c>
      <c r="S370" t="s">
        <v>8481</v>
      </c>
      <c r="T370" t="s">
        <v>8482</v>
      </c>
      <c r="U370" t="s">
        <v>610</v>
      </c>
      <c r="V370" s="3">
        <v>24558</v>
      </c>
      <c r="W370" t="s">
        <v>117</v>
      </c>
      <c r="Y370">
        <v>14344767770</v>
      </c>
      <c r="AA370">
        <v>56173</v>
      </c>
      <c r="AB370" t="s">
        <v>8483</v>
      </c>
      <c r="AC370" t="s">
        <v>5345</v>
      </c>
      <c r="AD370" t="s">
        <v>5213</v>
      </c>
      <c r="AE370" t="s">
        <v>263</v>
      </c>
      <c r="AF370" t="s">
        <v>8480</v>
      </c>
      <c r="AG370" t="s">
        <v>8484</v>
      </c>
      <c r="AH370" t="s">
        <v>8482</v>
      </c>
      <c r="AI370" t="s">
        <v>610</v>
      </c>
      <c r="AJ370" s="3">
        <v>24558</v>
      </c>
      <c r="AK370" t="s">
        <v>117</v>
      </c>
      <c r="AM370">
        <v>14344767770</v>
      </c>
      <c r="AO370" t="s">
        <v>8485</v>
      </c>
      <c r="AP370" t="s">
        <v>141</v>
      </c>
      <c r="AQ370" t="s">
        <v>1297</v>
      </c>
      <c r="AR370" t="s">
        <v>1298</v>
      </c>
      <c r="AS370" t="s">
        <v>1014</v>
      </c>
      <c r="AT370" t="s">
        <v>1299</v>
      </c>
      <c r="AU370" t="s">
        <v>1300</v>
      </c>
      <c r="AV370" t="s">
        <v>1301</v>
      </c>
      <c r="AW370" t="s">
        <v>716</v>
      </c>
      <c r="AX370" s="3">
        <v>12207</v>
      </c>
      <c r="AY370" t="s">
        <v>117</v>
      </c>
      <c r="BA370">
        <v>15187012770</v>
      </c>
      <c r="BC370" t="s">
        <v>8486</v>
      </c>
      <c r="BD370" t="s">
        <v>1303</v>
      </c>
      <c r="BE370" t="s">
        <v>716</v>
      </c>
      <c r="BF370" t="s">
        <v>1304</v>
      </c>
      <c r="BG370" t="s">
        <v>610</v>
      </c>
      <c r="BH370" s="1">
        <v>44091.833333333336</v>
      </c>
      <c r="BI370">
        <v>40</v>
      </c>
      <c r="BJ370">
        <v>0</v>
      </c>
      <c r="BK370">
        <v>8</v>
      </c>
      <c r="BL370">
        <v>8</v>
      </c>
      <c r="BM370">
        <v>8</v>
      </c>
      <c r="BN370">
        <v>8</v>
      </c>
      <c r="BO370">
        <v>8</v>
      </c>
      <c r="BP370">
        <v>0</v>
      </c>
      <c r="BQ370" t="str">
        <f>"8:00 AM"</f>
        <v>8:00 AM</v>
      </c>
      <c r="BR370" t="str">
        <f>"5:00 PM"</f>
        <v>5:00 PM</v>
      </c>
      <c r="BS370" t="s">
        <v>120</v>
      </c>
      <c r="BT370">
        <v>0</v>
      </c>
      <c r="BU370">
        <v>3</v>
      </c>
      <c r="BV370" t="s">
        <v>113</v>
      </c>
      <c r="BW370">
        <v>0</v>
      </c>
      <c r="BX370" s="2" t="s">
        <v>8487</v>
      </c>
      <c r="BY370" t="s">
        <v>8480</v>
      </c>
      <c r="CA370" t="s">
        <v>8482</v>
      </c>
      <c r="CB370" t="s">
        <v>610</v>
      </c>
      <c r="CC370" s="3">
        <v>24558</v>
      </c>
      <c r="CD370" t="s">
        <v>2054</v>
      </c>
      <c r="CE370" t="s">
        <v>2055</v>
      </c>
      <c r="CF370" s="4">
        <v>11.99</v>
      </c>
      <c r="CH370" s="4">
        <v>17.989999999999998</v>
      </c>
      <c r="CJ370" t="s">
        <v>123</v>
      </c>
      <c r="CK370" t="s">
        <v>8488</v>
      </c>
      <c r="CL370" t="s">
        <v>8489</v>
      </c>
      <c r="CO370" t="s">
        <v>121</v>
      </c>
      <c r="CP370" t="s">
        <v>121</v>
      </c>
      <c r="CQ370" t="s">
        <v>121</v>
      </c>
      <c r="CR370" t="s">
        <v>121</v>
      </c>
      <c r="CS370" t="s">
        <v>113</v>
      </c>
      <c r="CT370" t="s">
        <v>121</v>
      </c>
      <c r="CU370" t="s">
        <v>121</v>
      </c>
      <c r="CV370" t="s">
        <v>8490</v>
      </c>
      <c r="CW370" t="str">
        <f>"14344767770"</f>
        <v>14344767770</v>
      </c>
      <c r="CX370" t="s">
        <v>8485</v>
      </c>
      <c r="CY370" t="s">
        <v>124</v>
      </c>
      <c r="CZ370" t="s">
        <v>126</v>
      </c>
      <c r="DA370" t="s">
        <v>113</v>
      </c>
      <c r="DB370" t="s">
        <v>121</v>
      </c>
      <c r="DC370" t="s">
        <v>121</v>
      </c>
      <c r="DD370" t="s">
        <v>113</v>
      </c>
    </row>
    <row r="371" spans="1:108" ht="15" customHeight="1" x14ac:dyDescent="0.25">
      <c r="A371" t="s">
        <v>8376</v>
      </c>
      <c r="B371" t="s">
        <v>852</v>
      </c>
      <c r="C371" s="1">
        <v>44096.537940277776</v>
      </c>
      <c r="D371" s="1">
        <v>44130</v>
      </c>
      <c r="E371" t="s">
        <v>113</v>
      </c>
      <c r="F371" t="s">
        <v>3657</v>
      </c>
      <c r="G371" t="s">
        <v>12786</v>
      </c>
      <c r="H371" t="s">
        <v>131</v>
      </c>
      <c r="I371">
        <v>80</v>
      </c>
      <c r="K371" s="1">
        <v>44171</v>
      </c>
      <c r="L371" s="1">
        <v>44228</v>
      </c>
      <c r="O371" t="s">
        <v>132</v>
      </c>
      <c r="P371" t="s">
        <v>8377</v>
      </c>
      <c r="R371" t="s">
        <v>8378</v>
      </c>
      <c r="T371" t="s">
        <v>6630</v>
      </c>
      <c r="U371" t="s">
        <v>158</v>
      </c>
      <c r="V371" s="3">
        <v>77433</v>
      </c>
      <c r="W371" t="s">
        <v>117</v>
      </c>
      <c r="Y371">
        <v>12816424696</v>
      </c>
      <c r="AA371">
        <v>56173</v>
      </c>
      <c r="AB371" t="s">
        <v>8379</v>
      </c>
      <c r="AC371" t="s">
        <v>6631</v>
      </c>
      <c r="AD371" t="s">
        <v>2885</v>
      </c>
      <c r="AE371" t="s">
        <v>161</v>
      </c>
      <c r="AF371" t="s">
        <v>6629</v>
      </c>
      <c r="AH371" t="s">
        <v>6630</v>
      </c>
      <c r="AI371" t="s">
        <v>158</v>
      </c>
      <c r="AJ371" s="3">
        <v>77433</v>
      </c>
      <c r="AK371" t="s">
        <v>117</v>
      </c>
      <c r="AM371">
        <v>12813049275</v>
      </c>
      <c r="AO371" t="s">
        <v>124</v>
      </c>
      <c r="AP371" t="s">
        <v>141</v>
      </c>
      <c r="AQ371" t="s">
        <v>162</v>
      </c>
      <c r="AR371" t="s">
        <v>163</v>
      </c>
      <c r="AS371" t="s">
        <v>164</v>
      </c>
      <c r="AT371" t="s">
        <v>1465</v>
      </c>
      <c r="AU371" t="s">
        <v>1509</v>
      </c>
      <c r="AV371" t="s">
        <v>157</v>
      </c>
      <c r="AW371" t="s">
        <v>158</v>
      </c>
      <c r="AX371" s="3">
        <v>78746</v>
      </c>
      <c r="AY371" t="s">
        <v>117</v>
      </c>
      <c r="BA371">
        <v>15123470007</v>
      </c>
      <c r="BC371" t="s">
        <v>3664</v>
      </c>
      <c r="BD371" t="s">
        <v>1511</v>
      </c>
      <c r="BE371" t="s">
        <v>158</v>
      </c>
      <c r="BF371" t="s">
        <v>8380</v>
      </c>
      <c r="BG371" t="s">
        <v>158</v>
      </c>
      <c r="BH371" s="1">
        <v>44095.833333333336</v>
      </c>
      <c r="BI371">
        <v>40</v>
      </c>
      <c r="BJ371">
        <v>0</v>
      </c>
      <c r="BK371">
        <v>8</v>
      </c>
      <c r="BL371">
        <v>8</v>
      </c>
      <c r="BM371">
        <v>8</v>
      </c>
      <c r="BN371">
        <v>8</v>
      </c>
      <c r="BO371">
        <v>8</v>
      </c>
      <c r="BP371">
        <v>0</v>
      </c>
      <c r="BQ371" t="str">
        <f>"6:30 AM"</f>
        <v>6:30 AM</v>
      </c>
      <c r="BR371" t="str">
        <f>"3:30 PM"</f>
        <v>3:30 PM</v>
      </c>
      <c r="BS371" t="s">
        <v>120</v>
      </c>
      <c r="BT371">
        <v>0</v>
      </c>
      <c r="BU371">
        <v>0</v>
      </c>
      <c r="BV371" t="s">
        <v>113</v>
      </c>
      <c r="BW371">
        <v>0</v>
      </c>
      <c r="BX371" t="s">
        <v>120</v>
      </c>
      <c r="BY371" t="s">
        <v>8378</v>
      </c>
      <c r="CA371" t="s">
        <v>6630</v>
      </c>
      <c r="CB371" t="s">
        <v>158</v>
      </c>
      <c r="CC371" s="3">
        <v>77433</v>
      </c>
      <c r="CD371" t="s">
        <v>1325</v>
      </c>
      <c r="CE371" t="s">
        <v>1326</v>
      </c>
      <c r="CF371" s="4">
        <v>13.93</v>
      </c>
      <c r="CH371" s="4">
        <v>20.9</v>
      </c>
      <c r="CJ371" t="s">
        <v>123</v>
      </c>
      <c r="CK371" t="s">
        <v>8381</v>
      </c>
      <c r="CL371" t="s">
        <v>8382</v>
      </c>
      <c r="CO371" t="s">
        <v>124</v>
      </c>
      <c r="CP371" t="s">
        <v>121</v>
      </c>
      <c r="CQ371" t="s">
        <v>121</v>
      </c>
      <c r="CR371" t="s">
        <v>121</v>
      </c>
      <c r="CS371" t="s">
        <v>121</v>
      </c>
      <c r="CT371" t="s">
        <v>121</v>
      </c>
      <c r="CU371" t="s">
        <v>113</v>
      </c>
      <c r="CV371" t="s">
        <v>173</v>
      </c>
      <c r="CW371" t="str">
        <f>"12813048193"</f>
        <v>12813048193</v>
      </c>
      <c r="CX371" t="s">
        <v>8383</v>
      </c>
      <c r="CY371" t="s">
        <v>124</v>
      </c>
      <c r="CZ371" t="s">
        <v>126</v>
      </c>
      <c r="DA371" t="s">
        <v>113</v>
      </c>
      <c r="DB371" t="s">
        <v>113</v>
      </c>
      <c r="DC371" t="s">
        <v>121</v>
      </c>
      <c r="DD371" t="s">
        <v>113</v>
      </c>
    </row>
    <row r="372" spans="1:108" ht="15" customHeight="1" x14ac:dyDescent="0.25">
      <c r="A372" t="s">
        <v>7775</v>
      </c>
      <c r="B372" t="s">
        <v>129</v>
      </c>
      <c r="C372" s="1">
        <v>44096.604320601851</v>
      </c>
      <c r="D372" s="1">
        <v>44134</v>
      </c>
      <c r="E372" t="s">
        <v>113</v>
      </c>
      <c r="F372" t="s">
        <v>130</v>
      </c>
      <c r="G372" t="s">
        <v>12786</v>
      </c>
      <c r="H372" t="s">
        <v>131</v>
      </c>
      <c r="I372">
        <v>23</v>
      </c>
      <c r="J372">
        <v>23</v>
      </c>
      <c r="K372" s="1">
        <v>44171</v>
      </c>
      <c r="L372" s="1">
        <v>44211</v>
      </c>
      <c r="M372" s="1">
        <v>44171</v>
      </c>
      <c r="N372" s="1">
        <v>44211</v>
      </c>
      <c r="O372" t="s">
        <v>132</v>
      </c>
      <c r="P372" t="s">
        <v>7776</v>
      </c>
      <c r="R372" t="s">
        <v>7777</v>
      </c>
      <c r="T372" t="s">
        <v>7778</v>
      </c>
      <c r="U372" t="s">
        <v>591</v>
      </c>
      <c r="V372" s="3">
        <v>29112</v>
      </c>
      <c r="W372" t="s">
        <v>117</v>
      </c>
      <c r="Y372">
        <v>18035180130</v>
      </c>
      <c r="AA372">
        <v>113110</v>
      </c>
      <c r="AB372" t="s">
        <v>1804</v>
      </c>
      <c r="AC372" t="s">
        <v>1717</v>
      </c>
      <c r="AE372" t="s">
        <v>139</v>
      </c>
      <c r="AF372" t="s">
        <v>7777</v>
      </c>
      <c r="AH372" t="s">
        <v>7778</v>
      </c>
      <c r="AI372" t="s">
        <v>591</v>
      </c>
      <c r="AJ372" s="3">
        <v>29112</v>
      </c>
      <c r="AK372" t="s">
        <v>117</v>
      </c>
      <c r="AM372">
        <v>18035180130</v>
      </c>
      <c r="AO372" t="s">
        <v>1806</v>
      </c>
      <c r="AP372" t="s">
        <v>141</v>
      </c>
      <c r="AQ372" t="s">
        <v>142</v>
      </c>
      <c r="AR372" t="s">
        <v>143</v>
      </c>
      <c r="AS372" t="s">
        <v>144</v>
      </c>
      <c r="AT372" t="s">
        <v>145</v>
      </c>
      <c r="AV372" t="s">
        <v>146</v>
      </c>
      <c r="AW372" t="s">
        <v>147</v>
      </c>
      <c r="AX372" s="3">
        <v>37110</v>
      </c>
      <c r="AY372" t="s">
        <v>117</v>
      </c>
      <c r="BA372">
        <v>19312747811</v>
      </c>
      <c r="BC372" t="s">
        <v>148</v>
      </c>
      <c r="BD372" t="s">
        <v>149</v>
      </c>
      <c r="BE372" t="s">
        <v>147</v>
      </c>
      <c r="BF372" t="s">
        <v>150</v>
      </c>
      <c r="BG372" t="s">
        <v>591</v>
      </c>
      <c r="BH372" s="1">
        <v>44095.833333333336</v>
      </c>
      <c r="BI372">
        <v>40</v>
      </c>
      <c r="BJ372">
        <v>0</v>
      </c>
      <c r="BK372">
        <v>8</v>
      </c>
      <c r="BL372">
        <v>8</v>
      </c>
      <c r="BM372">
        <v>8</v>
      </c>
      <c r="BN372">
        <v>8</v>
      </c>
      <c r="BO372">
        <v>8</v>
      </c>
      <c r="BP372">
        <v>0</v>
      </c>
      <c r="BQ372" t="str">
        <f>"7:00 AM"</f>
        <v>7:00 AM</v>
      </c>
      <c r="BR372" t="str">
        <f>"3:00 PM"</f>
        <v>3:00 PM</v>
      </c>
      <c r="BS372" t="s">
        <v>120</v>
      </c>
      <c r="BT372">
        <v>0</v>
      </c>
      <c r="BU372">
        <v>0</v>
      </c>
      <c r="BV372" t="s">
        <v>113</v>
      </c>
      <c r="BW372">
        <v>0</v>
      </c>
      <c r="BX372" t="s">
        <v>7779</v>
      </c>
      <c r="BY372" t="s">
        <v>7777</v>
      </c>
      <c r="CA372" t="s">
        <v>7778</v>
      </c>
      <c r="CB372" t="s">
        <v>591</v>
      </c>
      <c r="CC372" s="3">
        <v>29112</v>
      </c>
      <c r="CD372" t="s">
        <v>7780</v>
      </c>
      <c r="CE372" t="s">
        <v>7781</v>
      </c>
      <c r="CF372" s="4">
        <v>12.71</v>
      </c>
      <c r="CH372" s="4">
        <v>19.07</v>
      </c>
      <c r="CJ372" t="s">
        <v>123</v>
      </c>
      <c r="CL372" t="s">
        <v>7782</v>
      </c>
      <c r="CO372" t="s">
        <v>124</v>
      </c>
      <c r="CP372" t="s">
        <v>113</v>
      </c>
      <c r="CQ372" t="s">
        <v>121</v>
      </c>
      <c r="CR372" t="s">
        <v>121</v>
      </c>
      <c r="CS372" t="s">
        <v>113</v>
      </c>
      <c r="CT372" t="s">
        <v>121</v>
      </c>
      <c r="CU372" t="s">
        <v>113</v>
      </c>
      <c r="CV372" t="s">
        <v>125</v>
      </c>
      <c r="CW372" t="str">
        <f>"18035180130"</f>
        <v>18035180130</v>
      </c>
      <c r="CX372" t="s">
        <v>1809</v>
      </c>
      <c r="CY372" t="s">
        <v>124</v>
      </c>
      <c r="CZ372" t="s">
        <v>126</v>
      </c>
      <c r="DA372" t="s">
        <v>113</v>
      </c>
      <c r="DB372" t="s">
        <v>113</v>
      </c>
      <c r="DC372" t="s">
        <v>121</v>
      </c>
      <c r="DD372" t="s">
        <v>113</v>
      </c>
    </row>
    <row r="373" spans="1:108" ht="15" customHeight="1" x14ac:dyDescent="0.25">
      <c r="A373" t="s">
        <v>9824</v>
      </c>
      <c r="B373" t="s">
        <v>129</v>
      </c>
      <c r="C373" s="1">
        <v>44096.605876620371</v>
      </c>
      <c r="D373" s="1">
        <v>44137</v>
      </c>
      <c r="E373" t="s">
        <v>113</v>
      </c>
      <c r="F373" t="s">
        <v>9825</v>
      </c>
      <c r="G373" t="s">
        <v>12794</v>
      </c>
      <c r="H373" t="s">
        <v>464</v>
      </c>
      <c r="I373">
        <v>33</v>
      </c>
      <c r="J373">
        <v>33</v>
      </c>
      <c r="K373" s="1">
        <v>44179</v>
      </c>
      <c r="L373" s="1">
        <v>44377</v>
      </c>
      <c r="M373" s="1">
        <v>44179</v>
      </c>
      <c r="N373" s="1">
        <v>44377</v>
      </c>
      <c r="O373" t="s">
        <v>132</v>
      </c>
      <c r="P373" t="s">
        <v>9826</v>
      </c>
      <c r="R373" t="s">
        <v>9827</v>
      </c>
      <c r="T373" t="s">
        <v>9828</v>
      </c>
      <c r="U373" t="s">
        <v>541</v>
      </c>
      <c r="V373" s="3">
        <v>70517</v>
      </c>
      <c r="W373" t="s">
        <v>117</v>
      </c>
      <c r="X373" t="s">
        <v>9829</v>
      </c>
      <c r="Y373">
        <v>13376676118</v>
      </c>
      <c r="AA373">
        <v>3117</v>
      </c>
      <c r="AB373" t="s">
        <v>5034</v>
      </c>
      <c r="AC373" t="s">
        <v>8497</v>
      </c>
      <c r="AD373" t="s">
        <v>731</v>
      </c>
      <c r="AE373" t="s">
        <v>263</v>
      </c>
      <c r="AF373" t="s">
        <v>9827</v>
      </c>
      <c r="AH373" t="s">
        <v>9828</v>
      </c>
      <c r="AI373" t="s">
        <v>541</v>
      </c>
      <c r="AJ373" s="3">
        <v>70517</v>
      </c>
      <c r="AK373" t="s">
        <v>117</v>
      </c>
      <c r="AL373" t="s">
        <v>9829</v>
      </c>
      <c r="AM373">
        <v>13376676118</v>
      </c>
      <c r="AO373" t="s">
        <v>9830</v>
      </c>
      <c r="AP373" t="s">
        <v>239</v>
      </c>
      <c r="AQ373" t="s">
        <v>9831</v>
      </c>
      <c r="AR373" t="s">
        <v>3661</v>
      </c>
      <c r="AS373" t="s">
        <v>4010</v>
      </c>
      <c r="AT373" t="s">
        <v>9832</v>
      </c>
      <c r="AV373" t="s">
        <v>9833</v>
      </c>
      <c r="AW373" t="s">
        <v>541</v>
      </c>
      <c r="AX373" s="3">
        <v>70760</v>
      </c>
      <c r="AY373" t="s">
        <v>117</v>
      </c>
      <c r="AZ373" t="s">
        <v>9834</v>
      </c>
      <c r="BA373">
        <v>12256387218</v>
      </c>
      <c r="BC373" t="s">
        <v>9835</v>
      </c>
      <c r="BD373" t="s">
        <v>9836</v>
      </c>
      <c r="BG373" t="s">
        <v>541</v>
      </c>
      <c r="BH373" s="1">
        <v>44095.833333333336</v>
      </c>
      <c r="BI373">
        <v>35</v>
      </c>
      <c r="BJ373">
        <v>0</v>
      </c>
      <c r="BK373">
        <v>7</v>
      </c>
      <c r="BL373">
        <v>7</v>
      </c>
      <c r="BM373">
        <v>7</v>
      </c>
      <c r="BN373">
        <v>7</v>
      </c>
      <c r="BO373">
        <v>7</v>
      </c>
      <c r="BP373">
        <v>0</v>
      </c>
      <c r="BQ373" t="str">
        <f>"6:00 AM"</f>
        <v>6:00 AM</v>
      </c>
      <c r="BR373" t="str">
        <f>"2:00 PM"</f>
        <v>2:00 PM</v>
      </c>
      <c r="BS373" t="s">
        <v>120</v>
      </c>
      <c r="BT373">
        <v>0</v>
      </c>
      <c r="BU373">
        <v>0</v>
      </c>
      <c r="BV373" t="s">
        <v>113</v>
      </c>
      <c r="BW373">
        <v>0</v>
      </c>
      <c r="BX373" s="2" t="s">
        <v>9837</v>
      </c>
      <c r="BY373" t="s">
        <v>9827</v>
      </c>
      <c r="CA373" t="s">
        <v>9828</v>
      </c>
      <c r="CB373" t="s">
        <v>541</v>
      </c>
      <c r="CC373" s="3">
        <v>70517</v>
      </c>
      <c r="CD373" t="s">
        <v>9838</v>
      </c>
      <c r="CE373" t="s">
        <v>1185</v>
      </c>
      <c r="CF373" s="4">
        <v>9.2799999999999994</v>
      </c>
      <c r="CG373" s="4">
        <v>9.2799999999999994</v>
      </c>
      <c r="CH373" s="4">
        <v>13.92</v>
      </c>
      <c r="CI373" s="4">
        <v>13.92</v>
      </c>
      <c r="CJ373" t="s">
        <v>123</v>
      </c>
      <c r="CK373" t="s">
        <v>9839</v>
      </c>
      <c r="CL373" t="s">
        <v>9840</v>
      </c>
      <c r="CO373" t="s">
        <v>124</v>
      </c>
      <c r="CP373" t="s">
        <v>113</v>
      </c>
      <c r="CQ373" t="s">
        <v>113</v>
      </c>
      <c r="CR373" t="s">
        <v>121</v>
      </c>
      <c r="CS373" t="s">
        <v>113</v>
      </c>
      <c r="CT373" t="s">
        <v>121</v>
      </c>
      <c r="CU373" t="s">
        <v>121</v>
      </c>
      <c r="CV373" t="s">
        <v>9841</v>
      </c>
      <c r="CW373" t="str">
        <f>"13376676118"</f>
        <v>13376676118</v>
      </c>
      <c r="CX373" t="s">
        <v>124</v>
      </c>
      <c r="CY373" t="s">
        <v>6445</v>
      </c>
      <c r="CZ373" t="s">
        <v>126</v>
      </c>
      <c r="DA373" t="s">
        <v>113</v>
      </c>
      <c r="DB373" t="s">
        <v>121</v>
      </c>
      <c r="DC373" t="s">
        <v>121</v>
      </c>
      <c r="DD373" t="s">
        <v>113</v>
      </c>
    </row>
    <row r="374" spans="1:108" ht="15" customHeight="1" x14ac:dyDescent="0.25">
      <c r="A374" t="s">
        <v>9869</v>
      </c>
      <c r="B374" t="s">
        <v>129</v>
      </c>
      <c r="C374" s="1">
        <v>44096.644702199075</v>
      </c>
      <c r="D374" s="1">
        <v>44144</v>
      </c>
      <c r="E374" t="s">
        <v>113</v>
      </c>
      <c r="F374" t="s">
        <v>9870</v>
      </c>
      <c r="G374" t="s">
        <v>12865</v>
      </c>
      <c r="H374" t="s">
        <v>9871</v>
      </c>
      <c r="I374">
        <v>30</v>
      </c>
      <c r="J374">
        <v>30</v>
      </c>
      <c r="K374" s="1">
        <v>44175</v>
      </c>
      <c r="L374" s="1">
        <v>44479</v>
      </c>
      <c r="M374" s="1">
        <v>44175</v>
      </c>
      <c r="N374" s="1">
        <v>44479</v>
      </c>
      <c r="O374" t="s">
        <v>132</v>
      </c>
      <c r="P374" t="s">
        <v>9872</v>
      </c>
      <c r="R374" t="s">
        <v>9873</v>
      </c>
      <c r="T374" t="s">
        <v>2330</v>
      </c>
      <c r="U374" t="s">
        <v>1161</v>
      </c>
      <c r="V374" s="3">
        <v>98119</v>
      </c>
      <c r="W374" t="s">
        <v>117</v>
      </c>
      <c r="Y374">
        <v>12062815359</v>
      </c>
      <c r="AA374">
        <v>3117</v>
      </c>
      <c r="AB374" t="s">
        <v>9874</v>
      </c>
      <c r="AC374" t="s">
        <v>9875</v>
      </c>
      <c r="AE374" t="s">
        <v>9876</v>
      </c>
      <c r="AF374" t="s">
        <v>9873</v>
      </c>
      <c r="AH374" t="s">
        <v>2330</v>
      </c>
      <c r="AI374" t="s">
        <v>1161</v>
      </c>
      <c r="AJ374" s="3">
        <v>98119</v>
      </c>
      <c r="AK374" t="s">
        <v>117</v>
      </c>
      <c r="AM374">
        <v>12062815378</v>
      </c>
      <c r="AO374" t="s">
        <v>9877</v>
      </c>
      <c r="AP374" t="s">
        <v>141</v>
      </c>
      <c r="AQ374" t="s">
        <v>2095</v>
      </c>
      <c r="AR374" t="s">
        <v>2096</v>
      </c>
      <c r="AS374" t="s">
        <v>2097</v>
      </c>
      <c r="AT374" t="s">
        <v>2098</v>
      </c>
      <c r="AV374" t="s">
        <v>2099</v>
      </c>
      <c r="AW374" t="s">
        <v>1200</v>
      </c>
      <c r="AX374" s="3">
        <v>21117</v>
      </c>
      <c r="AY374" t="s">
        <v>117</v>
      </c>
      <c r="BA374">
        <v>14435014240</v>
      </c>
      <c r="BC374" t="s">
        <v>2100</v>
      </c>
      <c r="BD374" t="s">
        <v>3106</v>
      </c>
      <c r="BE374" t="s">
        <v>716</v>
      </c>
      <c r="BF374" t="s">
        <v>3107</v>
      </c>
      <c r="BG374" t="s">
        <v>2103</v>
      </c>
      <c r="BH374" s="1">
        <v>44095.833333333336</v>
      </c>
      <c r="BI374">
        <v>35</v>
      </c>
      <c r="BJ374">
        <v>5</v>
      </c>
      <c r="BK374">
        <v>5</v>
      </c>
      <c r="BL374">
        <v>5</v>
      </c>
      <c r="BM374">
        <v>5</v>
      </c>
      <c r="BN374">
        <v>5</v>
      </c>
      <c r="BO374">
        <v>5</v>
      </c>
      <c r="BP374">
        <v>5</v>
      </c>
      <c r="BQ374" t="str">
        <f>"6:00 AM"</f>
        <v>6:00 AM</v>
      </c>
      <c r="BR374" t="str">
        <f>"12:00 AM"</f>
        <v>12:00 AM</v>
      </c>
      <c r="BS374" t="s">
        <v>526</v>
      </c>
      <c r="BT374">
        <v>0</v>
      </c>
      <c r="BU374">
        <v>6</v>
      </c>
      <c r="BV374" t="s">
        <v>113</v>
      </c>
      <c r="BW374">
        <v>0</v>
      </c>
      <c r="BX374" s="2" t="s">
        <v>9878</v>
      </c>
      <c r="BY374" t="s">
        <v>9879</v>
      </c>
      <c r="CA374" t="s">
        <v>9880</v>
      </c>
      <c r="CB374" t="s">
        <v>2103</v>
      </c>
      <c r="CC374" s="3">
        <v>99633</v>
      </c>
      <c r="CD374" t="s">
        <v>9881</v>
      </c>
      <c r="CE374" t="s">
        <v>3112</v>
      </c>
      <c r="CF374" s="4">
        <v>14.97</v>
      </c>
      <c r="CH374" s="4">
        <v>22.46</v>
      </c>
      <c r="CJ374" t="s">
        <v>123</v>
      </c>
      <c r="CK374" t="s">
        <v>9882</v>
      </c>
      <c r="CL374" t="s">
        <v>9883</v>
      </c>
      <c r="CO374" t="s">
        <v>124</v>
      </c>
      <c r="CP374" t="s">
        <v>121</v>
      </c>
      <c r="CQ374" t="s">
        <v>121</v>
      </c>
      <c r="CR374" t="s">
        <v>121</v>
      </c>
      <c r="CS374" t="s">
        <v>113</v>
      </c>
      <c r="CT374" t="s">
        <v>121</v>
      </c>
      <c r="CU374" t="s">
        <v>121</v>
      </c>
      <c r="CV374" t="s">
        <v>9884</v>
      </c>
      <c r="CW374" t="str">
        <f>"14439736810"</f>
        <v>14439736810</v>
      </c>
      <c r="CX374" t="s">
        <v>2112</v>
      </c>
      <c r="CY374" t="s">
        <v>124</v>
      </c>
      <c r="CZ374" t="s">
        <v>126</v>
      </c>
      <c r="DA374" t="s">
        <v>113</v>
      </c>
      <c r="DB374" t="s">
        <v>121</v>
      </c>
      <c r="DC374" t="s">
        <v>121</v>
      </c>
      <c r="DD374" t="s">
        <v>113</v>
      </c>
    </row>
    <row r="375" spans="1:108" ht="15" customHeight="1" x14ac:dyDescent="0.25">
      <c r="A375" t="s">
        <v>4145</v>
      </c>
      <c r="B375" t="s">
        <v>129</v>
      </c>
      <c r="C375" s="1">
        <v>44096.697468402781</v>
      </c>
      <c r="D375" s="1">
        <v>44134</v>
      </c>
      <c r="E375" t="s">
        <v>113</v>
      </c>
      <c r="F375" t="s">
        <v>1024</v>
      </c>
      <c r="G375" t="s">
        <v>12798</v>
      </c>
      <c r="H375" t="s">
        <v>649</v>
      </c>
      <c r="I375">
        <v>45</v>
      </c>
      <c r="J375">
        <v>45</v>
      </c>
      <c r="K375" s="1">
        <v>44180</v>
      </c>
      <c r="L375" s="1">
        <v>44472</v>
      </c>
      <c r="M375" s="1">
        <v>44180</v>
      </c>
      <c r="N375" s="1">
        <v>44472</v>
      </c>
      <c r="O375" t="s">
        <v>132</v>
      </c>
      <c r="P375" t="s">
        <v>4146</v>
      </c>
      <c r="R375" t="s">
        <v>4147</v>
      </c>
      <c r="T375" t="s">
        <v>4148</v>
      </c>
      <c r="U375" t="s">
        <v>158</v>
      </c>
      <c r="V375" s="3">
        <v>76148</v>
      </c>
      <c r="W375" t="s">
        <v>117</v>
      </c>
      <c r="Y375">
        <v>18178329832</v>
      </c>
      <c r="AA375">
        <v>71399</v>
      </c>
      <c r="AB375" t="s">
        <v>4149</v>
      </c>
      <c r="AC375" t="s">
        <v>1176</v>
      </c>
      <c r="AE375" t="s">
        <v>263</v>
      </c>
      <c r="AF375" t="s">
        <v>4147</v>
      </c>
      <c r="AH375" t="s">
        <v>4148</v>
      </c>
      <c r="AI375" t="s">
        <v>158</v>
      </c>
      <c r="AJ375" s="3">
        <v>76148</v>
      </c>
      <c r="AK375" t="s">
        <v>117</v>
      </c>
      <c r="AM375">
        <v>18178329832</v>
      </c>
      <c r="AO375" t="s">
        <v>4150</v>
      </c>
      <c r="AP375" t="s">
        <v>141</v>
      </c>
      <c r="AQ375" t="s">
        <v>2984</v>
      </c>
      <c r="AR375" t="s">
        <v>164</v>
      </c>
      <c r="AS375" t="s">
        <v>2985</v>
      </c>
      <c r="AT375" t="s">
        <v>2986</v>
      </c>
      <c r="AU375" t="s">
        <v>2987</v>
      </c>
      <c r="AV375" t="s">
        <v>2988</v>
      </c>
      <c r="AW375" t="s">
        <v>1200</v>
      </c>
      <c r="AX375" s="3">
        <v>21401</v>
      </c>
      <c r="AY375" t="s">
        <v>117</v>
      </c>
      <c r="BA375">
        <v>14105739955</v>
      </c>
      <c r="BC375" t="s">
        <v>2989</v>
      </c>
      <c r="BD375" t="s">
        <v>2990</v>
      </c>
      <c r="BE375" t="s">
        <v>1200</v>
      </c>
      <c r="BF375" t="s">
        <v>2991</v>
      </c>
      <c r="BG375" t="s">
        <v>158</v>
      </c>
      <c r="BH375" s="1">
        <v>44090.833333333336</v>
      </c>
      <c r="BI375">
        <v>35</v>
      </c>
      <c r="BJ375">
        <v>7</v>
      </c>
      <c r="BK375">
        <v>0</v>
      </c>
      <c r="BL375">
        <v>0</v>
      </c>
      <c r="BM375">
        <v>7</v>
      </c>
      <c r="BN375">
        <v>7</v>
      </c>
      <c r="BO375">
        <v>7</v>
      </c>
      <c r="BP375">
        <v>7</v>
      </c>
      <c r="BQ375" t="str">
        <f>"4:00 PM"</f>
        <v>4:00 PM</v>
      </c>
      <c r="BR375" t="str">
        <f>"11:00 PM"</f>
        <v>11:00 PM</v>
      </c>
      <c r="BS375" t="s">
        <v>120</v>
      </c>
      <c r="BT375">
        <v>0</v>
      </c>
      <c r="BU375">
        <v>0</v>
      </c>
      <c r="BV375" t="s">
        <v>113</v>
      </c>
      <c r="BW375">
        <v>0</v>
      </c>
      <c r="BX375" t="s">
        <v>4108</v>
      </c>
      <c r="BY375" t="s">
        <v>4151</v>
      </c>
      <c r="CA375" t="s">
        <v>4152</v>
      </c>
      <c r="CB375" t="s">
        <v>158</v>
      </c>
      <c r="CC375" s="3">
        <v>79602</v>
      </c>
      <c r="CD375" t="s">
        <v>4153</v>
      </c>
      <c r="CE375" t="s">
        <v>4154</v>
      </c>
      <c r="CF375" s="4">
        <v>9.57</v>
      </c>
      <c r="CG375" s="4">
        <v>13.33</v>
      </c>
      <c r="CJ375" t="s">
        <v>123</v>
      </c>
      <c r="CL375" t="s">
        <v>4155</v>
      </c>
      <c r="CO375" t="s">
        <v>124</v>
      </c>
      <c r="CP375" t="s">
        <v>121</v>
      </c>
      <c r="CQ375" t="s">
        <v>113</v>
      </c>
      <c r="CR375" t="s">
        <v>121</v>
      </c>
      <c r="CS375" t="s">
        <v>121</v>
      </c>
      <c r="CT375" t="s">
        <v>121</v>
      </c>
      <c r="CU375" t="s">
        <v>121</v>
      </c>
      <c r="CV375" t="s">
        <v>4156</v>
      </c>
      <c r="CW375" t="str">
        <f>"18178329832"</f>
        <v>18178329832</v>
      </c>
      <c r="CX375" t="s">
        <v>4157</v>
      </c>
      <c r="CY375" t="s">
        <v>124</v>
      </c>
      <c r="CZ375" t="s">
        <v>126</v>
      </c>
      <c r="DA375" t="s">
        <v>113</v>
      </c>
      <c r="DB375" t="s">
        <v>121</v>
      </c>
      <c r="DC375" t="s">
        <v>121</v>
      </c>
      <c r="DD375" t="s">
        <v>113</v>
      </c>
    </row>
    <row r="376" spans="1:108" ht="15" customHeight="1" x14ac:dyDescent="0.25">
      <c r="A376" t="s">
        <v>7809</v>
      </c>
      <c r="B376" t="s">
        <v>129</v>
      </c>
      <c r="C376" s="1">
        <v>44096.698158564817</v>
      </c>
      <c r="D376" s="1">
        <v>44137</v>
      </c>
      <c r="E376" t="s">
        <v>121</v>
      </c>
      <c r="F376" t="s">
        <v>3187</v>
      </c>
      <c r="G376" t="s">
        <v>12791</v>
      </c>
      <c r="H376" t="s">
        <v>283</v>
      </c>
      <c r="I376">
        <v>16</v>
      </c>
      <c r="J376">
        <v>16</v>
      </c>
      <c r="K376" s="1">
        <v>44174</v>
      </c>
      <c r="L376" s="1">
        <v>44447</v>
      </c>
      <c r="M376" s="1">
        <v>44174</v>
      </c>
      <c r="N376" s="1">
        <v>44447</v>
      </c>
      <c r="O376" t="s">
        <v>115</v>
      </c>
      <c r="P376" t="s">
        <v>3188</v>
      </c>
      <c r="R376" t="s">
        <v>3189</v>
      </c>
      <c r="T376" t="s">
        <v>3190</v>
      </c>
      <c r="U376" t="s">
        <v>147</v>
      </c>
      <c r="V376" s="3">
        <v>38555</v>
      </c>
      <c r="W376" t="s">
        <v>117</v>
      </c>
      <c r="Y376">
        <v>18004891718</v>
      </c>
      <c r="AA376">
        <v>561720</v>
      </c>
      <c r="AB376" t="s">
        <v>614</v>
      </c>
      <c r="AC376" t="s">
        <v>3191</v>
      </c>
      <c r="AE376" t="s">
        <v>141</v>
      </c>
      <c r="AF376" t="s">
        <v>3189</v>
      </c>
      <c r="AH376" t="s">
        <v>3190</v>
      </c>
      <c r="AI376" t="s">
        <v>147</v>
      </c>
      <c r="AJ376" s="3">
        <v>38555</v>
      </c>
      <c r="AK376" t="s">
        <v>117</v>
      </c>
      <c r="AM376">
        <v>14077231146</v>
      </c>
      <c r="AO376" t="s">
        <v>3192</v>
      </c>
      <c r="BG376" t="s">
        <v>299</v>
      </c>
      <c r="BH376" s="1">
        <v>44095.833333333336</v>
      </c>
      <c r="BI376">
        <v>35</v>
      </c>
      <c r="BJ376">
        <v>7</v>
      </c>
      <c r="BK376">
        <v>0</v>
      </c>
      <c r="BL376">
        <v>0</v>
      </c>
      <c r="BM376">
        <v>7</v>
      </c>
      <c r="BN376">
        <v>7</v>
      </c>
      <c r="BO376">
        <v>7</v>
      </c>
      <c r="BP376">
        <v>7</v>
      </c>
      <c r="BQ376" t="str">
        <f>"9:00 AM"</f>
        <v>9:00 AM</v>
      </c>
      <c r="BR376" t="str">
        <f>"4:00 PM"</f>
        <v>4:00 PM</v>
      </c>
      <c r="BS376" t="s">
        <v>120</v>
      </c>
      <c r="BT376">
        <v>0</v>
      </c>
      <c r="BU376">
        <v>3</v>
      </c>
      <c r="BV376" t="s">
        <v>113</v>
      </c>
      <c r="BW376">
        <v>0</v>
      </c>
      <c r="BX376" t="s">
        <v>3193</v>
      </c>
      <c r="BY376" t="s">
        <v>7810</v>
      </c>
      <c r="CA376" t="s">
        <v>7811</v>
      </c>
      <c r="CB376" t="s">
        <v>299</v>
      </c>
      <c r="CC376" s="3">
        <v>96161</v>
      </c>
      <c r="CD376" t="s">
        <v>5508</v>
      </c>
      <c r="CE376" t="s">
        <v>1309</v>
      </c>
      <c r="CF376" s="4">
        <v>15.63</v>
      </c>
      <c r="CH376" s="4">
        <v>23.45</v>
      </c>
      <c r="CJ376" t="s">
        <v>123</v>
      </c>
      <c r="CK376" t="s">
        <v>7812</v>
      </c>
      <c r="CL376" t="s">
        <v>7813</v>
      </c>
      <c r="CO376" t="s">
        <v>124</v>
      </c>
      <c r="CP376" t="s">
        <v>113</v>
      </c>
      <c r="CQ376" t="s">
        <v>121</v>
      </c>
      <c r="CR376" t="s">
        <v>121</v>
      </c>
      <c r="CS376" t="s">
        <v>121</v>
      </c>
      <c r="CT376" t="s">
        <v>121</v>
      </c>
      <c r="CU376" t="s">
        <v>121</v>
      </c>
      <c r="CV376" t="s">
        <v>7814</v>
      </c>
      <c r="CW376" t="str">
        <f>"18004891718"</f>
        <v>18004891718</v>
      </c>
      <c r="CX376" t="s">
        <v>3201</v>
      </c>
      <c r="CY376" t="s">
        <v>3202</v>
      </c>
      <c r="CZ376" t="s">
        <v>126</v>
      </c>
      <c r="DA376" t="s">
        <v>113</v>
      </c>
      <c r="DB376" t="s">
        <v>121</v>
      </c>
      <c r="DC376" t="s">
        <v>121</v>
      </c>
      <c r="DD376" t="s">
        <v>113</v>
      </c>
    </row>
    <row r="377" spans="1:108" ht="15" customHeight="1" x14ac:dyDescent="0.25">
      <c r="A377" t="s">
        <v>8358</v>
      </c>
      <c r="B377" t="s">
        <v>129</v>
      </c>
      <c r="C377" s="1">
        <v>44096.724111805554</v>
      </c>
      <c r="D377" s="1">
        <v>44139</v>
      </c>
      <c r="E377" t="s">
        <v>121</v>
      </c>
      <c r="F377" t="s">
        <v>3187</v>
      </c>
      <c r="G377" t="s">
        <v>12791</v>
      </c>
      <c r="H377" t="s">
        <v>283</v>
      </c>
      <c r="I377">
        <v>8</v>
      </c>
      <c r="J377">
        <v>8</v>
      </c>
      <c r="K377" s="1">
        <v>44174</v>
      </c>
      <c r="L377" s="1">
        <v>44447</v>
      </c>
      <c r="M377" s="1">
        <v>44174</v>
      </c>
      <c r="N377" s="1">
        <v>44447</v>
      </c>
      <c r="O377" t="s">
        <v>115</v>
      </c>
      <c r="P377" t="s">
        <v>3188</v>
      </c>
      <c r="R377" t="s">
        <v>3189</v>
      </c>
      <c r="T377" t="s">
        <v>3190</v>
      </c>
      <c r="U377" t="s">
        <v>147</v>
      </c>
      <c r="V377" s="3">
        <v>38555</v>
      </c>
      <c r="W377" t="s">
        <v>117</v>
      </c>
      <c r="Y377">
        <v>18004891718</v>
      </c>
      <c r="AA377">
        <v>561720</v>
      </c>
      <c r="AB377" t="s">
        <v>614</v>
      </c>
      <c r="AC377" t="s">
        <v>3191</v>
      </c>
      <c r="AE377" t="s">
        <v>141</v>
      </c>
      <c r="AF377" t="s">
        <v>3189</v>
      </c>
      <c r="AH377" t="s">
        <v>3190</v>
      </c>
      <c r="AI377" t="s">
        <v>147</v>
      </c>
      <c r="AJ377" s="3">
        <v>38555</v>
      </c>
      <c r="AK377" t="s">
        <v>117</v>
      </c>
      <c r="AM377">
        <v>14077231146</v>
      </c>
      <c r="AO377" t="s">
        <v>3192</v>
      </c>
      <c r="BG377" t="s">
        <v>234</v>
      </c>
      <c r="BH377" s="1">
        <v>44095.833333333336</v>
      </c>
      <c r="BI377">
        <v>35</v>
      </c>
      <c r="BJ377">
        <v>7</v>
      </c>
      <c r="BK377">
        <v>0</v>
      </c>
      <c r="BL377">
        <v>0</v>
      </c>
      <c r="BM377">
        <v>7</v>
      </c>
      <c r="BN377">
        <v>7</v>
      </c>
      <c r="BO377">
        <v>7</v>
      </c>
      <c r="BP377">
        <v>7</v>
      </c>
      <c r="BQ377" t="str">
        <f>"9:00 AM"</f>
        <v>9:00 AM</v>
      </c>
      <c r="BR377" t="str">
        <f>"4:00 PM"</f>
        <v>4:00 PM</v>
      </c>
      <c r="BS377" t="s">
        <v>120</v>
      </c>
      <c r="BT377">
        <v>0</v>
      </c>
      <c r="BU377">
        <v>3</v>
      </c>
      <c r="BV377" t="s">
        <v>113</v>
      </c>
      <c r="BW377">
        <v>0</v>
      </c>
      <c r="BX377" t="s">
        <v>3193</v>
      </c>
      <c r="BY377" t="s">
        <v>8359</v>
      </c>
      <c r="CA377" t="s">
        <v>8360</v>
      </c>
      <c r="CB377" t="s">
        <v>234</v>
      </c>
      <c r="CC377" s="3">
        <v>32092</v>
      </c>
      <c r="CD377" t="s">
        <v>8361</v>
      </c>
      <c r="CE377" t="s">
        <v>8362</v>
      </c>
      <c r="CF377" s="4">
        <v>11.13</v>
      </c>
      <c r="CH377" s="4">
        <v>16.690000000000001</v>
      </c>
      <c r="CJ377" t="s">
        <v>123</v>
      </c>
      <c r="CK377" t="s">
        <v>8363</v>
      </c>
      <c r="CL377" t="s">
        <v>8364</v>
      </c>
      <c r="CO377" t="s">
        <v>124</v>
      </c>
      <c r="CP377" t="s">
        <v>113</v>
      </c>
      <c r="CQ377" t="s">
        <v>121</v>
      </c>
      <c r="CR377" t="s">
        <v>121</v>
      </c>
      <c r="CS377" t="s">
        <v>121</v>
      </c>
      <c r="CT377" t="s">
        <v>121</v>
      </c>
      <c r="CU377" t="s">
        <v>121</v>
      </c>
      <c r="CV377" t="s">
        <v>6417</v>
      </c>
      <c r="CW377" t="str">
        <f>"18004891718"</f>
        <v>18004891718</v>
      </c>
      <c r="CX377" t="s">
        <v>3201</v>
      </c>
      <c r="CY377" t="s">
        <v>3202</v>
      </c>
      <c r="CZ377" t="s">
        <v>126</v>
      </c>
      <c r="DA377" t="s">
        <v>113</v>
      </c>
      <c r="DB377" t="s">
        <v>121</v>
      </c>
      <c r="DC377" t="s">
        <v>121</v>
      </c>
      <c r="DD377" t="s">
        <v>113</v>
      </c>
    </row>
    <row r="378" spans="1:108" ht="15" customHeight="1" x14ac:dyDescent="0.25">
      <c r="A378" t="s">
        <v>10557</v>
      </c>
      <c r="B378" t="s">
        <v>129</v>
      </c>
      <c r="C378" s="1">
        <v>44096.732471990741</v>
      </c>
      <c r="D378" s="1">
        <v>44138</v>
      </c>
      <c r="E378" t="s">
        <v>121</v>
      </c>
      <c r="F378" t="s">
        <v>3187</v>
      </c>
      <c r="G378" t="s">
        <v>12791</v>
      </c>
      <c r="H378" t="s">
        <v>283</v>
      </c>
      <c r="I378">
        <v>12</v>
      </c>
      <c r="J378">
        <v>12</v>
      </c>
      <c r="K378" s="1">
        <v>44174</v>
      </c>
      <c r="L378" s="1">
        <v>44447</v>
      </c>
      <c r="M378" s="1">
        <v>44174</v>
      </c>
      <c r="N378" s="1">
        <v>44447</v>
      </c>
      <c r="O378" t="s">
        <v>115</v>
      </c>
      <c r="P378" t="s">
        <v>3188</v>
      </c>
      <c r="R378" t="s">
        <v>3189</v>
      </c>
      <c r="T378" t="s">
        <v>3190</v>
      </c>
      <c r="U378" t="s">
        <v>147</v>
      </c>
      <c r="V378" s="3">
        <v>38555</v>
      </c>
      <c r="W378" t="s">
        <v>117</v>
      </c>
      <c r="Y378">
        <v>18004891718</v>
      </c>
      <c r="AA378">
        <v>561720</v>
      </c>
      <c r="AB378" t="s">
        <v>614</v>
      </c>
      <c r="AC378" t="s">
        <v>3191</v>
      </c>
      <c r="AE378" t="s">
        <v>141</v>
      </c>
      <c r="AF378" t="s">
        <v>3189</v>
      </c>
      <c r="AH378" t="s">
        <v>3190</v>
      </c>
      <c r="AI378" t="s">
        <v>147</v>
      </c>
      <c r="AJ378" s="3">
        <v>38555</v>
      </c>
      <c r="AK378" t="s">
        <v>117</v>
      </c>
      <c r="AM378">
        <v>14077231146</v>
      </c>
      <c r="AO378" t="s">
        <v>3192</v>
      </c>
      <c r="BG378" t="s">
        <v>234</v>
      </c>
      <c r="BH378" s="1">
        <v>44095.833333333336</v>
      </c>
      <c r="BI378">
        <v>35</v>
      </c>
      <c r="BJ378">
        <v>7</v>
      </c>
      <c r="BK378">
        <v>0</v>
      </c>
      <c r="BL378">
        <v>0</v>
      </c>
      <c r="BM378">
        <v>7</v>
      </c>
      <c r="BN378">
        <v>7</v>
      </c>
      <c r="BO378">
        <v>7</v>
      </c>
      <c r="BP378">
        <v>7</v>
      </c>
      <c r="BQ378" t="str">
        <f>"9:00 AM"</f>
        <v>9:00 AM</v>
      </c>
      <c r="BR378" t="str">
        <f>"4:00 PM"</f>
        <v>4:00 PM</v>
      </c>
      <c r="BS378" t="s">
        <v>120</v>
      </c>
      <c r="BT378">
        <v>0</v>
      </c>
      <c r="BU378">
        <v>3</v>
      </c>
      <c r="BV378" t="s">
        <v>113</v>
      </c>
      <c r="BW378">
        <v>0</v>
      </c>
      <c r="BX378" t="s">
        <v>10558</v>
      </c>
      <c r="BY378" t="s">
        <v>10559</v>
      </c>
      <c r="BZ378" t="s">
        <v>10560</v>
      </c>
      <c r="CA378" t="s">
        <v>1100</v>
      </c>
      <c r="CB378" t="s">
        <v>234</v>
      </c>
      <c r="CC378" s="3">
        <v>32413</v>
      </c>
      <c r="CD378" t="s">
        <v>1105</v>
      </c>
      <c r="CE378" t="s">
        <v>1106</v>
      </c>
      <c r="CF378" s="4">
        <v>11.13</v>
      </c>
      <c r="CH378" s="4">
        <v>16.690000000000001</v>
      </c>
      <c r="CJ378" t="s">
        <v>3197</v>
      </c>
      <c r="CK378" t="s">
        <v>10561</v>
      </c>
      <c r="CL378" t="s">
        <v>10562</v>
      </c>
      <c r="CO378" t="s">
        <v>124</v>
      </c>
      <c r="CP378" t="s">
        <v>113</v>
      </c>
      <c r="CQ378" t="s">
        <v>121</v>
      </c>
      <c r="CR378" t="s">
        <v>121</v>
      </c>
      <c r="CS378" t="s">
        <v>121</v>
      </c>
      <c r="CT378" t="s">
        <v>121</v>
      </c>
      <c r="CU378" t="s">
        <v>121</v>
      </c>
      <c r="CV378" t="s">
        <v>6417</v>
      </c>
      <c r="CW378" t="str">
        <f>"18004891718"</f>
        <v>18004891718</v>
      </c>
      <c r="CX378" t="s">
        <v>3201</v>
      </c>
      <c r="CY378" t="s">
        <v>3202</v>
      </c>
      <c r="CZ378" t="s">
        <v>126</v>
      </c>
      <c r="DA378" t="s">
        <v>113</v>
      </c>
      <c r="DB378" t="s">
        <v>121</v>
      </c>
      <c r="DC378" t="s">
        <v>121</v>
      </c>
      <c r="DD378" t="s">
        <v>113</v>
      </c>
    </row>
    <row r="379" spans="1:108" ht="15" customHeight="1" x14ac:dyDescent="0.25">
      <c r="A379" t="s">
        <v>8388</v>
      </c>
      <c r="B379" t="s">
        <v>129</v>
      </c>
      <c r="C379" s="1">
        <v>44096.749882870368</v>
      </c>
      <c r="D379" s="1">
        <v>44137</v>
      </c>
      <c r="E379" t="s">
        <v>121</v>
      </c>
      <c r="F379" t="s">
        <v>3187</v>
      </c>
      <c r="G379" t="s">
        <v>12791</v>
      </c>
      <c r="H379" t="s">
        <v>283</v>
      </c>
      <c r="I379">
        <v>6</v>
      </c>
      <c r="J379">
        <v>6</v>
      </c>
      <c r="K379" s="1">
        <v>44174</v>
      </c>
      <c r="L379" s="1">
        <v>44447</v>
      </c>
      <c r="M379" s="1">
        <v>44174</v>
      </c>
      <c r="N379" s="1">
        <v>44447</v>
      </c>
      <c r="O379" t="s">
        <v>115</v>
      </c>
      <c r="P379" t="s">
        <v>3188</v>
      </c>
      <c r="R379" t="s">
        <v>3189</v>
      </c>
      <c r="T379" t="s">
        <v>3190</v>
      </c>
      <c r="U379" t="s">
        <v>147</v>
      </c>
      <c r="V379" s="3">
        <v>38555</v>
      </c>
      <c r="W379" t="s">
        <v>117</v>
      </c>
      <c r="Y379">
        <v>18004891718</v>
      </c>
      <c r="AA379">
        <v>561720</v>
      </c>
      <c r="AB379" t="s">
        <v>614</v>
      </c>
      <c r="AC379" t="s">
        <v>3191</v>
      </c>
      <c r="AE379" t="s">
        <v>141</v>
      </c>
      <c r="AF379" t="s">
        <v>3189</v>
      </c>
      <c r="AH379" t="s">
        <v>3190</v>
      </c>
      <c r="AI379" t="s">
        <v>147</v>
      </c>
      <c r="AJ379" s="3">
        <v>38555</v>
      </c>
      <c r="AK379" t="s">
        <v>117</v>
      </c>
      <c r="AM379">
        <v>14077231146</v>
      </c>
      <c r="AO379" t="s">
        <v>3192</v>
      </c>
      <c r="BG379" t="s">
        <v>234</v>
      </c>
      <c r="BH379" s="1">
        <v>44095.833333333336</v>
      </c>
      <c r="BI379">
        <v>35</v>
      </c>
      <c r="BJ379">
        <v>7</v>
      </c>
      <c r="BK379">
        <v>0</v>
      </c>
      <c r="BL379">
        <v>0</v>
      </c>
      <c r="BM379">
        <v>7</v>
      </c>
      <c r="BN379">
        <v>7</v>
      </c>
      <c r="BO379">
        <v>7</v>
      </c>
      <c r="BP379">
        <v>7</v>
      </c>
      <c r="BQ379" t="str">
        <f>"9:00 AM"</f>
        <v>9:00 AM</v>
      </c>
      <c r="BR379" t="str">
        <f>"4:00 PM"</f>
        <v>4:00 PM</v>
      </c>
      <c r="BS379" t="s">
        <v>120</v>
      </c>
      <c r="BT379">
        <v>0</v>
      </c>
      <c r="BU379">
        <v>3</v>
      </c>
      <c r="BV379" t="s">
        <v>113</v>
      </c>
      <c r="BW379">
        <v>0</v>
      </c>
      <c r="BX379" t="s">
        <v>3193</v>
      </c>
      <c r="BY379" t="s">
        <v>8389</v>
      </c>
      <c r="CA379" t="s">
        <v>8390</v>
      </c>
      <c r="CB379" t="s">
        <v>234</v>
      </c>
      <c r="CC379" s="3">
        <v>32550</v>
      </c>
      <c r="CD379" t="s">
        <v>8391</v>
      </c>
      <c r="CE379" t="s">
        <v>2436</v>
      </c>
      <c r="CF379" s="4">
        <v>11.1</v>
      </c>
      <c r="CH379" s="4">
        <v>16.649999999999999</v>
      </c>
      <c r="CJ379" t="s">
        <v>3197</v>
      </c>
      <c r="CK379" t="s">
        <v>8392</v>
      </c>
      <c r="CL379" t="s">
        <v>8393</v>
      </c>
      <c r="CO379" t="s">
        <v>124</v>
      </c>
      <c r="CP379" t="s">
        <v>113</v>
      </c>
      <c r="CQ379" t="s">
        <v>121</v>
      </c>
      <c r="CR379" t="s">
        <v>121</v>
      </c>
      <c r="CS379" t="s">
        <v>121</v>
      </c>
      <c r="CT379" t="s">
        <v>121</v>
      </c>
      <c r="CU379" t="s">
        <v>121</v>
      </c>
      <c r="CV379" t="s">
        <v>8394</v>
      </c>
      <c r="CW379" t="str">
        <f>"18004891718"</f>
        <v>18004891718</v>
      </c>
      <c r="CX379" t="s">
        <v>3201</v>
      </c>
      <c r="CY379" t="s">
        <v>3202</v>
      </c>
      <c r="CZ379" t="s">
        <v>126</v>
      </c>
      <c r="DA379" t="s">
        <v>113</v>
      </c>
      <c r="DB379" t="s">
        <v>121</v>
      </c>
      <c r="DC379" t="s">
        <v>121</v>
      </c>
      <c r="DD379" t="s">
        <v>113</v>
      </c>
    </row>
    <row r="380" spans="1:108" ht="15" customHeight="1" x14ac:dyDescent="0.25">
      <c r="A380" t="s">
        <v>3169</v>
      </c>
      <c r="B380" t="s">
        <v>627</v>
      </c>
      <c r="C380" s="1">
        <v>44096.763341435188</v>
      </c>
      <c r="D380" s="1">
        <v>44147</v>
      </c>
      <c r="E380" t="s">
        <v>113</v>
      </c>
      <c r="F380" t="s">
        <v>3170</v>
      </c>
      <c r="G380" t="s">
        <v>12786</v>
      </c>
      <c r="H380" t="s">
        <v>131</v>
      </c>
      <c r="I380">
        <v>120</v>
      </c>
      <c r="J380">
        <v>118</v>
      </c>
      <c r="K380" s="1">
        <v>44166</v>
      </c>
      <c r="L380" s="1">
        <v>44561</v>
      </c>
      <c r="M380" s="1">
        <v>44166</v>
      </c>
      <c r="N380" s="1">
        <v>44561</v>
      </c>
      <c r="O380" t="s">
        <v>854</v>
      </c>
      <c r="P380" t="s">
        <v>3171</v>
      </c>
      <c r="Q380" t="s">
        <v>3172</v>
      </c>
      <c r="R380" t="s">
        <v>3173</v>
      </c>
      <c r="S380" t="s">
        <v>124</v>
      </c>
      <c r="T380" t="s">
        <v>3174</v>
      </c>
      <c r="U380" t="s">
        <v>541</v>
      </c>
      <c r="V380" s="3">
        <v>70460</v>
      </c>
      <c r="W380" t="s">
        <v>117</v>
      </c>
      <c r="X380" t="s">
        <v>124</v>
      </c>
      <c r="Y380">
        <v>19856432427</v>
      </c>
      <c r="AA380">
        <v>56173</v>
      </c>
      <c r="AB380" t="s">
        <v>3175</v>
      </c>
      <c r="AC380" t="s">
        <v>3176</v>
      </c>
      <c r="AE380" t="s">
        <v>2121</v>
      </c>
      <c r="AF380" t="s">
        <v>3173</v>
      </c>
      <c r="AH380" t="s">
        <v>3174</v>
      </c>
      <c r="AI380" t="s">
        <v>541</v>
      </c>
      <c r="AJ380" s="3">
        <v>70460</v>
      </c>
      <c r="AK380" t="s">
        <v>117</v>
      </c>
      <c r="AM380">
        <v>19856432427</v>
      </c>
      <c r="AO380" t="s">
        <v>3177</v>
      </c>
      <c r="AP380" t="s">
        <v>239</v>
      </c>
      <c r="AQ380" t="s">
        <v>2682</v>
      </c>
      <c r="AR380" t="s">
        <v>2683</v>
      </c>
      <c r="AT380" t="s">
        <v>2684</v>
      </c>
      <c r="AU380" t="s">
        <v>2685</v>
      </c>
      <c r="AV380" t="s">
        <v>565</v>
      </c>
      <c r="AW380" t="s">
        <v>440</v>
      </c>
      <c r="AX380" s="3">
        <v>85048</v>
      </c>
      <c r="AY380" t="s">
        <v>117</v>
      </c>
      <c r="BA380">
        <v>14809411885</v>
      </c>
      <c r="BC380" t="s">
        <v>2686</v>
      </c>
      <c r="BD380" t="s">
        <v>2687</v>
      </c>
      <c r="BG380" t="s">
        <v>541</v>
      </c>
      <c r="BH380" s="1">
        <v>44095.833333333336</v>
      </c>
      <c r="BI380">
        <v>40</v>
      </c>
      <c r="BJ380">
        <v>0</v>
      </c>
      <c r="BK380">
        <v>8</v>
      </c>
      <c r="BL380">
        <v>8</v>
      </c>
      <c r="BM380">
        <v>8</v>
      </c>
      <c r="BN380">
        <v>8</v>
      </c>
      <c r="BO380">
        <v>8</v>
      </c>
      <c r="BP380">
        <v>0</v>
      </c>
      <c r="BQ380" t="str">
        <f>"6:00 AM"</f>
        <v>6:00 AM</v>
      </c>
      <c r="BR380" t="str">
        <f>"2:30 PM"</f>
        <v>2:30 PM</v>
      </c>
      <c r="BS380" t="s">
        <v>120</v>
      </c>
      <c r="BT380">
        <v>0</v>
      </c>
      <c r="BU380">
        <v>3</v>
      </c>
      <c r="BV380" t="s">
        <v>113</v>
      </c>
      <c r="BW380">
        <v>0</v>
      </c>
      <c r="BX380" t="s">
        <v>3178</v>
      </c>
      <c r="BY380" t="s">
        <v>3179</v>
      </c>
      <c r="CA380" t="s">
        <v>3180</v>
      </c>
      <c r="CB380" t="s">
        <v>541</v>
      </c>
      <c r="CC380" s="3">
        <v>70668</v>
      </c>
      <c r="CD380" t="s">
        <v>3181</v>
      </c>
      <c r="CE380" t="s">
        <v>3182</v>
      </c>
      <c r="CF380" s="4">
        <v>12.22</v>
      </c>
      <c r="CG380" s="4">
        <v>12.22</v>
      </c>
      <c r="CH380" s="4">
        <v>18.329999999999998</v>
      </c>
      <c r="CJ380" t="s">
        <v>123</v>
      </c>
      <c r="CK380" t="s">
        <v>3183</v>
      </c>
      <c r="CL380" t="s">
        <v>3184</v>
      </c>
      <c r="CO380" t="s">
        <v>121</v>
      </c>
      <c r="CP380" t="s">
        <v>121</v>
      </c>
      <c r="CQ380" t="s">
        <v>121</v>
      </c>
      <c r="CR380" t="s">
        <v>121</v>
      </c>
      <c r="CS380" t="s">
        <v>121</v>
      </c>
      <c r="CT380" t="s">
        <v>121</v>
      </c>
      <c r="CU380" t="s">
        <v>121</v>
      </c>
      <c r="CV380" t="s">
        <v>3185</v>
      </c>
      <c r="CW380" t="str">
        <f>"19856432427"</f>
        <v>19856432427</v>
      </c>
      <c r="CX380" t="s">
        <v>3177</v>
      </c>
      <c r="CY380" t="s">
        <v>124</v>
      </c>
      <c r="CZ380" t="s">
        <v>126</v>
      </c>
      <c r="DA380" t="s">
        <v>113</v>
      </c>
      <c r="DB380" t="s">
        <v>121</v>
      </c>
      <c r="DC380" t="s">
        <v>121</v>
      </c>
      <c r="DD380" t="s">
        <v>113</v>
      </c>
    </row>
    <row r="381" spans="1:108" ht="15" customHeight="1" x14ac:dyDescent="0.25">
      <c r="A381" t="s">
        <v>11146</v>
      </c>
      <c r="B381" t="s">
        <v>129</v>
      </c>
      <c r="C381" s="1">
        <v>44097.108065162036</v>
      </c>
      <c r="D381" s="1">
        <v>44139</v>
      </c>
      <c r="E381" t="s">
        <v>113</v>
      </c>
      <c r="F381" t="s">
        <v>11147</v>
      </c>
      <c r="G381" t="s">
        <v>12794</v>
      </c>
      <c r="H381" t="s">
        <v>464</v>
      </c>
      <c r="I381">
        <v>66</v>
      </c>
      <c r="J381">
        <v>66</v>
      </c>
      <c r="K381" s="1">
        <v>44166</v>
      </c>
      <c r="L381" s="1">
        <v>44377</v>
      </c>
      <c r="M381" s="1">
        <v>44166</v>
      </c>
      <c r="N381" s="1">
        <v>44377</v>
      </c>
      <c r="O381" t="s">
        <v>132</v>
      </c>
      <c r="P381" t="s">
        <v>11148</v>
      </c>
      <c r="Q381" t="s">
        <v>11149</v>
      </c>
      <c r="R381" t="s">
        <v>11150</v>
      </c>
      <c r="T381" t="s">
        <v>5141</v>
      </c>
      <c r="U381" t="s">
        <v>541</v>
      </c>
      <c r="V381" s="3">
        <v>70501</v>
      </c>
      <c r="W381" t="s">
        <v>117</v>
      </c>
      <c r="X381" t="s">
        <v>11151</v>
      </c>
      <c r="Y381">
        <v>13372348001</v>
      </c>
      <c r="AA381">
        <v>3117</v>
      </c>
      <c r="AB381" t="s">
        <v>11152</v>
      </c>
      <c r="AC381" t="s">
        <v>11153</v>
      </c>
      <c r="AD381" t="s">
        <v>11154</v>
      </c>
      <c r="AE381" t="s">
        <v>263</v>
      </c>
      <c r="AF381" t="s">
        <v>11155</v>
      </c>
      <c r="AH381" t="s">
        <v>5141</v>
      </c>
      <c r="AI381" t="s">
        <v>541</v>
      </c>
      <c r="AJ381" s="3">
        <v>70501</v>
      </c>
      <c r="AK381" t="s">
        <v>117</v>
      </c>
      <c r="AL381" t="s">
        <v>11151</v>
      </c>
      <c r="AM381">
        <v>13372348001</v>
      </c>
      <c r="AO381" t="s">
        <v>11156</v>
      </c>
      <c r="AP381" t="s">
        <v>239</v>
      </c>
      <c r="AQ381" t="s">
        <v>9936</v>
      </c>
      <c r="AR381" t="s">
        <v>9937</v>
      </c>
      <c r="AS381" t="s">
        <v>4010</v>
      </c>
      <c r="AT381" t="s">
        <v>9832</v>
      </c>
      <c r="AV381" t="s">
        <v>9833</v>
      </c>
      <c r="AW381" t="s">
        <v>541</v>
      </c>
      <c r="AX381" s="3">
        <v>70760</v>
      </c>
      <c r="AY381" t="s">
        <v>117</v>
      </c>
      <c r="AZ381" t="s">
        <v>9834</v>
      </c>
      <c r="BA381">
        <v>12256387218</v>
      </c>
      <c r="BC381" t="s">
        <v>9835</v>
      </c>
      <c r="BD381" t="s">
        <v>9836</v>
      </c>
      <c r="BG381" t="s">
        <v>541</v>
      </c>
      <c r="BH381" s="1">
        <v>44096.833333333336</v>
      </c>
      <c r="BI381">
        <v>35</v>
      </c>
      <c r="BJ381">
        <v>0</v>
      </c>
      <c r="BK381">
        <v>7</v>
      </c>
      <c r="BL381">
        <v>7</v>
      </c>
      <c r="BM381">
        <v>7</v>
      </c>
      <c r="BN381">
        <v>7</v>
      </c>
      <c r="BO381">
        <v>7</v>
      </c>
      <c r="BP381">
        <v>0</v>
      </c>
      <c r="BQ381" t="str">
        <f>"6:00 AM"</f>
        <v>6:00 AM</v>
      </c>
      <c r="BR381" t="str">
        <f>"2:00 PM"</f>
        <v>2:00 PM</v>
      </c>
      <c r="BS381" t="s">
        <v>120</v>
      </c>
      <c r="BT381">
        <v>0</v>
      </c>
      <c r="BU381">
        <v>0</v>
      </c>
      <c r="BV381" t="s">
        <v>113</v>
      </c>
      <c r="BW381">
        <v>0</v>
      </c>
      <c r="BX381" s="2" t="s">
        <v>11157</v>
      </c>
      <c r="BY381" t="s">
        <v>11155</v>
      </c>
      <c r="CA381" t="s">
        <v>5141</v>
      </c>
      <c r="CB381" t="s">
        <v>541</v>
      </c>
      <c r="CC381" s="3">
        <v>70501</v>
      </c>
      <c r="CD381" t="s">
        <v>5150</v>
      </c>
      <c r="CE381" t="s">
        <v>1185</v>
      </c>
      <c r="CF381" s="4">
        <v>9.2799999999999994</v>
      </c>
      <c r="CG381" s="4">
        <v>9.2799999999999994</v>
      </c>
      <c r="CH381" s="4">
        <v>13.92</v>
      </c>
      <c r="CI381" s="4">
        <v>13.92</v>
      </c>
      <c r="CJ381" t="s">
        <v>123</v>
      </c>
      <c r="CK381" t="s">
        <v>11158</v>
      </c>
      <c r="CL381" t="s">
        <v>11159</v>
      </c>
      <c r="CO381" t="s">
        <v>121</v>
      </c>
      <c r="CP381" t="s">
        <v>113</v>
      </c>
      <c r="CQ381" t="s">
        <v>113</v>
      </c>
      <c r="CR381" t="s">
        <v>121</v>
      </c>
      <c r="CS381" t="s">
        <v>113</v>
      </c>
      <c r="CT381" t="s">
        <v>121</v>
      </c>
      <c r="CU381" t="s">
        <v>121</v>
      </c>
      <c r="CV381" t="s">
        <v>11160</v>
      </c>
      <c r="CW381" t="str">
        <f>"13372348001"</f>
        <v>13372348001</v>
      </c>
      <c r="CX381" t="s">
        <v>124</v>
      </c>
      <c r="CY381" t="s">
        <v>6445</v>
      </c>
      <c r="CZ381" t="s">
        <v>126</v>
      </c>
      <c r="DA381" t="s">
        <v>113</v>
      </c>
      <c r="DB381" t="s">
        <v>121</v>
      </c>
      <c r="DC381" t="s">
        <v>121</v>
      </c>
      <c r="DD381" t="s">
        <v>113</v>
      </c>
    </row>
    <row r="382" spans="1:108" ht="15" customHeight="1" x14ac:dyDescent="0.25">
      <c r="A382" t="s">
        <v>8408</v>
      </c>
      <c r="B382" t="s">
        <v>129</v>
      </c>
      <c r="C382" s="1">
        <v>44097.614539236114</v>
      </c>
      <c r="D382" s="1">
        <v>44140</v>
      </c>
      <c r="E382" t="s">
        <v>113</v>
      </c>
      <c r="F382" t="s">
        <v>8409</v>
      </c>
      <c r="G382" t="s">
        <v>12786</v>
      </c>
      <c r="H382" t="s">
        <v>131</v>
      </c>
      <c r="I382">
        <v>10</v>
      </c>
      <c r="J382">
        <v>10</v>
      </c>
      <c r="K382" s="1">
        <v>44172</v>
      </c>
      <c r="L382" s="1">
        <v>44285</v>
      </c>
      <c r="M382" s="1">
        <v>44172</v>
      </c>
      <c r="N382" s="1">
        <v>44285</v>
      </c>
      <c r="O382" t="s">
        <v>132</v>
      </c>
      <c r="P382" t="s">
        <v>8410</v>
      </c>
      <c r="Q382" t="s">
        <v>8410</v>
      </c>
      <c r="R382" t="s">
        <v>8411</v>
      </c>
      <c r="T382" t="s">
        <v>2895</v>
      </c>
      <c r="U382" t="s">
        <v>397</v>
      </c>
      <c r="V382" s="3">
        <v>84065</v>
      </c>
      <c r="W382" t="s">
        <v>117</v>
      </c>
      <c r="Y382">
        <v>18015416263</v>
      </c>
      <c r="AA382">
        <v>56173</v>
      </c>
      <c r="AB382" t="s">
        <v>8412</v>
      </c>
      <c r="AC382" t="s">
        <v>6114</v>
      </c>
      <c r="AD382" t="s">
        <v>8413</v>
      </c>
      <c r="AE382" t="s">
        <v>8414</v>
      </c>
      <c r="AF382" t="s">
        <v>8411</v>
      </c>
      <c r="AH382" t="s">
        <v>2895</v>
      </c>
      <c r="AI382" t="s">
        <v>397</v>
      </c>
      <c r="AJ382" s="3">
        <v>84065</v>
      </c>
      <c r="AK382" t="s">
        <v>117</v>
      </c>
      <c r="AM382">
        <v>18015416263</v>
      </c>
      <c r="AO382" t="s">
        <v>8415</v>
      </c>
      <c r="BG382" t="s">
        <v>397</v>
      </c>
      <c r="BH382" s="1">
        <v>44094.833333333336</v>
      </c>
      <c r="BI382">
        <v>45</v>
      </c>
      <c r="BJ382">
        <v>5</v>
      </c>
      <c r="BK382">
        <v>7</v>
      </c>
      <c r="BL382">
        <v>7</v>
      </c>
      <c r="BM382">
        <v>7</v>
      </c>
      <c r="BN382">
        <v>7</v>
      </c>
      <c r="BO382">
        <v>7</v>
      </c>
      <c r="BP382">
        <v>5</v>
      </c>
      <c r="BQ382" t="str">
        <f>"5:00 AM"</f>
        <v>5:00 AM</v>
      </c>
      <c r="BR382" t="str">
        <f>"12:00 PM"</f>
        <v>12:00 PM</v>
      </c>
      <c r="BS382" t="s">
        <v>120</v>
      </c>
      <c r="BT382">
        <v>2</v>
      </c>
      <c r="BU382">
        <v>2</v>
      </c>
      <c r="BV382" t="s">
        <v>113</v>
      </c>
      <c r="BW382">
        <v>0</v>
      </c>
      <c r="BX382" t="s">
        <v>8416</v>
      </c>
      <c r="BY382" t="s">
        <v>8411</v>
      </c>
      <c r="BZ382" t="s">
        <v>8417</v>
      </c>
      <c r="CA382" t="s">
        <v>2895</v>
      </c>
      <c r="CB382" t="s">
        <v>397</v>
      </c>
      <c r="CC382" s="3">
        <v>84065</v>
      </c>
      <c r="CD382" t="s">
        <v>405</v>
      </c>
      <c r="CE382" t="s">
        <v>406</v>
      </c>
      <c r="CF382" s="4">
        <v>15.7</v>
      </c>
      <c r="CH382" s="4">
        <v>23.55</v>
      </c>
      <c r="CJ382" t="s">
        <v>123</v>
      </c>
      <c r="CK382" t="s">
        <v>8418</v>
      </c>
      <c r="CL382" t="s">
        <v>8419</v>
      </c>
      <c r="CO382" t="s">
        <v>124</v>
      </c>
      <c r="CP382" t="s">
        <v>121</v>
      </c>
      <c r="CQ382" t="s">
        <v>121</v>
      </c>
      <c r="CR382" t="s">
        <v>121</v>
      </c>
      <c r="CS382" t="s">
        <v>121</v>
      </c>
      <c r="CT382" t="s">
        <v>121</v>
      </c>
      <c r="CU382" t="s">
        <v>121</v>
      </c>
      <c r="CV382" t="s">
        <v>124</v>
      </c>
      <c r="CW382" t="str">
        <f>"18015416263"</f>
        <v>18015416263</v>
      </c>
      <c r="CX382" t="s">
        <v>8420</v>
      </c>
      <c r="CY382" t="s">
        <v>8421</v>
      </c>
      <c r="CZ382" t="s">
        <v>126</v>
      </c>
      <c r="DA382" t="s">
        <v>113</v>
      </c>
      <c r="DB382" t="s">
        <v>113</v>
      </c>
      <c r="DC382" t="s">
        <v>121</v>
      </c>
      <c r="DD382" t="s">
        <v>113</v>
      </c>
    </row>
    <row r="383" spans="1:108" ht="15" customHeight="1" x14ac:dyDescent="0.25">
      <c r="A383" t="s">
        <v>3186</v>
      </c>
      <c r="B383" t="s">
        <v>129</v>
      </c>
      <c r="C383" s="1">
        <v>44097.703980439815</v>
      </c>
      <c r="D383" s="1">
        <v>44139</v>
      </c>
      <c r="E383" t="s">
        <v>121</v>
      </c>
      <c r="F383" t="s">
        <v>3187</v>
      </c>
      <c r="G383" t="s">
        <v>12791</v>
      </c>
      <c r="H383" t="s">
        <v>283</v>
      </c>
      <c r="I383">
        <v>14</v>
      </c>
      <c r="J383">
        <v>14</v>
      </c>
      <c r="K383" s="1">
        <v>44186</v>
      </c>
      <c r="L383" s="1">
        <v>44459</v>
      </c>
      <c r="M383" s="1">
        <v>44186</v>
      </c>
      <c r="N383" s="1">
        <v>44459</v>
      </c>
      <c r="O383" t="s">
        <v>115</v>
      </c>
      <c r="P383" t="s">
        <v>3188</v>
      </c>
      <c r="R383" t="s">
        <v>3189</v>
      </c>
      <c r="T383" t="s">
        <v>3190</v>
      </c>
      <c r="U383" t="s">
        <v>147</v>
      </c>
      <c r="V383" s="3">
        <v>38555</v>
      </c>
      <c r="W383" t="s">
        <v>117</v>
      </c>
      <c r="Y383">
        <v>18004891718</v>
      </c>
      <c r="AA383">
        <v>561720</v>
      </c>
      <c r="AB383" t="s">
        <v>614</v>
      </c>
      <c r="AC383" t="s">
        <v>3191</v>
      </c>
      <c r="AE383" t="s">
        <v>141</v>
      </c>
      <c r="AF383" t="s">
        <v>3189</v>
      </c>
      <c r="AH383" t="s">
        <v>3190</v>
      </c>
      <c r="AI383" t="s">
        <v>147</v>
      </c>
      <c r="AJ383" s="3">
        <v>38555</v>
      </c>
      <c r="AK383" t="s">
        <v>117</v>
      </c>
      <c r="AM383">
        <v>14077231146</v>
      </c>
      <c r="AO383" t="s">
        <v>3192</v>
      </c>
      <c r="BG383" t="s">
        <v>1292</v>
      </c>
      <c r="BH383" s="1">
        <v>44096.833333333336</v>
      </c>
      <c r="BI383">
        <v>35</v>
      </c>
      <c r="BJ383">
        <v>7</v>
      </c>
      <c r="BK383">
        <v>0</v>
      </c>
      <c r="BL383">
        <v>0</v>
      </c>
      <c r="BM383">
        <v>7</v>
      </c>
      <c r="BN383">
        <v>7</v>
      </c>
      <c r="BO383">
        <v>7</v>
      </c>
      <c r="BP383">
        <v>7</v>
      </c>
      <c r="BQ383" t="str">
        <f>"9:00 AM"</f>
        <v>9:00 AM</v>
      </c>
      <c r="BR383" t="str">
        <f>"4:00 PM"</f>
        <v>4:00 PM</v>
      </c>
      <c r="BS383" t="s">
        <v>120</v>
      </c>
      <c r="BT383">
        <v>0</v>
      </c>
      <c r="BU383">
        <v>3</v>
      </c>
      <c r="BV383" t="s">
        <v>113</v>
      </c>
      <c r="BW383">
        <v>0</v>
      </c>
      <c r="BX383" t="s">
        <v>3193</v>
      </c>
      <c r="BY383" t="s">
        <v>3194</v>
      </c>
      <c r="CA383" t="s">
        <v>3195</v>
      </c>
      <c r="CB383" t="s">
        <v>1292</v>
      </c>
      <c r="CC383" s="3">
        <v>18301</v>
      </c>
      <c r="CD383" t="s">
        <v>249</v>
      </c>
      <c r="CE383" t="s">
        <v>3196</v>
      </c>
      <c r="CF383" s="4">
        <v>9.83</v>
      </c>
      <c r="CH383" s="4">
        <v>14.75</v>
      </c>
      <c r="CJ383" t="s">
        <v>3197</v>
      </c>
      <c r="CK383" t="s">
        <v>3198</v>
      </c>
      <c r="CL383" t="s">
        <v>3199</v>
      </c>
      <c r="CO383" t="s">
        <v>124</v>
      </c>
      <c r="CP383" t="s">
        <v>113</v>
      </c>
      <c r="CQ383" t="s">
        <v>121</v>
      </c>
      <c r="CR383" t="s">
        <v>121</v>
      </c>
      <c r="CS383" t="s">
        <v>121</v>
      </c>
      <c r="CT383" t="s">
        <v>121</v>
      </c>
      <c r="CU383" t="s">
        <v>121</v>
      </c>
      <c r="CV383" t="s">
        <v>3200</v>
      </c>
      <c r="CW383" t="str">
        <f>"18004891718"</f>
        <v>18004891718</v>
      </c>
      <c r="CX383" t="s">
        <v>3201</v>
      </c>
      <c r="CY383" t="s">
        <v>3202</v>
      </c>
      <c r="CZ383" t="s">
        <v>126</v>
      </c>
      <c r="DA383" t="s">
        <v>113</v>
      </c>
      <c r="DB383" t="s">
        <v>121</v>
      </c>
      <c r="DC383" t="s">
        <v>121</v>
      </c>
      <c r="DD383" t="s">
        <v>113</v>
      </c>
    </row>
    <row r="384" spans="1:108" ht="15" customHeight="1" x14ac:dyDescent="0.25">
      <c r="A384" t="s">
        <v>6410</v>
      </c>
      <c r="B384" t="s">
        <v>129</v>
      </c>
      <c r="C384" s="1">
        <v>44097.744506481482</v>
      </c>
      <c r="D384" s="1">
        <v>44139</v>
      </c>
      <c r="E384" t="s">
        <v>121</v>
      </c>
      <c r="F384" t="s">
        <v>3187</v>
      </c>
      <c r="G384" t="s">
        <v>12791</v>
      </c>
      <c r="H384" t="s">
        <v>283</v>
      </c>
      <c r="I384">
        <v>14</v>
      </c>
      <c r="J384">
        <v>14</v>
      </c>
      <c r="K384" s="1">
        <v>44186</v>
      </c>
      <c r="L384" s="1">
        <v>44459</v>
      </c>
      <c r="M384" s="1">
        <v>44186</v>
      </c>
      <c r="N384" s="1">
        <v>44459</v>
      </c>
      <c r="O384" t="s">
        <v>115</v>
      </c>
      <c r="P384" t="s">
        <v>3188</v>
      </c>
      <c r="R384" t="s">
        <v>3189</v>
      </c>
      <c r="T384" t="s">
        <v>3190</v>
      </c>
      <c r="U384" t="s">
        <v>147</v>
      </c>
      <c r="V384" s="3">
        <v>38555</v>
      </c>
      <c r="W384" t="s">
        <v>117</v>
      </c>
      <c r="Y384">
        <v>18004891718</v>
      </c>
      <c r="AA384">
        <v>561720</v>
      </c>
      <c r="AB384" t="s">
        <v>614</v>
      </c>
      <c r="AC384" t="s">
        <v>3191</v>
      </c>
      <c r="AE384" t="s">
        <v>6411</v>
      </c>
      <c r="AF384" t="s">
        <v>3189</v>
      </c>
      <c r="AH384" t="s">
        <v>3190</v>
      </c>
      <c r="AI384" t="s">
        <v>147</v>
      </c>
      <c r="AJ384" s="3">
        <v>38555</v>
      </c>
      <c r="AK384" t="s">
        <v>117</v>
      </c>
      <c r="AM384">
        <v>14077231146</v>
      </c>
      <c r="AO384" t="s">
        <v>3192</v>
      </c>
      <c r="BG384" t="s">
        <v>1825</v>
      </c>
      <c r="BH384" s="1">
        <v>44096.833333333336</v>
      </c>
      <c r="BI384">
        <v>35</v>
      </c>
      <c r="BJ384">
        <v>7</v>
      </c>
      <c r="BK384">
        <v>0</v>
      </c>
      <c r="BL384">
        <v>0</v>
      </c>
      <c r="BM384">
        <v>7</v>
      </c>
      <c r="BN384">
        <v>7</v>
      </c>
      <c r="BO384">
        <v>7</v>
      </c>
      <c r="BP384">
        <v>7</v>
      </c>
      <c r="BQ384" t="str">
        <f>"9:00 AM"</f>
        <v>9:00 AM</v>
      </c>
      <c r="BR384" t="str">
        <f>"4:00 PM"</f>
        <v>4:00 PM</v>
      </c>
      <c r="BS384" t="s">
        <v>120</v>
      </c>
      <c r="BT384">
        <v>0</v>
      </c>
      <c r="BU384">
        <v>3</v>
      </c>
      <c r="BV384" t="s">
        <v>113</v>
      </c>
      <c r="BW384">
        <v>0</v>
      </c>
      <c r="BX384" t="s">
        <v>3193</v>
      </c>
      <c r="BY384" t="s">
        <v>6412</v>
      </c>
      <c r="BZ384" t="s">
        <v>6413</v>
      </c>
      <c r="CA384" t="s">
        <v>6414</v>
      </c>
      <c r="CB384" t="s">
        <v>1825</v>
      </c>
      <c r="CC384" s="3">
        <v>49713</v>
      </c>
      <c r="CD384" t="s">
        <v>6415</v>
      </c>
      <c r="CE384" t="s">
        <v>4573</v>
      </c>
      <c r="CF384" s="4">
        <v>12.75</v>
      </c>
      <c r="CH384" s="4">
        <v>19.12</v>
      </c>
      <c r="CJ384" t="s">
        <v>3197</v>
      </c>
      <c r="CK384" t="s">
        <v>3198</v>
      </c>
      <c r="CL384" t="s">
        <v>6416</v>
      </c>
      <c r="CO384" t="s">
        <v>124</v>
      </c>
      <c r="CP384" t="s">
        <v>113</v>
      </c>
      <c r="CQ384" t="s">
        <v>121</v>
      </c>
      <c r="CR384" t="s">
        <v>121</v>
      </c>
      <c r="CS384" t="s">
        <v>121</v>
      </c>
      <c r="CT384" t="s">
        <v>121</v>
      </c>
      <c r="CU384" t="s">
        <v>121</v>
      </c>
      <c r="CV384" t="s">
        <v>6417</v>
      </c>
      <c r="CW384" t="str">
        <f>"18004891718"</f>
        <v>18004891718</v>
      </c>
      <c r="CX384" t="s">
        <v>6418</v>
      </c>
      <c r="CY384" t="s">
        <v>3202</v>
      </c>
      <c r="CZ384" t="s">
        <v>126</v>
      </c>
      <c r="DA384" t="s">
        <v>113</v>
      </c>
      <c r="DB384" t="s">
        <v>121</v>
      </c>
      <c r="DC384" t="s">
        <v>121</v>
      </c>
      <c r="DD384" t="s">
        <v>113</v>
      </c>
    </row>
    <row r="385" spans="1:113" ht="15" customHeight="1" x14ac:dyDescent="0.25">
      <c r="A385" t="s">
        <v>10523</v>
      </c>
      <c r="B385" t="s">
        <v>129</v>
      </c>
      <c r="C385" s="1">
        <v>44097.768086226853</v>
      </c>
      <c r="D385" s="1">
        <v>44152</v>
      </c>
      <c r="E385" t="s">
        <v>113</v>
      </c>
      <c r="F385" t="s">
        <v>2266</v>
      </c>
      <c r="G385" t="s">
        <v>12795</v>
      </c>
      <c r="H385" t="s">
        <v>488</v>
      </c>
      <c r="I385">
        <v>2</v>
      </c>
      <c r="J385">
        <v>2</v>
      </c>
      <c r="K385" s="1">
        <v>44172</v>
      </c>
      <c r="L385" s="1">
        <v>44256</v>
      </c>
      <c r="M385" s="1">
        <v>44172</v>
      </c>
      <c r="N385" s="1">
        <v>44256</v>
      </c>
      <c r="O385" t="s">
        <v>132</v>
      </c>
      <c r="P385" t="s">
        <v>10524</v>
      </c>
      <c r="R385" t="s">
        <v>3155</v>
      </c>
      <c r="S385" t="s">
        <v>124</v>
      </c>
      <c r="T385" t="s">
        <v>3156</v>
      </c>
      <c r="U385" t="s">
        <v>1621</v>
      </c>
      <c r="V385" s="3">
        <v>58220</v>
      </c>
      <c r="W385" t="s">
        <v>117</v>
      </c>
      <c r="Y385">
        <v>17012654577</v>
      </c>
      <c r="AA385">
        <v>115112</v>
      </c>
      <c r="AB385" t="s">
        <v>3157</v>
      </c>
      <c r="AC385" t="s">
        <v>3158</v>
      </c>
      <c r="AE385" t="s">
        <v>3159</v>
      </c>
      <c r="AF385" t="s">
        <v>3155</v>
      </c>
      <c r="AG385" t="s">
        <v>124</v>
      </c>
      <c r="AH385" t="s">
        <v>3156</v>
      </c>
      <c r="AI385" t="s">
        <v>1621</v>
      </c>
      <c r="AJ385" s="3">
        <v>58220</v>
      </c>
      <c r="AK385" t="s">
        <v>117</v>
      </c>
      <c r="AM385">
        <v>17012654577</v>
      </c>
      <c r="AO385" t="s">
        <v>3160</v>
      </c>
      <c r="AP385" t="s">
        <v>141</v>
      </c>
      <c r="AQ385" t="s">
        <v>266</v>
      </c>
      <c r="AR385" t="s">
        <v>267</v>
      </c>
      <c r="AS385" t="s">
        <v>268</v>
      </c>
      <c r="AT385" t="s">
        <v>269</v>
      </c>
      <c r="AU385" t="s">
        <v>124</v>
      </c>
      <c r="AV385" t="s">
        <v>270</v>
      </c>
      <c r="AW385" t="s">
        <v>271</v>
      </c>
      <c r="AX385" s="3">
        <v>50010</v>
      </c>
      <c r="AY385" t="s">
        <v>117</v>
      </c>
      <c r="AZ385" t="s">
        <v>124</v>
      </c>
      <c r="BA385">
        <v>15152324444</v>
      </c>
      <c r="BB385">
        <v>0</v>
      </c>
      <c r="BC385" t="s">
        <v>272</v>
      </c>
      <c r="BD385" t="s">
        <v>273</v>
      </c>
      <c r="BE385" t="s">
        <v>271</v>
      </c>
      <c r="BF385" t="s">
        <v>274</v>
      </c>
      <c r="BG385" t="s">
        <v>1621</v>
      </c>
      <c r="BH385" s="1">
        <v>44096.833333333336</v>
      </c>
      <c r="BI385">
        <v>40</v>
      </c>
      <c r="BJ385">
        <v>0</v>
      </c>
      <c r="BK385">
        <v>8</v>
      </c>
      <c r="BL385">
        <v>8</v>
      </c>
      <c r="BM385">
        <v>8</v>
      </c>
      <c r="BN385">
        <v>8</v>
      </c>
      <c r="BO385">
        <v>8</v>
      </c>
      <c r="BP385">
        <v>0</v>
      </c>
      <c r="BQ385" t="str">
        <f>"8:00 AM"</f>
        <v>8:00 AM</v>
      </c>
      <c r="BR385" t="str">
        <f>"5:00 PM"</f>
        <v>5:00 PM</v>
      </c>
      <c r="BS385" t="s">
        <v>120</v>
      </c>
      <c r="BT385">
        <v>0</v>
      </c>
      <c r="BU385">
        <v>0</v>
      </c>
      <c r="BV385" t="s">
        <v>113</v>
      </c>
      <c r="BW385">
        <v>0</v>
      </c>
      <c r="BX385" t="s">
        <v>3161</v>
      </c>
      <c r="BY385" t="s">
        <v>3155</v>
      </c>
      <c r="BZ385" t="s">
        <v>124</v>
      </c>
      <c r="CA385" t="s">
        <v>3156</v>
      </c>
      <c r="CB385" t="s">
        <v>1621</v>
      </c>
      <c r="CC385" s="3">
        <v>58220</v>
      </c>
      <c r="CD385" t="s">
        <v>10525</v>
      </c>
      <c r="CE385" t="s">
        <v>3165</v>
      </c>
      <c r="CF385" s="4">
        <v>15.02</v>
      </c>
      <c r="CH385" s="4">
        <v>22.53</v>
      </c>
      <c r="CJ385" t="s">
        <v>123</v>
      </c>
      <c r="CK385" t="s">
        <v>10526</v>
      </c>
      <c r="CL385" t="s">
        <v>10527</v>
      </c>
      <c r="CO385" t="s">
        <v>124</v>
      </c>
      <c r="CP385" t="s">
        <v>121</v>
      </c>
      <c r="CQ385" t="s">
        <v>121</v>
      </c>
      <c r="CR385" t="s">
        <v>121</v>
      </c>
      <c r="CS385" t="s">
        <v>121</v>
      </c>
      <c r="CT385" t="s">
        <v>121</v>
      </c>
      <c r="CU385" t="s">
        <v>121</v>
      </c>
      <c r="CV385" t="s">
        <v>3168</v>
      </c>
      <c r="CW385" t="str">
        <f>"17012654577"</f>
        <v>17012654577</v>
      </c>
      <c r="CX385" t="s">
        <v>3160</v>
      </c>
      <c r="CY385" t="s">
        <v>124</v>
      </c>
      <c r="CZ385" t="s">
        <v>126</v>
      </c>
      <c r="DA385" t="s">
        <v>113</v>
      </c>
      <c r="DB385" t="s">
        <v>113</v>
      </c>
      <c r="DC385" t="s">
        <v>121</v>
      </c>
      <c r="DD385" t="s">
        <v>113</v>
      </c>
    </row>
    <row r="386" spans="1:113" ht="15" customHeight="1" x14ac:dyDescent="0.25">
      <c r="A386" t="s">
        <v>3153</v>
      </c>
      <c r="B386" t="s">
        <v>129</v>
      </c>
      <c r="C386" s="1">
        <v>44097.769025694448</v>
      </c>
      <c r="D386" s="1">
        <v>44152</v>
      </c>
      <c r="E386" t="s">
        <v>113</v>
      </c>
      <c r="F386" t="s">
        <v>2266</v>
      </c>
      <c r="G386" t="s">
        <v>12795</v>
      </c>
      <c r="H386" t="s">
        <v>488</v>
      </c>
      <c r="I386">
        <v>2</v>
      </c>
      <c r="J386">
        <v>2</v>
      </c>
      <c r="K386" s="1">
        <v>44172</v>
      </c>
      <c r="L386" s="1">
        <v>44256</v>
      </c>
      <c r="M386" s="1">
        <v>44172</v>
      </c>
      <c r="N386" s="1">
        <v>44256</v>
      </c>
      <c r="O386" t="s">
        <v>132</v>
      </c>
      <c r="P386" t="s">
        <v>3154</v>
      </c>
      <c r="Q386" t="s">
        <v>124</v>
      </c>
      <c r="R386" t="s">
        <v>3155</v>
      </c>
      <c r="S386" t="s">
        <v>124</v>
      </c>
      <c r="T386" t="s">
        <v>3156</v>
      </c>
      <c r="U386" t="s">
        <v>1621</v>
      </c>
      <c r="V386" s="3">
        <v>58220</v>
      </c>
      <c r="W386" t="s">
        <v>117</v>
      </c>
      <c r="Y386">
        <v>17012654577</v>
      </c>
      <c r="AA386">
        <v>115112</v>
      </c>
      <c r="AB386" t="s">
        <v>3157</v>
      </c>
      <c r="AC386" t="s">
        <v>3158</v>
      </c>
      <c r="AE386" t="s">
        <v>3159</v>
      </c>
      <c r="AF386" t="s">
        <v>3155</v>
      </c>
      <c r="AG386" t="s">
        <v>124</v>
      </c>
      <c r="AH386" t="s">
        <v>3156</v>
      </c>
      <c r="AI386" t="s">
        <v>1621</v>
      </c>
      <c r="AJ386" s="3">
        <v>58220</v>
      </c>
      <c r="AK386" t="s">
        <v>117</v>
      </c>
      <c r="AM386">
        <v>17012654577</v>
      </c>
      <c r="AO386" t="s">
        <v>3160</v>
      </c>
      <c r="AP386" t="s">
        <v>141</v>
      </c>
      <c r="AQ386" t="s">
        <v>266</v>
      </c>
      <c r="AR386" t="s">
        <v>267</v>
      </c>
      <c r="AS386" t="s">
        <v>268</v>
      </c>
      <c r="AT386" t="s">
        <v>269</v>
      </c>
      <c r="AU386" t="s">
        <v>124</v>
      </c>
      <c r="AV386" t="s">
        <v>270</v>
      </c>
      <c r="AW386" t="s">
        <v>271</v>
      </c>
      <c r="AX386" s="3">
        <v>50010</v>
      </c>
      <c r="AY386" t="s">
        <v>117</v>
      </c>
      <c r="AZ386" t="s">
        <v>124</v>
      </c>
      <c r="BA386">
        <v>15152324444</v>
      </c>
      <c r="BB386">
        <v>0</v>
      </c>
      <c r="BC386" t="s">
        <v>272</v>
      </c>
      <c r="BD386" t="s">
        <v>273</v>
      </c>
      <c r="BE386" t="s">
        <v>271</v>
      </c>
      <c r="BF386" t="s">
        <v>274</v>
      </c>
      <c r="BG386" t="s">
        <v>1621</v>
      </c>
      <c r="BH386" s="1">
        <v>44096.833333333336</v>
      </c>
      <c r="BI386">
        <v>40</v>
      </c>
      <c r="BJ386">
        <v>0</v>
      </c>
      <c r="BK386">
        <v>8</v>
      </c>
      <c r="BL386">
        <v>8</v>
      </c>
      <c r="BM386">
        <v>8</v>
      </c>
      <c r="BN386">
        <v>8</v>
      </c>
      <c r="BO386">
        <v>8</v>
      </c>
      <c r="BP386">
        <v>0</v>
      </c>
      <c r="BQ386" t="str">
        <f>"8:00 AM"</f>
        <v>8:00 AM</v>
      </c>
      <c r="BR386" t="str">
        <f>"5:00 PM"</f>
        <v>5:00 PM</v>
      </c>
      <c r="BS386" t="s">
        <v>120</v>
      </c>
      <c r="BT386">
        <v>0</v>
      </c>
      <c r="BU386">
        <v>0</v>
      </c>
      <c r="BV386" t="s">
        <v>113</v>
      </c>
      <c r="BW386">
        <v>0</v>
      </c>
      <c r="BX386" t="s">
        <v>3161</v>
      </c>
      <c r="BY386" t="s">
        <v>3162</v>
      </c>
      <c r="BZ386" t="s">
        <v>124</v>
      </c>
      <c r="CA386" t="s">
        <v>3163</v>
      </c>
      <c r="CB386" t="s">
        <v>1621</v>
      </c>
      <c r="CC386" s="3">
        <v>58270</v>
      </c>
      <c r="CD386" t="s">
        <v>3164</v>
      </c>
      <c r="CE386" t="s">
        <v>3165</v>
      </c>
      <c r="CF386" s="4">
        <v>15.02</v>
      </c>
      <c r="CH386" s="4">
        <v>22.53</v>
      </c>
      <c r="CJ386" t="s">
        <v>123</v>
      </c>
      <c r="CK386" t="s">
        <v>3166</v>
      </c>
      <c r="CL386" t="s">
        <v>3167</v>
      </c>
      <c r="CO386" t="s">
        <v>124</v>
      </c>
      <c r="CP386" t="s">
        <v>121</v>
      </c>
      <c r="CQ386" t="s">
        <v>121</v>
      </c>
      <c r="CR386" t="s">
        <v>121</v>
      </c>
      <c r="CS386" t="s">
        <v>121</v>
      </c>
      <c r="CT386" t="s">
        <v>121</v>
      </c>
      <c r="CU386" t="s">
        <v>121</v>
      </c>
      <c r="CV386" t="s">
        <v>3168</v>
      </c>
      <c r="CW386" t="str">
        <f>"17012654577"</f>
        <v>17012654577</v>
      </c>
      <c r="CX386" t="s">
        <v>3160</v>
      </c>
      <c r="CY386" t="s">
        <v>124</v>
      </c>
      <c r="CZ386" t="s">
        <v>126</v>
      </c>
      <c r="DA386" t="s">
        <v>113</v>
      </c>
      <c r="DB386" t="s">
        <v>113</v>
      </c>
      <c r="DC386" t="s">
        <v>121</v>
      </c>
      <c r="DD386" t="s">
        <v>113</v>
      </c>
    </row>
    <row r="387" spans="1:113" ht="15" customHeight="1" x14ac:dyDescent="0.25">
      <c r="A387" t="s">
        <v>11161</v>
      </c>
      <c r="B387" t="s">
        <v>129</v>
      </c>
      <c r="C387" s="1">
        <v>44098.411829976852</v>
      </c>
      <c r="D387" s="1">
        <v>44140</v>
      </c>
      <c r="E387" t="s">
        <v>113</v>
      </c>
      <c r="F387" t="s">
        <v>1843</v>
      </c>
      <c r="G387" t="s">
        <v>12791</v>
      </c>
      <c r="H387" t="s">
        <v>283</v>
      </c>
      <c r="I387">
        <v>6</v>
      </c>
      <c r="J387">
        <v>6</v>
      </c>
      <c r="K387" s="1">
        <v>44180</v>
      </c>
      <c r="L387" s="1">
        <v>44286</v>
      </c>
      <c r="M387" s="1">
        <v>44180</v>
      </c>
      <c r="N387" s="1">
        <v>44286</v>
      </c>
      <c r="O387" t="s">
        <v>115</v>
      </c>
      <c r="P387" t="s">
        <v>11162</v>
      </c>
      <c r="Q387" t="s">
        <v>11163</v>
      </c>
      <c r="R387" t="s">
        <v>11164</v>
      </c>
      <c r="T387" t="s">
        <v>840</v>
      </c>
      <c r="U387" t="s">
        <v>288</v>
      </c>
      <c r="V387" s="3">
        <v>80477</v>
      </c>
      <c r="W387" t="s">
        <v>117</v>
      </c>
      <c r="Y387">
        <v>19708792931</v>
      </c>
      <c r="AA387">
        <v>72111</v>
      </c>
      <c r="AB387" t="s">
        <v>11165</v>
      </c>
      <c r="AC387" t="s">
        <v>11166</v>
      </c>
      <c r="AE387" t="s">
        <v>2272</v>
      </c>
      <c r="AF387" t="s">
        <v>11164</v>
      </c>
      <c r="AH387" t="s">
        <v>840</v>
      </c>
      <c r="AI387" t="s">
        <v>288</v>
      </c>
      <c r="AJ387" s="3">
        <v>80477</v>
      </c>
      <c r="AK387" t="s">
        <v>117</v>
      </c>
      <c r="AM387">
        <v>19708792931</v>
      </c>
      <c r="AO387" t="s">
        <v>11167</v>
      </c>
      <c r="AP387" t="s">
        <v>239</v>
      </c>
      <c r="AQ387" t="s">
        <v>1031</v>
      </c>
      <c r="AR387" t="s">
        <v>1032</v>
      </c>
      <c r="AS387" t="s">
        <v>1033</v>
      </c>
      <c r="AT387" t="s">
        <v>1034</v>
      </c>
      <c r="AU387" t="s">
        <v>1035</v>
      </c>
      <c r="AV387" t="s">
        <v>1036</v>
      </c>
      <c r="AW387" t="s">
        <v>158</v>
      </c>
      <c r="AX387" s="3">
        <v>75033</v>
      </c>
      <c r="AY387" t="s">
        <v>117</v>
      </c>
      <c r="BA387">
        <v>19727789690</v>
      </c>
      <c r="BC387" t="s">
        <v>1323</v>
      </c>
      <c r="BD387" t="s">
        <v>1038</v>
      </c>
      <c r="BG387" t="s">
        <v>288</v>
      </c>
      <c r="BH387" s="1">
        <v>44097.833333333336</v>
      </c>
      <c r="BI387">
        <v>35</v>
      </c>
      <c r="BJ387">
        <v>7</v>
      </c>
      <c r="BK387">
        <v>7</v>
      </c>
      <c r="BL387">
        <v>0</v>
      </c>
      <c r="BM387">
        <v>0</v>
      </c>
      <c r="BN387">
        <v>7</v>
      </c>
      <c r="BO387">
        <v>7</v>
      </c>
      <c r="BP387">
        <v>7</v>
      </c>
      <c r="BQ387" t="str">
        <f>"8:30 AM"</f>
        <v>8:30 AM</v>
      </c>
      <c r="BR387" t="str">
        <f>"5:00 PM"</f>
        <v>5:00 PM</v>
      </c>
      <c r="BS387" t="s">
        <v>120</v>
      </c>
      <c r="BT387">
        <v>0</v>
      </c>
      <c r="BU387">
        <v>2</v>
      </c>
      <c r="BV387" t="s">
        <v>113</v>
      </c>
      <c r="BW387">
        <v>0</v>
      </c>
      <c r="BX387" s="2" t="s">
        <v>11168</v>
      </c>
      <c r="BY387" t="s">
        <v>11164</v>
      </c>
      <c r="CA387" t="s">
        <v>840</v>
      </c>
      <c r="CB387" t="s">
        <v>288</v>
      </c>
      <c r="CC387" s="3">
        <v>80477</v>
      </c>
      <c r="CD387" t="s">
        <v>846</v>
      </c>
      <c r="CE387" t="s">
        <v>304</v>
      </c>
      <c r="CF387" s="4">
        <v>15.39</v>
      </c>
      <c r="CH387" s="4">
        <v>23.09</v>
      </c>
      <c r="CJ387" t="s">
        <v>123</v>
      </c>
      <c r="CK387" t="s">
        <v>1327</v>
      </c>
      <c r="CL387" t="s">
        <v>11169</v>
      </c>
      <c r="CO387" t="s">
        <v>124</v>
      </c>
      <c r="CP387" t="s">
        <v>113</v>
      </c>
      <c r="CQ387" t="s">
        <v>113</v>
      </c>
      <c r="CR387" t="s">
        <v>121</v>
      </c>
      <c r="CS387" t="s">
        <v>121</v>
      </c>
      <c r="CT387" t="s">
        <v>121</v>
      </c>
      <c r="CU387" t="s">
        <v>121</v>
      </c>
      <c r="CV387" t="s">
        <v>11170</v>
      </c>
      <c r="CW387" t="str">
        <f>"19708792931"</f>
        <v>19708792931</v>
      </c>
      <c r="CX387" t="s">
        <v>124</v>
      </c>
      <c r="CY387" t="s">
        <v>11171</v>
      </c>
      <c r="CZ387" t="s">
        <v>126</v>
      </c>
      <c r="DA387" t="s">
        <v>113</v>
      </c>
      <c r="DB387" t="s">
        <v>121</v>
      </c>
      <c r="DC387" t="s">
        <v>121</v>
      </c>
      <c r="DD387" t="s">
        <v>113</v>
      </c>
    </row>
    <row r="388" spans="1:113" ht="15" customHeight="1" x14ac:dyDescent="0.25">
      <c r="A388" t="s">
        <v>5623</v>
      </c>
      <c r="B388" t="s">
        <v>129</v>
      </c>
      <c r="C388" s="1">
        <v>44098.424279976854</v>
      </c>
      <c r="D388" s="1">
        <v>44145</v>
      </c>
      <c r="E388" t="s">
        <v>113</v>
      </c>
      <c r="F388" t="s">
        <v>156</v>
      </c>
      <c r="G388" t="s">
        <v>12786</v>
      </c>
      <c r="H388" t="s">
        <v>131</v>
      </c>
      <c r="I388">
        <v>14</v>
      </c>
      <c r="J388">
        <v>14</v>
      </c>
      <c r="K388" s="1">
        <v>44173</v>
      </c>
      <c r="L388" s="1">
        <v>44286</v>
      </c>
      <c r="M388" s="1">
        <v>44173</v>
      </c>
      <c r="N388" s="1">
        <v>44286</v>
      </c>
      <c r="O388" t="s">
        <v>132</v>
      </c>
      <c r="P388" t="s">
        <v>5624</v>
      </c>
      <c r="R388" t="s">
        <v>5625</v>
      </c>
      <c r="T388" t="s">
        <v>5626</v>
      </c>
      <c r="U388" t="s">
        <v>1292</v>
      </c>
      <c r="V388" s="3">
        <v>19054</v>
      </c>
      <c r="W388" t="s">
        <v>117</v>
      </c>
      <c r="Y388">
        <v>12159491104</v>
      </c>
      <c r="AA388">
        <v>561730</v>
      </c>
      <c r="AB388" t="s">
        <v>5627</v>
      </c>
      <c r="AC388" t="s">
        <v>5628</v>
      </c>
      <c r="AD388" t="s">
        <v>124</v>
      </c>
      <c r="AE388" t="s">
        <v>161</v>
      </c>
      <c r="AF388" t="s">
        <v>5629</v>
      </c>
      <c r="AH388" t="s">
        <v>5626</v>
      </c>
      <c r="AI388" t="s">
        <v>1292</v>
      </c>
      <c r="AJ388" s="3">
        <v>19054</v>
      </c>
      <c r="AK388" t="s">
        <v>117</v>
      </c>
      <c r="AM388">
        <v>12159491104</v>
      </c>
      <c r="AO388" t="s">
        <v>124</v>
      </c>
      <c r="AP388" t="s">
        <v>141</v>
      </c>
      <c r="AQ388" t="s">
        <v>162</v>
      </c>
      <c r="AR388" t="s">
        <v>163</v>
      </c>
      <c r="AS388" t="s">
        <v>164</v>
      </c>
      <c r="AT388" t="s">
        <v>5630</v>
      </c>
      <c r="AU388" t="s">
        <v>166</v>
      </c>
      <c r="AV388" t="s">
        <v>157</v>
      </c>
      <c r="AW388" t="s">
        <v>158</v>
      </c>
      <c r="AX388" s="3">
        <v>78746</v>
      </c>
      <c r="AY388" t="s">
        <v>117</v>
      </c>
      <c r="BA388">
        <v>15123470007</v>
      </c>
      <c r="BC388" t="s">
        <v>5631</v>
      </c>
      <c r="BD388" t="s">
        <v>5632</v>
      </c>
      <c r="BE388" t="s">
        <v>158</v>
      </c>
      <c r="BF388" t="s">
        <v>402</v>
      </c>
      <c r="BG388" t="s">
        <v>1292</v>
      </c>
      <c r="BH388" s="1">
        <v>44095.833333333336</v>
      </c>
      <c r="BI388">
        <v>40</v>
      </c>
      <c r="BJ388">
        <v>0</v>
      </c>
      <c r="BK388">
        <v>8</v>
      </c>
      <c r="BL388">
        <v>8</v>
      </c>
      <c r="BM388">
        <v>8</v>
      </c>
      <c r="BN388">
        <v>8</v>
      </c>
      <c r="BO388">
        <v>8</v>
      </c>
      <c r="BP388">
        <v>0</v>
      </c>
      <c r="BQ388" t="str">
        <f>"8:00 AM"</f>
        <v>8:00 AM</v>
      </c>
      <c r="BR388" t="str">
        <f>"5:00 PM"</f>
        <v>5:00 PM</v>
      </c>
      <c r="BS388" t="s">
        <v>120</v>
      </c>
      <c r="BT388">
        <v>0</v>
      </c>
      <c r="BU388">
        <v>0</v>
      </c>
      <c r="BV388" t="s">
        <v>113</v>
      </c>
      <c r="BW388">
        <v>0</v>
      </c>
      <c r="BX388" t="s">
        <v>120</v>
      </c>
      <c r="BY388" t="s">
        <v>5633</v>
      </c>
      <c r="CA388" t="s">
        <v>5626</v>
      </c>
      <c r="CB388" t="s">
        <v>1292</v>
      </c>
      <c r="CC388" s="3">
        <v>19057</v>
      </c>
      <c r="CD388" t="s">
        <v>5332</v>
      </c>
      <c r="CE388" t="s">
        <v>1557</v>
      </c>
      <c r="CF388" s="4">
        <v>16.600000000000001</v>
      </c>
      <c r="CG388" s="4">
        <v>16.600000000000001</v>
      </c>
      <c r="CH388" s="4">
        <v>24.9</v>
      </c>
      <c r="CI388" s="4">
        <v>24.9</v>
      </c>
      <c r="CJ388" t="s">
        <v>123</v>
      </c>
      <c r="CL388" t="s">
        <v>5634</v>
      </c>
      <c r="CO388" t="s">
        <v>124</v>
      </c>
      <c r="CP388" t="s">
        <v>121</v>
      </c>
      <c r="CQ388" t="s">
        <v>121</v>
      </c>
      <c r="CR388" t="s">
        <v>121</v>
      </c>
      <c r="CS388" t="s">
        <v>113</v>
      </c>
      <c r="CT388" t="s">
        <v>121</v>
      </c>
      <c r="CU388" t="s">
        <v>113</v>
      </c>
      <c r="CV388" t="s">
        <v>5635</v>
      </c>
      <c r="CW388" t="str">
        <f>"12159491104"</f>
        <v>12159491104</v>
      </c>
      <c r="CX388" t="s">
        <v>124</v>
      </c>
      <c r="CY388" t="s">
        <v>5636</v>
      </c>
      <c r="CZ388" t="s">
        <v>126</v>
      </c>
      <c r="DA388" t="s">
        <v>113</v>
      </c>
      <c r="DB388" t="s">
        <v>113</v>
      </c>
      <c r="DC388" t="s">
        <v>121</v>
      </c>
      <c r="DD388" t="s">
        <v>113</v>
      </c>
    </row>
    <row r="389" spans="1:113" ht="15" customHeight="1" x14ac:dyDescent="0.25">
      <c r="A389" t="s">
        <v>5637</v>
      </c>
      <c r="B389" t="s">
        <v>129</v>
      </c>
      <c r="C389" s="1">
        <v>44098.536356365737</v>
      </c>
      <c r="D389" s="1">
        <v>44153</v>
      </c>
      <c r="E389" t="s">
        <v>121</v>
      </c>
      <c r="F389" t="s">
        <v>5638</v>
      </c>
      <c r="G389" t="s">
        <v>12791</v>
      </c>
      <c r="H389" t="s">
        <v>283</v>
      </c>
      <c r="I389">
        <v>8</v>
      </c>
      <c r="J389">
        <v>8</v>
      </c>
      <c r="K389" s="1">
        <v>44173</v>
      </c>
      <c r="L389" s="1">
        <v>44346</v>
      </c>
      <c r="M389" s="1">
        <v>44173</v>
      </c>
      <c r="N389" s="1">
        <v>44346</v>
      </c>
      <c r="O389" t="s">
        <v>132</v>
      </c>
      <c r="P389" t="s">
        <v>5639</v>
      </c>
      <c r="Q389" t="s">
        <v>5640</v>
      </c>
      <c r="R389" t="s">
        <v>5641</v>
      </c>
      <c r="T389" t="s">
        <v>5642</v>
      </c>
      <c r="U389" t="s">
        <v>234</v>
      </c>
      <c r="V389" s="3">
        <v>32608</v>
      </c>
      <c r="W389" t="s">
        <v>117</v>
      </c>
      <c r="Y389">
        <v>13523774000</v>
      </c>
      <c r="AA389">
        <v>721110</v>
      </c>
      <c r="AB389" t="s">
        <v>5643</v>
      </c>
      <c r="AC389" t="s">
        <v>5644</v>
      </c>
      <c r="AE389" t="s">
        <v>2901</v>
      </c>
      <c r="AF389" t="s">
        <v>5641</v>
      </c>
      <c r="AH389" t="s">
        <v>5642</v>
      </c>
      <c r="AI389" t="s">
        <v>234</v>
      </c>
      <c r="AJ389" s="3">
        <v>32608</v>
      </c>
      <c r="AK389" t="s">
        <v>117</v>
      </c>
      <c r="AM389">
        <v>13523774000</v>
      </c>
      <c r="AO389" t="s">
        <v>5645</v>
      </c>
      <c r="AP389" t="s">
        <v>239</v>
      </c>
      <c r="AQ389" t="s">
        <v>5646</v>
      </c>
      <c r="AR389" t="s">
        <v>5647</v>
      </c>
      <c r="AS389" t="s">
        <v>915</v>
      </c>
      <c r="AT389" t="s">
        <v>5648</v>
      </c>
      <c r="AU389" t="s">
        <v>5649</v>
      </c>
      <c r="AV389" t="s">
        <v>5650</v>
      </c>
      <c r="AW389" t="s">
        <v>116</v>
      </c>
      <c r="AX389" s="3">
        <v>2675</v>
      </c>
      <c r="AY389" t="s">
        <v>117</v>
      </c>
      <c r="BA389">
        <v>15083759111</v>
      </c>
      <c r="BC389" t="s">
        <v>5651</v>
      </c>
      <c r="BD389" t="s">
        <v>5652</v>
      </c>
      <c r="BG389" t="s">
        <v>234</v>
      </c>
      <c r="BH389" s="1">
        <v>44097.833333333336</v>
      </c>
      <c r="BI389">
        <v>37</v>
      </c>
      <c r="BJ389">
        <v>7</v>
      </c>
      <c r="BK389">
        <v>7</v>
      </c>
      <c r="BL389">
        <v>7</v>
      </c>
      <c r="BM389">
        <v>0</v>
      </c>
      <c r="BN389">
        <v>8</v>
      </c>
      <c r="BO389">
        <v>8</v>
      </c>
      <c r="BP389">
        <v>0</v>
      </c>
      <c r="BQ389" t="str">
        <f>"8:30 AM"</f>
        <v>8:30 AM</v>
      </c>
      <c r="BR389" t="str">
        <f>"4:30 PM"</f>
        <v>4:30 PM</v>
      </c>
      <c r="BS389" t="s">
        <v>120</v>
      </c>
      <c r="BT389">
        <v>0</v>
      </c>
      <c r="BU389">
        <v>0</v>
      </c>
      <c r="BV389" t="s">
        <v>113</v>
      </c>
      <c r="BW389">
        <v>0</v>
      </c>
      <c r="BX389" t="s">
        <v>170</v>
      </c>
      <c r="BY389" t="s">
        <v>5641</v>
      </c>
      <c r="CA389" t="s">
        <v>5642</v>
      </c>
      <c r="CB389" t="s">
        <v>234</v>
      </c>
      <c r="CC389" s="3">
        <v>32608</v>
      </c>
      <c r="CD389" t="s">
        <v>5653</v>
      </c>
      <c r="CE389" t="s">
        <v>5654</v>
      </c>
      <c r="CF389" s="4">
        <v>11.36</v>
      </c>
      <c r="CG389" s="4">
        <v>11.36</v>
      </c>
      <c r="CJ389" t="s">
        <v>123</v>
      </c>
      <c r="CL389" t="s">
        <v>5655</v>
      </c>
      <c r="CO389" t="s">
        <v>124</v>
      </c>
      <c r="CP389" t="s">
        <v>113</v>
      </c>
      <c r="CQ389" t="s">
        <v>113</v>
      </c>
      <c r="CR389" t="s">
        <v>113</v>
      </c>
      <c r="CS389" t="s">
        <v>121</v>
      </c>
      <c r="CT389" t="s">
        <v>121</v>
      </c>
      <c r="CU389" t="s">
        <v>121</v>
      </c>
      <c r="CV389" t="s">
        <v>5656</v>
      </c>
      <c r="CW389" t="str">
        <f>"13523774000"</f>
        <v>13523774000</v>
      </c>
      <c r="CX389" t="s">
        <v>5645</v>
      </c>
      <c r="CY389" t="s">
        <v>124</v>
      </c>
      <c r="CZ389" t="s">
        <v>126</v>
      </c>
      <c r="DA389" t="s">
        <v>113</v>
      </c>
      <c r="DB389" t="s">
        <v>113</v>
      </c>
      <c r="DC389" t="s">
        <v>121</v>
      </c>
      <c r="DD389" t="s">
        <v>113</v>
      </c>
    </row>
    <row r="390" spans="1:113" ht="15" customHeight="1" x14ac:dyDescent="0.25">
      <c r="A390" t="s">
        <v>11086</v>
      </c>
      <c r="B390" t="s">
        <v>129</v>
      </c>
      <c r="C390" s="1">
        <v>44098.578838194444</v>
      </c>
      <c r="D390" s="1">
        <v>44139</v>
      </c>
      <c r="E390" t="s">
        <v>113</v>
      </c>
      <c r="F390" t="s">
        <v>156</v>
      </c>
      <c r="G390" t="s">
        <v>12786</v>
      </c>
      <c r="H390" t="s">
        <v>131</v>
      </c>
      <c r="I390">
        <v>30</v>
      </c>
      <c r="J390">
        <v>30</v>
      </c>
      <c r="K390" s="1">
        <v>44173</v>
      </c>
      <c r="L390" s="1">
        <v>44228</v>
      </c>
      <c r="M390" s="1">
        <v>44173</v>
      </c>
      <c r="N390" s="1">
        <v>44228</v>
      </c>
      <c r="O390" t="s">
        <v>132</v>
      </c>
      <c r="P390" t="s">
        <v>11087</v>
      </c>
      <c r="R390" t="s">
        <v>11088</v>
      </c>
      <c r="T390" t="s">
        <v>1085</v>
      </c>
      <c r="U390" t="s">
        <v>158</v>
      </c>
      <c r="V390" s="3">
        <v>75098</v>
      </c>
      <c r="W390" t="s">
        <v>117</v>
      </c>
      <c r="Y390">
        <v>19724245343</v>
      </c>
      <c r="AA390">
        <v>56173</v>
      </c>
      <c r="AB390" t="s">
        <v>1175</v>
      </c>
      <c r="AC390" t="s">
        <v>11089</v>
      </c>
      <c r="AD390" t="s">
        <v>144</v>
      </c>
      <c r="AE390" t="s">
        <v>119</v>
      </c>
      <c r="AF390" t="s">
        <v>11088</v>
      </c>
      <c r="AH390" t="s">
        <v>1085</v>
      </c>
      <c r="AI390" t="s">
        <v>158</v>
      </c>
      <c r="AJ390" s="3">
        <v>75098</v>
      </c>
      <c r="AK390" t="s">
        <v>117</v>
      </c>
      <c r="AM390">
        <v>19724245343</v>
      </c>
      <c r="AO390" t="s">
        <v>167</v>
      </c>
      <c r="AP390" t="s">
        <v>141</v>
      </c>
      <c r="AQ390" t="s">
        <v>162</v>
      </c>
      <c r="AR390" t="s">
        <v>163</v>
      </c>
      <c r="AS390" t="s">
        <v>164</v>
      </c>
      <c r="AT390" t="s">
        <v>6838</v>
      </c>
      <c r="AU390" t="s">
        <v>166</v>
      </c>
      <c r="AV390" t="s">
        <v>157</v>
      </c>
      <c r="AW390" t="s">
        <v>158</v>
      </c>
      <c r="AX390" s="3">
        <v>78746</v>
      </c>
      <c r="AY390" t="s">
        <v>117</v>
      </c>
      <c r="BA390">
        <v>15123470007</v>
      </c>
      <c r="BC390" t="s">
        <v>167</v>
      </c>
      <c r="BD390" t="s">
        <v>168</v>
      </c>
      <c r="BE390" t="s">
        <v>158</v>
      </c>
      <c r="BF390" t="s">
        <v>2307</v>
      </c>
      <c r="BG390" t="s">
        <v>158</v>
      </c>
      <c r="BH390" s="1">
        <v>44097.833333333336</v>
      </c>
      <c r="BI390">
        <v>40</v>
      </c>
      <c r="BJ390">
        <v>0</v>
      </c>
      <c r="BK390">
        <v>7</v>
      </c>
      <c r="BL390">
        <v>7</v>
      </c>
      <c r="BM390">
        <v>7</v>
      </c>
      <c r="BN390">
        <v>7</v>
      </c>
      <c r="BO390">
        <v>7</v>
      </c>
      <c r="BP390">
        <v>5</v>
      </c>
      <c r="BQ390" t="str">
        <f>"7:00 AM"</f>
        <v>7:00 AM</v>
      </c>
      <c r="BR390" t="str">
        <f>"5:00 PM"</f>
        <v>5:00 PM</v>
      </c>
      <c r="BS390" t="s">
        <v>120</v>
      </c>
      <c r="BT390">
        <v>0</v>
      </c>
      <c r="BU390">
        <v>0</v>
      </c>
      <c r="BV390" t="s">
        <v>113</v>
      </c>
      <c r="BW390">
        <v>0</v>
      </c>
      <c r="BX390" t="s">
        <v>120</v>
      </c>
      <c r="BY390" t="s">
        <v>11088</v>
      </c>
      <c r="CA390" t="s">
        <v>1085</v>
      </c>
      <c r="CB390" t="s">
        <v>158</v>
      </c>
      <c r="CC390" s="3">
        <v>75098</v>
      </c>
      <c r="CD390" t="s">
        <v>2919</v>
      </c>
      <c r="CE390" t="s">
        <v>1090</v>
      </c>
      <c r="CF390" s="4">
        <v>15.23</v>
      </c>
      <c r="CG390" s="4">
        <v>15.23</v>
      </c>
      <c r="CH390" s="4">
        <v>22.85</v>
      </c>
      <c r="CI390" s="4">
        <v>22.85</v>
      </c>
      <c r="CJ390" t="s">
        <v>123</v>
      </c>
      <c r="CK390" t="s">
        <v>11090</v>
      </c>
      <c r="CL390" t="s">
        <v>11091</v>
      </c>
      <c r="CO390" t="s">
        <v>124</v>
      </c>
      <c r="CP390" t="s">
        <v>121</v>
      </c>
      <c r="CQ390" t="s">
        <v>121</v>
      </c>
      <c r="CR390" t="s">
        <v>121</v>
      </c>
      <c r="CS390" t="s">
        <v>121</v>
      </c>
      <c r="CT390" t="s">
        <v>121</v>
      </c>
      <c r="CU390" t="s">
        <v>121</v>
      </c>
      <c r="CV390" t="s">
        <v>11092</v>
      </c>
      <c r="CW390" t="str">
        <f>"19724245343"</f>
        <v>19724245343</v>
      </c>
      <c r="CX390" t="s">
        <v>11093</v>
      </c>
      <c r="CY390" t="s">
        <v>124</v>
      </c>
      <c r="CZ390" t="s">
        <v>126</v>
      </c>
      <c r="DA390" t="s">
        <v>113</v>
      </c>
      <c r="DB390" t="s">
        <v>113</v>
      </c>
      <c r="DC390" t="s">
        <v>121</v>
      </c>
      <c r="DD390" t="s">
        <v>113</v>
      </c>
    </row>
    <row r="391" spans="1:113" ht="15" customHeight="1" x14ac:dyDescent="0.25">
      <c r="A391" t="s">
        <v>10521</v>
      </c>
      <c r="B391" t="s">
        <v>129</v>
      </c>
      <c r="C391" s="1">
        <v>44098.649719560184</v>
      </c>
      <c r="D391" s="1">
        <v>44153</v>
      </c>
      <c r="E391" t="s">
        <v>113</v>
      </c>
      <c r="F391" t="s">
        <v>2603</v>
      </c>
      <c r="G391" t="s">
        <v>12806</v>
      </c>
      <c r="H391" t="s">
        <v>1390</v>
      </c>
      <c r="I391">
        <v>100</v>
      </c>
      <c r="J391">
        <v>100</v>
      </c>
      <c r="K391" s="1">
        <v>44173</v>
      </c>
      <c r="L391" s="1">
        <v>44812</v>
      </c>
      <c r="M391" s="1">
        <v>44173</v>
      </c>
      <c r="N391" s="1">
        <v>44812</v>
      </c>
      <c r="O391" t="s">
        <v>854</v>
      </c>
      <c r="P391" t="s">
        <v>2966</v>
      </c>
      <c r="R391" t="s">
        <v>2967</v>
      </c>
      <c r="S391" t="s">
        <v>2968</v>
      </c>
      <c r="T391" t="s">
        <v>2969</v>
      </c>
      <c r="U391" t="s">
        <v>204</v>
      </c>
      <c r="V391" s="3">
        <v>40741</v>
      </c>
      <c r="W391" t="s">
        <v>117</v>
      </c>
      <c r="Y391">
        <v>16068783401</v>
      </c>
      <c r="AA391">
        <v>336370</v>
      </c>
      <c r="AB391" t="s">
        <v>2970</v>
      </c>
      <c r="AC391" t="s">
        <v>2096</v>
      </c>
      <c r="AD391" t="s">
        <v>124</v>
      </c>
      <c r="AE391" t="s">
        <v>802</v>
      </c>
      <c r="AF391" t="s">
        <v>2971</v>
      </c>
      <c r="AH391" t="s">
        <v>2969</v>
      </c>
      <c r="AI391" t="s">
        <v>204</v>
      </c>
      <c r="AJ391" s="3">
        <v>40741</v>
      </c>
      <c r="AK391" t="s">
        <v>117</v>
      </c>
      <c r="AM391">
        <v>16068783401</v>
      </c>
      <c r="AO391" t="s">
        <v>10522</v>
      </c>
      <c r="AP391" t="s">
        <v>141</v>
      </c>
      <c r="AQ391" t="s">
        <v>1243</v>
      </c>
      <c r="AR391" t="s">
        <v>1244</v>
      </c>
      <c r="AS391" t="s">
        <v>1245</v>
      </c>
      <c r="AT391" t="s">
        <v>1246</v>
      </c>
      <c r="AV391" t="s">
        <v>215</v>
      </c>
      <c r="AW391" t="s">
        <v>204</v>
      </c>
      <c r="AX391" s="3">
        <v>40508</v>
      </c>
      <c r="AY391" t="s">
        <v>117</v>
      </c>
      <c r="BA391">
        <v>18592687705</v>
      </c>
      <c r="BC391" t="s">
        <v>1247</v>
      </c>
      <c r="BD391" t="s">
        <v>1248</v>
      </c>
      <c r="BE391" t="s">
        <v>204</v>
      </c>
      <c r="BF391" t="s">
        <v>218</v>
      </c>
      <c r="BG391" t="s">
        <v>204</v>
      </c>
      <c r="BH391" s="1">
        <v>44097.833333333336</v>
      </c>
      <c r="BI391">
        <v>35</v>
      </c>
      <c r="BJ391">
        <v>0</v>
      </c>
      <c r="BK391">
        <v>7</v>
      </c>
      <c r="BL391">
        <v>7</v>
      </c>
      <c r="BM391">
        <v>7</v>
      </c>
      <c r="BN391">
        <v>7</v>
      </c>
      <c r="BO391">
        <v>7</v>
      </c>
      <c r="BP391">
        <v>0</v>
      </c>
      <c r="BQ391" t="str">
        <f>"5:00 AM"</f>
        <v>5:00 AM</v>
      </c>
      <c r="BR391" t="str">
        <f>"1:00 PM"</f>
        <v>1:00 PM</v>
      </c>
      <c r="BS391" t="s">
        <v>120</v>
      </c>
      <c r="BT391">
        <v>0</v>
      </c>
      <c r="BU391">
        <v>0</v>
      </c>
      <c r="BV391" t="s">
        <v>113</v>
      </c>
      <c r="BW391">
        <v>0</v>
      </c>
      <c r="BX391" t="s">
        <v>120</v>
      </c>
      <c r="BY391" t="s">
        <v>2971</v>
      </c>
      <c r="BZ391" t="s">
        <v>2968</v>
      </c>
      <c r="CA391" t="s">
        <v>2969</v>
      </c>
      <c r="CB391" t="s">
        <v>204</v>
      </c>
      <c r="CC391" s="3">
        <v>40741</v>
      </c>
      <c r="CD391" t="s">
        <v>2973</v>
      </c>
      <c r="CE391" t="s">
        <v>223</v>
      </c>
      <c r="CF391" s="4">
        <v>16.21</v>
      </c>
      <c r="CG391" s="4">
        <v>16.21</v>
      </c>
      <c r="CH391" s="4">
        <v>24.32</v>
      </c>
      <c r="CI391" s="4">
        <v>24.32</v>
      </c>
      <c r="CJ391" t="s">
        <v>123</v>
      </c>
      <c r="CL391" t="s">
        <v>2974</v>
      </c>
      <c r="CO391" t="s">
        <v>124</v>
      </c>
      <c r="CP391" t="s">
        <v>113</v>
      </c>
      <c r="CQ391" t="s">
        <v>113</v>
      </c>
      <c r="CR391" t="s">
        <v>121</v>
      </c>
      <c r="CS391" t="s">
        <v>121</v>
      </c>
      <c r="CT391" t="s">
        <v>121</v>
      </c>
      <c r="CU391" t="s">
        <v>113</v>
      </c>
      <c r="CV391" t="s">
        <v>120</v>
      </c>
      <c r="CW391" t="str">
        <f>"16068783401"</f>
        <v>16068783401</v>
      </c>
      <c r="CX391" t="s">
        <v>2972</v>
      </c>
      <c r="CY391" t="s">
        <v>124</v>
      </c>
      <c r="CZ391" t="s">
        <v>126</v>
      </c>
      <c r="DA391" t="s">
        <v>113</v>
      </c>
      <c r="DB391" t="s">
        <v>113</v>
      </c>
      <c r="DC391" t="s">
        <v>121</v>
      </c>
      <c r="DD391" t="s">
        <v>113</v>
      </c>
    </row>
    <row r="392" spans="1:113" ht="15" customHeight="1" x14ac:dyDescent="0.25">
      <c r="A392" t="s">
        <v>9168</v>
      </c>
      <c r="B392" t="s">
        <v>852</v>
      </c>
      <c r="C392" s="1">
        <v>44098.673850347222</v>
      </c>
      <c r="D392" s="1">
        <v>44174</v>
      </c>
      <c r="E392" t="s">
        <v>113</v>
      </c>
      <c r="F392" t="s">
        <v>3657</v>
      </c>
      <c r="G392" t="s">
        <v>12786</v>
      </c>
      <c r="H392" t="s">
        <v>131</v>
      </c>
      <c r="I392">
        <v>25</v>
      </c>
      <c r="K392" s="1">
        <v>44173</v>
      </c>
      <c r="L392" s="1">
        <v>44228</v>
      </c>
      <c r="O392" t="s">
        <v>132</v>
      </c>
      <c r="P392" t="s">
        <v>9169</v>
      </c>
      <c r="R392" t="s">
        <v>9170</v>
      </c>
      <c r="T392" t="s">
        <v>157</v>
      </c>
      <c r="U392" t="s">
        <v>158</v>
      </c>
      <c r="V392" s="3">
        <v>78754</v>
      </c>
      <c r="W392" t="s">
        <v>117</v>
      </c>
      <c r="Y392">
        <v>15127730625</v>
      </c>
      <c r="AA392">
        <v>56173</v>
      </c>
      <c r="AB392" t="s">
        <v>9171</v>
      </c>
      <c r="AC392" t="s">
        <v>9172</v>
      </c>
      <c r="AD392" t="s">
        <v>195</v>
      </c>
      <c r="AE392" t="s">
        <v>161</v>
      </c>
      <c r="AF392" t="s">
        <v>9170</v>
      </c>
      <c r="AH392" t="s">
        <v>157</v>
      </c>
      <c r="AI392" t="s">
        <v>158</v>
      </c>
      <c r="AJ392" s="3">
        <v>78754</v>
      </c>
      <c r="AK392" t="s">
        <v>117</v>
      </c>
      <c r="AM392">
        <v>15127730625</v>
      </c>
      <c r="AO392" t="s">
        <v>124</v>
      </c>
      <c r="AP392" t="s">
        <v>141</v>
      </c>
      <c r="AQ392" t="s">
        <v>162</v>
      </c>
      <c r="AR392" t="s">
        <v>163</v>
      </c>
      <c r="AS392" t="s">
        <v>162</v>
      </c>
      <c r="AT392" t="s">
        <v>1465</v>
      </c>
      <c r="AU392" t="s">
        <v>1509</v>
      </c>
      <c r="AV392" t="s">
        <v>157</v>
      </c>
      <c r="AW392" t="s">
        <v>158</v>
      </c>
      <c r="AX392" s="3">
        <v>78746</v>
      </c>
      <c r="AY392" t="s">
        <v>117</v>
      </c>
      <c r="BA392">
        <v>15123470007</v>
      </c>
      <c r="BC392" t="s">
        <v>1510</v>
      </c>
      <c r="BD392" t="s">
        <v>1511</v>
      </c>
      <c r="BE392" t="s">
        <v>158</v>
      </c>
      <c r="BF392" t="s">
        <v>402</v>
      </c>
      <c r="BG392" t="s">
        <v>158</v>
      </c>
      <c r="BH392" s="1">
        <v>44097.833333333336</v>
      </c>
      <c r="BI392">
        <v>40</v>
      </c>
      <c r="BJ392">
        <v>0</v>
      </c>
      <c r="BK392">
        <v>8</v>
      </c>
      <c r="BL392">
        <v>8</v>
      </c>
      <c r="BM392">
        <v>8</v>
      </c>
      <c r="BN392">
        <v>8</v>
      </c>
      <c r="BO392">
        <v>8</v>
      </c>
      <c r="BP392">
        <v>0</v>
      </c>
      <c r="BQ392" t="str">
        <f>"7:30 AM"</f>
        <v>7:30 AM</v>
      </c>
      <c r="BR392" t="str">
        <f>"4:00 PM"</f>
        <v>4:00 PM</v>
      </c>
      <c r="BS392" t="s">
        <v>120</v>
      </c>
      <c r="BT392">
        <v>0</v>
      </c>
      <c r="BU392">
        <v>0</v>
      </c>
      <c r="BV392" t="s">
        <v>113</v>
      </c>
      <c r="BW392">
        <v>0</v>
      </c>
      <c r="BX392" t="s">
        <v>120</v>
      </c>
      <c r="BY392" t="s">
        <v>9170</v>
      </c>
      <c r="CA392" t="s">
        <v>157</v>
      </c>
      <c r="CB392" t="s">
        <v>158</v>
      </c>
      <c r="CC392" s="3">
        <v>78754</v>
      </c>
      <c r="CD392" t="s">
        <v>1514</v>
      </c>
      <c r="CE392" t="s">
        <v>172</v>
      </c>
      <c r="CF392" s="4">
        <v>14.63</v>
      </c>
      <c r="CH392" s="4">
        <v>21.95</v>
      </c>
      <c r="CJ392" t="s">
        <v>123</v>
      </c>
      <c r="CK392" t="s">
        <v>8381</v>
      </c>
      <c r="CL392" t="s">
        <v>9173</v>
      </c>
      <c r="CO392" t="s">
        <v>124</v>
      </c>
      <c r="CP392" t="s">
        <v>121</v>
      </c>
      <c r="CQ392" t="s">
        <v>121</v>
      </c>
      <c r="CR392" t="s">
        <v>121</v>
      </c>
      <c r="CS392" t="s">
        <v>121</v>
      </c>
      <c r="CT392" t="s">
        <v>121</v>
      </c>
      <c r="CU392" t="s">
        <v>113</v>
      </c>
      <c r="CV392" t="s">
        <v>5122</v>
      </c>
      <c r="CW392" t="str">
        <f>"15127730625"</f>
        <v>15127730625</v>
      </c>
      <c r="CX392" t="s">
        <v>9174</v>
      </c>
      <c r="CY392" t="s">
        <v>124</v>
      </c>
      <c r="CZ392" t="s">
        <v>126</v>
      </c>
      <c r="DA392" t="s">
        <v>113</v>
      </c>
      <c r="DB392" t="s">
        <v>113</v>
      </c>
      <c r="DC392" t="s">
        <v>121</v>
      </c>
      <c r="DD392" t="s">
        <v>113</v>
      </c>
    </row>
    <row r="393" spans="1:113" ht="15" customHeight="1" x14ac:dyDescent="0.25">
      <c r="A393" t="s">
        <v>2232</v>
      </c>
      <c r="B393" t="s">
        <v>129</v>
      </c>
      <c r="C393" s="1">
        <v>44098.68329375</v>
      </c>
      <c r="D393" s="1">
        <v>44133</v>
      </c>
      <c r="E393" t="s">
        <v>113</v>
      </c>
      <c r="F393" t="s">
        <v>2159</v>
      </c>
      <c r="G393" t="s">
        <v>12818</v>
      </c>
      <c r="H393" t="s">
        <v>2233</v>
      </c>
      <c r="I393">
        <v>50</v>
      </c>
      <c r="J393">
        <v>50</v>
      </c>
      <c r="K393" s="1">
        <v>44116</v>
      </c>
      <c r="L393" s="1">
        <v>44180</v>
      </c>
      <c r="M393" s="1">
        <v>44116</v>
      </c>
      <c r="N393" s="1">
        <v>44180</v>
      </c>
      <c r="O393" t="s">
        <v>132</v>
      </c>
      <c r="P393" t="s">
        <v>2234</v>
      </c>
      <c r="Q393" t="s">
        <v>2235</v>
      </c>
      <c r="R393" t="s">
        <v>2236</v>
      </c>
      <c r="T393" t="s">
        <v>2237</v>
      </c>
      <c r="U393" t="s">
        <v>158</v>
      </c>
      <c r="V393" s="3">
        <v>77656</v>
      </c>
      <c r="W393" t="s">
        <v>117</v>
      </c>
      <c r="Y393">
        <v>14093734049</v>
      </c>
      <c r="AA393">
        <v>111421</v>
      </c>
      <c r="AB393" t="s">
        <v>2238</v>
      </c>
      <c r="AC393" t="s">
        <v>2239</v>
      </c>
      <c r="AE393" t="s">
        <v>161</v>
      </c>
      <c r="AF393" t="s">
        <v>2236</v>
      </c>
      <c r="AH393" t="s">
        <v>2237</v>
      </c>
      <c r="AI393" t="s">
        <v>158</v>
      </c>
      <c r="AJ393" s="3">
        <v>77656</v>
      </c>
      <c r="AK393" t="s">
        <v>117</v>
      </c>
      <c r="AM393">
        <v>14093734049</v>
      </c>
      <c r="AO393" t="s">
        <v>2240</v>
      </c>
      <c r="AP393" t="s">
        <v>239</v>
      </c>
      <c r="AQ393" t="s">
        <v>2241</v>
      </c>
      <c r="AR393" t="s">
        <v>2242</v>
      </c>
      <c r="AS393" t="s">
        <v>124</v>
      </c>
      <c r="AT393" t="s">
        <v>576</v>
      </c>
      <c r="AU393" t="s">
        <v>2243</v>
      </c>
      <c r="AV393" t="s">
        <v>2244</v>
      </c>
      <c r="AW393" t="s">
        <v>324</v>
      </c>
      <c r="AX393" s="3">
        <v>83814</v>
      </c>
      <c r="AY393" t="s">
        <v>117</v>
      </c>
      <c r="BA393">
        <v>12087772654</v>
      </c>
      <c r="BC393" t="s">
        <v>2245</v>
      </c>
      <c r="BD393" t="s">
        <v>478</v>
      </c>
      <c r="BG393" t="s">
        <v>245</v>
      </c>
      <c r="BH393" s="1">
        <v>44097.833333333336</v>
      </c>
      <c r="BI393">
        <v>40</v>
      </c>
      <c r="BJ393">
        <v>0</v>
      </c>
      <c r="BK393">
        <v>8</v>
      </c>
      <c r="BL393">
        <v>8</v>
      </c>
      <c r="BM393">
        <v>8</v>
      </c>
      <c r="BN393">
        <v>8</v>
      </c>
      <c r="BO393">
        <v>8</v>
      </c>
      <c r="BP393">
        <v>0</v>
      </c>
      <c r="BQ393" t="str">
        <f>"8:00 AM"</f>
        <v>8:00 AM</v>
      </c>
      <c r="BR393" t="str">
        <f>"4:30 PM"</f>
        <v>4:30 PM</v>
      </c>
      <c r="BS393" t="s">
        <v>120</v>
      </c>
      <c r="BT393">
        <v>0</v>
      </c>
      <c r="BU393">
        <v>0</v>
      </c>
      <c r="BV393" t="s">
        <v>113</v>
      </c>
      <c r="BW393">
        <v>0</v>
      </c>
      <c r="BX393" t="s">
        <v>2246</v>
      </c>
      <c r="BY393" t="s">
        <v>2247</v>
      </c>
      <c r="CA393" t="s">
        <v>2248</v>
      </c>
      <c r="CB393" t="s">
        <v>245</v>
      </c>
      <c r="CC393" s="3">
        <v>4643</v>
      </c>
      <c r="CD393" t="s">
        <v>2249</v>
      </c>
      <c r="CE393" t="s">
        <v>2250</v>
      </c>
      <c r="CF393" s="4">
        <v>15.18</v>
      </c>
      <c r="CH393" s="4">
        <v>22.77</v>
      </c>
      <c r="CJ393" t="s">
        <v>123</v>
      </c>
      <c r="CK393" t="s">
        <v>2251</v>
      </c>
      <c r="CL393" t="s">
        <v>2252</v>
      </c>
      <c r="CO393" t="s">
        <v>121</v>
      </c>
      <c r="CP393" t="s">
        <v>113</v>
      </c>
      <c r="CQ393" t="s">
        <v>113</v>
      </c>
      <c r="CR393" t="s">
        <v>121</v>
      </c>
      <c r="CS393" t="s">
        <v>121</v>
      </c>
      <c r="CT393" t="s">
        <v>121</v>
      </c>
      <c r="CU393" t="s">
        <v>121</v>
      </c>
      <c r="CV393" t="s">
        <v>485</v>
      </c>
      <c r="CW393" t="str">
        <f>"14093734049"</f>
        <v>14093734049</v>
      </c>
      <c r="CX393" t="s">
        <v>2240</v>
      </c>
      <c r="CY393" t="s">
        <v>124</v>
      </c>
      <c r="CZ393" t="s">
        <v>126</v>
      </c>
      <c r="DA393" t="s">
        <v>113</v>
      </c>
      <c r="DB393" t="s">
        <v>113</v>
      </c>
      <c r="DC393" t="s">
        <v>121</v>
      </c>
      <c r="DD393" t="s">
        <v>113</v>
      </c>
    </row>
    <row r="394" spans="1:113" ht="15" customHeight="1" x14ac:dyDescent="0.25">
      <c r="A394" t="s">
        <v>12367</v>
      </c>
      <c r="B394" t="s">
        <v>129</v>
      </c>
      <c r="C394" s="1">
        <v>44098.805350925926</v>
      </c>
      <c r="D394" s="1">
        <v>44144</v>
      </c>
      <c r="E394" t="s">
        <v>113</v>
      </c>
      <c r="F394" t="s">
        <v>358</v>
      </c>
      <c r="G394" t="s">
        <v>12791</v>
      </c>
      <c r="H394" t="s">
        <v>283</v>
      </c>
      <c r="I394">
        <v>55</v>
      </c>
      <c r="J394">
        <v>55</v>
      </c>
      <c r="K394" s="1">
        <v>44185</v>
      </c>
      <c r="L394" s="1">
        <v>44433</v>
      </c>
      <c r="M394" s="1">
        <v>44185</v>
      </c>
      <c r="N394" s="1">
        <v>44433</v>
      </c>
      <c r="O394" t="s">
        <v>132</v>
      </c>
      <c r="P394" t="s">
        <v>7040</v>
      </c>
      <c r="R394" t="s">
        <v>7041</v>
      </c>
      <c r="S394" t="s">
        <v>7042</v>
      </c>
      <c r="T394" t="s">
        <v>1100</v>
      </c>
      <c r="U394" t="s">
        <v>234</v>
      </c>
      <c r="V394" s="3">
        <v>32408</v>
      </c>
      <c r="W394" t="s">
        <v>117</v>
      </c>
      <c r="Y394">
        <v>17863285408</v>
      </c>
      <c r="AA394">
        <v>561720</v>
      </c>
      <c r="AB394" t="s">
        <v>7043</v>
      </c>
      <c r="AC394" t="s">
        <v>7044</v>
      </c>
      <c r="AE394" t="s">
        <v>2744</v>
      </c>
      <c r="AF394" t="s">
        <v>7041</v>
      </c>
      <c r="AG394" t="s">
        <v>7042</v>
      </c>
      <c r="AH394" t="s">
        <v>1100</v>
      </c>
      <c r="AI394" t="s">
        <v>234</v>
      </c>
      <c r="AJ394" s="3">
        <v>32408</v>
      </c>
      <c r="AK394" t="s">
        <v>117</v>
      </c>
      <c r="AM394">
        <v>17863285408</v>
      </c>
      <c r="AO394" t="s">
        <v>365</v>
      </c>
      <c r="BG394" t="s">
        <v>234</v>
      </c>
      <c r="BH394" s="1">
        <v>44097.833333333336</v>
      </c>
      <c r="BI394">
        <v>35</v>
      </c>
      <c r="BJ394">
        <v>7</v>
      </c>
      <c r="BK394">
        <v>7</v>
      </c>
      <c r="BL394">
        <v>0</v>
      </c>
      <c r="BM394">
        <v>0</v>
      </c>
      <c r="BN394">
        <v>7</v>
      </c>
      <c r="BO394">
        <v>7</v>
      </c>
      <c r="BP394">
        <v>7</v>
      </c>
      <c r="BQ394" t="str">
        <f>"8:00 AM"</f>
        <v>8:00 AM</v>
      </c>
      <c r="BR394" t="str">
        <f>"3:00 PM"</f>
        <v>3:00 PM</v>
      </c>
      <c r="BS394" t="s">
        <v>120</v>
      </c>
      <c r="BT394">
        <v>0</v>
      </c>
      <c r="BU394">
        <v>1</v>
      </c>
      <c r="BV394" t="s">
        <v>113</v>
      </c>
      <c r="BW394">
        <v>0</v>
      </c>
      <c r="BX394" t="s">
        <v>12368</v>
      </c>
      <c r="BY394" t="s">
        <v>12369</v>
      </c>
      <c r="CA394" t="s">
        <v>1100</v>
      </c>
      <c r="CB394" t="s">
        <v>234</v>
      </c>
      <c r="CC394" s="3">
        <v>32413</v>
      </c>
      <c r="CD394" t="s">
        <v>1105</v>
      </c>
      <c r="CE394" t="s">
        <v>1106</v>
      </c>
      <c r="CF394" s="4">
        <v>12.23</v>
      </c>
      <c r="CH394" s="4">
        <v>18.350000000000001</v>
      </c>
      <c r="CJ394" t="s">
        <v>123</v>
      </c>
      <c r="CL394" t="s">
        <v>12370</v>
      </c>
      <c r="CO394" t="s">
        <v>124</v>
      </c>
      <c r="CP394" t="s">
        <v>121</v>
      </c>
      <c r="CQ394" t="s">
        <v>113</v>
      </c>
      <c r="CR394" t="s">
        <v>121</v>
      </c>
      <c r="CS394" t="s">
        <v>113</v>
      </c>
      <c r="CT394" t="s">
        <v>121</v>
      </c>
      <c r="CU394" t="s">
        <v>121</v>
      </c>
      <c r="CV394" t="s">
        <v>12371</v>
      </c>
      <c r="CW394" t="str">
        <f>"17864929774"</f>
        <v>17864929774</v>
      </c>
      <c r="CX394" t="s">
        <v>7051</v>
      </c>
      <c r="CY394" t="s">
        <v>517</v>
      </c>
      <c r="CZ394" t="s">
        <v>126</v>
      </c>
      <c r="DA394" t="s">
        <v>113</v>
      </c>
      <c r="DB394" t="s">
        <v>121</v>
      </c>
      <c r="DC394" t="s">
        <v>121</v>
      </c>
      <c r="DD394" t="s">
        <v>113</v>
      </c>
    </row>
    <row r="395" spans="1:113" ht="15" customHeight="1" x14ac:dyDescent="0.25">
      <c r="A395" t="s">
        <v>9129</v>
      </c>
      <c r="B395" t="s">
        <v>129</v>
      </c>
      <c r="C395" s="1">
        <v>44099.524235069446</v>
      </c>
      <c r="D395" s="1">
        <v>44141</v>
      </c>
      <c r="E395" t="s">
        <v>113</v>
      </c>
      <c r="F395" t="s">
        <v>2086</v>
      </c>
      <c r="G395" t="s">
        <v>12794</v>
      </c>
      <c r="H395" t="s">
        <v>464</v>
      </c>
      <c r="I395">
        <v>250</v>
      </c>
      <c r="J395">
        <v>250</v>
      </c>
      <c r="K395" s="1">
        <v>44189</v>
      </c>
      <c r="L395" s="1">
        <v>44439</v>
      </c>
      <c r="M395" s="1">
        <v>44189</v>
      </c>
      <c r="N395" s="1">
        <v>44439</v>
      </c>
      <c r="O395" t="s">
        <v>115</v>
      </c>
      <c r="P395" t="s">
        <v>9130</v>
      </c>
      <c r="R395" t="s">
        <v>9131</v>
      </c>
      <c r="T395" t="s">
        <v>9132</v>
      </c>
      <c r="U395" t="s">
        <v>182</v>
      </c>
      <c r="V395" s="3">
        <v>97015</v>
      </c>
      <c r="W395" t="s">
        <v>117</v>
      </c>
      <c r="Y395">
        <v>15039054538</v>
      </c>
      <c r="AA395">
        <v>3117</v>
      </c>
      <c r="AB395" t="s">
        <v>9133</v>
      </c>
      <c r="AC395" t="s">
        <v>9134</v>
      </c>
      <c r="AE395" t="s">
        <v>9135</v>
      </c>
      <c r="AF395" t="s">
        <v>9136</v>
      </c>
      <c r="AH395" t="s">
        <v>9132</v>
      </c>
      <c r="AI395" t="s">
        <v>182</v>
      </c>
      <c r="AJ395" s="3">
        <v>97015</v>
      </c>
      <c r="AK395" t="s">
        <v>117</v>
      </c>
      <c r="AM395">
        <v>15039054538</v>
      </c>
      <c r="AO395" t="s">
        <v>9137</v>
      </c>
      <c r="AP395" t="s">
        <v>141</v>
      </c>
      <c r="AQ395" t="s">
        <v>2095</v>
      </c>
      <c r="AR395" t="s">
        <v>2096</v>
      </c>
      <c r="AS395" t="s">
        <v>2097</v>
      </c>
      <c r="AT395" t="s">
        <v>2098</v>
      </c>
      <c r="AV395" t="s">
        <v>2099</v>
      </c>
      <c r="AW395" t="s">
        <v>1200</v>
      </c>
      <c r="AX395" s="3">
        <v>21117</v>
      </c>
      <c r="AY395" t="s">
        <v>117</v>
      </c>
      <c r="BA395">
        <v>14435014240</v>
      </c>
      <c r="BC395" t="s">
        <v>2100</v>
      </c>
      <c r="BD395" t="s">
        <v>2101</v>
      </c>
      <c r="BE395" t="s">
        <v>716</v>
      </c>
      <c r="BF395" t="s">
        <v>3107</v>
      </c>
      <c r="BG395" t="s">
        <v>1161</v>
      </c>
      <c r="BH395" s="1">
        <v>44098.833333333336</v>
      </c>
      <c r="BI395">
        <v>35</v>
      </c>
      <c r="BJ395">
        <v>5</v>
      </c>
      <c r="BK395">
        <v>5</v>
      </c>
      <c r="BL395">
        <v>5</v>
      </c>
      <c r="BM395">
        <v>5</v>
      </c>
      <c r="BN395">
        <v>5</v>
      </c>
      <c r="BO395">
        <v>5</v>
      </c>
      <c r="BP395">
        <v>5</v>
      </c>
      <c r="BQ395" t="str">
        <f>"6:00 AM"</f>
        <v>6:00 AM</v>
      </c>
      <c r="BR395" t="str">
        <f>"12:00 AM"</f>
        <v>12:00 AM</v>
      </c>
      <c r="BS395" t="s">
        <v>120</v>
      </c>
      <c r="BT395">
        <v>0</v>
      </c>
      <c r="BU395">
        <v>0</v>
      </c>
      <c r="BV395" t="s">
        <v>113</v>
      </c>
      <c r="BW395">
        <v>0</v>
      </c>
      <c r="BX395" s="2" t="s">
        <v>9138</v>
      </c>
      <c r="BY395" t="s">
        <v>9139</v>
      </c>
      <c r="CA395" t="s">
        <v>9140</v>
      </c>
      <c r="CB395" t="s">
        <v>1161</v>
      </c>
      <c r="CC395" s="3">
        <v>98586</v>
      </c>
      <c r="CD395" t="s">
        <v>9141</v>
      </c>
      <c r="CE395" t="s">
        <v>6578</v>
      </c>
      <c r="CF395" s="4">
        <v>14.16</v>
      </c>
      <c r="CH395" s="4">
        <v>21.24</v>
      </c>
      <c r="CJ395" t="s">
        <v>123</v>
      </c>
      <c r="CK395" t="s">
        <v>9142</v>
      </c>
      <c r="CL395" t="s">
        <v>9143</v>
      </c>
      <c r="CO395" t="s">
        <v>124</v>
      </c>
      <c r="CP395" t="s">
        <v>121</v>
      </c>
      <c r="CQ395" t="s">
        <v>121</v>
      </c>
      <c r="CR395" t="s">
        <v>121</v>
      </c>
      <c r="CS395" t="s">
        <v>113</v>
      </c>
      <c r="CT395" t="s">
        <v>121</v>
      </c>
      <c r="CU395" t="s">
        <v>121</v>
      </c>
      <c r="CV395" t="s">
        <v>9144</v>
      </c>
      <c r="CW395" t="str">
        <f>"14439736810"</f>
        <v>14439736810</v>
      </c>
      <c r="CX395" t="s">
        <v>2112</v>
      </c>
      <c r="CY395" t="s">
        <v>124</v>
      </c>
      <c r="CZ395" t="s">
        <v>126</v>
      </c>
      <c r="DA395" t="s">
        <v>113</v>
      </c>
      <c r="DB395" t="s">
        <v>121</v>
      </c>
      <c r="DC395" t="s">
        <v>121</v>
      </c>
      <c r="DD395" t="s">
        <v>113</v>
      </c>
    </row>
    <row r="396" spans="1:113" ht="15" customHeight="1" x14ac:dyDescent="0.25">
      <c r="A396" t="s">
        <v>2218</v>
      </c>
      <c r="B396" t="s">
        <v>129</v>
      </c>
      <c r="C396" s="1">
        <v>44099.581794907404</v>
      </c>
      <c r="D396" s="1">
        <v>44153</v>
      </c>
      <c r="E396" t="s">
        <v>113</v>
      </c>
      <c r="F396" t="s">
        <v>536</v>
      </c>
      <c r="G396" t="s">
        <v>12797</v>
      </c>
      <c r="H396" t="s">
        <v>537</v>
      </c>
      <c r="I396">
        <v>25</v>
      </c>
      <c r="J396">
        <v>25</v>
      </c>
      <c r="K396" s="1">
        <v>44185</v>
      </c>
      <c r="L396" s="1">
        <v>44362</v>
      </c>
      <c r="M396" s="1">
        <v>44185</v>
      </c>
      <c r="N396" s="1">
        <v>44362</v>
      </c>
      <c r="O396" t="s">
        <v>132</v>
      </c>
      <c r="P396" t="s">
        <v>2219</v>
      </c>
      <c r="R396" t="s">
        <v>2220</v>
      </c>
      <c r="T396" t="s">
        <v>540</v>
      </c>
      <c r="U396" t="s">
        <v>541</v>
      </c>
      <c r="V396" s="3">
        <v>70554</v>
      </c>
      <c r="W396" t="s">
        <v>117</v>
      </c>
      <c r="Y396">
        <v>13377897560</v>
      </c>
      <c r="AA396">
        <v>31171</v>
      </c>
      <c r="AB396" t="s">
        <v>2221</v>
      </c>
      <c r="AC396" t="s">
        <v>2222</v>
      </c>
      <c r="AD396" t="s">
        <v>2223</v>
      </c>
      <c r="AE396" t="s">
        <v>207</v>
      </c>
      <c r="AF396" t="s">
        <v>2220</v>
      </c>
      <c r="AH396" t="s">
        <v>540</v>
      </c>
      <c r="AI396" t="s">
        <v>541</v>
      </c>
      <c r="AJ396" s="3">
        <v>70554</v>
      </c>
      <c r="AK396" t="s">
        <v>117</v>
      </c>
      <c r="AM396">
        <v>13377897560</v>
      </c>
      <c r="AO396" t="s">
        <v>2224</v>
      </c>
      <c r="AP396" t="s">
        <v>141</v>
      </c>
      <c r="AQ396" t="s">
        <v>546</v>
      </c>
      <c r="AR396" t="s">
        <v>547</v>
      </c>
      <c r="AS396" t="s">
        <v>548</v>
      </c>
      <c r="AT396" t="s">
        <v>2225</v>
      </c>
      <c r="AU396" t="s">
        <v>2226</v>
      </c>
      <c r="AV396" t="s">
        <v>550</v>
      </c>
      <c r="AW396" t="s">
        <v>541</v>
      </c>
      <c r="AX396" s="3">
        <v>70535</v>
      </c>
      <c r="AY396" t="s">
        <v>117</v>
      </c>
      <c r="BA396">
        <v>13374663722</v>
      </c>
      <c r="BC396" t="s">
        <v>551</v>
      </c>
      <c r="BD396" t="s">
        <v>2227</v>
      </c>
      <c r="BE396" t="s">
        <v>541</v>
      </c>
      <c r="BF396" t="s">
        <v>553</v>
      </c>
      <c r="BG396" t="s">
        <v>541</v>
      </c>
      <c r="BH396" s="1">
        <v>44098.833333333336</v>
      </c>
      <c r="BI396">
        <v>35</v>
      </c>
      <c r="BJ396">
        <v>0</v>
      </c>
      <c r="BK396">
        <v>7</v>
      </c>
      <c r="BL396">
        <v>7</v>
      </c>
      <c r="BM396">
        <v>7</v>
      </c>
      <c r="BN396">
        <v>7</v>
      </c>
      <c r="BO396">
        <v>7</v>
      </c>
      <c r="BP396">
        <v>0</v>
      </c>
      <c r="BQ396" t="str">
        <f>"7:00 AM"</f>
        <v>7:00 AM</v>
      </c>
      <c r="BR396" t="str">
        <f>"3:00 PM"</f>
        <v>3:00 PM</v>
      </c>
      <c r="BS396" t="s">
        <v>120</v>
      </c>
      <c r="BT396">
        <v>0</v>
      </c>
      <c r="BU396">
        <v>0</v>
      </c>
      <c r="BV396" t="s">
        <v>113</v>
      </c>
      <c r="BW396">
        <v>0</v>
      </c>
      <c r="BX396" t="s">
        <v>2228</v>
      </c>
      <c r="BY396" t="s">
        <v>2220</v>
      </c>
      <c r="CA396" t="s">
        <v>540</v>
      </c>
      <c r="CB396" t="s">
        <v>541</v>
      </c>
      <c r="CC396" s="3">
        <v>70554</v>
      </c>
      <c r="CD396" t="s">
        <v>555</v>
      </c>
      <c r="CE396" t="s">
        <v>556</v>
      </c>
      <c r="CF396" s="4">
        <v>9.2799999999999994</v>
      </c>
      <c r="CG396" s="4">
        <v>9.2799999999999994</v>
      </c>
      <c r="CH396" s="4">
        <v>13.92</v>
      </c>
      <c r="CI396" s="4">
        <v>13.92</v>
      </c>
      <c r="CJ396" t="s">
        <v>123</v>
      </c>
      <c r="CK396" t="s">
        <v>2229</v>
      </c>
      <c r="CL396" t="s">
        <v>2230</v>
      </c>
      <c r="CO396" t="s">
        <v>124</v>
      </c>
      <c r="CP396" t="s">
        <v>121</v>
      </c>
      <c r="CQ396" t="s">
        <v>121</v>
      </c>
      <c r="CR396" t="s">
        <v>121</v>
      </c>
      <c r="CS396" t="s">
        <v>113</v>
      </c>
      <c r="CT396" t="s">
        <v>121</v>
      </c>
      <c r="CU396" t="s">
        <v>121</v>
      </c>
      <c r="CV396" t="s">
        <v>2231</v>
      </c>
      <c r="CW396" t="str">
        <f>"13377897560"</f>
        <v>13377897560</v>
      </c>
      <c r="CX396" t="s">
        <v>2224</v>
      </c>
      <c r="CY396" t="s">
        <v>124</v>
      </c>
      <c r="CZ396" t="s">
        <v>126</v>
      </c>
      <c r="DA396" t="s">
        <v>113</v>
      </c>
      <c r="DB396" t="s">
        <v>113</v>
      </c>
      <c r="DC396" t="s">
        <v>121</v>
      </c>
      <c r="DD396" t="s">
        <v>113</v>
      </c>
    </row>
    <row r="397" spans="1:113" ht="15" customHeight="1" x14ac:dyDescent="0.25">
      <c r="A397" t="s">
        <v>811</v>
      </c>
      <c r="B397" t="s">
        <v>129</v>
      </c>
      <c r="C397" s="1">
        <v>44099.678387037035</v>
      </c>
      <c r="D397" s="1">
        <v>44141</v>
      </c>
      <c r="E397" t="s">
        <v>121</v>
      </c>
      <c r="F397" t="s">
        <v>812</v>
      </c>
      <c r="G397" t="s">
        <v>12791</v>
      </c>
      <c r="H397" t="s">
        <v>283</v>
      </c>
      <c r="I397">
        <v>12</v>
      </c>
      <c r="J397">
        <v>12</v>
      </c>
      <c r="K397" s="1">
        <v>44175</v>
      </c>
      <c r="L397" s="1">
        <v>44311</v>
      </c>
      <c r="M397" s="1">
        <v>44175</v>
      </c>
      <c r="N397" s="1">
        <v>44311</v>
      </c>
      <c r="O397" t="s">
        <v>115</v>
      </c>
      <c r="P397" t="s">
        <v>813</v>
      </c>
      <c r="Q397" t="s">
        <v>814</v>
      </c>
      <c r="R397" t="s">
        <v>815</v>
      </c>
      <c r="S397" t="s">
        <v>816</v>
      </c>
      <c r="T397" t="s">
        <v>817</v>
      </c>
      <c r="U397" t="s">
        <v>818</v>
      </c>
      <c r="V397" s="3">
        <v>3860</v>
      </c>
      <c r="W397" t="s">
        <v>117</v>
      </c>
      <c r="Y397">
        <v>14018450900</v>
      </c>
      <c r="Z397">
        <v>116</v>
      </c>
      <c r="AA397">
        <v>721110</v>
      </c>
      <c r="AB397" t="s">
        <v>819</v>
      </c>
      <c r="AC397" t="s">
        <v>820</v>
      </c>
      <c r="AE397" t="s">
        <v>821</v>
      </c>
      <c r="AF397" t="s">
        <v>822</v>
      </c>
      <c r="AH397" t="s">
        <v>823</v>
      </c>
      <c r="AI397" t="s">
        <v>824</v>
      </c>
      <c r="AJ397" s="3">
        <v>2842</v>
      </c>
      <c r="AK397" t="s">
        <v>117</v>
      </c>
      <c r="AM397">
        <v>14018450900</v>
      </c>
      <c r="AN397">
        <v>116</v>
      </c>
      <c r="AO397" t="s">
        <v>825</v>
      </c>
      <c r="AP397" t="s">
        <v>141</v>
      </c>
      <c r="AQ397" t="s">
        <v>658</v>
      </c>
      <c r="AR397" t="s">
        <v>659</v>
      </c>
      <c r="AS397" t="s">
        <v>660</v>
      </c>
      <c r="AT397" t="s">
        <v>661</v>
      </c>
      <c r="AU397" t="s">
        <v>662</v>
      </c>
      <c r="AV397" t="s">
        <v>663</v>
      </c>
      <c r="AW397" t="s">
        <v>116</v>
      </c>
      <c r="AX397" s="3">
        <v>1701</v>
      </c>
      <c r="AY397" t="s">
        <v>117</v>
      </c>
      <c r="AZ397" t="s">
        <v>124</v>
      </c>
      <c r="BA397">
        <v>16179399444</v>
      </c>
      <c r="BC397" t="s">
        <v>664</v>
      </c>
      <c r="BD397" t="s">
        <v>665</v>
      </c>
      <c r="BE397" t="s">
        <v>116</v>
      </c>
      <c r="BF397" t="s">
        <v>666</v>
      </c>
      <c r="BG397" t="s">
        <v>818</v>
      </c>
      <c r="BH397" s="1">
        <v>44098.833333333336</v>
      </c>
      <c r="BI397">
        <v>35</v>
      </c>
      <c r="BJ397">
        <v>0</v>
      </c>
      <c r="BK397">
        <v>7</v>
      </c>
      <c r="BL397">
        <v>7</v>
      </c>
      <c r="BM397">
        <v>7</v>
      </c>
      <c r="BN397">
        <v>7</v>
      </c>
      <c r="BO397">
        <v>7</v>
      </c>
      <c r="BP397">
        <v>0</v>
      </c>
      <c r="BQ397" t="str">
        <f>"9:00 AM"</f>
        <v>9:00 AM</v>
      </c>
      <c r="BR397" t="str">
        <f>"4:00 PM"</f>
        <v>4:00 PM</v>
      </c>
      <c r="BS397" t="s">
        <v>120</v>
      </c>
      <c r="BT397">
        <v>0</v>
      </c>
      <c r="BU397">
        <v>0</v>
      </c>
      <c r="BV397" t="s">
        <v>113</v>
      </c>
      <c r="BW397">
        <v>0</v>
      </c>
      <c r="BX397" t="s">
        <v>826</v>
      </c>
      <c r="BY397" t="s">
        <v>827</v>
      </c>
      <c r="CA397" t="s">
        <v>817</v>
      </c>
      <c r="CB397" t="s">
        <v>818</v>
      </c>
      <c r="CC397" s="3">
        <v>3860</v>
      </c>
      <c r="CD397" t="s">
        <v>828</v>
      </c>
      <c r="CE397" t="s">
        <v>829</v>
      </c>
      <c r="CF397" s="4">
        <v>15</v>
      </c>
      <c r="CH397" s="4">
        <v>22.5</v>
      </c>
      <c r="CJ397" t="s">
        <v>123</v>
      </c>
      <c r="CK397" t="s">
        <v>830</v>
      </c>
      <c r="CL397" t="s">
        <v>831</v>
      </c>
      <c r="CO397" t="s">
        <v>124</v>
      </c>
      <c r="CP397" t="s">
        <v>113</v>
      </c>
      <c r="CQ397" t="s">
        <v>113</v>
      </c>
      <c r="CR397" t="s">
        <v>121</v>
      </c>
      <c r="CS397" t="s">
        <v>121</v>
      </c>
      <c r="CT397" t="s">
        <v>121</v>
      </c>
      <c r="CU397" t="s">
        <v>121</v>
      </c>
      <c r="CV397" t="s">
        <v>832</v>
      </c>
      <c r="CW397" t="str">
        <f>"14018450900"</f>
        <v>14018450900</v>
      </c>
      <c r="CX397" t="s">
        <v>833</v>
      </c>
      <c r="CY397" t="s">
        <v>124</v>
      </c>
      <c r="CZ397" t="s">
        <v>126</v>
      </c>
      <c r="DA397" t="s">
        <v>113</v>
      </c>
      <c r="DB397" t="s">
        <v>121</v>
      </c>
      <c r="DC397" t="s">
        <v>121</v>
      </c>
      <c r="DD397" t="s">
        <v>113</v>
      </c>
    </row>
    <row r="398" spans="1:113" ht="15" customHeight="1" x14ac:dyDescent="0.25">
      <c r="A398" t="s">
        <v>12354</v>
      </c>
      <c r="B398" t="s">
        <v>129</v>
      </c>
      <c r="C398" s="1">
        <v>44099.681465393522</v>
      </c>
      <c r="D398" s="1">
        <v>44139</v>
      </c>
      <c r="E398" t="s">
        <v>113</v>
      </c>
      <c r="F398" t="s">
        <v>4552</v>
      </c>
      <c r="G398" t="s">
        <v>12786</v>
      </c>
      <c r="H398" t="s">
        <v>131</v>
      </c>
      <c r="I398">
        <v>9</v>
      </c>
      <c r="J398">
        <v>9</v>
      </c>
      <c r="K398" s="1">
        <v>44179</v>
      </c>
      <c r="L398" s="1">
        <v>44286</v>
      </c>
      <c r="M398" s="1">
        <v>44179</v>
      </c>
      <c r="N398" s="1">
        <v>44286</v>
      </c>
      <c r="O398" t="s">
        <v>132</v>
      </c>
      <c r="P398" t="s">
        <v>12355</v>
      </c>
      <c r="R398" t="s">
        <v>12356</v>
      </c>
      <c r="S398" t="s">
        <v>12357</v>
      </c>
      <c r="T398" t="s">
        <v>12358</v>
      </c>
      <c r="U398" t="s">
        <v>818</v>
      </c>
      <c r="V398" s="3">
        <v>3042</v>
      </c>
      <c r="W398" t="s">
        <v>117</v>
      </c>
      <c r="Y398">
        <v>16038287186</v>
      </c>
      <c r="AA398">
        <v>56173</v>
      </c>
      <c r="AB398" t="s">
        <v>12359</v>
      </c>
      <c r="AC398" t="s">
        <v>801</v>
      </c>
      <c r="AE398" t="s">
        <v>3380</v>
      </c>
      <c r="AF398" t="s">
        <v>12356</v>
      </c>
      <c r="AG398" t="s">
        <v>12360</v>
      </c>
      <c r="AH398" t="s">
        <v>12358</v>
      </c>
      <c r="AI398" t="s">
        <v>818</v>
      </c>
      <c r="AJ398" s="3">
        <v>3042</v>
      </c>
      <c r="AK398" t="s">
        <v>117</v>
      </c>
      <c r="AM398">
        <v>16038287186</v>
      </c>
      <c r="AO398" t="s">
        <v>12361</v>
      </c>
      <c r="AP398" t="s">
        <v>141</v>
      </c>
      <c r="AQ398" t="s">
        <v>946</v>
      </c>
      <c r="AR398" t="s">
        <v>947</v>
      </c>
      <c r="AS398" t="s">
        <v>948</v>
      </c>
      <c r="AT398" t="s">
        <v>949</v>
      </c>
      <c r="AU398" t="s">
        <v>950</v>
      </c>
      <c r="AV398" t="s">
        <v>951</v>
      </c>
      <c r="AW398" t="s">
        <v>952</v>
      </c>
      <c r="AX398" s="3">
        <v>8034</v>
      </c>
      <c r="AY398" t="s">
        <v>117</v>
      </c>
      <c r="AZ398" t="s">
        <v>953</v>
      </c>
      <c r="BA398">
        <v>18562819750</v>
      </c>
      <c r="BC398" t="s">
        <v>954</v>
      </c>
      <c r="BD398" t="s">
        <v>955</v>
      </c>
      <c r="BE398" t="s">
        <v>952</v>
      </c>
      <c r="BF398" t="s">
        <v>956</v>
      </c>
      <c r="BG398" t="s">
        <v>818</v>
      </c>
      <c r="BH398" s="1">
        <v>44097.833333333336</v>
      </c>
      <c r="BI398">
        <v>35</v>
      </c>
      <c r="BJ398">
        <v>0</v>
      </c>
      <c r="BK398">
        <v>7</v>
      </c>
      <c r="BL398">
        <v>7</v>
      </c>
      <c r="BM398">
        <v>7</v>
      </c>
      <c r="BN398">
        <v>7</v>
      </c>
      <c r="BO398">
        <v>7</v>
      </c>
      <c r="BP398">
        <v>0</v>
      </c>
      <c r="BQ398" t="str">
        <f>"9:00 AM"</f>
        <v>9:00 AM</v>
      </c>
      <c r="BR398" t="str">
        <f>"5:00 PM"</f>
        <v>5:00 PM</v>
      </c>
      <c r="BS398" t="s">
        <v>120</v>
      </c>
      <c r="BT398">
        <v>0</v>
      </c>
      <c r="BU398">
        <v>0</v>
      </c>
      <c r="BV398" t="s">
        <v>113</v>
      </c>
      <c r="BW398">
        <v>0</v>
      </c>
      <c r="BX398" s="2" t="s">
        <v>12362</v>
      </c>
      <c r="BY398" t="s">
        <v>12356</v>
      </c>
      <c r="CA398" t="s">
        <v>12358</v>
      </c>
      <c r="CB398" t="s">
        <v>818</v>
      </c>
      <c r="CC398" s="3">
        <v>3042</v>
      </c>
      <c r="CD398" t="s">
        <v>12363</v>
      </c>
      <c r="CE398" t="s">
        <v>12364</v>
      </c>
      <c r="CF398" s="4">
        <v>19.079999999999998</v>
      </c>
      <c r="CH398" s="4">
        <v>28.62</v>
      </c>
      <c r="CJ398" t="s">
        <v>123</v>
      </c>
      <c r="CK398" t="s">
        <v>12365</v>
      </c>
      <c r="CL398" t="s">
        <v>12366</v>
      </c>
      <c r="CO398" t="s">
        <v>124</v>
      </c>
      <c r="CP398" t="s">
        <v>121</v>
      </c>
      <c r="CQ398" t="s">
        <v>121</v>
      </c>
      <c r="CR398" t="s">
        <v>121</v>
      </c>
      <c r="CS398" t="s">
        <v>121</v>
      </c>
      <c r="CT398" t="s">
        <v>121</v>
      </c>
      <c r="CU398" t="s">
        <v>113</v>
      </c>
      <c r="CV398" t="s">
        <v>120</v>
      </c>
      <c r="CW398" t="str">
        <f>"16038287186"</f>
        <v>16038287186</v>
      </c>
      <c r="CX398" t="s">
        <v>12361</v>
      </c>
      <c r="CY398" t="s">
        <v>124</v>
      </c>
      <c r="CZ398" t="s">
        <v>126</v>
      </c>
      <c r="DA398" t="s">
        <v>113</v>
      </c>
      <c r="DB398" t="s">
        <v>113</v>
      </c>
      <c r="DC398" t="s">
        <v>121</v>
      </c>
      <c r="DD398" t="s">
        <v>113</v>
      </c>
    </row>
    <row r="399" spans="1:113" ht="15" customHeight="1" x14ac:dyDescent="0.25">
      <c r="A399" t="s">
        <v>7133</v>
      </c>
      <c r="B399" t="s">
        <v>129</v>
      </c>
      <c r="C399" s="1">
        <v>44099.695013657409</v>
      </c>
      <c r="D399" s="1">
        <v>44139</v>
      </c>
      <c r="E399" t="s">
        <v>121</v>
      </c>
      <c r="F399" t="s">
        <v>648</v>
      </c>
      <c r="G399" t="s">
        <v>12798</v>
      </c>
      <c r="H399" t="s">
        <v>649</v>
      </c>
      <c r="I399">
        <v>30</v>
      </c>
      <c r="J399">
        <v>30</v>
      </c>
      <c r="K399" s="1">
        <v>44174</v>
      </c>
      <c r="L399" s="1">
        <v>44301</v>
      </c>
      <c r="M399" s="1">
        <v>44174</v>
      </c>
      <c r="N399" s="1">
        <v>44301</v>
      </c>
      <c r="O399" t="s">
        <v>132</v>
      </c>
      <c r="P399" t="s">
        <v>650</v>
      </c>
      <c r="Q399" t="s">
        <v>651</v>
      </c>
      <c r="R399" t="s">
        <v>652</v>
      </c>
      <c r="S399" t="s">
        <v>124</v>
      </c>
      <c r="T399" t="s">
        <v>653</v>
      </c>
      <c r="U399" t="s">
        <v>654</v>
      </c>
      <c r="V399" s="3">
        <v>5751</v>
      </c>
      <c r="W399" t="s">
        <v>117</v>
      </c>
      <c r="X399" t="s">
        <v>124</v>
      </c>
      <c r="Y399">
        <v>18024226100</v>
      </c>
      <c r="AA399">
        <v>721110</v>
      </c>
      <c r="AB399" t="s">
        <v>655</v>
      </c>
      <c r="AC399" t="s">
        <v>422</v>
      </c>
      <c r="AE399" t="s">
        <v>656</v>
      </c>
      <c r="AF399" t="s">
        <v>652</v>
      </c>
      <c r="AG399" t="s">
        <v>124</v>
      </c>
      <c r="AH399" t="s">
        <v>653</v>
      </c>
      <c r="AI399" t="s">
        <v>654</v>
      </c>
      <c r="AJ399" s="3">
        <v>5751</v>
      </c>
      <c r="AK399" t="s">
        <v>117</v>
      </c>
      <c r="AL399" t="s">
        <v>124</v>
      </c>
      <c r="AM399">
        <v>18024226100</v>
      </c>
      <c r="AO399" t="s">
        <v>657</v>
      </c>
      <c r="AP399" t="s">
        <v>141</v>
      </c>
      <c r="AQ399" t="s">
        <v>658</v>
      </c>
      <c r="AR399" t="s">
        <v>659</v>
      </c>
      <c r="AS399" t="s">
        <v>660</v>
      </c>
      <c r="AT399" t="s">
        <v>661</v>
      </c>
      <c r="AU399" t="s">
        <v>662</v>
      </c>
      <c r="AV399" t="s">
        <v>663</v>
      </c>
      <c r="AW399" t="s">
        <v>116</v>
      </c>
      <c r="AX399" s="3">
        <v>1701</v>
      </c>
      <c r="AY399" t="s">
        <v>117</v>
      </c>
      <c r="AZ399" t="s">
        <v>124</v>
      </c>
      <c r="BA399">
        <v>16179399444</v>
      </c>
      <c r="BC399" t="s">
        <v>664</v>
      </c>
      <c r="BD399" t="s">
        <v>665</v>
      </c>
      <c r="BE399" t="s">
        <v>116</v>
      </c>
      <c r="BF399" t="s">
        <v>666</v>
      </c>
      <c r="BG399" t="s">
        <v>654</v>
      </c>
      <c r="BH399" s="1">
        <v>44098.833333333336</v>
      </c>
      <c r="BI399">
        <v>35</v>
      </c>
      <c r="BJ399">
        <v>0</v>
      </c>
      <c r="BK399">
        <v>7</v>
      </c>
      <c r="BL399">
        <v>7</v>
      </c>
      <c r="BM399">
        <v>7</v>
      </c>
      <c r="BN399">
        <v>7</v>
      </c>
      <c r="BO399">
        <v>7</v>
      </c>
      <c r="BP399">
        <v>0</v>
      </c>
      <c r="BQ399" t="str">
        <f>"9:00 AM"</f>
        <v>9:00 AM</v>
      </c>
      <c r="BR399" t="str">
        <f>"4:00 PM"</f>
        <v>4:00 PM</v>
      </c>
      <c r="BS399" t="s">
        <v>120</v>
      </c>
      <c r="BT399">
        <v>0</v>
      </c>
      <c r="BU399">
        <v>0</v>
      </c>
      <c r="BV399" t="s">
        <v>113</v>
      </c>
      <c r="BW399">
        <v>0</v>
      </c>
      <c r="BX399" t="s">
        <v>667</v>
      </c>
      <c r="BY399" t="s">
        <v>652</v>
      </c>
      <c r="BZ399" t="s">
        <v>124</v>
      </c>
      <c r="CA399" t="s">
        <v>653</v>
      </c>
      <c r="CB399" t="s">
        <v>654</v>
      </c>
      <c r="CC399" s="3">
        <v>5751</v>
      </c>
      <c r="CD399" t="s">
        <v>668</v>
      </c>
      <c r="CE399" t="s">
        <v>669</v>
      </c>
      <c r="CF399" s="4">
        <v>12.22</v>
      </c>
      <c r="CG399" s="4">
        <v>15.2</v>
      </c>
      <c r="CH399" s="4">
        <v>18.329999999999998</v>
      </c>
      <c r="CI399" s="4">
        <v>22.8</v>
      </c>
      <c r="CJ399" t="s">
        <v>123</v>
      </c>
      <c r="CK399" t="s">
        <v>670</v>
      </c>
      <c r="CL399" t="s">
        <v>671</v>
      </c>
      <c r="CO399" t="s">
        <v>124</v>
      </c>
      <c r="CP399" t="s">
        <v>121</v>
      </c>
      <c r="CQ399" t="s">
        <v>113</v>
      </c>
      <c r="CR399" t="s">
        <v>121</v>
      </c>
      <c r="CS399" t="s">
        <v>121</v>
      </c>
      <c r="CT399" t="s">
        <v>121</v>
      </c>
      <c r="CU399" t="s">
        <v>121</v>
      </c>
      <c r="CV399" t="s">
        <v>672</v>
      </c>
      <c r="CW399" t="str">
        <f>"18024226100"</f>
        <v>18024226100</v>
      </c>
      <c r="CX399" t="s">
        <v>657</v>
      </c>
      <c r="CY399" t="s">
        <v>124</v>
      </c>
      <c r="CZ399" t="s">
        <v>126</v>
      </c>
      <c r="DA399" t="s">
        <v>113</v>
      </c>
      <c r="DB399" t="s">
        <v>121</v>
      </c>
      <c r="DC399" t="s">
        <v>121</v>
      </c>
      <c r="DD399" t="s">
        <v>113</v>
      </c>
    </row>
    <row r="400" spans="1:113" ht="15" customHeight="1" x14ac:dyDescent="0.25">
      <c r="A400" t="s">
        <v>12342</v>
      </c>
      <c r="B400" t="s">
        <v>852</v>
      </c>
      <c r="C400" s="1">
        <v>44099.749017939816</v>
      </c>
      <c r="D400" s="1">
        <v>44152</v>
      </c>
      <c r="E400" t="s">
        <v>113</v>
      </c>
      <c r="F400" t="s">
        <v>12343</v>
      </c>
      <c r="G400" t="s">
        <v>12877</v>
      </c>
      <c r="H400" t="s">
        <v>12344</v>
      </c>
      <c r="I400">
        <v>1</v>
      </c>
      <c r="K400" s="1">
        <v>44174</v>
      </c>
      <c r="L400" s="1">
        <v>44439</v>
      </c>
      <c r="O400" t="s">
        <v>132</v>
      </c>
      <c r="P400" t="s">
        <v>12345</v>
      </c>
      <c r="Q400" t="s">
        <v>12346</v>
      </c>
      <c r="R400" t="s">
        <v>12347</v>
      </c>
      <c r="T400" t="s">
        <v>215</v>
      </c>
      <c r="U400" t="s">
        <v>204</v>
      </c>
      <c r="V400" s="3">
        <v>40511</v>
      </c>
      <c r="W400" t="s">
        <v>117</v>
      </c>
      <c r="Y400">
        <v>18596853703</v>
      </c>
      <c r="AA400">
        <v>541940</v>
      </c>
      <c r="AB400" t="s">
        <v>12348</v>
      </c>
      <c r="AC400" t="s">
        <v>2134</v>
      </c>
      <c r="AE400" t="s">
        <v>12349</v>
      </c>
      <c r="AF400" t="s">
        <v>12347</v>
      </c>
      <c r="AH400" t="s">
        <v>215</v>
      </c>
      <c r="AI400" t="s">
        <v>204</v>
      </c>
      <c r="AJ400" s="3">
        <v>40511</v>
      </c>
      <c r="AK400" t="s">
        <v>117</v>
      </c>
      <c r="AM400">
        <v>18596853703</v>
      </c>
      <c r="AO400" t="s">
        <v>12350</v>
      </c>
      <c r="AP400" t="s">
        <v>141</v>
      </c>
      <c r="AQ400" t="s">
        <v>10176</v>
      </c>
      <c r="AR400" t="s">
        <v>268</v>
      </c>
      <c r="AS400" t="s">
        <v>731</v>
      </c>
      <c r="AT400" t="s">
        <v>10177</v>
      </c>
      <c r="AU400" t="s">
        <v>10178</v>
      </c>
      <c r="AV400" t="s">
        <v>2118</v>
      </c>
      <c r="AW400" t="s">
        <v>288</v>
      </c>
      <c r="AX400" s="3">
        <v>80222</v>
      </c>
      <c r="AY400" t="s">
        <v>117</v>
      </c>
      <c r="BA400">
        <v>13037646802</v>
      </c>
      <c r="BC400" t="s">
        <v>10179</v>
      </c>
      <c r="BD400" t="s">
        <v>10180</v>
      </c>
      <c r="BE400" t="s">
        <v>1933</v>
      </c>
      <c r="BF400" t="s">
        <v>10181</v>
      </c>
      <c r="BG400" t="s">
        <v>204</v>
      </c>
      <c r="BH400" s="1">
        <v>44098.833333333336</v>
      </c>
      <c r="BI400">
        <v>48</v>
      </c>
      <c r="BJ400">
        <v>0</v>
      </c>
      <c r="BK400">
        <v>8</v>
      </c>
      <c r="BL400">
        <v>8</v>
      </c>
      <c r="BM400">
        <v>8</v>
      </c>
      <c r="BN400">
        <v>8</v>
      </c>
      <c r="BO400">
        <v>8</v>
      </c>
      <c r="BP400">
        <v>8</v>
      </c>
      <c r="BQ400" t="str">
        <f>"7:00 AM"</f>
        <v>7:00 AM</v>
      </c>
      <c r="BR400" t="str">
        <f>"3:00 PM"</f>
        <v>3:00 PM</v>
      </c>
      <c r="BS400" t="s">
        <v>2914</v>
      </c>
      <c r="BT400">
        <v>0</v>
      </c>
      <c r="BU400">
        <v>6</v>
      </c>
      <c r="BV400" t="s">
        <v>113</v>
      </c>
      <c r="BW400">
        <v>0</v>
      </c>
      <c r="BX400" s="2" t="s">
        <v>12351</v>
      </c>
      <c r="BY400" t="s">
        <v>12347</v>
      </c>
      <c r="CA400" t="s">
        <v>215</v>
      </c>
      <c r="CB400" t="s">
        <v>204</v>
      </c>
      <c r="CC400" s="3">
        <v>40511</v>
      </c>
      <c r="CD400" t="s">
        <v>3081</v>
      </c>
      <c r="CE400" t="s">
        <v>3810</v>
      </c>
      <c r="CF400" s="4">
        <v>41.65</v>
      </c>
      <c r="CH400" s="4">
        <v>62.46</v>
      </c>
      <c r="CJ400" t="s">
        <v>123</v>
      </c>
      <c r="CK400" t="s">
        <v>10185</v>
      </c>
      <c r="CL400" t="s">
        <v>12352</v>
      </c>
      <c r="CO400" t="s">
        <v>124</v>
      </c>
      <c r="CP400" t="s">
        <v>113</v>
      </c>
      <c r="CQ400" t="s">
        <v>113</v>
      </c>
      <c r="CR400" t="s">
        <v>121</v>
      </c>
      <c r="CS400" t="s">
        <v>113</v>
      </c>
      <c r="CT400" t="s">
        <v>121</v>
      </c>
      <c r="CU400" t="s">
        <v>121</v>
      </c>
      <c r="CV400" t="s">
        <v>12353</v>
      </c>
      <c r="CW400" t="str">
        <f>"18596853703"</f>
        <v>18596853703</v>
      </c>
      <c r="CX400" t="s">
        <v>12350</v>
      </c>
      <c r="CY400" t="s">
        <v>124</v>
      </c>
      <c r="CZ400" t="s">
        <v>126</v>
      </c>
      <c r="DA400" t="s">
        <v>113</v>
      </c>
      <c r="DB400" t="s">
        <v>113</v>
      </c>
      <c r="DC400" t="s">
        <v>121</v>
      </c>
      <c r="DD400" t="s">
        <v>113</v>
      </c>
      <c r="DE400" t="s">
        <v>10189</v>
      </c>
      <c r="DF400" t="s">
        <v>10190</v>
      </c>
      <c r="DH400" t="s">
        <v>10180</v>
      </c>
      <c r="DI400" t="s">
        <v>10191</v>
      </c>
    </row>
    <row r="401" spans="1:113" ht="15" customHeight="1" x14ac:dyDescent="0.25">
      <c r="A401" t="s">
        <v>923</v>
      </c>
      <c r="B401" t="s">
        <v>129</v>
      </c>
      <c r="C401" s="1">
        <v>44099.805341666666</v>
      </c>
      <c r="D401" s="1">
        <v>44141</v>
      </c>
      <c r="E401" t="s">
        <v>113</v>
      </c>
      <c r="F401" t="s">
        <v>561</v>
      </c>
      <c r="G401" t="s">
        <v>12787</v>
      </c>
      <c r="H401" t="s">
        <v>176</v>
      </c>
      <c r="I401">
        <v>30</v>
      </c>
      <c r="J401">
        <v>30</v>
      </c>
      <c r="K401" s="1">
        <v>44186</v>
      </c>
      <c r="L401" s="1">
        <v>44459</v>
      </c>
      <c r="M401" s="1">
        <v>44186</v>
      </c>
      <c r="N401" s="1">
        <v>44459</v>
      </c>
      <c r="O401" t="s">
        <v>115</v>
      </c>
      <c r="P401" t="s">
        <v>924</v>
      </c>
      <c r="R401" t="s">
        <v>925</v>
      </c>
      <c r="T401" t="s">
        <v>926</v>
      </c>
      <c r="U401" t="s">
        <v>182</v>
      </c>
      <c r="V401" s="3">
        <v>97501</v>
      </c>
      <c r="W401" t="s">
        <v>117</v>
      </c>
      <c r="Y401">
        <v>15413015152</v>
      </c>
      <c r="AA401">
        <v>11531</v>
      </c>
      <c r="AB401" t="s">
        <v>927</v>
      </c>
      <c r="AC401" t="s">
        <v>593</v>
      </c>
      <c r="AE401" t="s">
        <v>263</v>
      </c>
      <c r="AF401" t="s">
        <v>925</v>
      </c>
      <c r="AH401" t="s">
        <v>926</v>
      </c>
      <c r="AI401" t="s">
        <v>182</v>
      </c>
      <c r="AJ401" s="3">
        <v>97501</v>
      </c>
      <c r="AK401" t="s">
        <v>117</v>
      </c>
      <c r="AM401">
        <v>15413015152</v>
      </c>
      <c r="AO401" t="s">
        <v>928</v>
      </c>
      <c r="AP401" t="s">
        <v>239</v>
      </c>
      <c r="AQ401" t="s">
        <v>929</v>
      </c>
      <c r="AR401" t="s">
        <v>930</v>
      </c>
      <c r="AS401" t="s">
        <v>931</v>
      </c>
      <c r="AT401" t="s">
        <v>932</v>
      </c>
      <c r="AU401" t="s">
        <v>475</v>
      </c>
      <c r="AV401" t="s">
        <v>476</v>
      </c>
      <c r="AW401" t="s">
        <v>324</v>
      </c>
      <c r="AX401" s="3">
        <v>83814</v>
      </c>
      <c r="AY401" t="s">
        <v>117</v>
      </c>
      <c r="BA401">
        <v>12087772654</v>
      </c>
      <c r="BC401" t="s">
        <v>933</v>
      </c>
      <c r="BD401" t="s">
        <v>478</v>
      </c>
      <c r="BG401" t="s">
        <v>182</v>
      </c>
      <c r="BH401" s="1">
        <v>44098.833333333336</v>
      </c>
      <c r="BI401">
        <v>35</v>
      </c>
      <c r="BJ401">
        <v>0</v>
      </c>
      <c r="BK401">
        <v>7</v>
      </c>
      <c r="BL401">
        <v>7</v>
      </c>
      <c r="BM401">
        <v>7</v>
      </c>
      <c r="BN401">
        <v>7</v>
      </c>
      <c r="BO401">
        <v>7</v>
      </c>
      <c r="BP401">
        <v>0</v>
      </c>
      <c r="BQ401" t="str">
        <f>"7:00 AM"</f>
        <v>7:00 AM</v>
      </c>
      <c r="BR401" t="str">
        <f>"2:30 PM"</f>
        <v>2:30 PM</v>
      </c>
      <c r="BS401" t="s">
        <v>120</v>
      </c>
      <c r="BT401">
        <v>0</v>
      </c>
      <c r="BU401">
        <v>3</v>
      </c>
      <c r="BV401" t="s">
        <v>113</v>
      </c>
      <c r="BW401">
        <v>0</v>
      </c>
      <c r="BX401" t="s">
        <v>934</v>
      </c>
      <c r="BY401" t="s">
        <v>935</v>
      </c>
      <c r="CA401" t="s">
        <v>926</v>
      </c>
      <c r="CB401" t="s">
        <v>182</v>
      </c>
      <c r="CC401" s="3">
        <v>97501</v>
      </c>
      <c r="CD401" t="s">
        <v>137</v>
      </c>
      <c r="CE401" t="s">
        <v>582</v>
      </c>
      <c r="CF401" s="4">
        <v>14.52</v>
      </c>
      <c r="CG401" s="4">
        <v>22.36</v>
      </c>
      <c r="CH401" s="4">
        <v>21.78</v>
      </c>
      <c r="CI401" s="4">
        <v>33.54</v>
      </c>
      <c r="CJ401" t="s">
        <v>123</v>
      </c>
      <c r="CK401" t="s">
        <v>603</v>
      </c>
      <c r="CL401" t="s">
        <v>936</v>
      </c>
      <c r="CO401" t="s">
        <v>124</v>
      </c>
      <c r="CP401" t="s">
        <v>121</v>
      </c>
      <c r="CQ401" t="s">
        <v>121</v>
      </c>
      <c r="CR401" t="s">
        <v>121</v>
      </c>
      <c r="CS401" t="s">
        <v>113</v>
      </c>
      <c r="CT401" t="s">
        <v>121</v>
      </c>
      <c r="CU401" t="s">
        <v>121</v>
      </c>
      <c r="CV401" t="s">
        <v>485</v>
      </c>
      <c r="CW401" t="str">
        <f>"15413015152"</f>
        <v>15413015152</v>
      </c>
      <c r="CX401" t="s">
        <v>928</v>
      </c>
      <c r="CY401" t="s">
        <v>124</v>
      </c>
      <c r="CZ401" t="s">
        <v>126</v>
      </c>
      <c r="DA401" t="s">
        <v>113</v>
      </c>
      <c r="DB401" t="s">
        <v>121</v>
      </c>
      <c r="DC401" t="s">
        <v>121</v>
      </c>
      <c r="DD401" t="s">
        <v>113</v>
      </c>
    </row>
    <row r="402" spans="1:113" ht="15" customHeight="1" x14ac:dyDescent="0.25">
      <c r="A402" t="s">
        <v>5806</v>
      </c>
      <c r="B402" t="s">
        <v>129</v>
      </c>
      <c r="C402" s="1">
        <v>44102.43263703704</v>
      </c>
      <c r="D402" s="1">
        <v>44140</v>
      </c>
      <c r="E402" t="s">
        <v>113</v>
      </c>
      <c r="F402" t="s">
        <v>984</v>
      </c>
      <c r="G402" t="s">
        <v>12798</v>
      </c>
      <c r="H402" t="s">
        <v>649</v>
      </c>
      <c r="I402">
        <v>290</v>
      </c>
      <c r="J402">
        <v>290</v>
      </c>
      <c r="K402" s="1">
        <v>44185</v>
      </c>
      <c r="L402" s="1">
        <v>44489</v>
      </c>
      <c r="M402" s="1">
        <v>44185</v>
      </c>
      <c r="N402" s="1">
        <v>44489</v>
      </c>
      <c r="O402" t="s">
        <v>132</v>
      </c>
      <c r="P402" t="s">
        <v>1153</v>
      </c>
      <c r="R402" t="s">
        <v>1154</v>
      </c>
      <c r="S402" t="s">
        <v>1155</v>
      </c>
      <c r="T402" t="s">
        <v>1156</v>
      </c>
      <c r="U402" t="s">
        <v>182</v>
      </c>
      <c r="V402" s="3">
        <v>97008</v>
      </c>
      <c r="W402" t="s">
        <v>117</v>
      </c>
      <c r="Y402">
        <v>15036436610</v>
      </c>
      <c r="AA402">
        <v>71399</v>
      </c>
      <c r="AB402" t="s">
        <v>1157</v>
      </c>
      <c r="AC402" t="s">
        <v>1158</v>
      </c>
      <c r="AE402" t="s">
        <v>1159</v>
      </c>
      <c r="AF402" t="s">
        <v>1154</v>
      </c>
      <c r="AG402" t="s">
        <v>1155</v>
      </c>
      <c r="AH402" t="s">
        <v>1156</v>
      </c>
      <c r="AI402" t="s">
        <v>182</v>
      </c>
      <c r="AJ402" s="3">
        <v>97008</v>
      </c>
      <c r="AK402" t="s">
        <v>117</v>
      </c>
      <c r="AM402">
        <v>14082106653</v>
      </c>
      <c r="AO402" t="s">
        <v>1160</v>
      </c>
      <c r="AP402" t="s">
        <v>239</v>
      </c>
      <c r="AQ402" t="s">
        <v>991</v>
      </c>
      <c r="AR402" t="s">
        <v>992</v>
      </c>
      <c r="AS402" t="s">
        <v>993</v>
      </c>
      <c r="AT402" t="s">
        <v>994</v>
      </c>
      <c r="AU402" t="s">
        <v>995</v>
      </c>
      <c r="AV402" t="s">
        <v>996</v>
      </c>
      <c r="AW402" t="s">
        <v>158</v>
      </c>
      <c r="AX402" s="3">
        <v>78550</v>
      </c>
      <c r="AY402" t="s">
        <v>117</v>
      </c>
      <c r="AZ402" t="s">
        <v>124</v>
      </c>
      <c r="BA402">
        <v>19564408720</v>
      </c>
      <c r="BB402">
        <v>0</v>
      </c>
      <c r="BC402" t="s">
        <v>997</v>
      </c>
      <c r="BD402" t="s">
        <v>998</v>
      </c>
      <c r="BG402" t="s">
        <v>1161</v>
      </c>
      <c r="BH402" s="1">
        <v>44101.833333333336</v>
      </c>
      <c r="BI402">
        <v>40</v>
      </c>
      <c r="BJ402">
        <v>8</v>
      </c>
      <c r="BK402">
        <v>0</v>
      </c>
      <c r="BL402">
        <v>0</v>
      </c>
      <c r="BM402">
        <v>8</v>
      </c>
      <c r="BN402">
        <v>8</v>
      </c>
      <c r="BO402">
        <v>8</v>
      </c>
      <c r="BP402">
        <v>8</v>
      </c>
      <c r="BQ402" t="str">
        <f>"1:00 PM"</f>
        <v>1:00 PM</v>
      </c>
      <c r="BR402" t="str">
        <f>"10:00 PM"</f>
        <v>10:00 PM</v>
      </c>
      <c r="BS402" t="s">
        <v>120</v>
      </c>
      <c r="BT402">
        <v>0</v>
      </c>
      <c r="BU402">
        <v>0</v>
      </c>
      <c r="BV402" t="s">
        <v>113</v>
      </c>
      <c r="BW402">
        <v>0</v>
      </c>
      <c r="BX402" t="s">
        <v>999</v>
      </c>
      <c r="BY402" t="s">
        <v>1162</v>
      </c>
      <c r="CA402" t="s">
        <v>1163</v>
      </c>
      <c r="CB402" t="s">
        <v>1161</v>
      </c>
      <c r="CC402" s="3">
        <v>98901</v>
      </c>
      <c r="CD402" t="s">
        <v>1164</v>
      </c>
      <c r="CE402" t="s">
        <v>1165</v>
      </c>
      <c r="CF402" s="4">
        <v>10.38</v>
      </c>
      <c r="CG402" s="4">
        <v>15.19</v>
      </c>
      <c r="CJ402" t="s">
        <v>123</v>
      </c>
      <c r="CK402" t="s">
        <v>1004</v>
      </c>
      <c r="CL402" t="s">
        <v>5807</v>
      </c>
      <c r="CO402" t="s">
        <v>124</v>
      </c>
      <c r="CP402" t="s">
        <v>121</v>
      </c>
      <c r="CQ402" t="s">
        <v>121</v>
      </c>
      <c r="CR402" t="s">
        <v>113</v>
      </c>
      <c r="CS402" t="s">
        <v>121</v>
      </c>
      <c r="CT402" t="s">
        <v>121</v>
      </c>
      <c r="CU402" t="s">
        <v>121</v>
      </c>
      <c r="CV402" t="s">
        <v>5808</v>
      </c>
      <c r="CW402" t="str">
        <f>"N/A"</f>
        <v>N/A</v>
      </c>
      <c r="CX402" t="s">
        <v>1168</v>
      </c>
      <c r="CY402" t="s">
        <v>1169</v>
      </c>
      <c r="CZ402" t="s">
        <v>126</v>
      </c>
      <c r="DA402" t="s">
        <v>113</v>
      </c>
      <c r="DB402" t="s">
        <v>121</v>
      </c>
      <c r="DC402" t="s">
        <v>121</v>
      </c>
      <c r="DD402" t="s">
        <v>113</v>
      </c>
    </row>
    <row r="403" spans="1:113" ht="15" customHeight="1" x14ac:dyDescent="0.25">
      <c r="A403" t="s">
        <v>11066</v>
      </c>
      <c r="B403" t="s">
        <v>129</v>
      </c>
      <c r="C403" s="1">
        <v>44102.455597800923</v>
      </c>
      <c r="D403" s="1">
        <v>44140</v>
      </c>
      <c r="E403" t="s">
        <v>113</v>
      </c>
      <c r="F403" t="s">
        <v>11067</v>
      </c>
      <c r="G403" t="s">
        <v>12793</v>
      </c>
      <c r="H403" t="s">
        <v>436</v>
      </c>
      <c r="I403">
        <v>25</v>
      </c>
      <c r="J403">
        <v>25</v>
      </c>
      <c r="K403" s="1">
        <v>44185</v>
      </c>
      <c r="L403" s="1">
        <v>44489</v>
      </c>
      <c r="M403" s="1">
        <v>44185</v>
      </c>
      <c r="N403" s="1">
        <v>44489</v>
      </c>
      <c r="O403" t="s">
        <v>132</v>
      </c>
      <c r="P403" t="s">
        <v>1153</v>
      </c>
      <c r="R403" t="s">
        <v>1154</v>
      </c>
      <c r="S403" t="s">
        <v>1155</v>
      </c>
      <c r="T403" t="s">
        <v>1156</v>
      </c>
      <c r="U403" t="s">
        <v>182</v>
      </c>
      <c r="V403" s="3">
        <v>97008</v>
      </c>
      <c r="W403" t="s">
        <v>117</v>
      </c>
      <c r="Y403">
        <v>15036436610</v>
      </c>
      <c r="AA403">
        <v>71399</v>
      </c>
      <c r="AB403" t="s">
        <v>1157</v>
      </c>
      <c r="AC403" t="s">
        <v>1158</v>
      </c>
      <c r="AE403" t="s">
        <v>1159</v>
      </c>
      <c r="AF403" t="s">
        <v>1154</v>
      </c>
      <c r="AG403" t="s">
        <v>1155</v>
      </c>
      <c r="AH403" t="s">
        <v>1156</v>
      </c>
      <c r="AI403" t="s">
        <v>182</v>
      </c>
      <c r="AJ403" s="3">
        <v>97008</v>
      </c>
      <c r="AK403" t="s">
        <v>117</v>
      </c>
      <c r="AM403">
        <v>14082106653</v>
      </c>
      <c r="AO403" t="s">
        <v>1160</v>
      </c>
      <c r="AP403" t="s">
        <v>239</v>
      </c>
      <c r="AQ403" t="s">
        <v>991</v>
      </c>
      <c r="AR403" t="s">
        <v>992</v>
      </c>
      <c r="AS403" t="s">
        <v>993</v>
      </c>
      <c r="AT403" t="s">
        <v>994</v>
      </c>
      <c r="AU403" t="s">
        <v>995</v>
      </c>
      <c r="AV403" t="s">
        <v>996</v>
      </c>
      <c r="AW403" t="s">
        <v>158</v>
      </c>
      <c r="AX403" s="3">
        <v>78550</v>
      </c>
      <c r="AY403" t="s">
        <v>117</v>
      </c>
      <c r="AZ403" t="s">
        <v>124</v>
      </c>
      <c r="BA403">
        <v>19564408720</v>
      </c>
      <c r="BB403">
        <v>0</v>
      </c>
      <c r="BC403" t="s">
        <v>997</v>
      </c>
      <c r="BD403" t="s">
        <v>998</v>
      </c>
      <c r="BG403" t="s">
        <v>1161</v>
      </c>
      <c r="BH403" s="1">
        <v>44101.833333333336</v>
      </c>
      <c r="BI403">
        <v>40</v>
      </c>
      <c r="BJ403">
        <v>8</v>
      </c>
      <c r="BK403">
        <v>0</v>
      </c>
      <c r="BL403">
        <v>0</v>
      </c>
      <c r="BM403">
        <v>8</v>
      </c>
      <c r="BN403">
        <v>8</v>
      </c>
      <c r="BO403">
        <v>8</v>
      </c>
      <c r="BP403">
        <v>8</v>
      </c>
      <c r="BQ403" t="str">
        <f>"1:00 PM"</f>
        <v>1:00 PM</v>
      </c>
      <c r="BR403" t="str">
        <f>"10:00 PM"</f>
        <v>10:00 PM</v>
      </c>
      <c r="BS403" t="s">
        <v>120</v>
      </c>
      <c r="BT403">
        <v>0</v>
      </c>
      <c r="BU403">
        <v>0</v>
      </c>
      <c r="BV403" t="s">
        <v>113</v>
      </c>
      <c r="BW403">
        <v>0</v>
      </c>
      <c r="BX403" s="2" t="s">
        <v>11068</v>
      </c>
      <c r="BY403" t="s">
        <v>1162</v>
      </c>
      <c r="CA403" t="s">
        <v>1163</v>
      </c>
      <c r="CB403" t="s">
        <v>1161</v>
      </c>
      <c r="CC403" s="3">
        <v>98901</v>
      </c>
      <c r="CD403" t="s">
        <v>1164</v>
      </c>
      <c r="CE403" t="s">
        <v>1165</v>
      </c>
      <c r="CF403" s="4">
        <v>16.690000000000001</v>
      </c>
      <c r="CG403" s="4">
        <v>26.74</v>
      </c>
      <c r="CJ403" t="s">
        <v>123</v>
      </c>
      <c r="CK403" t="s">
        <v>1004</v>
      </c>
      <c r="CL403" t="s">
        <v>11069</v>
      </c>
      <c r="CO403" t="s">
        <v>124</v>
      </c>
      <c r="CP403" t="s">
        <v>121</v>
      </c>
      <c r="CQ403" t="s">
        <v>121</v>
      </c>
      <c r="CR403" t="s">
        <v>113</v>
      </c>
      <c r="CS403" t="s">
        <v>121</v>
      </c>
      <c r="CT403" t="s">
        <v>121</v>
      </c>
      <c r="CU403" t="s">
        <v>121</v>
      </c>
      <c r="CV403" t="s">
        <v>11070</v>
      </c>
      <c r="CW403" t="str">
        <f>"N/A"</f>
        <v>N/A</v>
      </c>
      <c r="CX403" t="s">
        <v>1168</v>
      </c>
      <c r="CY403" t="s">
        <v>1169</v>
      </c>
      <c r="CZ403" t="s">
        <v>126</v>
      </c>
      <c r="DA403" t="s">
        <v>113</v>
      </c>
      <c r="DB403" t="s">
        <v>121</v>
      </c>
      <c r="DC403" t="s">
        <v>121</v>
      </c>
      <c r="DD403" t="s">
        <v>113</v>
      </c>
    </row>
    <row r="404" spans="1:113" ht="15" customHeight="1" x14ac:dyDescent="0.25">
      <c r="A404" t="s">
        <v>1150</v>
      </c>
      <c r="B404" t="s">
        <v>129</v>
      </c>
      <c r="C404" s="1">
        <v>44102.473911689813</v>
      </c>
      <c r="D404" s="1">
        <v>44140</v>
      </c>
      <c r="E404" t="s">
        <v>113</v>
      </c>
      <c r="F404" t="s">
        <v>1151</v>
      </c>
      <c r="G404" t="s">
        <v>12804</v>
      </c>
      <c r="H404" t="s">
        <v>1152</v>
      </c>
      <c r="I404">
        <v>12</v>
      </c>
      <c r="J404">
        <v>12</v>
      </c>
      <c r="K404" s="1">
        <v>44185</v>
      </c>
      <c r="L404" s="1">
        <v>44489</v>
      </c>
      <c r="M404" s="1">
        <v>44185</v>
      </c>
      <c r="N404" s="1">
        <v>44489</v>
      </c>
      <c r="O404" t="s">
        <v>132</v>
      </c>
      <c r="P404" t="s">
        <v>1153</v>
      </c>
      <c r="R404" t="s">
        <v>1154</v>
      </c>
      <c r="S404" t="s">
        <v>1155</v>
      </c>
      <c r="T404" t="s">
        <v>1156</v>
      </c>
      <c r="U404" t="s">
        <v>182</v>
      </c>
      <c r="V404" s="3">
        <v>97008</v>
      </c>
      <c r="W404" t="s">
        <v>117</v>
      </c>
      <c r="Y404">
        <v>15036436610</v>
      </c>
      <c r="AA404">
        <v>71399</v>
      </c>
      <c r="AB404" t="s">
        <v>1157</v>
      </c>
      <c r="AC404" t="s">
        <v>1158</v>
      </c>
      <c r="AE404" t="s">
        <v>1159</v>
      </c>
      <c r="AF404" t="s">
        <v>1154</v>
      </c>
      <c r="AG404" t="s">
        <v>1155</v>
      </c>
      <c r="AH404" t="s">
        <v>1156</v>
      </c>
      <c r="AI404" t="s">
        <v>182</v>
      </c>
      <c r="AJ404" s="3">
        <v>97008</v>
      </c>
      <c r="AK404" t="s">
        <v>117</v>
      </c>
      <c r="AM404">
        <v>14082106653</v>
      </c>
      <c r="AO404" t="s">
        <v>1160</v>
      </c>
      <c r="AP404" t="s">
        <v>239</v>
      </c>
      <c r="AQ404" t="s">
        <v>991</v>
      </c>
      <c r="AR404" t="s">
        <v>992</v>
      </c>
      <c r="AS404" t="s">
        <v>993</v>
      </c>
      <c r="AT404" t="s">
        <v>994</v>
      </c>
      <c r="AU404" t="s">
        <v>995</v>
      </c>
      <c r="AV404" t="s">
        <v>996</v>
      </c>
      <c r="AW404" t="s">
        <v>158</v>
      </c>
      <c r="AX404" s="3">
        <v>78550</v>
      </c>
      <c r="AY404" t="s">
        <v>117</v>
      </c>
      <c r="AZ404" t="s">
        <v>124</v>
      </c>
      <c r="BA404">
        <v>19564408720</v>
      </c>
      <c r="BB404">
        <v>0</v>
      </c>
      <c r="BC404" t="s">
        <v>997</v>
      </c>
      <c r="BD404" t="s">
        <v>998</v>
      </c>
      <c r="BG404" t="s">
        <v>1161</v>
      </c>
      <c r="BH404" s="1">
        <v>44101.833333333336</v>
      </c>
      <c r="BI404">
        <v>40</v>
      </c>
      <c r="BJ404">
        <v>8</v>
      </c>
      <c r="BK404">
        <v>0</v>
      </c>
      <c r="BL404">
        <v>0</v>
      </c>
      <c r="BM404">
        <v>8</v>
      </c>
      <c r="BN404">
        <v>8</v>
      </c>
      <c r="BO404">
        <v>8</v>
      </c>
      <c r="BP404">
        <v>8</v>
      </c>
      <c r="BQ404" t="str">
        <f>"1:00 PM"</f>
        <v>1:00 PM</v>
      </c>
      <c r="BR404" t="str">
        <f>"10:00 PM"</f>
        <v>10:00 PM</v>
      </c>
      <c r="BS404" t="s">
        <v>120</v>
      </c>
      <c r="BT404">
        <v>0</v>
      </c>
      <c r="BU404">
        <v>6</v>
      </c>
      <c r="BV404" t="s">
        <v>113</v>
      </c>
      <c r="BW404">
        <v>0</v>
      </c>
      <c r="BX404" t="s">
        <v>999</v>
      </c>
      <c r="BY404" t="s">
        <v>1162</v>
      </c>
      <c r="CA404" t="s">
        <v>1163</v>
      </c>
      <c r="CB404" t="s">
        <v>1161</v>
      </c>
      <c r="CC404" s="3">
        <v>98901</v>
      </c>
      <c r="CD404" t="s">
        <v>1164</v>
      </c>
      <c r="CE404" t="s">
        <v>1165</v>
      </c>
      <c r="CF404" s="4">
        <v>15.88</v>
      </c>
      <c r="CG404" s="4">
        <v>27.04</v>
      </c>
      <c r="CJ404" t="s">
        <v>123</v>
      </c>
      <c r="CK404" t="s">
        <v>1004</v>
      </c>
      <c r="CL404" t="s">
        <v>1166</v>
      </c>
      <c r="CO404" t="s">
        <v>124</v>
      </c>
      <c r="CP404" t="s">
        <v>121</v>
      </c>
      <c r="CQ404" t="s">
        <v>121</v>
      </c>
      <c r="CR404" t="s">
        <v>113</v>
      </c>
      <c r="CS404" t="s">
        <v>121</v>
      </c>
      <c r="CT404" t="s">
        <v>121</v>
      </c>
      <c r="CU404" t="s">
        <v>121</v>
      </c>
      <c r="CV404" t="s">
        <v>1167</v>
      </c>
      <c r="CW404" t="str">
        <f>"N/A"</f>
        <v>N/A</v>
      </c>
      <c r="CX404" t="s">
        <v>1168</v>
      </c>
      <c r="CY404" t="s">
        <v>1169</v>
      </c>
      <c r="CZ404" t="s">
        <v>126</v>
      </c>
      <c r="DA404" t="s">
        <v>113</v>
      </c>
      <c r="DB404" t="s">
        <v>121</v>
      </c>
      <c r="DC404" t="s">
        <v>121</v>
      </c>
      <c r="DD404" t="s">
        <v>113</v>
      </c>
    </row>
    <row r="405" spans="1:113" ht="15" customHeight="1" x14ac:dyDescent="0.25">
      <c r="A405" t="s">
        <v>11784</v>
      </c>
      <c r="B405" t="s">
        <v>835</v>
      </c>
      <c r="C405" s="1">
        <v>44102.511727893521</v>
      </c>
      <c r="D405" s="1">
        <v>44111</v>
      </c>
      <c r="E405" t="s">
        <v>113</v>
      </c>
      <c r="F405" t="s">
        <v>156</v>
      </c>
      <c r="G405" t="s">
        <v>12786</v>
      </c>
      <c r="H405" t="s">
        <v>131</v>
      </c>
      <c r="I405">
        <v>75</v>
      </c>
      <c r="K405" s="1">
        <v>44177</v>
      </c>
      <c r="L405" s="1">
        <v>44228</v>
      </c>
      <c r="O405" t="s">
        <v>132</v>
      </c>
      <c r="P405" t="s">
        <v>11785</v>
      </c>
      <c r="R405" t="s">
        <v>11786</v>
      </c>
      <c r="S405" t="s">
        <v>11787</v>
      </c>
      <c r="T405" t="s">
        <v>4675</v>
      </c>
      <c r="U405" t="s">
        <v>158</v>
      </c>
      <c r="V405" s="3">
        <v>76208</v>
      </c>
      <c r="W405" t="s">
        <v>117</v>
      </c>
      <c r="Y405">
        <v>14695264028</v>
      </c>
      <c r="AA405">
        <v>56173</v>
      </c>
      <c r="AB405" t="s">
        <v>11788</v>
      </c>
      <c r="AC405" t="s">
        <v>11789</v>
      </c>
      <c r="AE405" t="s">
        <v>11790</v>
      </c>
      <c r="AF405" t="s">
        <v>11130</v>
      </c>
      <c r="AG405" t="s">
        <v>11791</v>
      </c>
      <c r="AH405" t="s">
        <v>4675</v>
      </c>
      <c r="AI405" t="s">
        <v>158</v>
      </c>
      <c r="AJ405" s="3">
        <v>76208</v>
      </c>
      <c r="AK405" t="s">
        <v>117</v>
      </c>
      <c r="AM405">
        <v>14695264028</v>
      </c>
      <c r="AO405" t="s">
        <v>124</v>
      </c>
      <c r="AP405" t="s">
        <v>141</v>
      </c>
      <c r="AQ405" t="s">
        <v>2301</v>
      </c>
      <c r="AR405" t="s">
        <v>2302</v>
      </c>
      <c r="AS405" t="s">
        <v>1717</v>
      </c>
      <c r="AT405" t="s">
        <v>2303</v>
      </c>
      <c r="AU405" t="s">
        <v>2304</v>
      </c>
      <c r="AV405" t="s">
        <v>2300</v>
      </c>
      <c r="AW405" t="s">
        <v>158</v>
      </c>
      <c r="AX405" s="3">
        <v>78746</v>
      </c>
      <c r="AY405" t="s">
        <v>117</v>
      </c>
      <c r="BA405">
        <v>15123470007</v>
      </c>
      <c r="BC405" t="s">
        <v>3664</v>
      </c>
      <c r="BD405" t="s">
        <v>1511</v>
      </c>
      <c r="BE405" t="s">
        <v>158</v>
      </c>
      <c r="BF405" t="s">
        <v>402</v>
      </c>
      <c r="BG405" t="s">
        <v>158</v>
      </c>
      <c r="BH405" s="1">
        <v>44101.833333333336</v>
      </c>
      <c r="BI405">
        <v>40</v>
      </c>
      <c r="BJ405">
        <v>0</v>
      </c>
      <c r="BK405">
        <v>8</v>
      </c>
      <c r="BL405">
        <v>8</v>
      </c>
      <c r="BM405">
        <v>8</v>
      </c>
      <c r="BN405">
        <v>8</v>
      </c>
      <c r="BO405">
        <v>8</v>
      </c>
      <c r="BP405">
        <v>0</v>
      </c>
      <c r="BQ405" t="str">
        <f>"8:00 AM"</f>
        <v>8:00 AM</v>
      </c>
      <c r="BR405" t="str">
        <f>"5:00 PM"</f>
        <v>5:00 PM</v>
      </c>
      <c r="BS405" t="s">
        <v>120</v>
      </c>
      <c r="BT405">
        <v>0</v>
      </c>
      <c r="BU405">
        <v>0</v>
      </c>
      <c r="BV405" t="s">
        <v>113</v>
      </c>
      <c r="BW405">
        <v>0</v>
      </c>
      <c r="BX405" t="s">
        <v>11792</v>
      </c>
      <c r="BY405" t="s">
        <v>11793</v>
      </c>
      <c r="BZ405" t="s">
        <v>11787</v>
      </c>
      <c r="CA405" t="s">
        <v>4675</v>
      </c>
      <c r="CB405" t="s">
        <v>158</v>
      </c>
      <c r="CC405" s="3">
        <v>76208</v>
      </c>
      <c r="CD405" t="s">
        <v>1089</v>
      </c>
      <c r="CE405" t="s">
        <v>1090</v>
      </c>
      <c r="CF405" s="4">
        <v>15.23</v>
      </c>
      <c r="CH405" s="4">
        <v>22.85</v>
      </c>
      <c r="CJ405" t="s">
        <v>123</v>
      </c>
      <c r="CK405" t="s">
        <v>1515</v>
      </c>
      <c r="CL405" t="s">
        <v>11794</v>
      </c>
      <c r="CO405" t="s">
        <v>124</v>
      </c>
      <c r="CP405" t="s">
        <v>121</v>
      </c>
      <c r="CQ405" t="s">
        <v>121</v>
      </c>
      <c r="CR405" t="s">
        <v>121</v>
      </c>
      <c r="CS405" t="s">
        <v>121</v>
      </c>
      <c r="CT405" t="s">
        <v>121</v>
      </c>
      <c r="CU405" t="s">
        <v>121</v>
      </c>
      <c r="CV405" t="s">
        <v>11795</v>
      </c>
      <c r="CW405" t="str">
        <f>"14695264028"</f>
        <v>14695264028</v>
      </c>
      <c r="CX405" t="s">
        <v>11796</v>
      </c>
      <c r="CY405" t="s">
        <v>124</v>
      </c>
      <c r="CZ405" t="s">
        <v>126</v>
      </c>
      <c r="DA405" t="s">
        <v>113</v>
      </c>
      <c r="DB405" t="s">
        <v>113</v>
      </c>
      <c r="DC405" t="s">
        <v>121</v>
      </c>
      <c r="DD405" t="s">
        <v>113</v>
      </c>
    </row>
    <row r="406" spans="1:113" ht="15" customHeight="1" x14ac:dyDescent="0.25">
      <c r="A406" t="s">
        <v>9842</v>
      </c>
      <c r="B406" t="s">
        <v>129</v>
      </c>
      <c r="C406" s="1">
        <v>44102.574942129628</v>
      </c>
      <c r="D406" s="1">
        <v>44140</v>
      </c>
      <c r="E406" t="s">
        <v>113</v>
      </c>
      <c r="F406" t="s">
        <v>9843</v>
      </c>
      <c r="G406" t="s">
        <v>12798</v>
      </c>
      <c r="H406" t="s">
        <v>649</v>
      </c>
      <c r="I406">
        <v>15</v>
      </c>
      <c r="J406">
        <v>15</v>
      </c>
      <c r="K406" s="1">
        <v>44185</v>
      </c>
      <c r="L406" s="1">
        <v>44489</v>
      </c>
      <c r="M406" s="1">
        <v>44185</v>
      </c>
      <c r="N406" s="1">
        <v>44489</v>
      </c>
      <c r="O406" t="s">
        <v>132</v>
      </c>
      <c r="P406" t="s">
        <v>1153</v>
      </c>
      <c r="R406" t="s">
        <v>1154</v>
      </c>
      <c r="S406" t="s">
        <v>1155</v>
      </c>
      <c r="T406" t="s">
        <v>1156</v>
      </c>
      <c r="U406" t="s">
        <v>182</v>
      </c>
      <c r="V406" s="3">
        <v>97008</v>
      </c>
      <c r="W406" t="s">
        <v>117</v>
      </c>
      <c r="Y406">
        <v>15036436610</v>
      </c>
      <c r="AA406">
        <v>71399</v>
      </c>
      <c r="AB406" t="s">
        <v>1157</v>
      </c>
      <c r="AC406" t="s">
        <v>1158</v>
      </c>
      <c r="AE406" t="s">
        <v>1159</v>
      </c>
      <c r="AF406" t="s">
        <v>1154</v>
      </c>
      <c r="AG406" t="s">
        <v>1155</v>
      </c>
      <c r="AH406" t="s">
        <v>1156</v>
      </c>
      <c r="AI406" t="s">
        <v>182</v>
      </c>
      <c r="AJ406" s="3">
        <v>97008</v>
      </c>
      <c r="AK406" t="s">
        <v>117</v>
      </c>
      <c r="AM406">
        <v>14082106653</v>
      </c>
      <c r="AO406" t="s">
        <v>1160</v>
      </c>
      <c r="AP406" t="s">
        <v>239</v>
      </c>
      <c r="AQ406" t="s">
        <v>991</v>
      </c>
      <c r="AR406" t="s">
        <v>992</v>
      </c>
      <c r="AS406" t="s">
        <v>993</v>
      </c>
      <c r="AT406" t="s">
        <v>994</v>
      </c>
      <c r="AU406" t="s">
        <v>995</v>
      </c>
      <c r="AV406" t="s">
        <v>996</v>
      </c>
      <c r="AW406" t="s">
        <v>158</v>
      </c>
      <c r="AX406" s="3">
        <v>78550</v>
      </c>
      <c r="AY406" t="s">
        <v>117</v>
      </c>
      <c r="AZ406" t="s">
        <v>124</v>
      </c>
      <c r="BA406">
        <v>19564408720</v>
      </c>
      <c r="BB406">
        <v>0</v>
      </c>
      <c r="BC406" t="s">
        <v>1143</v>
      </c>
      <c r="BD406" t="s">
        <v>998</v>
      </c>
      <c r="BG406" t="s">
        <v>1161</v>
      </c>
      <c r="BH406" s="1">
        <v>44101.833333333336</v>
      </c>
      <c r="BI406">
        <v>40</v>
      </c>
      <c r="BJ406">
        <v>8</v>
      </c>
      <c r="BK406">
        <v>0</v>
      </c>
      <c r="BL406">
        <v>0</v>
      </c>
      <c r="BM406">
        <v>8</v>
      </c>
      <c r="BN406">
        <v>8</v>
      </c>
      <c r="BO406">
        <v>8</v>
      </c>
      <c r="BP406">
        <v>8</v>
      </c>
      <c r="BQ406" t="str">
        <f>"1:00 PM"</f>
        <v>1:00 PM</v>
      </c>
      <c r="BR406" t="str">
        <f>"10:00 PM"</f>
        <v>10:00 PM</v>
      </c>
      <c r="BS406" t="s">
        <v>120</v>
      </c>
      <c r="BT406">
        <v>0</v>
      </c>
      <c r="BU406">
        <v>6</v>
      </c>
      <c r="BV406" t="s">
        <v>121</v>
      </c>
      <c r="BW406">
        <v>6</v>
      </c>
      <c r="BX406" t="s">
        <v>999</v>
      </c>
      <c r="BY406" t="s">
        <v>1162</v>
      </c>
      <c r="CA406" t="s">
        <v>1163</v>
      </c>
      <c r="CB406" t="s">
        <v>1161</v>
      </c>
      <c r="CC406" s="3">
        <v>98901</v>
      </c>
      <c r="CD406" t="s">
        <v>1164</v>
      </c>
      <c r="CE406" t="s">
        <v>1165</v>
      </c>
      <c r="CF406" s="4">
        <v>18</v>
      </c>
      <c r="CG406" s="4">
        <v>18</v>
      </c>
      <c r="CJ406" t="s">
        <v>123</v>
      </c>
      <c r="CK406" t="s">
        <v>1004</v>
      </c>
      <c r="CL406" t="s">
        <v>9844</v>
      </c>
      <c r="CO406" t="s">
        <v>124</v>
      </c>
      <c r="CP406" t="s">
        <v>121</v>
      </c>
      <c r="CQ406" t="s">
        <v>121</v>
      </c>
      <c r="CR406" t="s">
        <v>113</v>
      </c>
      <c r="CS406" t="s">
        <v>121</v>
      </c>
      <c r="CT406" t="s">
        <v>121</v>
      </c>
      <c r="CU406" t="s">
        <v>121</v>
      </c>
      <c r="CV406" t="s">
        <v>1167</v>
      </c>
      <c r="CW406" t="str">
        <f>"N/A"</f>
        <v>N/A</v>
      </c>
      <c r="CX406" t="s">
        <v>1168</v>
      </c>
      <c r="CY406" t="s">
        <v>1169</v>
      </c>
      <c r="CZ406" t="s">
        <v>126</v>
      </c>
      <c r="DA406" t="s">
        <v>113</v>
      </c>
      <c r="DB406" t="s">
        <v>121</v>
      </c>
      <c r="DC406" t="s">
        <v>121</v>
      </c>
      <c r="DD406" t="s">
        <v>113</v>
      </c>
    </row>
    <row r="407" spans="1:113" ht="15" customHeight="1" x14ac:dyDescent="0.25">
      <c r="A407" t="s">
        <v>11094</v>
      </c>
      <c r="B407" t="s">
        <v>311</v>
      </c>
      <c r="C407" s="1">
        <v>44102.620356134263</v>
      </c>
      <c r="D407" s="1">
        <v>44154</v>
      </c>
      <c r="E407" t="s">
        <v>113</v>
      </c>
      <c r="F407" t="s">
        <v>11095</v>
      </c>
      <c r="G407" t="s">
        <v>12847</v>
      </c>
      <c r="H407" t="s">
        <v>6919</v>
      </c>
      <c r="I407">
        <v>250</v>
      </c>
      <c r="J407">
        <v>238</v>
      </c>
      <c r="K407" s="1">
        <v>44180</v>
      </c>
      <c r="L407" s="1">
        <v>45274</v>
      </c>
      <c r="M407" s="1">
        <v>44180</v>
      </c>
      <c r="N407" s="1">
        <v>45274</v>
      </c>
      <c r="O407" t="s">
        <v>854</v>
      </c>
      <c r="P407" t="s">
        <v>11096</v>
      </c>
      <c r="R407" t="s">
        <v>11097</v>
      </c>
      <c r="T407" t="s">
        <v>11098</v>
      </c>
      <c r="U407" t="s">
        <v>493</v>
      </c>
      <c r="V407" s="3">
        <v>56101</v>
      </c>
      <c r="W407" t="s">
        <v>117</v>
      </c>
      <c r="Y407">
        <v>15075080581</v>
      </c>
      <c r="AA407">
        <v>311612</v>
      </c>
      <c r="AB407" t="s">
        <v>11099</v>
      </c>
      <c r="AC407" t="s">
        <v>4299</v>
      </c>
      <c r="AD407" t="s">
        <v>11100</v>
      </c>
      <c r="AE407" t="s">
        <v>11101</v>
      </c>
      <c r="AF407" t="s">
        <v>11097</v>
      </c>
      <c r="AH407" t="s">
        <v>11098</v>
      </c>
      <c r="AI407" t="s">
        <v>493</v>
      </c>
      <c r="AJ407" s="3">
        <v>56101</v>
      </c>
      <c r="AK407" t="s">
        <v>117</v>
      </c>
      <c r="AM407">
        <v>15073037500</v>
      </c>
      <c r="AO407" t="s">
        <v>11102</v>
      </c>
      <c r="AP407" t="s">
        <v>141</v>
      </c>
      <c r="AQ407" t="s">
        <v>11103</v>
      </c>
      <c r="AR407" t="s">
        <v>5517</v>
      </c>
      <c r="AS407" t="s">
        <v>8713</v>
      </c>
      <c r="AT407" t="s">
        <v>11104</v>
      </c>
      <c r="AU407" t="s">
        <v>11105</v>
      </c>
      <c r="AV407" t="s">
        <v>3401</v>
      </c>
      <c r="AW407" t="s">
        <v>493</v>
      </c>
      <c r="AX407" s="3">
        <v>55402</v>
      </c>
      <c r="AY407" t="s">
        <v>117</v>
      </c>
      <c r="BA407">
        <v>16123351445</v>
      </c>
      <c r="BC407" t="s">
        <v>11106</v>
      </c>
      <c r="BD407" t="s">
        <v>11107</v>
      </c>
      <c r="BE407" t="s">
        <v>493</v>
      </c>
      <c r="BF407" t="s">
        <v>11108</v>
      </c>
      <c r="BG407" t="s">
        <v>493</v>
      </c>
      <c r="BH407" s="1">
        <v>44098.833333333336</v>
      </c>
      <c r="BI407">
        <v>40</v>
      </c>
      <c r="BJ407">
        <v>0</v>
      </c>
      <c r="BK407">
        <v>8</v>
      </c>
      <c r="BL407">
        <v>8</v>
      </c>
      <c r="BM407">
        <v>8</v>
      </c>
      <c r="BN407">
        <v>8</v>
      </c>
      <c r="BO407">
        <v>8</v>
      </c>
      <c r="BP407">
        <v>0</v>
      </c>
      <c r="BQ407" t="str">
        <f>"6:30 AM"</f>
        <v>6:30 AM</v>
      </c>
      <c r="BR407" t="str">
        <f>"3:00 PM"</f>
        <v>3:00 PM</v>
      </c>
      <c r="BS407" t="s">
        <v>120</v>
      </c>
      <c r="BT407">
        <v>0</v>
      </c>
      <c r="BU407">
        <v>0</v>
      </c>
      <c r="BV407" t="s">
        <v>113</v>
      </c>
      <c r="BW407">
        <v>0</v>
      </c>
      <c r="BX407" s="2" t="s">
        <v>11109</v>
      </c>
      <c r="BY407" t="s">
        <v>11097</v>
      </c>
      <c r="CA407" t="s">
        <v>11098</v>
      </c>
      <c r="CB407" t="s">
        <v>493</v>
      </c>
      <c r="CC407" s="3">
        <v>56101</v>
      </c>
      <c r="CD407" t="s">
        <v>11110</v>
      </c>
      <c r="CE407" t="s">
        <v>3070</v>
      </c>
      <c r="CF407" s="4">
        <v>16.75</v>
      </c>
      <c r="CH407" s="4">
        <v>25.13</v>
      </c>
      <c r="CJ407" t="s">
        <v>123</v>
      </c>
      <c r="CK407" t="s">
        <v>11111</v>
      </c>
      <c r="CL407" t="s">
        <v>11112</v>
      </c>
      <c r="CO407" t="s">
        <v>124</v>
      </c>
      <c r="CP407" t="s">
        <v>113</v>
      </c>
      <c r="CQ407" t="s">
        <v>121</v>
      </c>
      <c r="CR407" t="s">
        <v>121</v>
      </c>
      <c r="CS407" t="s">
        <v>121</v>
      </c>
      <c r="CT407" t="s">
        <v>121</v>
      </c>
      <c r="CU407" t="s">
        <v>121</v>
      </c>
      <c r="CV407" t="s">
        <v>11113</v>
      </c>
      <c r="CW407" t="str">
        <f>"15073037500"</f>
        <v>15073037500</v>
      </c>
      <c r="CX407" t="s">
        <v>124</v>
      </c>
      <c r="CY407" t="s">
        <v>11114</v>
      </c>
      <c r="CZ407" t="s">
        <v>126</v>
      </c>
      <c r="DA407" t="s">
        <v>113</v>
      </c>
      <c r="DB407" t="s">
        <v>121</v>
      </c>
      <c r="DC407" t="s">
        <v>121</v>
      </c>
      <c r="DD407" t="s">
        <v>113</v>
      </c>
    </row>
    <row r="408" spans="1:113" ht="15" customHeight="1" x14ac:dyDescent="0.25">
      <c r="A408" t="s">
        <v>6527</v>
      </c>
      <c r="B408" t="s">
        <v>129</v>
      </c>
      <c r="C408" s="1">
        <v>44102.638883680556</v>
      </c>
      <c r="D408" s="1">
        <v>44151</v>
      </c>
      <c r="E408" t="s">
        <v>113</v>
      </c>
      <c r="F408" t="s">
        <v>199</v>
      </c>
      <c r="G408" t="s">
        <v>12788</v>
      </c>
      <c r="H408" t="s">
        <v>200</v>
      </c>
      <c r="I408">
        <v>3</v>
      </c>
      <c r="J408">
        <v>3</v>
      </c>
      <c r="K408" s="1">
        <v>44180</v>
      </c>
      <c r="L408" s="1">
        <v>44454</v>
      </c>
      <c r="M408" s="1">
        <v>44180</v>
      </c>
      <c r="N408" s="1">
        <v>44454</v>
      </c>
      <c r="O408" t="s">
        <v>115</v>
      </c>
      <c r="P408" t="s">
        <v>6528</v>
      </c>
      <c r="Q408" t="s">
        <v>6529</v>
      </c>
      <c r="R408" t="s">
        <v>6530</v>
      </c>
      <c r="T408" t="s">
        <v>6531</v>
      </c>
      <c r="U408" t="s">
        <v>234</v>
      </c>
      <c r="V408" s="3">
        <v>33040</v>
      </c>
      <c r="W408" t="s">
        <v>117</v>
      </c>
      <c r="Y408">
        <v>13052966925</v>
      </c>
      <c r="AA408">
        <v>72111</v>
      </c>
      <c r="AB408" t="s">
        <v>6532</v>
      </c>
      <c r="AC408" t="s">
        <v>6533</v>
      </c>
      <c r="AE408" t="s">
        <v>4239</v>
      </c>
      <c r="AF408" t="s">
        <v>6534</v>
      </c>
      <c r="AG408" t="s">
        <v>6535</v>
      </c>
      <c r="AH408" t="s">
        <v>6536</v>
      </c>
      <c r="AI408" t="s">
        <v>234</v>
      </c>
      <c r="AJ408" s="3">
        <v>3801</v>
      </c>
      <c r="AK408" t="s">
        <v>117</v>
      </c>
      <c r="AM408">
        <v>16035592297</v>
      </c>
      <c r="AO408" t="s">
        <v>6537</v>
      </c>
      <c r="AP408" t="s">
        <v>239</v>
      </c>
      <c r="AQ408" t="s">
        <v>6538</v>
      </c>
      <c r="AR408" t="s">
        <v>6539</v>
      </c>
      <c r="AT408" t="s">
        <v>6540</v>
      </c>
      <c r="AU408" t="s">
        <v>6541</v>
      </c>
      <c r="AV408" t="s">
        <v>6542</v>
      </c>
      <c r="AW408" t="s">
        <v>245</v>
      </c>
      <c r="AX408" s="3">
        <v>3909</v>
      </c>
      <c r="AY408" t="s">
        <v>117</v>
      </c>
      <c r="BA408">
        <v>12075718500</v>
      </c>
      <c r="BC408" t="s">
        <v>365</v>
      </c>
      <c r="BD408" t="s">
        <v>6543</v>
      </c>
      <c r="BG408" t="s">
        <v>234</v>
      </c>
      <c r="BH408" s="1">
        <v>44101.833333333336</v>
      </c>
      <c r="BI408">
        <v>35</v>
      </c>
      <c r="BJ408">
        <v>7</v>
      </c>
      <c r="BK408">
        <v>0</v>
      </c>
      <c r="BL408">
        <v>7</v>
      </c>
      <c r="BM408">
        <v>0</v>
      </c>
      <c r="BN408">
        <v>7</v>
      </c>
      <c r="BO408">
        <v>7</v>
      </c>
      <c r="BP408">
        <v>7</v>
      </c>
      <c r="BQ408" t="str">
        <f>"7:00 AM"</f>
        <v>7:00 AM</v>
      </c>
      <c r="BR408" t="str">
        <f>"2:00 PM"</f>
        <v>2:00 PM</v>
      </c>
      <c r="BS408" t="s">
        <v>120</v>
      </c>
      <c r="BT408">
        <v>0</v>
      </c>
      <c r="BU408">
        <v>1</v>
      </c>
      <c r="BV408" t="s">
        <v>113</v>
      </c>
      <c r="BW408">
        <v>0</v>
      </c>
      <c r="BX408" t="s">
        <v>6544</v>
      </c>
      <c r="BY408" t="s">
        <v>6530</v>
      </c>
      <c r="CA408" t="s">
        <v>6531</v>
      </c>
      <c r="CB408" t="s">
        <v>234</v>
      </c>
      <c r="CC408" s="3">
        <v>33040</v>
      </c>
      <c r="CD408" t="s">
        <v>249</v>
      </c>
      <c r="CE408" t="s">
        <v>250</v>
      </c>
      <c r="CF408" s="4">
        <v>16</v>
      </c>
      <c r="CH408" s="4">
        <v>24</v>
      </c>
      <c r="CJ408" t="s">
        <v>123</v>
      </c>
      <c r="CL408" t="s">
        <v>6545</v>
      </c>
      <c r="CO408" t="s">
        <v>124</v>
      </c>
      <c r="CP408" t="s">
        <v>113</v>
      </c>
      <c r="CQ408" t="s">
        <v>113</v>
      </c>
      <c r="CR408" t="s">
        <v>121</v>
      </c>
      <c r="CS408" t="s">
        <v>113</v>
      </c>
      <c r="CT408" t="s">
        <v>121</v>
      </c>
      <c r="CU408" t="s">
        <v>113</v>
      </c>
      <c r="CV408" t="s">
        <v>6546</v>
      </c>
      <c r="CW408" t="str">
        <f>"18007873636"</f>
        <v>18007873636</v>
      </c>
      <c r="CX408" t="s">
        <v>371</v>
      </c>
      <c r="CY408" t="s">
        <v>517</v>
      </c>
      <c r="CZ408" t="s">
        <v>126</v>
      </c>
      <c r="DA408" t="s">
        <v>113</v>
      </c>
      <c r="DB408" t="s">
        <v>121</v>
      </c>
      <c r="DC408" t="s">
        <v>121</v>
      </c>
      <c r="DD408" t="s">
        <v>113</v>
      </c>
    </row>
    <row r="409" spans="1:113" ht="15" customHeight="1" x14ac:dyDescent="0.25">
      <c r="A409" t="s">
        <v>10528</v>
      </c>
      <c r="B409" t="s">
        <v>129</v>
      </c>
      <c r="C409" s="1">
        <v>44102.6427744213</v>
      </c>
      <c r="D409" s="1">
        <v>44144</v>
      </c>
      <c r="E409" t="s">
        <v>113</v>
      </c>
      <c r="F409" t="s">
        <v>1843</v>
      </c>
      <c r="G409" t="s">
        <v>12791</v>
      </c>
      <c r="H409" t="s">
        <v>283</v>
      </c>
      <c r="I409">
        <v>10</v>
      </c>
      <c r="J409">
        <v>10</v>
      </c>
      <c r="K409" s="1">
        <v>44180</v>
      </c>
      <c r="L409" s="1">
        <v>44454</v>
      </c>
      <c r="M409" s="1">
        <v>44180</v>
      </c>
      <c r="N409" s="1">
        <v>44454</v>
      </c>
      <c r="O409" t="s">
        <v>115</v>
      </c>
      <c r="P409" t="s">
        <v>6528</v>
      </c>
      <c r="Q409" t="s">
        <v>6529</v>
      </c>
      <c r="R409" t="s">
        <v>6530</v>
      </c>
      <c r="T409" t="s">
        <v>6531</v>
      </c>
      <c r="U409" t="s">
        <v>234</v>
      </c>
      <c r="V409" s="3">
        <v>33040</v>
      </c>
      <c r="W409" t="s">
        <v>117</v>
      </c>
      <c r="Y409">
        <v>13052966925</v>
      </c>
      <c r="AA409">
        <v>72111</v>
      </c>
      <c r="AB409" t="s">
        <v>6532</v>
      </c>
      <c r="AC409" t="s">
        <v>6533</v>
      </c>
      <c r="AE409" t="s">
        <v>4239</v>
      </c>
      <c r="AF409" t="s">
        <v>10529</v>
      </c>
      <c r="AG409" t="s">
        <v>6535</v>
      </c>
      <c r="AH409" t="s">
        <v>6536</v>
      </c>
      <c r="AI409" t="s">
        <v>818</v>
      </c>
      <c r="AJ409" s="3">
        <v>3801</v>
      </c>
      <c r="AK409" t="s">
        <v>117</v>
      </c>
      <c r="AM409">
        <v>16035592297</v>
      </c>
      <c r="AO409" t="s">
        <v>6537</v>
      </c>
      <c r="AP409" t="s">
        <v>239</v>
      </c>
      <c r="AQ409" t="s">
        <v>6538</v>
      </c>
      <c r="AR409" t="s">
        <v>6539</v>
      </c>
      <c r="AT409" t="s">
        <v>6540</v>
      </c>
      <c r="AU409" t="s">
        <v>10530</v>
      </c>
      <c r="AV409" t="s">
        <v>6542</v>
      </c>
      <c r="AW409" t="s">
        <v>245</v>
      </c>
      <c r="AX409" s="3">
        <v>3909</v>
      </c>
      <c r="AY409" t="s">
        <v>117</v>
      </c>
      <c r="BA409">
        <v>12075718500</v>
      </c>
      <c r="BC409" t="s">
        <v>365</v>
      </c>
      <c r="BD409" t="s">
        <v>6543</v>
      </c>
      <c r="BG409" t="s">
        <v>234</v>
      </c>
      <c r="BH409" s="1">
        <v>44101.833333333336</v>
      </c>
      <c r="BI409">
        <v>35</v>
      </c>
      <c r="BJ409">
        <v>7</v>
      </c>
      <c r="BK409">
        <v>7</v>
      </c>
      <c r="BL409">
        <v>0</v>
      </c>
      <c r="BM409">
        <v>0</v>
      </c>
      <c r="BN409">
        <v>7</v>
      </c>
      <c r="BO409">
        <v>7</v>
      </c>
      <c r="BP409">
        <v>7</v>
      </c>
      <c r="BQ409" t="str">
        <f>"8:00 AM"</f>
        <v>8:00 AM</v>
      </c>
      <c r="BR409" t="str">
        <f>"3:00 PM"</f>
        <v>3:00 PM</v>
      </c>
      <c r="BS409" t="s">
        <v>120</v>
      </c>
      <c r="BT409">
        <v>0</v>
      </c>
      <c r="BU409">
        <v>1</v>
      </c>
      <c r="BV409" t="s">
        <v>113</v>
      </c>
      <c r="BW409">
        <v>0</v>
      </c>
      <c r="BX409" t="s">
        <v>6544</v>
      </c>
      <c r="BY409" t="s">
        <v>6530</v>
      </c>
      <c r="CA409" t="s">
        <v>6531</v>
      </c>
      <c r="CB409" t="s">
        <v>234</v>
      </c>
      <c r="CC409" s="3">
        <v>33040</v>
      </c>
      <c r="CD409" t="s">
        <v>249</v>
      </c>
      <c r="CE409" t="s">
        <v>250</v>
      </c>
      <c r="CF409" s="4">
        <v>13.5</v>
      </c>
      <c r="CH409" s="4">
        <v>20.25</v>
      </c>
      <c r="CJ409" t="s">
        <v>123</v>
      </c>
      <c r="CL409" t="s">
        <v>10531</v>
      </c>
      <c r="CO409" t="s">
        <v>124</v>
      </c>
      <c r="CP409" t="s">
        <v>113</v>
      </c>
      <c r="CQ409" t="s">
        <v>113</v>
      </c>
      <c r="CR409" t="s">
        <v>121</v>
      </c>
      <c r="CS409" t="s">
        <v>113</v>
      </c>
      <c r="CT409" t="s">
        <v>121</v>
      </c>
      <c r="CU409" t="s">
        <v>113</v>
      </c>
      <c r="CV409" t="s">
        <v>6546</v>
      </c>
      <c r="CW409" t="str">
        <f>"18007873636"</f>
        <v>18007873636</v>
      </c>
      <c r="CX409" t="s">
        <v>371</v>
      </c>
      <c r="CY409" t="s">
        <v>124</v>
      </c>
      <c r="CZ409" t="s">
        <v>126</v>
      </c>
      <c r="DA409" t="s">
        <v>113</v>
      </c>
      <c r="DB409" t="s">
        <v>121</v>
      </c>
      <c r="DC409" t="s">
        <v>121</v>
      </c>
      <c r="DD409" t="s">
        <v>113</v>
      </c>
    </row>
    <row r="410" spans="1:113" ht="15" customHeight="1" x14ac:dyDescent="0.25">
      <c r="A410" t="s">
        <v>2187</v>
      </c>
      <c r="B410" t="s">
        <v>835</v>
      </c>
      <c r="C410" s="1">
        <v>44102.649718749999</v>
      </c>
      <c r="D410" s="1">
        <v>44138</v>
      </c>
      <c r="E410" t="s">
        <v>121</v>
      </c>
      <c r="F410" t="s">
        <v>2188</v>
      </c>
      <c r="G410" t="s">
        <v>12817</v>
      </c>
      <c r="H410" t="s">
        <v>2189</v>
      </c>
      <c r="I410">
        <v>40</v>
      </c>
      <c r="K410" s="1">
        <v>44179</v>
      </c>
      <c r="L410" s="1">
        <v>44421</v>
      </c>
      <c r="O410" t="s">
        <v>115</v>
      </c>
      <c r="P410" t="s">
        <v>2190</v>
      </c>
      <c r="Q410" t="s">
        <v>2191</v>
      </c>
      <c r="R410" t="s">
        <v>2192</v>
      </c>
      <c r="T410" t="s">
        <v>1424</v>
      </c>
      <c r="U410" t="s">
        <v>158</v>
      </c>
      <c r="V410" s="3">
        <v>78213</v>
      </c>
      <c r="W410" t="s">
        <v>117</v>
      </c>
      <c r="Y410">
        <v>12103666959</v>
      </c>
      <c r="AA410">
        <v>23816</v>
      </c>
      <c r="AB410" t="s">
        <v>2193</v>
      </c>
      <c r="AC410" t="s">
        <v>2163</v>
      </c>
      <c r="AD410" t="s">
        <v>2194</v>
      </c>
      <c r="AE410" t="s">
        <v>2195</v>
      </c>
      <c r="AF410" t="s">
        <v>2192</v>
      </c>
      <c r="AH410" t="s">
        <v>1424</v>
      </c>
      <c r="AI410" t="s">
        <v>158</v>
      </c>
      <c r="AJ410" s="3">
        <v>78213</v>
      </c>
      <c r="AK410" t="s">
        <v>117</v>
      </c>
      <c r="AM410">
        <v>12103666926</v>
      </c>
      <c r="AO410" t="s">
        <v>2196</v>
      </c>
      <c r="BG410" t="s">
        <v>158</v>
      </c>
      <c r="BH410" s="1">
        <v>44101.833333333336</v>
      </c>
      <c r="BI410">
        <v>40</v>
      </c>
      <c r="BJ410">
        <v>0</v>
      </c>
      <c r="BK410">
        <v>8</v>
      </c>
      <c r="BL410">
        <v>8</v>
      </c>
      <c r="BM410">
        <v>8</v>
      </c>
      <c r="BN410">
        <v>8</v>
      </c>
      <c r="BO410">
        <v>8</v>
      </c>
      <c r="BP410">
        <v>0</v>
      </c>
      <c r="BQ410" t="str">
        <f>"8:00 AM"</f>
        <v>8:00 AM</v>
      </c>
      <c r="BR410" t="str">
        <f>"4:00 PM"</f>
        <v>4:00 PM</v>
      </c>
      <c r="BS410" t="s">
        <v>120</v>
      </c>
      <c r="BT410">
        <v>0</v>
      </c>
      <c r="BU410">
        <v>12</v>
      </c>
      <c r="BV410" t="s">
        <v>113</v>
      </c>
      <c r="BW410">
        <v>0</v>
      </c>
      <c r="BX410" t="s">
        <v>124</v>
      </c>
      <c r="BY410" t="s">
        <v>2192</v>
      </c>
      <c r="CA410" t="s">
        <v>1424</v>
      </c>
      <c r="CB410" t="s">
        <v>158</v>
      </c>
      <c r="CC410" s="3">
        <v>78213</v>
      </c>
      <c r="CD410" t="s">
        <v>2197</v>
      </c>
      <c r="CE410" t="s">
        <v>2198</v>
      </c>
      <c r="CF410" s="4">
        <v>16.079999999999998</v>
      </c>
      <c r="CG410" s="4">
        <v>18</v>
      </c>
      <c r="CH410" s="4">
        <v>24.12</v>
      </c>
      <c r="CI410" s="4">
        <v>27</v>
      </c>
      <c r="CJ410" t="s">
        <v>123</v>
      </c>
      <c r="CK410" t="s">
        <v>124</v>
      </c>
      <c r="CL410" t="s">
        <v>2199</v>
      </c>
      <c r="CO410" t="s">
        <v>124</v>
      </c>
      <c r="CP410" t="s">
        <v>121</v>
      </c>
      <c r="CQ410" t="s">
        <v>121</v>
      </c>
      <c r="CR410" t="s">
        <v>121</v>
      </c>
      <c r="CS410" t="s">
        <v>113</v>
      </c>
      <c r="CT410" t="s">
        <v>121</v>
      </c>
      <c r="CU410" t="s">
        <v>113</v>
      </c>
      <c r="CV410" t="s">
        <v>408</v>
      </c>
      <c r="CW410" t="str">
        <f>"12104381581"</f>
        <v>12104381581</v>
      </c>
      <c r="CX410" t="s">
        <v>124</v>
      </c>
      <c r="CY410" t="s">
        <v>1094</v>
      </c>
      <c r="CZ410" t="s">
        <v>126</v>
      </c>
      <c r="DA410" t="s">
        <v>113</v>
      </c>
      <c r="DB410" t="s">
        <v>113</v>
      </c>
      <c r="DC410" t="s">
        <v>121</v>
      </c>
      <c r="DD410" t="s">
        <v>113</v>
      </c>
    </row>
    <row r="411" spans="1:113" ht="15" customHeight="1" x14ac:dyDescent="0.25">
      <c r="A411" t="s">
        <v>7767</v>
      </c>
      <c r="B411" t="s">
        <v>129</v>
      </c>
      <c r="C411" s="1">
        <v>44102.70041203704</v>
      </c>
      <c r="D411" s="1">
        <v>44140</v>
      </c>
      <c r="E411" t="s">
        <v>121</v>
      </c>
      <c r="F411" t="s">
        <v>3187</v>
      </c>
      <c r="G411" t="s">
        <v>12791</v>
      </c>
      <c r="H411" t="s">
        <v>283</v>
      </c>
      <c r="I411">
        <v>8</v>
      </c>
      <c r="J411">
        <v>8</v>
      </c>
      <c r="K411" s="1">
        <v>44179</v>
      </c>
      <c r="L411" s="1">
        <v>44452</v>
      </c>
      <c r="M411" s="1">
        <v>44179</v>
      </c>
      <c r="N411" s="1">
        <v>44452</v>
      </c>
      <c r="O411" t="s">
        <v>115</v>
      </c>
      <c r="P411" t="s">
        <v>3188</v>
      </c>
      <c r="R411" t="s">
        <v>3189</v>
      </c>
      <c r="T411" t="s">
        <v>3190</v>
      </c>
      <c r="U411" t="s">
        <v>147</v>
      </c>
      <c r="V411" s="3">
        <v>38555</v>
      </c>
      <c r="W411" t="s">
        <v>117</v>
      </c>
      <c r="Y411">
        <v>18004891718</v>
      </c>
      <c r="AA411">
        <v>561720</v>
      </c>
      <c r="AB411" t="s">
        <v>614</v>
      </c>
      <c r="AC411" t="s">
        <v>3191</v>
      </c>
      <c r="AE411" t="s">
        <v>6411</v>
      </c>
      <c r="AF411" t="s">
        <v>3189</v>
      </c>
      <c r="AH411" t="s">
        <v>3190</v>
      </c>
      <c r="AI411" t="s">
        <v>147</v>
      </c>
      <c r="AJ411" s="3">
        <v>38555</v>
      </c>
      <c r="AK411" t="s">
        <v>117</v>
      </c>
      <c r="AM411">
        <v>14077231146</v>
      </c>
      <c r="AO411" t="s">
        <v>3192</v>
      </c>
      <c r="BG411" t="s">
        <v>440</v>
      </c>
      <c r="BH411" s="1">
        <v>44101.833333333336</v>
      </c>
      <c r="BI411">
        <v>35</v>
      </c>
      <c r="BJ411">
        <v>7</v>
      </c>
      <c r="BK411">
        <v>0</v>
      </c>
      <c r="BL411">
        <v>0</v>
      </c>
      <c r="BM411">
        <v>7</v>
      </c>
      <c r="BN411">
        <v>7</v>
      </c>
      <c r="BO411">
        <v>7</v>
      </c>
      <c r="BP411">
        <v>7</v>
      </c>
      <c r="BQ411" t="str">
        <f>"9:00 AM"</f>
        <v>9:00 AM</v>
      </c>
      <c r="BR411" t="str">
        <f>"4:00 PM"</f>
        <v>4:00 PM</v>
      </c>
      <c r="BS411" t="s">
        <v>120</v>
      </c>
      <c r="BT411">
        <v>0</v>
      </c>
      <c r="BU411">
        <v>3</v>
      </c>
      <c r="BV411" t="s">
        <v>113</v>
      </c>
      <c r="BW411">
        <v>0</v>
      </c>
      <c r="BX411" t="s">
        <v>3193</v>
      </c>
      <c r="BY411" t="s">
        <v>7768</v>
      </c>
      <c r="CA411" t="s">
        <v>7769</v>
      </c>
      <c r="CB411" t="s">
        <v>440</v>
      </c>
      <c r="CC411" s="3">
        <v>86336</v>
      </c>
      <c r="CD411" t="s">
        <v>7770</v>
      </c>
      <c r="CE411" t="s">
        <v>7771</v>
      </c>
      <c r="CF411" s="4">
        <v>12.91</v>
      </c>
      <c r="CH411" s="4">
        <v>19.36</v>
      </c>
      <c r="CJ411" t="s">
        <v>3197</v>
      </c>
      <c r="CK411" t="s">
        <v>7772</v>
      </c>
      <c r="CL411" t="s">
        <v>7773</v>
      </c>
      <c r="CO411" t="s">
        <v>124</v>
      </c>
      <c r="CP411" t="s">
        <v>121</v>
      </c>
      <c r="CQ411" t="s">
        <v>121</v>
      </c>
      <c r="CR411" t="s">
        <v>121</v>
      </c>
      <c r="CS411" t="s">
        <v>121</v>
      </c>
      <c r="CT411" t="s">
        <v>121</v>
      </c>
      <c r="CU411" t="s">
        <v>121</v>
      </c>
      <c r="CV411" t="s">
        <v>7774</v>
      </c>
      <c r="CW411" t="str">
        <f>"18004891718"</f>
        <v>18004891718</v>
      </c>
      <c r="CX411" t="s">
        <v>3201</v>
      </c>
      <c r="CY411" t="s">
        <v>3202</v>
      </c>
      <c r="CZ411" t="s">
        <v>126</v>
      </c>
      <c r="DA411" t="s">
        <v>113</v>
      </c>
      <c r="DB411" t="s">
        <v>121</v>
      </c>
      <c r="DC411" t="s">
        <v>121</v>
      </c>
      <c r="DD411" t="s">
        <v>113</v>
      </c>
    </row>
    <row r="412" spans="1:113" ht="15" customHeight="1" x14ac:dyDescent="0.25">
      <c r="A412" t="s">
        <v>5552</v>
      </c>
      <c r="B412" t="s">
        <v>129</v>
      </c>
      <c r="C412" s="1">
        <v>44102.701630208336</v>
      </c>
      <c r="D412" s="1">
        <v>44141</v>
      </c>
      <c r="E412" t="s">
        <v>113</v>
      </c>
      <c r="F412" t="s">
        <v>5553</v>
      </c>
      <c r="G412" t="s">
        <v>12791</v>
      </c>
      <c r="H412" t="s">
        <v>283</v>
      </c>
      <c r="I412">
        <v>10</v>
      </c>
      <c r="J412">
        <v>10</v>
      </c>
      <c r="K412" s="1">
        <v>44191</v>
      </c>
      <c r="L412" s="1">
        <v>44495</v>
      </c>
      <c r="M412" s="1">
        <v>44191</v>
      </c>
      <c r="N412" s="1">
        <v>44495</v>
      </c>
      <c r="O412" t="s">
        <v>115</v>
      </c>
      <c r="P412" t="s">
        <v>5554</v>
      </c>
      <c r="Q412" t="s">
        <v>5555</v>
      </c>
      <c r="R412" t="s">
        <v>5556</v>
      </c>
      <c r="S412" t="s">
        <v>5557</v>
      </c>
      <c r="T412" t="s">
        <v>5543</v>
      </c>
      <c r="U412" t="s">
        <v>499</v>
      </c>
      <c r="V412" s="3">
        <v>59758</v>
      </c>
      <c r="W412" t="s">
        <v>117</v>
      </c>
      <c r="Y412">
        <v>14066401361</v>
      </c>
      <c r="AA412">
        <v>72111</v>
      </c>
      <c r="AB412" t="s">
        <v>5558</v>
      </c>
      <c r="AC412" t="s">
        <v>5559</v>
      </c>
      <c r="AD412" t="s">
        <v>972</v>
      </c>
      <c r="AE412" t="s">
        <v>291</v>
      </c>
      <c r="AF412" t="s">
        <v>5556</v>
      </c>
      <c r="AG412" t="s">
        <v>5560</v>
      </c>
      <c r="AH412" t="s">
        <v>5546</v>
      </c>
      <c r="AI412" t="s">
        <v>499</v>
      </c>
      <c r="AJ412" s="3">
        <v>59758</v>
      </c>
      <c r="AK412" t="s">
        <v>117</v>
      </c>
      <c r="AM412">
        <v>14066401361</v>
      </c>
      <c r="AO412" t="s">
        <v>517</v>
      </c>
      <c r="AP412" t="s">
        <v>239</v>
      </c>
      <c r="AQ412" t="s">
        <v>756</v>
      </c>
      <c r="AR412" t="s">
        <v>757</v>
      </c>
      <c r="AT412" t="s">
        <v>1784</v>
      </c>
      <c r="AU412" t="s">
        <v>3911</v>
      </c>
      <c r="AV412" t="s">
        <v>1786</v>
      </c>
      <c r="AW412" t="s">
        <v>610</v>
      </c>
      <c r="AX412" s="3">
        <v>22949</v>
      </c>
      <c r="AY412" t="s">
        <v>117</v>
      </c>
      <c r="BA412">
        <v>14342634300</v>
      </c>
      <c r="BC412" t="s">
        <v>4423</v>
      </c>
      <c r="BD412" t="s">
        <v>762</v>
      </c>
      <c r="BG412" t="s">
        <v>499</v>
      </c>
      <c r="BH412" s="1">
        <v>44101.833333333336</v>
      </c>
      <c r="BI412">
        <v>35</v>
      </c>
      <c r="BJ412">
        <v>0</v>
      </c>
      <c r="BK412">
        <v>7</v>
      </c>
      <c r="BL412">
        <v>7</v>
      </c>
      <c r="BM412">
        <v>7</v>
      </c>
      <c r="BN412">
        <v>7</v>
      </c>
      <c r="BO412">
        <v>7</v>
      </c>
      <c r="BP412">
        <v>0</v>
      </c>
      <c r="BQ412" t="str">
        <f>"8:00 AM"</f>
        <v>8:00 AM</v>
      </c>
      <c r="BR412" t="str">
        <f>"3:30 PM"</f>
        <v>3:30 PM</v>
      </c>
      <c r="BS412" t="s">
        <v>120</v>
      </c>
      <c r="BT412">
        <v>0</v>
      </c>
      <c r="BU412">
        <v>0</v>
      </c>
      <c r="BV412" t="s">
        <v>113</v>
      </c>
      <c r="BW412">
        <v>0</v>
      </c>
      <c r="BX412" t="s">
        <v>5561</v>
      </c>
      <c r="BY412" t="s">
        <v>5562</v>
      </c>
      <c r="BZ412" t="s">
        <v>517</v>
      </c>
      <c r="CA412" t="s">
        <v>5546</v>
      </c>
      <c r="CB412" t="s">
        <v>499</v>
      </c>
      <c r="CC412" s="3">
        <v>59758</v>
      </c>
      <c r="CD412" t="s">
        <v>503</v>
      </c>
      <c r="CE412" t="s">
        <v>504</v>
      </c>
      <c r="CF412" s="4">
        <v>12.32</v>
      </c>
      <c r="CH412" s="4">
        <v>18.48</v>
      </c>
      <c r="CJ412" t="s">
        <v>123</v>
      </c>
      <c r="CK412" t="s">
        <v>1745</v>
      </c>
      <c r="CL412" t="s">
        <v>5563</v>
      </c>
      <c r="CO412" t="s">
        <v>124</v>
      </c>
      <c r="CP412" t="s">
        <v>113</v>
      </c>
      <c r="CQ412" t="s">
        <v>113</v>
      </c>
      <c r="CR412" t="s">
        <v>121</v>
      </c>
      <c r="CS412" t="s">
        <v>121</v>
      </c>
      <c r="CT412" t="s">
        <v>121</v>
      </c>
      <c r="CU412" t="s">
        <v>121</v>
      </c>
      <c r="CV412" t="s">
        <v>5564</v>
      </c>
      <c r="CW412" t="str">
        <f>"14066401361"</f>
        <v>14066401361</v>
      </c>
      <c r="CX412" t="s">
        <v>5565</v>
      </c>
      <c r="CY412" t="s">
        <v>5551</v>
      </c>
      <c r="CZ412" t="s">
        <v>126</v>
      </c>
      <c r="DA412" t="s">
        <v>113</v>
      </c>
      <c r="DB412" t="s">
        <v>121</v>
      </c>
      <c r="DC412" t="s">
        <v>121</v>
      </c>
      <c r="DD412" t="s">
        <v>113</v>
      </c>
      <c r="DE412" t="s">
        <v>2869</v>
      </c>
      <c r="DF412" t="s">
        <v>948</v>
      </c>
      <c r="DH412" t="s">
        <v>762</v>
      </c>
      <c r="DI412" t="s">
        <v>4423</v>
      </c>
    </row>
    <row r="413" spans="1:113" ht="15" customHeight="1" x14ac:dyDescent="0.25">
      <c r="A413" t="s">
        <v>11128</v>
      </c>
      <c r="B413" t="s">
        <v>852</v>
      </c>
      <c r="C413" s="1">
        <v>44102.724482175923</v>
      </c>
      <c r="D413" s="1">
        <v>44174</v>
      </c>
      <c r="E413" t="s">
        <v>113</v>
      </c>
      <c r="F413" t="s">
        <v>156</v>
      </c>
      <c r="G413" t="s">
        <v>12786</v>
      </c>
      <c r="H413" t="s">
        <v>131</v>
      </c>
      <c r="I413">
        <v>75</v>
      </c>
      <c r="K413" s="1">
        <v>44177</v>
      </c>
      <c r="L413" s="1">
        <v>44285</v>
      </c>
      <c r="O413" t="s">
        <v>132</v>
      </c>
      <c r="P413" t="s">
        <v>11129</v>
      </c>
      <c r="R413" t="s">
        <v>11130</v>
      </c>
      <c r="S413" t="s">
        <v>11131</v>
      </c>
      <c r="T413" t="s">
        <v>4675</v>
      </c>
      <c r="U413" t="s">
        <v>158</v>
      </c>
      <c r="V413" s="3">
        <v>76208</v>
      </c>
      <c r="W413" t="s">
        <v>117</v>
      </c>
      <c r="Y413">
        <v>14695264039</v>
      </c>
      <c r="AA413">
        <v>56173</v>
      </c>
      <c r="AB413" t="s">
        <v>11132</v>
      </c>
      <c r="AC413" t="s">
        <v>11133</v>
      </c>
      <c r="AE413" t="s">
        <v>11134</v>
      </c>
      <c r="AF413" t="s">
        <v>11130</v>
      </c>
      <c r="AG413" t="s">
        <v>11135</v>
      </c>
      <c r="AH413" t="s">
        <v>4675</v>
      </c>
      <c r="AI413" t="s">
        <v>158</v>
      </c>
      <c r="AJ413" s="3">
        <v>76208</v>
      </c>
      <c r="AK413" t="s">
        <v>117</v>
      </c>
      <c r="AM413">
        <v>14695264039</v>
      </c>
      <c r="AO413" t="s">
        <v>124</v>
      </c>
      <c r="AP413" t="s">
        <v>141</v>
      </c>
      <c r="AQ413" t="s">
        <v>1529</v>
      </c>
      <c r="AR413" t="s">
        <v>11136</v>
      </c>
      <c r="AS413" t="s">
        <v>164</v>
      </c>
      <c r="AT413" t="s">
        <v>1465</v>
      </c>
      <c r="AU413" t="s">
        <v>1509</v>
      </c>
      <c r="AV413" t="s">
        <v>157</v>
      </c>
      <c r="AW413" t="s">
        <v>158</v>
      </c>
      <c r="AX413" s="3">
        <v>78746</v>
      </c>
      <c r="AY413" t="s">
        <v>117</v>
      </c>
      <c r="BA413">
        <v>15123470007</v>
      </c>
      <c r="BC413" t="s">
        <v>3664</v>
      </c>
      <c r="BD413" t="s">
        <v>1511</v>
      </c>
      <c r="BE413" t="s">
        <v>158</v>
      </c>
      <c r="BF413" t="s">
        <v>8380</v>
      </c>
      <c r="BG413" t="s">
        <v>158</v>
      </c>
      <c r="BH413" s="1">
        <v>44101.833333333336</v>
      </c>
      <c r="BI413">
        <v>40</v>
      </c>
      <c r="BJ413">
        <v>0</v>
      </c>
      <c r="BK413">
        <v>8</v>
      </c>
      <c r="BL413">
        <v>8</v>
      </c>
      <c r="BM413">
        <v>8</v>
      </c>
      <c r="BN413">
        <v>8</v>
      </c>
      <c r="BO413">
        <v>8</v>
      </c>
      <c r="BP413">
        <v>0</v>
      </c>
      <c r="BQ413" t="str">
        <f>"8:00 AM"</f>
        <v>8:00 AM</v>
      </c>
      <c r="BR413" t="str">
        <f>"5:00 PM"</f>
        <v>5:00 PM</v>
      </c>
      <c r="BS413" t="s">
        <v>120</v>
      </c>
      <c r="BT413">
        <v>0</v>
      </c>
      <c r="BU413">
        <v>0</v>
      </c>
      <c r="BV413" t="s">
        <v>113</v>
      </c>
      <c r="BW413">
        <v>0</v>
      </c>
      <c r="BX413" t="s">
        <v>11137</v>
      </c>
      <c r="BY413" t="s">
        <v>11130</v>
      </c>
      <c r="BZ413" t="s">
        <v>11131</v>
      </c>
      <c r="CA413" t="s">
        <v>4675</v>
      </c>
      <c r="CB413" t="s">
        <v>158</v>
      </c>
      <c r="CC413" s="3">
        <v>76208</v>
      </c>
      <c r="CD413" t="s">
        <v>1089</v>
      </c>
      <c r="CE413" t="s">
        <v>1090</v>
      </c>
      <c r="CF413" s="4">
        <v>15.23</v>
      </c>
      <c r="CH413" s="4">
        <v>22.85</v>
      </c>
      <c r="CJ413" t="s">
        <v>123</v>
      </c>
      <c r="CK413" t="s">
        <v>11138</v>
      </c>
      <c r="CL413" t="s">
        <v>11139</v>
      </c>
      <c r="CO413" t="s">
        <v>124</v>
      </c>
      <c r="CP413" t="s">
        <v>121</v>
      </c>
      <c r="CQ413" t="s">
        <v>121</v>
      </c>
      <c r="CR413" t="s">
        <v>121</v>
      </c>
      <c r="CS413" t="s">
        <v>121</v>
      </c>
      <c r="CT413" t="s">
        <v>121</v>
      </c>
      <c r="CU413" t="s">
        <v>121</v>
      </c>
      <c r="CV413" t="s">
        <v>11140</v>
      </c>
      <c r="CW413" t="str">
        <f>"14695264039"</f>
        <v>14695264039</v>
      </c>
      <c r="CX413" t="s">
        <v>11141</v>
      </c>
      <c r="CY413" t="s">
        <v>124</v>
      </c>
      <c r="CZ413" t="s">
        <v>126</v>
      </c>
      <c r="DA413" t="s">
        <v>113</v>
      </c>
      <c r="DB413" t="s">
        <v>113</v>
      </c>
      <c r="DC413" t="s">
        <v>121</v>
      </c>
      <c r="DD413" t="s">
        <v>113</v>
      </c>
    </row>
    <row r="414" spans="1:113" ht="15" customHeight="1" x14ac:dyDescent="0.25">
      <c r="A414" t="s">
        <v>9192</v>
      </c>
      <c r="B414" t="s">
        <v>852</v>
      </c>
      <c r="C414" s="1">
        <v>44102.795162499999</v>
      </c>
      <c r="D414" s="1">
        <v>44147</v>
      </c>
      <c r="E414" t="s">
        <v>121</v>
      </c>
      <c r="F414" t="s">
        <v>4552</v>
      </c>
      <c r="G414" t="s">
        <v>12786</v>
      </c>
      <c r="H414" t="s">
        <v>131</v>
      </c>
      <c r="I414">
        <v>15</v>
      </c>
      <c r="K414" s="1">
        <v>44163</v>
      </c>
      <c r="L414" s="1">
        <v>44316</v>
      </c>
      <c r="O414" t="s">
        <v>132</v>
      </c>
      <c r="P414" t="s">
        <v>5924</v>
      </c>
      <c r="R414" t="s">
        <v>5925</v>
      </c>
      <c r="T414" t="s">
        <v>5926</v>
      </c>
      <c r="U414" t="s">
        <v>288</v>
      </c>
      <c r="V414" s="3">
        <v>81637</v>
      </c>
      <c r="W414" t="s">
        <v>117</v>
      </c>
      <c r="Y414">
        <v>19705245010</v>
      </c>
      <c r="AA414">
        <v>561730</v>
      </c>
      <c r="AB414" t="s">
        <v>5930</v>
      </c>
      <c r="AC414" t="s">
        <v>2697</v>
      </c>
      <c r="AE414" t="s">
        <v>9193</v>
      </c>
      <c r="AF414" t="s">
        <v>5931</v>
      </c>
      <c r="AG414" t="s">
        <v>5932</v>
      </c>
      <c r="AH414" t="s">
        <v>377</v>
      </c>
      <c r="AI414" t="s">
        <v>288</v>
      </c>
      <c r="AJ414" s="3">
        <v>81620</v>
      </c>
      <c r="AK414" t="s">
        <v>117</v>
      </c>
      <c r="AM414">
        <v>19708457474</v>
      </c>
      <c r="AO414" t="s">
        <v>5933</v>
      </c>
      <c r="AP414" t="s">
        <v>141</v>
      </c>
      <c r="AQ414" t="s">
        <v>5930</v>
      </c>
      <c r="AR414" t="s">
        <v>3340</v>
      </c>
      <c r="AT414" t="s">
        <v>9194</v>
      </c>
      <c r="AV414" t="s">
        <v>377</v>
      </c>
      <c r="AW414" t="s">
        <v>288</v>
      </c>
      <c r="AX414" s="3">
        <v>81620</v>
      </c>
      <c r="AY414" t="s">
        <v>117</v>
      </c>
      <c r="BA414">
        <v>19708457474</v>
      </c>
      <c r="BC414" t="s">
        <v>5933</v>
      </c>
      <c r="BD414" t="s">
        <v>5934</v>
      </c>
      <c r="BE414" t="s">
        <v>288</v>
      </c>
      <c r="BF414" t="s">
        <v>9195</v>
      </c>
      <c r="BG414" t="s">
        <v>288</v>
      </c>
      <c r="BH414" s="1">
        <v>44101.833333333336</v>
      </c>
      <c r="BI414">
        <v>35</v>
      </c>
      <c r="BJ414">
        <v>0</v>
      </c>
      <c r="BK414">
        <v>7</v>
      </c>
      <c r="BL414">
        <v>7</v>
      </c>
      <c r="BM414">
        <v>7</v>
      </c>
      <c r="BN414">
        <v>7</v>
      </c>
      <c r="BO414">
        <v>7</v>
      </c>
      <c r="BP414">
        <v>0</v>
      </c>
      <c r="BQ414" t="str">
        <f>"7:00 AM"</f>
        <v>7:00 AM</v>
      </c>
      <c r="BR414" t="str">
        <f>"3:00 PM"</f>
        <v>3:00 PM</v>
      </c>
      <c r="BS414" t="s">
        <v>120</v>
      </c>
      <c r="BT414">
        <v>0</v>
      </c>
      <c r="BU414">
        <v>0</v>
      </c>
      <c r="BV414" t="s">
        <v>113</v>
      </c>
      <c r="BW414">
        <v>0</v>
      </c>
      <c r="BX414" t="s">
        <v>392</v>
      </c>
      <c r="BY414" t="s">
        <v>5925</v>
      </c>
      <c r="CA414" t="s">
        <v>5926</v>
      </c>
      <c r="CB414" t="s">
        <v>288</v>
      </c>
      <c r="CC414" s="3">
        <v>81637</v>
      </c>
      <c r="CD414" t="s">
        <v>303</v>
      </c>
      <c r="CE414" t="s">
        <v>304</v>
      </c>
      <c r="CF414" s="4">
        <v>17.8</v>
      </c>
      <c r="CH414" s="4">
        <v>26.7</v>
      </c>
      <c r="CJ414" t="s">
        <v>123</v>
      </c>
      <c r="CL414" t="s">
        <v>5935</v>
      </c>
      <c r="CO414" t="s">
        <v>121</v>
      </c>
      <c r="CP414" t="s">
        <v>121</v>
      </c>
      <c r="CQ414" t="s">
        <v>121</v>
      </c>
      <c r="CR414" t="s">
        <v>121</v>
      </c>
      <c r="CS414" t="s">
        <v>121</v>
      </c>
      <c r="CT414" t="s">
        <v>121</v>
      </c>
      <c r="CU414" t="s">
        <v>121</v>
      </c>
      <c r="CV414" t="s">
        <v>5936</v>
      </c>
      <c r="CW414" t="str">
        <f>"19705245010"</f>
        <v>19705245010</v>
      </c>
      <c r="CX414" t="s">
        <v>5937</v>
      </c>
      <c r="CY414" t="s">
        <v>124</v>
      </c>
      <c r="CZ414" t="s">
        <v>126</v>
      </c>
      <c r="DA414" t="s">
        <v>113</v>
      </c>
      <c r="DB414" t="s">
        <v>113</v>
      </c>
      <c r="DC414" t="s">
        <v>121</v>
      </c>
      <c r="DD414" t="s">
        <v>113</v>
      </c>
      <c r="DE414" t="s">
        <v>5930</v>
      </c>
      <c r="DF414" t="s">
        <v>3340</v>
      </c>
      <c r="DH414" t="s">
        <v>5934</v>
      </c>
      <c r="DI414" t="s">
        <v>5933</v>
      </c>
    </row>
    <row r="415" spans="1:113" ht="15" customHeight="1" x14ac:dyDescent="0.25">
      <c r="A415" t="s">
        <v>12383</v>
      </c>
      <c r="B415" t="s">
        <v>129</v>
      </c>
      <c r="C415" s="1">
        <v>44102.973776736108</v>
      </c>
      <c r="D415" s="1">
        <v>44165</v>
      </c>
      <c r="E415" t="s">
        <v>113</v>
      </c>
      <c r="F415" t="s">
        <v>12384</v>
      </c>
      <c r="G415" t="s">
        <v>12791</v>
      </c>
      <c r="H415" t="s">
        <v>283</v>
      </c>
      <c r="I415">
        <v>25</v>
      </c>
      <c r="J415">
        <v>25</v>
      </c>
      <c r="K415" s="1">
        <v>44177</v>
      </c>
      <c r="L415" s="1">
        <v>44377</v>
      </c>
      <c r="M415" s="1">
        <v>44177</v>
      </c>
      <c r="N415" s="1">
        <v>44377</v>
      </c>
      <c r="O415" t="s">
        <v>132</v>
      </c>
      <c r="P415" t="s">
        <v>12385</v>
      </c>
      <c r="Q415" t="s">
        <v>12385</v>
      </c>
      <c r="R415" t="s">
        <v>4587</v>
      </c>
      <c r="T415" t="s">
        <v>4582</v>
      </c>
      <c r="U415" t="s">
        <v>234</v>
      </c>
      <c r="V415" s="3">
        <v>32352</v>
      </c>
      <c r="W415" t="s">
        <v>117</v>
      </c>
      <c r="Y415">
        <v>18504436908</v>
      </c>
      <c r="AA415">
        <v>561720</v>
      </c>
      <c r="AB415" t="s">
        <v>4583</v>
      </c>
      <c r="AC415" t="s">
        <v>4584</v>
      </c>
      <c r="AD415" t="s">
        <v>4585</v>
      </c>
      <c r="AE415" t="s">
        <v>4586</v>
      </c>
      <c r="AF415" t="s">
        <v>4587</v>
      </c>
      <c r="AH415" t="s">
        <v>4582</v>
      </c>
      <c r="AI415" t="s">
        <v>234</v>
      </c>
      <c r="AJ415" s="3">
        <v>32352</v>
      </c>
      <c r="AK415" t="s">
        <v>117</v>
      </c>
      <c r="AM415">
        <v>18504436908</v>
      </c>
      <c r="AO415" t="s">
        <v>12386</v>
      </c>
      <c r="BG415" t="s">
        <v>147</v>
      </c>
      <c r="BH415" s="1">
        <v>44102.833333333336</v>
      </c>
      <c r="BI415">
        <v>35</v>
      </c>
      <c r="BJ415">
        <v>7</v>
      </c>
      <c r="BK415">
        <v>6</v>
      </c>
      <c r="BL415">
        <v>0</v>
      </c>
      <c r="BM415">
        <v>5</v>
      </c>
      <c r="BN415">
        <v>5</v>
      </c>
      <c r="BO415">
        <v>5</v>
      </c>
      <c r="BP415">
        <v>7</v>
      </c>
      <c r="BQ415" t="str">
        <f>"9:00 AM"</f>
        <v>9:00 AM</v>
      </c>
      <c r="BR415" t="str">
        <f>"5:00 PM"</f>
        <v>5:00 PM</v>
      </c>
      <c r="BS415" t="s">
        <v>526</v>
      </c>
      <c r="BT415">
        <v>0</v>
      </c>
      <c r="BU415">
        <v>3</v>
      </c>
      <c r="BV415" t="s">
        <v>113</v>
      </c>
      <c r="BW415">
        <v>0</v>
      </c>
      <c r="BX415" s="2" t="s">
        <v>12387</v>
      </c>
      <c r="BY415" t="s">
        <v>12388</v>
      </c>
      <c r="CA415" t="s">
        <v>12389</v>
      </c>
      <c r="CB415" t="s">
        <v>147</v>
      </c>
      <c r="CC415" s="3">
        <v>37876</v>
      </c>
      <c r="CD415" t="s">
        <v>3359</v>
      </c>
      <c r="CE415" t="s">
        <v>4308</v>
      </c>
      <c r="CF415" s="4">
        <v>10.32</v>
      </c>
      <c r="CG415" s="4">
        <v>10.32</v>
      </c>
      <c r="CH415" s="4">
        <v>0</v>
      </c>
      <c r="CI415" s="4">
        <v>0</v>
      </c>
      <c r="CJ415" t="s">
        <v>123</v>
      </c>
      <c r="CL415" t="s">
        <v>12390</v>
      </c>
      <c r="CO415" t="s">
        <v>124</v>
      </c>
      <c r="CP415" t="s">
        <v>113</v>
      </c>
      <c r="CQ415" t="s">
        <v>121</v>
      </c>
      <c r="CR415" t="s">
        <v>113</v>
      </c>
      <c r="CS415" t="s">
        <v>113</v>
      </c>
      <c r="CT415" t="s">
        <v>121</v>
      </c>
      <c r="CU415" t="s">
        <v>121</v>
      </c>
      <c r="CV415" t="s">
        <v>12391</v>
      </c>
      <c r="CW415" t="str">
        <f>"N/A"</f>
        <v>N/A</v>
      </c>
      <c r="CX415" t="s">
        <v>12386</v>
      </c>
      <c r="CY415" t="s">
        <v>4682</v>
      </c>
      <c r="CZ415" t="s">
        <v>126</v>
      </c>
      <c r="DA415" t="s">
        <v>113</v>
      </c>
      <c r="DB415" t="s">
        <v>121</v>
      </c>
      <c r="DC415" t="s">
        <v>121</v>
      </c>
      <c r="DD415" t="s">
        <v>113</v>
      </c>
    </row>
    <row r="416" spans="1:113" ht="15" customHeight="1" x14ac:dyDescent="0.25">
      <c r="A416" t="s">
        <v>9157</v>
      </c>
      <c r="B416" t="s">
        <v>1009</v>
      </c>
      <c r="C416" s="1">
        <v>44103.646897453706</v>
      </c>
      <c r="D416" s="1">
        <v>44144</v>
      </c>
      <c r="E416" t="s">
        <v>113</v>
      </c>
      <c r="F416" t="s">
        <v>283</v>
      </c>
      <c r="G416" t="s">
        <v>12791</v>
      </c>
      <c r="H416" t="s">
        <v>283</v>
      </c>
      <c r="I416">
        <v>3</v>
      </c>
      <c r="J416">
        <v>3</v>
      </c>
      <c r="K416" s="1">
        <v>44179</v>
      </c>
      <c r="L416" s="1">
        <v>44347</v>
      </c>
      <c r="M416" s="1">
        <v>44179</v>
      </c>
      <c r="N416" s="1">
        <v>44347</v>
      </c>
      <c r="O416" t="s">
        <v>115</v>
      </c>
      <c r="P416" t="s">
        <v>9158</v>
      </c>
      <c r="R416" t="s">
        <v>9159</v>
      </c>
      <c r="S416" t="s">
        <v>9160</v>
      </c>
      <c r="T416" t="s">
        <v>287</v>
      </c>
      <c r="U416" t="s">
        <v>288</v>
      </c>
      <c r="V416" s="3">
        <v>81657</v>
      </c>
      <c r="W416" t="s">
        <v>117</v>
      </c>
      <c r="Y416">
        <v>19704711161</v>
      </c>
      <c r="AA416">
        <v>561720</v>
      </c>
      <c r="AB416" t="s">
        <v>9161</v>
      </c>
      <c r="AC416" t="s">
        <v>6114</v>
      </c>
      <c r="AE416" t="s">
        <v>161</v>
      </c>
      <c r="AF416" t="s">
        <v>9162</v>
      </c>
      <c r="AG416" t="s">
        <v>9163</v>
      </c>
      <c r="AH416" t="s">
        <v>287</v>
      </c>
      <c r="AI416" t="s">
        <v>288</v>
      </c>
      <c r="AJ416" s="3">
        <v>81657</v>
      </c>
      <c r="AK416" t="s">
        <v>117</v>
      </c>
      <c r="AM416">
        <v>19704711161</v>
      </c>
      <c r="AO416" t="s">
        <v>9164</v>
      </c>
      <c r="AP416" t="s">
        <v>141</v>
      </c>
      <c r="AQ416" t="s">
        <v>381</v>
      </c>
      <c r="AR416" t="s">
        <v>382</v>
      </c>
      <c r="AS416" t="s">
        <v>383</v>
      </c>
      <c r="AT416" t="s">
        <v>384</v>
      </c>
      <c r="AU416" t="s">
        <v>385</v>
      </c>
      <c r="AV416" t="s">
        <v>287</v>
      </c>
      <c r="AW416" t="s">
        <v>288</v>
      </c>
      <c r="AX416" s="3">
        <v>81657</v>
      </c>
      <c r="AY416" t="s">
        <v>117</v>
      </c>
      <c r="BA416">
        <v>19703066476</v>
      </c>
      <c r="BC416" t="s">
        <v>386</v>
      </c>
      <c r="BD416" t="s">
        <v>9165</v>
      </c>
      <c r="BE416" t="s">
        <v>288</v>
      </c>
      <c r="BF416" t="s">
        <v>388</v>
      </c>
      <c r="BG416" t="s">
        <v>288</v>
      </c>
      <c r="BH416" s="1">
        <v>44084.833333333336</v>
      </c>
      <c r="BI416">
        <v>35</v>
      </c>
      <c r="BJ416">
        <v>0</v>
      </c>
      <c r="BK416">
        <v>7</v>
      </c>
      <c r="BL416">
        <v>7</v>
      </c>
      <c r="BM416">
        <v>7</v>
      </c>
      <c r="BN416">
        <v>7</v>
      </c>
      <c r="BO416">
        <v>7</v>
      </c>
      <c r="BP416">
        <v>0</v>
      </c>
      <c r="BQ416" t="str">
        <f>"9:00 AM"</f>
        <v>9:00 AM</v>
      </c>
      <c r="BR416" t="str">
        <f>"5:00 PM"</f>
        <v>5:00 PM</v>
      </c>
      <c r="BS416" t="s">
        <v>120</v>
      </c>
      <c r="BT416">
        <v>0</v>
      </c>
      <c r="BU416">
        <v>0</v>
      </c>
      <c r="BV416" t="s">
        <v>113</v>
      </c>
      <c r="BW416">
        <v>0</v>
      </c>
      <c r="BX416" t="s">
        <v>6236</v>
      </c>
      <c r="BY416" t="s">
        <v>9166</v>
      </c>
      <c r="CA416" t="s">
        <v>287</v>
      </c>
      <c r="CB416" t="s">
        <v>288</v>
      </c>
      <c r="CC416" s="3">
        <v>81657</v>
      </c>
      <c r="CD416" t="s">
        <v>303</v>
      </c>
      <c r="CE416" t="s">
        <v>304</v>
      </c>
      <c r="CF416" s="4">
        <v>15.39</v>
      </c>
      <c r="CH416" s="4">
        <v>23.09</v>
      </c>
      <c r="CJ416" t="s">
        <v>123</v>
      </c>
      <c r="CL416" t="s">
        <v>9167</v>
      </c>
      <c r="CO416" t="s">
        <v>124</v>
      </c>
      <c r="CP416" t="s">
        <v>121</v>
      </c>
      <c r="CQ416" t="s">
        <v>121</v>
      </c>
      <c r="CR416" t="s">
        <v>121</v>
      </c>
      <c r="CS416" t="s">
        <v>121</v>
      </c>
      <c r="CT416" t="s">
        <v>121</v>
      </c>
      <c r="CU416" t="s">
        <v>113</v>
      </c>
      <c r="CV416" t="s">
        <v>392</v>
      </c>
      <c r="CW416" t="str">
        <f>"19704711161"</f>
        <v>19704711161</v>
      </c>
      <c r="CX416" t="s">
        <v>9164</v>
      </c>
      <c r="CY416" t="s">
        <v>124</v>
      </c>
      <c r="CZ416" t="s">
        <v>126</v>
      </c>
      <c r="DA416" t="s">
        <v>113</v>
      </c>
      <c r="DB416" t="s">
        <v>113</v>
      </c>
      <c r="DC416" t="s">
        <v>121</v>
      </c>
      <c r="DD416" t="s">
        <v>113</v>
      </c>
    </row>
    <row r="417" spans="1:113" ht="15" customHeight="1" x14ac:dyDescent="0.25">
      <c r="A417" t="s">
        <v>9196</v>
      </c>
      <c r="B417" t="s">
        <v>129</v>
      </c>
      <c r="C417" s="1">
        <v>44103.666560532409</v>
      </c>
      <c r="D417" s="1">
        <v>44141</v>
      </c>
      <c r="E417" t="s">
        <v>113</v>
      </c>
      <c r="F417" t="s">
        <v>984</v>
      </c>
      <c r="G417" t="s">
        <v>12798</v>
      </c>
      <c r="H417" t="s">
        <v>649</v>
      </c>
      <c r="I417">
        <v>56</v>
      </c>
      <c r="J417">
        <v>56</v>
      </c>
      <c r="K417" s="1">
        <v>44193</v>
      </c>
      <c r="L417" s="1">
        <v>44494</v>
      </c>
      <c r="M417" s="1">
        <v>44193</v>
      </c>
      <c r="N417" s="1">
        <v>44494</v>
      </c>
      <c r="O417" t="s">
        <v>132</v>
      </c>
      <c r="P417" t="s">
        <v>9197</v>
      </c>
      <c r="R417" t="s">
        <v>9198</v>
      </c>
      <c r="T417" t="s">
        <v>5341</v>
      </c>
      <c r="U417" t="s">
        <v>1292</v>
      </c>
      <c r="V417" s="3">
        <v>19406</v>
      </c>
      <c r="W417" t="s">
        <v>117</v>
      </c>
      <c r="Y417">
        <v>15169013014</v>
      </c>
      <c r="AA417">
        <v>711190</v>
      </c>
      <c r="AB417" t="s">
        <v>9199</v>
      </c>
      <c r="AC417" t="s">
        <v>7002</v>
      </c>
      <c r="AD417" t="s">
        <v>972</v>
      </c>
      <c r="AE417" t="s">
        <v>263</v>
      </c>
      <c r="AF417" t="s">
        <v>9198</v>
      </c>
      <c r="AH417" t="s">
        <v>5341</v>
      </c>
      <c r="AI417" t="s">
        <v>1292</v>
      </c>
      <c r="AJ417" s="3">
        <v>19406</v>
      </c>
      <c r="AK417" t="s">
        <v>117</v>
      </c>
      <c r="AM417">
        <v>15169013014</v>
      </c>
      <c r="AO417" t="s">
        <v>9200</v>
      </c>
      <c r="AP417" t="s">
        <v>239</v>
      </c>
      <c r="AQ417" t="s">
        <v>991</v>
      </c>
      <c r="AR417" t="s">
        <v>992</v>
      </c>
      <c r="AS417" t="s">
        <v>993</v>
      </c>
      <c r="AT417" t="s">
        <v>994</v>
      </c>
      <c r="AU417" t="s">
        <v>995</v>
      </c>
      <c r="AV417" t="s">
        <v>996</v>
      </c>
      <c r="AW417" t="s">
        <v>158</v>
      </c>
      <c r="AX417" s="3">
        <v>78550</v>
      </c>
      <c r="AY417" t="s">
        <v>117</v>
      </c>
      <c r="AZ417" t="s">
        <v>124</v>
      </c>
      <c r="BA417">
        <v>19564408720</v>
      </c>
      <c r="BB417">
        <v>0</v>
      </c>
      <c r="BC417" t="s">
        <v>997</v>
      </c>
      <c r="BD417" t="s">
        <v>998</v>
      </c>
      <c r="BG417" t="s">
        <v>1292</v>
      </c>
      <c r="BH417" s="1">
        <v>44102.833333333336</v>
      </c>
      <c r="BI417">
        <v>40</v>
      </c>
      <c r="BJ417">
        <v>8</v>
      </c>
      <c r="BK417">
        <v>0</v>
      </c>
      <c r="BL417">
        <v>0</v>
      </c>
      <c r="BM417">
        <v>8</v>
      </c>
      <c r="BN417">
        <v>8</v>
      </c>
      <c r="BO417">
        <v>8</v>
      </c>
      <c r="BP417">
        <v>8</v>
      </c>
      <c r="BQ417" t="str">
        <f>"1:00 PM"</f>
        <v>1:00 PM</v>
      </c>
      <c r="BR417" t="str">
        <f>"10:00 PM"</f>
        <v>10:00 PM</v>
      </c>
      <c r="BS417" t="s">
        <v>120</v>
      </c>
      <c r="BT417">
        <v>0</v>
      </c>
      <c r="BU417">
        <v>0</v>
      </c>
      <c r="BV417" t="s">
        <v>113</v>
      </c>
      <c r="BW417">
        <v>0</v>
      </c>
      <c r="BX417" t="s">
        <v>999</v>
      </c>
      <c r="BY417" t="s">
        <v>9201</v>
      </c>
      <c r="CA417" t="s">
        <v>9202</v>
      </c>
      <c r="CB417" t="s">
        <v>1292</v>
      </c>
      <c r="CC417" s="3">
        <v>18372</v>
      </c>
      <c r="CD417" t="s">
        <v>249</v>
      </c>
      <c r="CE417" t="s">
        <v>3196</v>
      </c>
      <c r="CF417" s="4">
        <v>9.35</v>
      </c>
      <c r="CG417" s="4">
        <v>13.3</v>
      </c>
      <c r="CJ417" t="s">
        <v>123</v>
      </c>
      <c r="CK417" t="s">
        <v>1004</v>
      </c>
      <c r="CL417" t="s">
        <v>9203</v>
      </c>
      <c r="CO417" t="s">
        <v>124</v>
      </c>
      <c r="CP417" t="s">
        <v>121</v>
      </c>
      <c r="CQ417" t="s">
        <v>121</v>
      </c>
      <c r="CR417" t="s">
        <v>113</v>
      </c>
      <c r="CS417" t="s">
        <v>121</v>
      </c>
      <c r="CT417" t="s">
        <v>121</v>
      </c>
      <c r="CU417" t="s">
        <v>121</v>
      </c>
      <c r="CV417" t="s">
        <v>9204</v>
      </c>
      <c r="CW417" t="str">
        <f>"15169013014"</f>
        <v>15169013014</v>
      </c>
      <c r="CX417" t="s">
        <v>9200</v>
      </c>
      <c r="CY417" t="s">
        <v>124</v>
      </c>
      <c r="CZ417" t="s">
        <v>126</v>
      </c>
      <c r="DA417" t="s">
        <v>113</v>
      </c>
      <c r="DB417" t="s">
        <v>121</v>
      </c>
      <c r="DC417" t="s">
        <v>121</v>
      </c>
      <c r="DD417" t="s">
        <v>113</v>
      </c>
    </row>
    <row r="418" spans="1:113" ht="15" customHeight="1" x14ac:dyDescent="0.25">
      <c r="A418" t="s">
        <v>11832</v>
      </c>
      <c r="B418" t="s">
        <v>129</v>
      </c>
      <c r="C418" s="1">
        <v>44103.689581365739</v>
      </c>
      <c r="D418" s="1">
        <v>44141</v>
      </c>
      <c r="E418" t="s">
        <v>113</v>
      </c>
      <c r="F418" t="s">
        <v>3398</v>
      </c>
      <c r="G418" t="s">
        <v>12810</v>
      </c>
      <c r="H418" t="s">
        <v>1675</v>
      </c>
      <c r="I418">
        <v>15</v>
      </c>
      <c r="J418">
        <v>15</v>
      </c>
      <c r="K418" s="1">
        <v>44178</v>
      </c>
      <c r="L418" s="1">
        <v>44480</v>
      </c>
      <c r="M418" s="1">
        <v>44178</v>
      </c>
      <c r="N418" s="1">
        <v>44480</v>
      </c>
      <c r="O418" t="s">
        <v>132</v>
      </c>
      <c r="P418" t="s">
        <v>11833</v>
      </c>
      <c r="Q418" t="s">
        <v>11834</v>
      </c>
      <c r="R418" t="s">
        <v>11835</v>
      </c>
      <c r="T418" t="s">
        <v>11554</v>
      </c>
      <c r="U418" t="s">
        <v>234</v>
      </c>
      <c r="V418" s="3">
        <v>33578</v>
      </c>
      <c r="W418" t="s">
        <v>117</v>
      </c>
      <c r="Y418">
        <v>18133409659</v>
      </c>
      <c r="AA418">
        <v>722330</v>
      </c>
      <c r="AB418" t="s">
        <v>11836</v>
      </c>
      <c r="AC418" t="s">
        <v>212</v>
      </c>
      <c r="AE418" t="s">
        <v>161</v>
      </c>
      <c r="AF418" t="s">
        <v>11835</v>
      </c>
      <c r="AH418" t="s">
        <v>11554</v>
      </c>
      <c r="AI418" t="s">
        <v>234</v>
      </c>
      <c r="AJ418" s="3">
        <v>33578</v>
      </c>
      <c r="AK418" t="s">
        <v>117</v>
      </c>
      <c r="AM418">
        <v>18133409659</v>
      </c>
      <c r="AO418" t="s">
        <v>11837</v>
      </c>
      <c r="AP418" t="s">
        <v>141</v>
      </c>
      <c r="AQ418" t="s">
        <v>2984</v>
      </c>
      <c r="AR418" t="s">
        <v>164</v>
      </c>
      <c r="AS418" t="s">
        <v>2985</v>
      </c>
      <c r="AT418" t="s">
        <v>2986</v>
      </c>
      <c r="AU418" t="s">
        <v>2987</v>
      </c>
      <c r="AV418" t="s">
        <v>2988</v>
      </c>
      <c r="AW418" t="s">
        <v>1200</v>
      </c>
      <c r="AX418" s="3">
        <v>21401</v>
      </c>
      <c r="AY418" t="s">
        <v>117</v>
      </c>
      <c r="BA418">
        <v>14105739955</v>
      </c>
      <c r="BC418" t="s">
        <v>2989</v>
      </c>
      <c r="BD418" t="s">
        <v>2990</v>
      </c>
      <c r="BE418" t="s">
        <v>1200</v>
      </c>
      <c r="BF418" t="s">
        <v>2991</v>
      </c>
      <c r="BG418" t="s">
        <v>234</v>
      </c>
      <c r="BH418" s="1">
        <v>44102.833333333336</v>
      </c>
      <c r="BI418">
        <v>35</v>
      </c>
      <c r="BJ418">
        <v>6</v>
      </c>
      <c r="BK418">
        <v>0</v>
      </c>
      <c r="BL418">
        <v>5</v>
      </c>
      <c r="BM418">
        <v>6</v>
      </c>
      <c r="BN418">
        <v>6</v>
      </c>
      <c r="BO418">
        <v>6</v>
      </c>
      <c r="BP418">
        <v>6</v>
      </c>
      <c r="BQ418" t="str">
        <f>"1:00 PM"</f>
        <v>1:00 PM</v>
      </c>
      <c r="BR418" t="str">
        <f>"11:00 PM"</f>
        <v>11:00 PM</v>
      </c>
      <c r="BS418" t="s">
        <v>120</v>
      </c>
      <c r="BT418">
        <v>0</v>
      </c>
      <c r="BU418">
        <v>0</v>
      </c>
      <c r="BV418" t="s">
        <v>113</v>
      </c>
      <c r="BW418">
        <v>0</v>
      </c>
      <c r="BX418" t="s">
        <v>11838</v>
      </c>
      <c r="BY418" t="s">
        <v>11839</v>
      </c>
      <c r="CA418" t="s">
        <v>1145</v>
      </c>
      <c r="CB418" t="s">
        <v>234</v>
      </c>
      <c r="CC418" s="3">
        <v>33534</v>
      </c>
      <c r="CD418" t="s">
        <v>1146</v>
      </c>
      <c r="CE418" t="s">
        <v>368</v>
      </c>
      <c r="CF418" s="4">
        <v>9.11</v>
      </c>
      <c r="CG418" s="4">
        <v>10.46</v>
      </c>
      <c r="CJ418" t="s">
        <v>123</v>
      </c>
      <c r="CK418" t="s">
        <v>11840</v>
      </c>
      <c r="CL418" t="s">
        <v>11841</v>
      </c>
      <c r="CO418" t="s">
        <v>124</v>
      </c>
      <c r="CP418" t="s">
        <v>121</v>
      </c>
      <c r="CQ418" t="s">
        <v>113</v>
      </c>
      <c r="CR418" t="s">
        <v>113</v>
      </c>
      <c r="CS418" t="s">
        <v>121</v>
      </c>
      <c r="CT418" t="s">
        <v>121</v>
      </c>
      <c r="CU418" t="s">
        <v>121</v>
      </c>
      <c r="CV418" t="s">
        <v>11842</v>
      </c>
      <c r="CW418" t="str">
        <f>"18133409659"</f>
        <v>18133409659</v>
      </c>
      <c r="CX418" t="s">
        <v>11837</v>
      </c>
      <c r="CY418" t="s">
        <v>124</v>
      </c>
      <c r="CZ418" t="s">
        <v>126</v>
      </c>
      <c r="DA418" t="s">
        <v>113</v>
      </c>
      <c r="DB418" t="s">
        <v>121</v>
      </c>
      <c r="DC418" t="s">
        <v>121</v>
      </c>
      <c r="DD418" t="s">
        <v>113</v>
      </c>
    </row>
    <row r="419" spans="1:113" ht="15" customHeight="1" x14ac:dyDescent="0.25">
      <c r="A419" t="s">
        <v>6381</v>
      </c>
      <c r="B419" t="s">
        <v>129</v>
      </c>
      <c r="C419" s="1">
        <v>44104.407877083337</v>
      </c>
      <c r="D419" s="1">
        <v>44144</v>
      </c>
      <c r="E419" t="s">
        <v>113</v>
      </c>
      <c r="F419" t="s">
        <v>6382</v>
      </c>
      <c r="G419" t="s">
        <v>12786</v>
      </c>
      <c r="H419" t="s">
        <v>131</v>
      </c>
      <c r="I419">
        <v>15</v>
      </c>
      <c r="J419">
        <v>15</v>
      </c>
      <c r="K419" s="1">
        <v>44179</v>
      </c>
      <c r="L419" s="1">
        <v>44286</v>
      </c>
      <c r="M419" s="1">
        <v>44179</v>
      </c>
      <c r="N419" s="1">
        <v>44286</v>
      </c>
      <c r="O419" t="s">
        <v>132</v>
      </c>
      <c r="P419" t="s">
        <v>6383</v>
      </c>
      <c r="R419" t="s">
        <v>6384</v>
      </c>
      <c r="S419" t="s">
        <v>6385</v>
      </c>
      <c r="T419" t="s">
        <v>6386</v>
      </c>
      <c r="U419" t="s">
        <v>610</v>
      </c>
      <c r="V419" s="3">
        <v>20175</v>
      </c>
      <c r="W419" t="s">
        <v>117</v>
      </c>
      <c r="Y419">
        <v>17038983146</v>
      </c>
      <c r="AA419">
        <v>56173</v>
      </c>
      <c r="AB419" t="s">
        <v>6387</v>
      </c>
      <c r="AC419" t="s">
        <v>1158</v>
      </c>
      <c r="AD419" t="s">
        <v>4010</v>
      </c>
      <c r="AE419" t="s">
        <v>291</v>
      </c>
      <c r="AF419" t="s">
        <v>6384</v>
      </c>
      <c r="AG419" t="s">
        <v>6388</v>
      </c>
      <c r="AH419" t="s">
        <v>6389</v>
      </c>
      <c r="AI419" t="s">
        <v>610</v>
      </c>
      <c r="AJ419" s="3">
        <v>20175</v>
      </c>
      <c r="AK419" t="s">
        <v>117</v>
      </c>
      <c r="AM419">
        <v>17038983146</v>
      </c>
      <c r="AO419" t="s">
        <v>124</v>
      </c>
      <c r="AP419" t="s">
        <v>239</v>
      </c>
      <c r="AQ419" t="s">
        <v>756</v>
      </c>
      <c r="AR419" t="s">
        <v>757</v>
      </c>
      <c r="AT419" t="s">
        <v>975</v>
      </c>
      <c r="AV419" t="s">
        <v>760</v>
      </c>
      <c r="AW419" t="s">
        <v>610</v>
      </c>
      <c r="AX419" s="3">
        <v>22903</v>
      </c>
      <c r="AY419" t="s">
        <v>117</v>
      </c>
      <c r="BA419">
        <v>14342634300</v>
      </c>
      <c r="BC419" t="s">
        <v>1741</v>
      </c>
      <c r="BD419" t="s">
        <v>762</v>
      </c>
      <c r="BG419" t="s">
        <v>610</v>
      </c>
      <c r="BH419" s="1">
        <v>44103.833333333336</v>
      </c>
      <c r="BI419">
        <v>35</v>
      </c>
      <c r="BJ419">
        <v>0</v>
      </c>
      <c r="BK419">
        <v>7</v>
      </c>
      <c r="BL419">
        <v>7</v>
      </c>
      <c r="BM419">
        <v>7</v>
      </c>
      <c r="BN419">
        <v>7</v>
      </c>
      <c r="BO419">
        <v>7</v>
      </c>
      <c r="BP419">
        <v>0</v>
      </c>
      <c r="BQ419" t="str">
        <f>"8:00 AM"</f>
        <v>8:00 AM</v>
      </c>
      <c r="BR419" t="str">
        <f>"4:00 PM"</f>
        <v>4:00 PM</v>
      </c>
      <c r="BS419" t="s">
        <v>120</v>
      </c>
      <c r="BT419">
        <v>0</v>
      </c>
      <c r="BU419">
        <v>3</v>
      </c>
      <c r="BV419" t="s">
        <v>113</v>
      </c>
      <c r="BW419">
        <v>0</v>
      </c>
      <c r="BX419" t="s">
        <v>6390</v>
      </c>
      <c r="BY419" t="s">
        <v>6384</v>
      </c>
      <c r="CA419" t="s">
        <v>6389</v>
      </c>
      <c r="CB419" t="s">
        <v>610</v>
      </c>
      <c r="CC419" s="3">
        <v>20175</v>
      </c>
      <c r="CD419" t="s">
        <v>5846</v>
      </c>
      <c r="CE419" t="s">
        <v>1652</v>
      </c>
      <c r="CF419" s="4">
        <v>16.89</v>
      </c>
      <c r="CH419" s="4">
        <v>25.34</v>
      </c>
      <c r="CJ419" t="s">
        <v>123</v>
      </c>
      <c r="CK419" t="s">
        <v>1745</v>
      </c>
      <c r="CL419" t="s">
        <v>6391</v>
      </c>
      <c r="CO419" t="s">
        <v>124</v>
      </c>
      <c r="CP419" t="s">
        <v>121</v>
      </c>
      <c r="CQ419" t="s">
        <v>121</v>
      </c>
      <c r="CR419" t="s">
        <v>121</v>
      </c>
      <c r="CS419" t="s">
        <v>113</v>
      </c>
      <c r="CT419" t="s">
        <v>121</v>
      </c>
      <c r="CU419" t="s">
        <v>121</v>
      </c>
      <c r="CV419" t="s">
        <v>6392</v>
      </c>
      <c r="CW419" t="str">
        <f>"N/A"</f>
        <v>N/A</v>
      </c>
      <c r="CX419" t="s">
        <v>6393</v>
      </c>
      <c r="CY419" t="s">
        <v>5243</v>
      </c>
      <c r="CZ419" t="s">
        <v>126</v>
      </c>
      <c r="DA419" t="s">
        <v>113</v>
      </c>
      <c r="DB419" t="s">
        <v>121</v>
      </c>
      <c r="DC419" t="s">
        <v>121</v>
      </c>
      <c r="DD419" t="s">
        <v>113</v>
      </c>
      <c r="DE419" t="s">
        <v>1750</v>
      </c>
      <c r="DF419" t="s">
        <v>1751</v>
      </c>
      <c r="DH419" t="s">
        <v>762</v>
      </c>
      <c r="DI419" t="s">
        <v>1741</v>
      </c>
    </row>
    <row r="420" spans="1:113" ht="15" customHeight="1" x14ac:dyDescent="0.25">
      <c r="A420" t="s">
        <v>8422</v>
      </c>
      <c r="B420" t="s">
        <v>129</v>
      </c>
      <c r="C420" s="1">
        <v>44104.71866215278</v>
      </c>
      <c r="D420" s="1">
        <v>44145</v>
      </c>
      <c r="E420" t="s">
        <v>121</v>
      </c>
      <c r="F420" t="s">
        <v>8423</v>
      </c>
      <c r="G420" t="s">
        <v>12788</v>
      </c>
      <c r="H420" t="s">
        <v>200</v>
      </c>
      <c r="I420">
        <v>4</v>
      </c>
      <c r="J420">
        <v>4</v>
      </c>
      <c r="K420" s="1">
        <v>44180</v>
      </c>
      <c r="L420" s="1">
        <v>44454</v>
      </c>
      <c r="M420" s="1">
        <v>44180</v>
      </c>
      <c r="N420" s="1">
        <v>44454</v>
      </c>
      <c r="O420" t="s">
        <v>115</v>
      </c>
      <c r="P420" t="s">
        <v>8424</v>
      </c>
      <c r="R420" t="s">
        <v>8425</v>
      </c>
      <c r="T420" t="s">
        <v>4204</v>
      </c>
      <c r="U420" t="s">
        <v>3304</v>
      </c>
      <c r="V420" s="3">
        <v>83025</v>
      </c>
      <c r="W420" t="s">
        <v>117</v>
      </c>
      <c r="Y420">
        <v>13077392727</v>
      </c>
      <c r="AA420">
        <v>7139</v>
      </c>
      <c r="AB420" t="s">
        <v>8426</v>
      </c>
      <c r="AC420" t="s">
        <v>8427</v>
      </c>
      <c r="AE420" t="s">
        <v>843</v>
      </c>
      <c r="AF420" t="s">
        <v>8425</v>
      </c>
      <c r="AG420" t="s">
        <v>124</v>
      </c>
      <c r="AH420" t="s">
        <v>4204</v>
      </c>
      <c r="AI420" t="s">
        <v>3304</v>
      </c>
      <c r="AJ420" s="3">
        <v>83025</v>
      </c>
      <c r="AK420" t="s">
        <v>117</v>
      </c>
      <c r="AL420" t="s">
        <v>124</v>
      </c>
      <c r="AM420">
        <v>13077392747</v>
      </c>
      <c r="AO420" t="s">
        <v>8428</v>
      </c>
      <c r="AP420" t="s">
        <v>141</v>
      </c>
      <c r="AQ420" t="s">
        <v>658</v>
      </c>
      <c r="AR420" t="s">
        <v>659</v>
      </c>
      <c r="AS420" t="s">
        <v>660</v>
      </c>
      <c r="AT420" t="s">
        <v>661</v>
      </c>
      <c r="AU420" t="s">
        <v>662</v>
      </c>
      <c r="AV420" t="s">
        <v>663</v>
      </c>
      <c r="AW420" t="s">
        <v>116</v>
      </c>
      <c r="AX420" s="3">
        <v>1701</v>
      </c>
      <c r="AY420" t="s">
        <v>117</v>
      </c>
      <c r="AZ420" t="s">
        <v>124</v>
      </c>
      <c r="BA420">
        <v>16179399444</v>
      </c>
      <c r="BC420" t="s">
        <v>664</v>
      </c>
      <c r="BD420" t="s">
        <v>665</v>
      </c>
      <c r="BE420" t="s">
        <v>116</v>
      </c>
      <c r="BF420" t="s">
        <v>666</v>
      </c>
      <c r="BG420" t="s">
        <v>3304</v>
      </c>
      <c r="BH420" s="1">
        <v>44103.833333333336</v>
      </c>
      <c r="BI420">
        <v>35</v>
      </c>
      <c r="BJ420">
        <v>0</v>
      </c>
      <c r="BK420">
        <v>7</v>
      </c>
      <c r="BL420">
        <v>7</v>
      </c>
      <c r="BM420">
        <v>7</v>
      </c>
      <c r="BN420">
        <v>7</v>
      </c>
      <c r="BO420">
        <v>7</v>
      </c>
      <c r="BP420">
        <v>0</v>
      </c>
      <c r="BQ420" t="str">
        <f>"10:00 AM"</f>
        <v>10:00 AM</v>
      </c>
      <c r="BR420" t="str">
        <f>"5:00 PM"</f>
        <v>5:00 PM</v>
      </c>
      <c r="BS420" t="s">
        <v>120</v>
      </c>
      <c r="BT420">
        <v>0</v>
      </c>
      <c r="BU420">
        <v>12</v>
      </c>
      <c r="BV420" t="s">
        <v>113</v>
      </c>
      <c r="BW420">
        <v>0</v>
      </c>
      <c r="BX420" t="s">
        <v>7864</v>
      </c>
      <c r="BY420" t="s">
        <v>8425</v>
      </c>
      <c r="CA420" t="s">
        <v>4204</v>
      </c>
      <c r="CB420" t="s">
        <v>3304</v>
      </c>
      <c r="CC420" s="3">
        <v>83025</v>
      </c>
      <c r="CD420" t="s">
        <v>3311</v>
      </c>
      <c r="CE420" t="s">
        <v>3312</v>
      </c>
      <c r="CF420" s="4">
        <v>19</v>
      </c>
      <c r="CG420" s="4">
        <v>20</v>
      </c>
      <c r="CH420" s="4">
        <v>28.5</v>
      </c>
      <c r="CI420" s="4">
        <v>30</v>
      </c>
      <c r="CJ420" t="s">
        <v>123</v>
      </c>
      <c r="CK420" t="s">
        <v>8429</v>
      </c>
      <c r="CL420" t="s">
        <v>8430</v>
      </c>
      <c r="CO420" t="s">
        <v>124</v>
      </c>
      <c r="CP420" t="s">
        <v>113</v>
      </c>
      <c r="CQ420" t="s">
        <v>121</v>
      </c>
      <c r="CR420" t="s">
        <v>121</v>
      </c>
      <c r="CS420" t="s">
        <v>121</v>
      </c>
      <c r="CT420" t="s">
        <v>121</v>
      </c>
      <c r="CU420" t="s">
        <v>121</v>
      </c>
      <c r="CV420" t="s">
        <v>8431</v>
      </c>
      <c r="CW420" t="str">
        <f>"13077392727"</f>
        <v>13077392727</v>
      </c>
      <c r="CX420" t="s">
        <v>8432</v>
      </c>
      <c r="CY420" t="s">
        <v>124</v>
      </c>
      <c r="CZ420" t="s">
        <v>126</v>
      </c>
      <c r="DA420" t="s">
        <v>113</v>
      </c>
      <c r="DB420" t="s">
        <v>121</v>
      </c>
      <c r="DC420" t="s">
        <v>121</v>
      </c>
      <c r="DD420" t="s">
        <v>113</v>
      </c>
    </row>
    <row r="421" spans="1:113" ht="15" customHeight="1" x14ac:dyDescent="0.25">
      <c r="A421" t="s">
        <v>891</v>
      </c>
      <c r="B421" t="s">
        <v>129</v>
      </c>
      <c r="C421" s="1">
        <v>44104.722541087962</v>
      </c>
      <c r="D421" s="1">
        <v>44144</v>
      </c>
      <c r="E421" t="s">
        <v>121</v>
      </c>
      <c r="F421" t="s">
        <v>892</v>
      </c>
      <c r="G421" t="s">
        <v>12803</v>
      </c>
      <c r="H421" t="s">
        <v>893</v>
      </c>
      <c r="I421">
        <v>16</v>
      </c>
      <c r="J421">
        <v>16</v>
      </c>
      <c r="K421" s="1">
        <v>44179</v>
      </c>
      <c r="L421" s="1">
        <v>44290</v>
      </c>
      <c r="M421" s="1">
        <v>44179</v>
      </c>
      <c r="N421" s="1">
        <v>44290</v>
      </c>
      <c r="O421" t="s">
        <v>132</v>
      </c>
      <c r="P421" t="s">
        <v>894</v>
      </c>
      <c r="Q421" t="s">
        <v>124</v>
      </c>
      <c r="R421" t="s">
        <v>895</v>
      </c>
      <c r="S421" t="s">
        <v>124</v>
      </c>
      <c r="T421" t="s">
        <v>896</v>
      </c>
      <c r="U421" t="s">
        <v>397</v>
      </c>
      <c r="V421" s="3">
        <v>84060</v>
      </c>
      <c r="W421" t="s">
        <v>117</v>
      </c>
      <c r="X421" t="s">
        <v>124</v>
      </c>
      <c r="Y421">
        <v>14356491000</v>
      </c>
      <c r="AA421">
        <v>71392</v>
      </c>
      <c r="AB421" t="s">
        <v>897</v>
      </c>
      <c r="AC421" t="s">
        <v>898</v>
      </c>
      <c r="AE421" t="s">
        <v>899</v>
      </c>
      <c r="AF421" t="s">
        <v>900</v>
      </c>
      <c r="AG421" t="s">
        <v>124</v>
      </c>
      <c r="AH421" t="s">
        <v>896</v>
      </c>
      <c r="AI421" t="s">
        <v>397</v>
      </c>
      <c r="AJ421" s="3">
        <v>84060</v>
      </c>
      <c r="AK421" t="s">
        <v>117</v>
      </c>
      <c r="AL421" t="s">
        <v>124</v>
      </c>
      <c r="AM421">
        <v>14356491000</v>
      </c>
      <c r="AO421" t="s">
        <v>901</v>
      </c>
      <c r="AP421" t="s">
        <v>141</v>
      </c>
      <c r="AQ421" t="s">
        <v>658</v>
      </c>
      <c r="AR421" t="s">
        <v>659</v>
      </c>
      <c r="AS421" t="s">
        <v>660</v>
      </c>
      <c r="AT421" t="s">
        <v>661</v>
      </c>
      <c r="AU421" t="s">
        <v>662</v>
      </c>
      <c r="AV421" t="s">
        <v>663</v>
      </c>
      <c r="AW421" t="s">
        <v>116</v>
      </c>
      <c r="AX421" s="3">
        <v>1701</v>
      </c>
      <c r="AY421" t="s">
        <v>117</v>
      </c>
      <c r="AZ421" t="s">
        <v>124</v>
      </c>
      <c r="BA421">
        <v>16179399444</v>
      </c>
      <c r="BC421" t="s">
        <v>664</v>
      </c>
      <c r="BD421" t="s">
        <v>902</v>
      </c>
      <c r="BE421" t="s">
        <v>116</v>
      </c>
      <c r="BF421" t="s">
        <v>666</v>
      </c>
      <c r="BG421" t="s">
        <v>397</v>
      </c>
      <c r="BH421" s="1">
        <v>44103.833333333336</v>
      </c>
      <c r="BI421">
        <v>35</v>
      </c>
      <c r="BJ421">
        <v>0</v>
      </c>
      <c r="BK421">
        <v>7</v>
      </c>
      <c r="BL421">
        <v>7</v>
      </c>
      <c r="BM421">
        <v>7</v>
      </c>
      <c r="BN421">
        <v>7</v>
      </c>
      <c r="BO421">
        <v>7</v>
      </c>
      <c r="BP421">
        <v>0</v>
      </c>
      <c r="BQ421" t="str">
        <f>"9:00 AM"</f>
        <v>9:00 AM</v>
      </c>
      <c r="BR421" t="str">
        <f>"4:00 PM"</f>
        <v>4:00 PM</v>
      </c>
      <c r="BS421" t="s">
        <v>120</v>
      </c>
      <c r="BT421">
        <v>0</v>
      </c>
      <c r="BU421">
        <v>9</v>
      </c>
      <c r="BV421" t="s">
        <v>113</v>
      </c>
      <c r="BW421">
        <v>0</v>
      </c>
      <c r="BX421" t="s">
        <v>903</v>
      </c>
      <c r="BY421" t="s">
        <v>895</v>
      </c>
      <c r="BZ421" t="s">
        <v>124</v>
      </c>
      <c r="CA421" t="s">
        <v>896</v>
      </c>
      <c r="CB421" t="s">
        <v>397</v>
      </c>
      <c r="CC421" s="3">
        <v>84060</v>
      </c>
      <c r="CD421" t="s">
        <v>765</v>
      </c>
      <c r="CE421" t="s">
        <v>904</v>
      </c>
      <c r="CF421" s="4">
        <v>19.170000000000002</v>
      </c>
      <c r="CH421" s="4">
        <v>28.76</v>
      </c>
      <c r="CJ421" t="s">
        <v>123</v>
      </c>
      <c r="CK421" t="s">
        <v>905</v>
      </c>
      <c r="CL421" t="s">
        <v>906</v>
      </c>
      <c r="CO421" t="s">
        <v>124</v>
      </c>
      <c r="CP421" t="s">
        <v>113</v>
      </c>
      <c r="CQ421" t="s">
        <v>121</v>
      </c>
      <c r="CR421" t="s">
        <v>121</v>
      </c>
      <c r="CS421" t="s">
        <v>121</v>
      </c>
      <c r="CT421" t="s">
        <v>121</v>
      </c>
      <c r="CU421" t="s">
        <v>121</v>
      </c>
      <c r="CV421" t="s">
        <v>907</v>
      </c>
      <c r="CW421" t="str">
        <f>"14356491000"</f>
        <v>14356491000</v>
      </c>
      <c r="CX421" t="s">
        <v>901</v>
      </c>
      <c r="CY421" t="s">
        <v>124</v>
      </c>
      <c r="CZ421" t="s">
        <v>126</v>
      </c>
      <c r="DA421" t="s">
        <v>113</v>
      </c>
      <c r="DB421" t="s">
        <v>113</v>
      </c>
      <c r="DC421" t="s">
        <v>121</v>
      </c>
      <c r="DD421" t="s">
        <v>113</v>
      </c>
    </row>
    <row r="422" spans="1:113" ht="15" customHeight="1" x14ac:dyDescent="0.25">
      <c r="A422" t="s">
        <v>8433</v>
      </c>
      <c r="B422" t="s">
        <v>129</v>
      </c>
      <c r="C422" s="1">
        <v>44104.762670370372</v>
      </c>
      <c r="D422" s="1">
        <v>44147</v>
      </c>
      <c r="E422" t="s">
        <v>113</v>
      </c>
      <c r="F422" t="s">
        <v>8434</v>
      </c>
      <c r="G422" t="s">
        <v>12791</v>
      </c>
      <c r="H422" t="s">
        <v>283</v>
      </c>
      <c r="I422">
        <v>4</v>
      </c>
      <c r="J422">
        <v>4</v>
      </c>
      <c r="K422" s="1">
        <v>44179</v>
      </c>
      <c r="L422" s="1">
        <v>44296</v>
      </c>
      <c r="M422" s="1">
        <v>44179</v>
      </c>
      <c r="N422" s="1">
        <v>44296</v>
      </c>
      <c r="O422" t="s">
        <v>115</v>
      </c>
      <c r="P422" t="s">
        <v>8435</v>
      </c>
      <c r="R422" t="s">
        <v>8436</v>
      </c>
      <c r="S422" t="s">
        <v>8437</v>
      </c>
      <c r="T422" t="s">
        <v>8438</v>
      </c>
      <c r="U422" t="s">
        <v>288</v>
      </c>
      <c r="V422" s="3">
        <v>81224</v>
      </c>
      <c r="W422" t="s">
        <v>117</v>
      </c>
      <c r="Y422">
        <v>19702091014</v>
      </c>
      <c r="AA422">
        <v>561720</v>
      </c>
      <c r="AB422" t="s">
        <v>8439</v>
      </c>
      <c r="AC422" t="s">
        <v>8440</v>
      </c>
      <c r="AE422" t="s">
        <v>161</v>
      </c>
      <c r="AF422" t="s">
        <v>8436</v>
      </c>
      <c r="AG422" t="s">
        <v>8437</v>
      </c>
      <c r="AH422" t="s">
        <v>8438</v>
      </c>
      <c r="AI422" t="s">
        <v>288</v>
      </c>
      <c r="AJ422" s="3">
        <v>81224</v>
      </c>
      <c r="AK422" t="s">
        <v>117</v>
      </c>
      <c r="AM422">
        <v>19702091014</v>
      </c>
      <c r="AO422" t="s">
        <v>8441</v>
      </c>
      <c r="AP422" t="s">
        <v>239</v>
      </c>
      <c r="AQ422" t="s">
        <v>929</v>
      </c>
      <c r="AR422" t="s">
        <v>930</v>
      </c>
      <c r="AS422" t="s">
        <v>931</v>
      </c>
      <c r="AT422" t="s">
        <v>932</v>
      </c>
      <c r="AU422" t="s">
        <v>475</v>
      </c>
      <c r="AV422" t="s">
        <v>476</v>
      </c>
      <c r="AW422" t="s">
        <v>324</v>
      </c>
      <c r="AX422" s="3">
        <v>83814</v>
      </c>
      <c r="AY422" t="s">
        <v>117</v>
      </c>
      <c r="BA422">
        <v>12087772654</v>
      </c>
      <c r="BC422" t="s">
        <v>933</v>
      </c>
      <c r="BD422" t="s">
        <v>478</v>
      </c>
      <c r="BG422" t="s">
        <v>288</v>
      </c>
      <c r="BH422" s="1">
        <v>44103.833333333336</v>
      </c>
      <c r="BI422">
        <v>35</v>
      </c>
      <c r="BJ422">
        <v>0</v>
      </c>
      <c r="BK422">
        <v>7</v>
      </c>
      <c r="BL422">
        <v>7</v>
      </c>
      <c r="BM422">
        <v>7</v>
      </c>
      <c r="BN422">
        <v>7</v>
      </c>
      <c r="BO422">
        <v>7</v>
      </c>
      <c r="BP422">
        <v>0</v>
      </c>
      <c r="BQ422" t="str">
        <f>"8:30 AM"</f>
        <v>8:30 AM</v>
      </c>
      <c r="BR422" t="str">
        <f>"4:00 PM"</f>
        <v>4:00 PM</v>
      </c>
      <c r="BS422" t="s">
        <v>120</v>
      </c>
      <c r="BT422">
        <v>0</v>
      </c>
      <c r="BU422">
        <v>0</v>
      </c>
      <c r="BV422" t="s">
        <v>113</v>
      </c>
      <c r="BW422">
        <v>0</v>
      </c>
      <c r="BX422" t="s">
        <v>8442</v>
      </c>
      <c r="BY422" t="s">
        <v>8443</v>
      </c>
      <c r="BZ422" t="s">
        <v>8437</v>
      </c>
      <c r="CA422" t="s">
        <v>8438</v>
      </c>
      <c r="CB422" t="s">
        <v>288</v>
      </c>
      <c r="CC422" s="3">
        <v>81224</v>
      </c>
      <c r="CD422" t="s">
        <v>6605</v>
      </c>
      <c r="CE422" t="s">
        <v>5436</v>
      </c>
      <c r="CF422" s="4">
        <v>13.53</v>
      </c>
      <c r="CH422" s="4">
        <v>20.3</v>
      </c>
      <c r="CJ422" t="s">
        <v>123</v>
      </c>
      <c r="CK422" t="s">
        <v>483</v>
      </c>
      <c r="CL422" t="s">
        <v>8444</v>
      </c>
      <c r="CO422" t="s">
        <v>124</v>
      </c>
      <c r="CP422" t="s">
        <v>113</v>
      </c>
      <c r="CQ422" t="s">
        <v>121</v>
      </c>
      <c r="CR422" t="s">
        <v>121</v>
      </c>
      <c r="CS422" t="s">
        <v>121</v>
      </c>
      <c r="CT422" t="s">
        <v>121</v>
      </c>
      <c r="CU422" t="s">
        <v>113</v>
      </c>
      <c r="CV422" t="s">
        <v>485</v>
      </c>
      <c r="CW422" t="str">
        <f>"19702091014"</f>
        <v>19702091014</v>
      </c>
      <c r="CX422" t="s">
        <v>8441</v>
      </c>
      <c r="CY422" t="s">
        <v>124</v>
      </c>
      <c r="CZ422" t="s">
        <v>126</v>
      </c>
      <c r="DA422" t="s">
        <v>113</v>
      </c>
      <c r="DB422" t="s">
        <v>121</v>
      </c>
      <c r="DC422" t="s">
        <v>121</v>
      </c>
      <c r="DD422" t="s">
        <v>113</v>
      </c>
    </row>
    <row r="423" spans="1:113" ht="15" customHeight="1" x14ac:dyDescent="0.25">
      <c r="A423" t="s">
        <v>4430</v>
      </c>
      <c r="B423" t="s">
        <v>129</v>
      </c>
      <c r="C423" s="1">
        <v>44104.77458287037</v>
      </c>
      <c r="D423" s="1">
        <v>44147</v>
      </c>
      <c r="E423" t="s">
        <v>113</v>
      </c>
      <c r="F423" t="s">
        <v>4431</v>
      </c>
      <c r="G423" t="s">
        <v>12835</v>
      </c>
      <c r="H423" t="s">
        <v>4432</v>
      </c>
      <c r="I423">
        <v>6</v>
      </c>
      <c r="J423">
        <v>6</v>
      </c>
      <c r="K423" s="1">
        <v>44179</v>
      </c>
      <c r="L423" s="1">
        <v>44197</v>
      </c>
      <c r="M423" s="1">
        <v>44179</v>
      </c>
      <c r="N423" s="1">
        <v>44197</v>
      </c>
      <c r="O423" t="s">
        <v>115</v>
      </c>
      <c r="P423" t="s">
        <v>4433</v>
      </c>
      <c r="R423" t="s">
        <v>4434</v>
      </c>
      <c r="T423" t="s">
        <v>2855</v>
      </c>
      <c r="U423" t="s">
        <v>1047</v>
      </c>
      <c r="V423" s="3">
        <v>65803</v>
      </c>
      <c r="W423" t="s">
        <v>117</v>
      </c>
      <c r="Y423">
        <v>14172419967</v>
      </c>
      <c r="AA423">
        <v>238140</v>
      </c>
      <c r="AB423" t="s">
        <v>4435</v>
      </c>
      <c r="AC423" t="s">
        <v>4436</v>
      </c>
      <c r="AE423" t="s">
        <v>161</v>
      </c>
      <c r="AF423" t="s">
        <v>4434</v>
      </c>
      <c r="AH423" t="s">
        <v>2855</v>
      </c>
      <c r="AI423" t="s">
        <v>1047</v>
      </c>
      <c r="AJ423" s="3">
        <v>65803</v>
      </c>
      <c r="AK423" t="s">
        <v>117</v>
      </c>
      <c r="AM423">
        <v>14172419967</v>
      </c>
      <c r="AO423" t="s">
        <v>4437</v>
      </c>
      <c r="AP423" t="s">
        <v>239</v>
      </c>
      <c r="AQ423" t="s">
        <v>614</v>
      </c>
      <c r="AR423" t="s">
        <v>615</v>
      </c>
      <c r="AS423" t="s">
        <v>616</v>
      </c>
      <c r="AT423" t="s">
        <v>597</v>
      </c>
      <c r="AU423" t="s">
        <v>475</v>
      </c>
      <c r="AV423" t="s">
        <v>476</v>
      </c>
      <c r="AW423" t="s">
        <v>324</v>
      </c>
      <c r="AX423" s="3">
        <v>83814</v>
      </c>
      <c r="AY423" t="s">
        <v>117</v>
      </c>
      <c r="BA423">
        <v>12087772654</v>
      </c>
      <c r="BC423" t="s">
        <v>617</v>
      </c>
      <c r="BD423" t="s">
        <v>478</v>
      </c>
      <c r="BG423" t="s">
        <v>1047</v>
      </c>
      <c r="BH423" s="1">
        <v>44103.833333333336</v>
      </c>
      <c r="BI423">
        <v>40</v>
      </c>
      <c r="BJ423">
        <v>0</v>
      </c>
      <c r="BK423">
        <v>8</v>
      </c>
      <c r="BL423">
        <v>8</v>
      </c>
      <c r="BM423">
        <v>8</v>
      </c>
      <c r="BN423">
        <v>8</v>
      </c>
      <c r="BO423">
        <v>8</v>
      </c>
      <c r="BP423">
        <v>0</v>
      </c>
      <c r="BQ423" t="str">
        <f>"8:00 AM"</f>
        <v>8:00 AM</v>
      </c>
      <c r="BR423" t="str">
        <f>"5:00 PM"</f>
        <v>5:00 PM</v>
      </c>
      <c r="BS423" t="s">
        <v>120</v>
      </c>
      <c r="BT423">
        <v>0</v>
      </c>
      <c r="BU423">
        <v>0</v>
      </c>
      <c r="BV423" t="s">
        <v>113</v>
      </c>
      <c r="BW423">
        <v>0</v>
      </c>
      <c r="BX423" t="s">
        <v>4438</v>
      </c>
      <c r="BY423" t="s">
        <v>4439</v>
      </c>
      <c r="CA423" t="s">
        <v>2855</v>
      </c>
      <c r="CB423" t="s">
        <v>1047</v>
      </c>
      <c r="CC423" s="3">
        <v>65803</v>
      </c>
      <c r="CD423" t="s">
        <v>2930</v>
      </c>
      <c r="CE423" t="s">
        <v>4048</v>
      </c>
      <c r="CF423" s="4">
        <v>24.56</v>
      </c>
      <c r="CH423" s="4">
        <v>36.840000000000003</v>
      </c>
      <c r="CJ423" t="s">
        <v>123</v>
      </c>
      <c r="CK423" t="s">
        <v>124</v>
      </c>
      <c r="CL423" t="s">
        <v>4440</v>
      </c>
      <c r="CO423" t="s">
        <v>124</v>
      </c>
      <c r="CP423" t="s">
        <v>121</v>
      </c>
      <c r="CQ423" t="s">
        <v>121</v>
      </c>
      <c r="CR423" t="s">
        <v>121</v>
      </c>
      <c r="CS423" t="s">
        <v>121</v>
      </c>
      <c r="CT423" t="s">
        <v>121</v>
      </c>
      <c r="CU423" t="s">
        <v>113</v>
      </c>
      <c r="CV423" t="s">
        <v>485</v>
      </c>
      <c r="CW423" t="str">
        <f>"14172419967"</f>
        <v>14172419967</v>
      </c>
      <c r="CX423" t="s">
        <v>4437</v>
      </c>
      <c r="CY423" t="s">
        <v>124</v>
      </c>
      <c r="CZ423" t="s">
        <v>126</v>
      </c>
      <c r="DA423" t="s">
        <v>113</v>
      </c>
      <c r="DB423" t="s">
        <v>121</v>
      </c>
      <c r="DC423" t="s">
        <v>121</v>
      </c>
      <c r="DD423" t="s">
        <v>113</v>
      </c>
    </row>
    <row r="424" spans="1:113" ht="15" customHeight="1" x14ac:dyDescent="0.25">
      <c r="A424" t="s">
        <v>9959</v>
      </c>
      <c r="B424" t="s">
        <v>129</v>
      </c>
      <c r="C424" s="1">
        <v>44104.780026736109</v>
      </c>
      <c r="D424" s="1">
        <v>44144</v>
      </c>
      <c r="E424" t="s">
        <v>113</v>
      </c>
      <c r="F424" t="s">
        <v>176</v>
      </c>
      <c r="G424" t="s">
        <v>12787</v>
      </c>
      <c r="H424" t="s">
        <v>176</v>
      </c>
      <c r="I424">
        <v>50</v>
      </c>
      <c r="J424">
        <v>50</v>
      </c>
      <c r="K424" s="1">
        <v>44186</v>
      </c>
      <c r="L424" s="1">
        <v>44459</v>
      </c>
      <c r="M424" s="1">
        <v>44186</v>
      </c>
      <c r="N424" s="1">
        <v>44459</v>
      </c>
      <c r="O424" t="s">
        <v>132</v>
      </c>
      <c r="P424" t="s">
        <v>9960</v>
      </c>
      <c r="R424" t="s">
        <v>9961</v>
      </c>
      <c r="T424" t="s">
        <v>926</v>
      </c>
      <c r="U424" t="s">
        <v>182</v>
      </c>
      <c r="V424" s="3">
        <v>97501</v>
      </c>
      <c r="W424" t="s">
        <v>117</v>
      </c>
      <c r="Y424">
        <v>15416011977</v>
      </c>
      <c r="AA424">
        <v>115310</v>
      </c>
      <c r="AB424" t="s">
        <v>927</v>
      </c>
      <c r="AC424" t="s">
        <v>6994</v>
      </c>
      <c r="AE424" t="s">
        <v>263</v>
      </c>
      <c r="AF424" t="s">
        <v>9961</v>
      </c>
      <c r="AH424" t="s">
        <v>926</v>
      </c>
      <c r="AI424" t="s">
        <v>182</v>
      </c>
      <c r="AJ424" s="3">
        <v>97501</v>
      </c>
      <c r="AK424" t="s">
        <v>117</v>
      </c>
      <c r="AM424">
        <v>15416011977</v>
      </c>
      <c r="AO424" t="s">
        <v>9962</v>
      </c>
      <c r="AP424" t="s">
        <v>239</v>
      </c>
      <c r="AQ424" t="s">
        <v>929</v>
      </c>
      <c r="AR424" t="s">
        <v>930</v>
      </c>
      <c r="AS424" t="s">
        <v>931</v>
      </c>
      <c r="AT424" t="s">
        <v>932</v>
      </c>
      <c r="AU424" t="s">
        <v>475</v>
      </c>
      <c r="AV424" t="s">
        <v>476</v>
      </c>
      <c r="AW424" t="s">
        <v>324</v>
      </c>
      <c r="AX424" s="3">
        <v>83814</v>
      </c>
      <c r="AY424" t="s">
        <v>117</v>
      </c>
      <c r="BA424">
        <v>12087772654</v>
      </c>
      <c r="BC424" t="s">
        <v>933</v>
      </c>
      <c r="BD424" t="s">
        <v>478</v>
      </c>
      <c r="BG424" t="s">
        <v>182</v>
      </c>
      <c r="BH424" s="1">
        <v>44103.833333333336</v>
      </c>
      <c r="BI424">
        <v>35</v>
      </c>
      <c r="BJ424">
        <v>0</v>
      </c>
      <c r="BK424">
        <v>7</v>
      </c>
      <c r="BL424">
        <v>7</v>
      </c>
      <c r="BM424">
        <v>7</v>
      </c>
      <c r="BN424">
        <v>7</v>
      </c>
      <c r="BO424">
        <v>7</v>
      </c>
      <c r="BP424">
        <v>0</v>
      </c>
      <c r="BQ424" t="str">
        <f>"7:00 AM"</f>
        <v>7:00 AM</v>
      </c>
      <c r="BR424" t="str">
        <f>"3:30 PM"</f>
        <v>3:30 PM</v>
      </c>
      <c r="BS424" t="s">
        <v>120</v>
      </c>
      <c r="BT424">
        <v>0</v>
      </c>
      <c r="BU424">
        <v>3</v>
      </c>
      <c r="BV424" t="s">
        <v>113</v>
      </c>
      <c r="BW424">
        <v>0</v>
      </c>
      <c r="BX424" t="s">
        <v>9963</v>
      </c>
      <c r="BY424" t="s">
        <v>9964</v>
      </c>
      <c r="CA424" t="s">
        <v>926</v>
      </c>
      <c r="CB424" t="s">
        <v>182</v>
      </c>
      <c r="CC424" s="3">
        <v>97501</v>
      </c>
      <c r="CD424" t="s">
        <v>137</v>
      </c>
      <c r="CE424" t="s">
        <v>582</v>
      </c>
      <c r="CF424" s="4">
        <v>14.52</v>
      </c>
      <c r="CG424" s="4">
        <v>22.36</v>
      </c>
      <c r="CH424" s="4">
        <v>21.78</v>
      </c>
      <c r="CI424" s="4">
        <v>33.54</v>
      </c>
      <c r="CJ424" t="s">
        <v>123</v>
      </c>
      <c r="CK424" t="s">
        <v>603</v>
      </c>
      <c r="CL424" t="s">
        <v>9965</v>
      </c>
      <c r="CM424" t="s">
        <v>9966</v>
      </c>
      <c r="CO424" t="s">
        <v>124</v>
      </c>
      <c r="CP424" t="s">
        <v>121</v>
      </c>
      <c r="CQ424" t="s">
        <v>121</v>
      </c>
      <c r="CR424" t="s">
        <v>121</v>
      </c>
      <c r="CS424" t="s">
        <v>113</v>
      </c>
      <c r="CT424" t="s">
        <v>121</v>
      </c>
      <c r="CU424" t="s">
        <v>121</v>
      </c>
      <c r="CV424" t="s">
        <v>485</v>
      </c>
      <c r="CW424" t="str">
        <f>"15416011977"</f>
        <v>15416011977</v>
      </c>
      <c r="CX424" t="s">
        <v>9962</v>
      </c>
      <c r="CY424" t="s">
        <v>124</v>
      </c>
      <c r="CZ424" t="s">
        <v>126</v>
      </c>
      <c r="DA424" t="s">
        <v>113</v>
      </c>
      <c r="DB424" t="s">
        <v>113</v>
      </c>
      <c r="DC424" t="s">
        <v>121</v>
      </c>
      <c r="DD424" t="s">
        <v>113</v>
      </c>
    </row>
    <row r="425" spans="1:113" ht="15" customHeight="1" x14ac:dyDescent="0.25">
      <c r="A425" t="s">
        <v>11807</v>
      </c>
      <c r="B425" t="s">
        <v>852</v>
      </c>
      <c r="C425" s="1">
        <v>44104.859156712962</v>
      </c>
      <c r="D425" s="1">
        <v>44137</v>
      </c>
      <c r="E425" t="s">
        <v>113</v>
      </c>
      <c r="F425" t="s">
        <v>11808</v>
      </c>
      <c r="G425" t="s">
        <v>12795</v>
      </c>
      <c r="H425" t="s">
        <v>488</v>
      </c>
      <c r="I425">
        <v>1</v>
      </c>
      <c r="K425" s="1">
        <v>44179</v>
      </c>
      <c r="L425" s="1">
        <v>44361</v>
      </c>
      <c r="O425" t="s">
        <v>1408</v>
      </c>
      <c r="P425" t="s">
        <v>11809</v>
      </c>
      <c r="Q425" t="s">
        <v>11810</v>
      </c>
      <c r="R425" t="s">
        <v>11811</v>
      </c>
      <c r="T425" t="s">
        <v>2270</v>
      </c>
      <c r="U425" t="s">
        <v>1161</v>
      </c>
      <c r="V425" s="3" t="s">
        <v>1161</v>
      </c>
      <c r="W425" t="s">
        <v>117</v>
      </c>
      <c r="Y425">
        <v>12532535371</v>
      </c>
      <c r="AA425">
        <v>561720</v>
      </c>
      <c r="AB425" t="s">
        <v>11812</v>
      </c>
      <c r="AC425" t="s">
        <v>11813</v>
      </c>
      <c r="AD425" t="s">
        <v>4559</v>
      </c>
      <c r="AE425" t="s">
        <v>263</v>
      </c>
      <c r="AF425" t="s">
        <v>11811</v>
      </c>
      <c r="AH425" t="s">
        <v>2270</v>
      </c>
      <c r="AI425" t="s">
        <v>1161</v>
      </c>
      <c r="AJ425" s="3" t="s">
        <v>1161</v>
      </c>
      <c r="AK425" t="s">
        <v>117</v>
      </c>
      <c r="AL425" t="s">
        <v>11814</v>
      </c>
      <c r="AM425">
        <v>14259197787</v>
      </c>
      <c r="AO425" t="s">
        <v>11815</v>
      </c>
      <c r="BG425" t="s">
        <v>1161</v>
      </c>
      <c r="BH425" s="1">
        <v>44103.833333333336</v>
      </c>
      <c r="BI425">
        <v>40</v>
      </c>
      <c r="BJ425">
        <v>0</v>
      </c>
      <c r="BK425">
        <v>8</v>
      </c>
      <c r="BL425">
        <v>8</v>
      </c>
      <c r="BM425">
        <v>8</v>
      </c>
      <c r="BN425">
        <v>8</v>
      </c>
      <c r="BO425">
        <v>8</v>
      </c>
      <c r="BP425">
        <v>0</v>
      </c>
      <c r="BQ425" t="str">
        <f>"8:30 AM"</f>
        <v>8:30 AM</v>
      </c>
      <c r="BR425" t="str">
        <f>"6:00 PM"</f>
        <v>6:00 PM</v>
      </c>
      <c r="BS425" t="s">
        <v>526</v>
      </c>
      <c r="BT425">
        <v>1</v>
      </c>
      <c r="BU425">
        <v>12</v>
      </c>
      <c r="BV425" t="s">
        <v>113</v>
      </c>
      <c r="BW425">
        <v>0</v>
      </c>
      <c r="BX425" t="s">
        <v>125</v>
      </c>
      <c r="BY425" t="s">
        <v>11811</v>
      </c>
      <c r="CA425" t="s">
        <v>2270</v>
      </c>
      <c r="CB425" t="s">
        <v>1161</v>
      </c>
      <c r="CC425" s="3">
        <v>98198</v>
      </c>
      <c r="CD425" t="s">
        <v>1851</v>
      </c>
      <c r="CE425" t="s">
        <v>1852</v>
      </c>
      <c r="CF425" s="4">
        <v>18.670000000000002</v>
      </c>
      <c r="CG425" s="4">
        <v>18.670000000000002</v>
      </c>
      <c r="CJ425" t="s">
        <v>123</v>
      </c>
      <c r="CL425" t="s">
        <v>11816</v>
      </c>
      <c r="CO425" t="s">
        <v>124</v>
      </c>
      <c r="CP425" t="s">
        <v>113</v>
      </c>
      <c r="CQ425" t="s">
        <v>121</v>
      </c>
      <c r="CR425" t="s">
        <v>113</v>
      </c>
      <c r="CS425" t="s">
        <v>121</v>
      </c>
      <c r="CT425" t="s">
        <v>121</v>
      </c>
      <c r="CU425" t="s">
        <v>121</v>
      </c>
      <c r="CV425" t="s">
        <v>11817</v>
      </c>
      <c r="CW425" t="str">
        <f>"12532565371"</f>
        <v>12532565371</v>
      </c>
      <c r="CX425" t="s">
        <v>11818</v>
      </c>
      <c r="CY425" t="s">
        <v>11819</v>
      </c>
      <c r="CZ425" t="s">
        <v>126</v>
      </c>
      <c r="DA425" t="s">
        <v>113</v>
      </c>
      <c r="DB425" t="s">
        <v>113</v>
      </c>
      <c r="DC425" t="s">
        <v>121</v>
      </c>
      <c r="DD425" t="s">
        <v>113</v>
      </c>
      <c r="DE425" t="s">
        <v>11812</v>
      </c>
      <c r="DF425" t="s">
        <v>11813</v>
      </c>
      <c r="DH425" t="s">
        <v>11820</v>
      </c>
      <c r="DI425" t="s">
        <v>11815</v>
      </c>
    </row>
    <row r="426" spans="1:113" ht="15" customHeight="1" x14ac:dyDescent="0.25">
      <c r="A426" t="s">
        <v>4841</v>
      </c>
      <c r="B426" t="s">
        <v>1009</v>
      </c>
      <c r="C426" s="1">
        <v>44105.649703935182</v>
      </c>
      <c r="D426" s="1">
        <v>44159</v>
      </c>
      <c r="E426" t="s">
        <v>113</v>
      </c>
      <c r="F426" t="s">
        <v>561</v>
      </c>
      <c r="G426" t="s">
        <v>12787</v>
      </c>
      <c r="H426" t="s">
        <v>176</v>
      </c>
      <c r="I426">
        <v>70</v>
      </c>
      <c r="J426">
        <v>70</v>
      </c>
      <c r="K426" s="1">
        <v>44180</v>
      </c>
      <c r="L426" s="1">
        <v>44477</v>
      </c>
      <c r="M426" s="1">
        <v>44180</v>
      </c>
      <c r="N426" s="1">
        <v>44477</v>
      </c>
      <c r="O426" t="s">
        <v>115</v>
      </c>
      <c r="P426" t="s">
        <v>4842</v>
      </c>
      <c r="R426" t="s">
        <v>4843</v>
      </c>
      <c r="T426" t="s">
        <v>2509</v>
      </c>
      <c r="U426" t="s">
        <v>182</v>
      </c>
      <c r="V426" s="3">
        <v>97502</v>
      </c>
      <c r="W426" t="s">
        <v>117</v>
      </c>
      <c r="Y426">
        <v>15412616713</v>
      </c>
      <c r="AA426">
        <v>1153</v>
      </c>
      <c r="AB426" t="s">
        <v>4844</v>
      </c>
      <c r="AC426" t="s">
        <v>4845</v>
      </c>
      <c r="AD426" t="s">
        <v>4846</v>
      </c>
      <c r="AE426" t="s">
        <v>754</v>
      </c>
      <c r="AF426" t="s">
        <v>4843</v>
      </c>
      <c r="AH426" t="s">
        <v>2509</v>
      </c>
      <c r="AI426" t="s">
        <v>182</v>
      </c>
      <c r="AJ426" s="3">
        <v>97502</v>
      </c>
      <c r="AK426" t="s">
        <v>117</v>
      </c>
      <c r="AM426">
        <v>15412616713</v>
      </c>
      <c r="AO426" t="s">
        <v>4847</v>
      </c>
      <c r="AP426" t="s">
        <v>239</v>
      </c>
      <c r="AQ426" t="s">
        <v>573</v>
      </c>
      <c r="AR426" t="s">
        <v>574</v>
      </c>
      <c r="AS426" t="s">
        <v>575</v>
      </c>
      <c r="AT426" t="s">
        <v>576</v>
      </c>
      <c r="AU426" t="s">
        <v>577</v>
      </c>
      <c r="AV426" t="s">
        <v>578</v>
      </c>
      <c r="AW426" t="s">
        <v>324</v>
      </c>
      <c r="AX426" s="3">
        <v>83814</v>
      </c>
      <c r="AY426" t="s">
        <v>117</v>
      </c>
      <c r="BA426">
        <v>12087772654</v>
      </c>
      <c r="BC426" t="s">
        <v>579</v>
      </c>
      <c r="BD426" t="s">
        <v>478</v>
      </c>
      <c r="BG426" t="s">
        <v>182</v>
      </c>
      <c r="BH426" s="1">
        <v>44104.833333333336</v>
      </c>
      <c r="BI426">
        <v>40</v>
      </c>
      <c r="BJ426">
        <v>0</v>
      </c>
      <c r="BK426">
        <v>8</v>
      </c>
      <c r="BL426">
        <v>8</v>
      </c>
      <c r="BM426">
        <v>8</v>
      </c>
      <c r="BN426">
        <v>8</v>
      </c>
      <c r="BO426">
        <v>8</v>
      </c>
      <c r="BP426">
        <v>0</v>
      </c>
      <c r="BQ426" t="str">
        <f>"6:00 AM"</f>
        <v>6:00 AM</v>
      </c>
      <c r="BR426" t="str">
        <f>"2:30 PM"</f>
        <v>2:30 PM</v>
      </c>
      <c r="BS426" t="s">
        <v>120</v>
      </c>
      <c r="BT426">
        <v>0</v>
      </c>
      <c r="BU426">
        <v>3</v>
      </c>
      <c r="BV426" t="s">
        <v>113</v>
      </c>
      <c r="BW426">
        <v>0</v>
      </c>
      <c r="BX426" s="2" t="s">
        <v>4848</v>
      </c>
      <c r="BY426" t="s">
        <v>4849</v>
      </c>
      <c r="CA426" t="s">
        <v>2509</v>
      </c>
      <c r="CB426" t="s">
        <v>182</v>
      </c>
      <c r="CC426" s="3">
        <v>97502</v>
      </c>
      <c r="CD426" t="s">
        <v>137</v>
      </c>
      <c r="CE426" t="s">
        <v>582</v>
      </c>
      <c r="CF426" s="4">
        <v>12.78</v>
      </c>
      <c r="CG426" s="4">
        <v>25</v>
      </c>
      <c r="CH426" s="4">
        <v>19.170000000000002</v>
      </c>
      <c r="CI426" s="4">
        <v>37.5</v>
      </c>
      <c r="CJ426" t="s">
        <v>123</v>
      </c>
      <c r="CK426" t="s">
        <v>4850</v>
      </c>
      <c r="CL426" t="s">
        <v>4851</v>
      </c>
      <c r="CO426" t="s">
        <v>124</v>
      </c>
      <c r="CP426" t="s">
        <v>121</v>
      </c>
      <c r="CQ426" t="s">
        <v>121</v>
      </c>
      <c r="CR426" t="s">
        <v>121</v>
      </c>
      <c r="CS426" t="s">
        <v>121</v>
      </c>
      <c r="CT426" t="s">
        <v>121</v>
      </c>
      <c r="CU426" t="s">
        <v>121</v>
      </c>
      <c r="CV426" t="s">
        <v>4852</v>
      </c>
      <c r="CW426" t="str">
        <f>"15412616713"</f>
        <v>15412616713</v>
      </c>
      <c r="CX426" t="s">
        <v>4847</v>
      </c>
      <c r="CY426" t="s">
        <v>124</v>
      </c>
      <c r="CZ426" t="s">
        <v>126</v>
      </c>
      <c r="DA426" t="s">
        <v>113</v>
      </c>
      <c r="DB426" t="s">
        <v>121</v>
      </c>
      <c r="DC426" t="s">
        <v>121</v>
      </c>
      <c r="DD426" t="s">
        <v>113</v>
      </c>
    </row>
    <row r="427" spans="1:113" ht="15" customHeight="1" x14ac:dyDescent="0.25">
      <c r="A427" t="s">
        <v>6446</v>
      </c>
      <c r="B427" t="s">
        <v>129</v>
      </c>
      <c r="C427" s="1">
        <v>44105.670629745371</v>
      </c>
      <c r="D427" s="1">
        <v>44144</v>
      </c>
      <c r="E427" t="s">
        <v>121</v>
      </c>
      <c r="F427" t="s">
        <v>6447</v>
      </c>
      <c r="G427" t="s">
        <v>12800</v>
      </c>
      <c r="H427" t="s">
        <v>725</v>
      </c>
      <c r="I427">
        <v>4</v>
      </c>
      <c r="J427">
        <v>4</v>
      </c>
      <c r="K427" s="1">
        <v>44180</v>
      </c>
      <c r="L427" s="1">
        <v>44317</v>
      </c>
      <c r="M427" s="1">
        <v>44180</v>
      </c>
      <c r="N427" s="1">
        <v>44317</v>
      </c>
      <c r="O427" t="s">
        <v>115</v>
      </c>
      <c r="P427" t="s">
        <v>6448</v>
      </c>
      <c r="Q427" t="s">
        <v>124</v>
      </c>
      <c r="R427" t="s">
        <v>6449</v>
      </c>
      <c r="S427" t="s">
        <v>124</v>
      </c>
      <c r="T427" t="s">
        <v>2002</v>
      </c>
      <c r="U427" t="s">
        <v>234</v>
      </c>
      <c r="V427" s="3">
        <v>34110</v>
      </c>
      <c r="W427" t="s">
        <v>117</v>
      </c>
      <c r="X427" t="s">
        <v>124</v>
      </c>
      <c r="Y427">
        <v>12395661606</v>
      </c>
      <c r="AA427">
        <v>713910</v>
      </c>
      <c r="AB427" t="s">
        <v>6450</v>
      </c>
      <c r="AC427" t="s">
        <v>6451</v>
      </c>
      <c r="AE427" t="s">
        <v>291</v>
      </c>
      <c r="AF427" t="s">
        <v>6449</v>
      </c>
      <c r="AG427" t="s">
        <v>124</v>
      </c>
      <c r="AH427" t="s">
        <v>2002</v>
      </c>
      <c r="AI427" t="s">
        <v>234</v>
      </c>
      <c r="AJ427" s="3">
        <v>34110</v>
      </c>
      <c r="AK427" t="s">
        <v>117</v>
      </c>
      <c r="AL427" t="s">
        <v>124</v>
      </c>
      <c r="AM427">
        <v>12395661606</v>
      </c>
      <c r="AO427" t="s">
        <v>6452</v>
      </c>
      <c r="AP427" t="s">
        <v>141</v>
      </c>
      <c r="AQ427" t="s">
        <v>658</v>
      </c>
      <c r="AR427" t="s">
        <v>659</v>
      </c>
      <c r="AS427" t="s">
        <v>660</v>
      </c>
      <c r="AT427" t="s">
        <v>661</v>
      </c>
      <c r="AU427" t="s">
        <v>662</v>
      </c>
      <c r="AV427" t="s">
        <v>663</v>
      </c>
      <c r="AW427" t="s">
        <v>116</v>
      </c>
      <c r="AX427" s="3">
        <v>1701</v>
      </c>
      <c r="AY427" t="s">
        <v>117</v>
      </c>
      <c r="AZ427" t="s">
        <v>124</v>
      </c>
      <c r="BA427">
        <v>16179399444</v>
      </c>
      <c r="BC427" t="s">
        <v>664</v>
      </c>
      <c r="BD427" t="s">
        <v>665</v>
      </c>
      <c r="BE427" t="s">
        <v>116</v>
      </c>
      <c r="BF427" t="s">
        <v>666</v>
      </c>
      <c r="BG427" t="s">
        <v>234</v>
      </c>
      <c r="BH427" s="1">
        <v>44104.833333333336</v>
      </c>
      <c r="BI427">
        <v>40</v>
      </c>
      <c r="BJ427">
        <v>0</v>
      </c>
      <c r="BK427">
        <v>8</v>
      </c>
      <c r="BL427">
        <v>8</v>
      </c>
      <c r="BM427">
        <v>8</v>
      </c>
      <c r="BN427">
        <v>8</v>
      </c>
      <c r="BO427">
        <v>8</v>
      </c>
      <c r="BP427">
        <v>0</v>
      </c>
      <c r="BQ427" t="str">
        <f>"9:00 AM"</f>
        <v>9:00 AM</v>
      </c>
      <c r="BR427" t="str">
        <f>"5:00 PM"</f>
        <v>5:00 PM</v>
      </c>
      <c r="BS427" t="s">
        <v>120</v>
      </c>
      <c r="BT427">
        <v>0</v>
      </c>
      <c r="BU427">
        <v>3</v>
      </c>
      <c r="BV427" t="s">
        <v>113</v>
      </c>
      <c r="BW427">
        <v>0</v>
      </c>
      <c r="BX427" t="s">
        <v>6453</v>
      </c>
      <c r="BY427" t="s">
        <v>6449</v>
      </c>
      <c r="BZ427" t="s">
        <v>124</v>
      </c>
      <c r="CA427" t="s">
        <v>2002</v>
      </c>
      <c r="CB427" t="s">
        <v>234</v>
      </c>
      <c r="CC427" s="3">
        <v>34110</v>
      </c>
      <c r="CD427" t="s">
        <v>2012</v>
      </c>
      <c r="CE427" t="s">
        <v>2013</v>
      </c>
      <c r="CF427" s="4">
        <v>11.41</v>
      </c>
      <c r="CG427" s="4">
        <v>14</v>
      </c>
      <c r="CH427" s="4">
        <v>17.12</v>
      </c>
      <c r="CI427" s="4">
        <v>21</v>
      </c>
      <c r="CJ427" t="s">
        <v>123</v>
      </c>
      <c r="CK427" t="s">
        <v>6454</v>
      </c>
      <c r="CL427" t="s">
        <v>6455</v>
      </c>
      <c r="CO427" t="s">
        <v>124</v>
      </c>
      <c r="CP427" t="s">
        <v>113</v>
      </c>
      <c r="CQ427" t="s">
        <v>113</v>
      </c>
      <c r="CR427" t="s">
        <v>121</v>
      </c>
      <c r="CS427" t="s">
        <v>121</v>
      </c>
      <c r="CT427" t="s">
        <v>121</v>
      </c>
      <c r="CU427" t="s">
        <v>121</v>
      </c>
      <c r="CV427" t="s">
        <v>6456</v>
      </c>
      <c r="CW427" t="str">
        <f>"12395661606"</f>
        <v>12395661606</v>
      </c>
      <c r="CX427" t="s">
        <v>6457</v>
      </c>
      <c r="CY427" t="s">
        <v>124</v>
      </c>
      <c r="CZ427" t="s">
        <v>126</v>
      </c>
      <c r="DA427" t="s">
        <v>113</v>
      </c>
      <c r="DB427" t="s">
        <v>113</v>
      </c>
      <c r="DC427" t="s">
        <v>121</v>
      </c>
      <c r="DD427" t="s">
        <v>113</v>
      </c>
    </row>
    <row r="428" spans="1:113" ht="15" customHeight="1" x14ac:dyDescent="0.25">
      <c r="A428" t="s">
        <v>834</v>
      </c>
      <c r="B428" t="s">
        <v>835</v>
      </c>
      <c r="C428" s="1">
        <v>44105.680867708332</v>
      </c>
      <c r="D428" s="1">
        <v>44123</v>
      </c>
      <c r="E428" t="s">
        <v>121</v>
      </c>
      <c r="F428" t="s">
        <v>836</v>
      </c>
      <c r="G428" t="s">
        <v>12801</v>
      </c>
      <c r="H428" t="s">
        <v>837</v>
      </c>
      <c r="I428">
        <v>20</v>
      </c>
      <c r="K428" s="1">
        <v>44180</v>
      </c>
      <c r="L428" s="1">
        <v>44300</v>
      </c>
      <c r="O428" t="s">
        <v>115</v>
      </c>
      <c r="P428" t="s">
        <v>838</v>
      </c>
      <c r="Q428" t="s">
        <v>124</v>
      </c>
      <c r="R428" t="s">
        <v>839</v>
      </c>
      <c r="S428" t="s">
        <v>124</v>
      </c>
      <c r="T428" t="s">
        <v>840</v>
      </c>
      <c r="U428" t="s">
        <v>288</v>
      </c>
      <c r="V428" s="3">
        <v>80487</v>
      </c>
      <c r="W428" t="s">
        <v>117</v>
      </c>
      <c r="X428" t="s">
        <v>124</v>
      </c>
      <c r="Y428">
        <v>19708715134</v>
      </c>
      <c r="AA428">
        <v>721110</v>
      </c>
      <c r="AB428" t="s">
        <v>841</v>
      </c>
      <c r="AC428" t="s">
        <v>842</v>
      </c>
      <c r="AE428" t="s">
        <v>843</v>
      </c>
      <c r="AF428" t="s">
        <v>839</v>
      </c>
      <c r="AG428" t="s">
        <v>124</v>
      </c>
      <c r="AH428" t="s">
        <v>840</v>
      </c>
      <c r="AI428" t="s">
        <v>288</v>
      </c>
      <c r="AJ428" s="3">
        <v>80487</v>
      </c>
      <c r="AK428" t="s">
        <v>117</v>
      </c>
      <c r="AL428" t="s">
        <v>124</v>
      </c>
      <c r="AM428">
        <v>19708715134</v>
      </c>
      <c r="AO428" t="s">
        <v>844</v>
      </c>
      <c r="AP428" t="s">
        <v>141</v>
      </c>
      <c r="AQ428" t="s">
        <v>658</v>
      </c>
      <c r="AR428" t="s">
        <v>659</v>
      </c>
      <c r="AS428" t="s">
        <v>660</v>
      </c>
      <c r="AT428" t="s">
        <v>661</v>
      </c>
      <c r="AU428" t="s">
        <v>662</v>
      </c>
      <c r="AV428" t="s">
        <v>663</v>
      </c>
      <c r="AW428" t="s">
        <v>116</v>
      </c>
      <c r="AX428" s="3">
        <v>1701</v>
      </c>
      <c r="AY428" t="s">
        <v>117</v>
      </c>
      <c r="AZ428" t="s">
        <v>124</v>
      </c>
      <c r="BA428">
        <v>16179399444</v>
      </c>
      <c r="BC428" t="s">
        <v>664</v>
      </c>
      <c r="BD428" t="s">
        <v>665</v>
      </c>
      <c r="BE428" t="s">
        <v>116</v>
      </c>
      <c r="BF428" t="s">
        <v>666</v>
      </c>
      <c r="BG428" t="s">
        <v>288</v>
      </c>
      <c r="BH428" s="1">
        <v>44103.833333333336</v>
      </c>
      <c r="BI428">
        <v>40</v>
      </c>
      <c r="BJ428">
        <v>0</v>
      </c>
      <c r="BK428">
        <v>8</v>
      </c>
      <c r="BL428">
        <v>8</v>
      </c>
      <c r="BM428">
        <v>8</v>
      </c>
      <c r="BN428">
        <v>8</v>
      </c>
      <c r="BO428">
        <v>8</v>
      </c>
      <c r="BP428">
        <v>0</v>
      </c>
      <c r="BQ428" t="str">
        <f>"9:00 AM"</f>
        <v>9:00 AM</v>
      </c>
      <c r="BR428" t="str">
        <f>"5:00 PM"</f>
        <v>5:00 PM</v>
      </c>
      <c r="BS428" t="s">
        <v>120</v>
      </c>
      <c r="BT428">
        <v>0</v>
      </c>
      <c r="BU428">
        <v>0</v>
      </c>
      <c r="BV428" t="s">
        <v>113</v>
      </c>
      <c r="BW428">
        <v>0</v>
      </c>
      <c r="BX428" t="s">
        <v>845</v>
      </c>
      <c r="BY428" t="s">
        <v>839</v>
      </c>
      <c r="BZ428" t="s">
        <v>124</v>
      </c>
      <c r="CA428" t="s">
        <v>840</v>
      </c>
      <c r="CB428" t="s">
        <v>288</v>
      </c>
      <c r="CC428" s="3">
        <v>80487</v>
      </c>
      <c r="CD428" t="s">
        <v>846</v>
      </c>
      <c r="CE428" t="s">
        <v>304</v>
      </c>
      <c r="CF428" s="4">
        <v>12.96</v>
      </c>
      <c r="CG428" s="4">
        <v>15.64</v>
      </c>
      <c r="CH428" s="4">
        <v>19.440000000000001</v>
      </c>
      <c r="CI428" s="4">
        <v>23.46</v>
      </c>
      <c r="CJ428" t="s">
        <v>123</v>
      </c>
      <c r="CK428" t="s">
        <v>847</v>
      </c>
      <c r="CL428" t="s">
        <v>848</v>
      </c>
      <c r="CO428" t="s">
        <v>124</v>
      </c>
      <c r="CP428" t="s">
        <v>113</v>
      </c>
      <c r="CQ428" t="s">
        <v>113</v>
      </c>
      <c r="CR428" t="s">
        <v>121</v>
      </c>
      <c r="CS428" t="s">
        <v>121</v>
      </c>
      <c r="CT428" t="s">
        <v>121</v>
      </c>
      <c r="CU428" t="s">
        <v>121</v>
      </c>
      <c r="CV428" t="s">
        <v>849</v>
      </c>
      <c r="CW428" t="str">
        <f>"19708715134"</f>
        <v>19708715134</v>
      </c>
      <c r="CX428" t="s">
        <v>850</v>
      </c>
      <c r="CY428" t="s">
        <v>124</v>
      </c>
      <c r="CZ428" t="s">
        <v>126</v>
      </c>
      <c r="DA428" t="s">
        <v>113</v>
      </c>
      <c r="DB428" t="s">
        <v>113</v>
      </c>
      <c r="DC428" t="s">
        <v>121</v>
      </c>
      <c r="DD428" t="s">
        <v>113</v>
      </c>
    </row>
    <row r="429" spans="1:113" ht="15" customHeight="1" x14ac:dyDescent="0.25">
      <c r="A429" t="s">
        <v>6419</v>
      </c>
      <c r="B429" t="s">
        <v>835</v>
      </c>
      <c r="C429" s="1">
        <v>44105.71942858796</v>
      </c>
      <c r="D429" s="1">
        <v>44126</v>
      </c>
      <c r="E429" t="s">
        <v>113</v>
      </c>
      <c r="F429" t="s">
        <v>587</v>
      </c>
      <c r="G429" t="s">
        <v>12786</v>
      </c>
      <c r="H429" t="s">
        <v>131</v>
      </c>
      <c r="I429">
        <v>8</v>
      </c>
      <c r="K429" s="1">
        <v>44166</v>
      </c>
      <c r="L429" s="1">
        <v>44283</v>
      </c>
      <c r="O429" t="s">
        <v>115</v>
      </c>
      <c r="P429" t="s">
        <v>6420</v>
      </c>
      <c r="R429" t="s">
        <v>6421</v>
      </c>
      <c r="T429" t="s">
        <v>2821</v>
      </c>
      <c r="U429" t="s">
        <v>541</v>
      </c>
      <c r="V429" s="3">
        <v>70605</v>
      </c>
      <c r="W429" t="s">
        <v>117</v>
      </c>
      <c r="Y429">
        <v>13374775511</v>
      </c>
      <c r="AA429">
        <v>71391</v>
      </c>
      <c r="AB429" t="s">
        <v>6422</v>
      </c>
      <c r="AC429" t="s">
        <v>2697</v>
      </c>
      <c r="AE429" t="s">
        <v>6423</v>
      </c>
      <c r="AF429" t="s">
        <v>6421</v>
      </c>
      <c r="AH429" t="s">
        <v>1180</v>
      </c>
      <c r="AI429" t="s">
        <v>541</v>
      </c>
      <c r="AJ429" s="3">
        <v>70605</v>
      </c>
      <c r="AK429" t="s">
        <v>117</v>
      </c>
      <c r="AM429">
        <v>13374775511</v>
      </c>
      <c r="AO429" t="s">
        <v>124</v>
      </c>
      <c r="AP429" t="s">
        <v>239</v>
      </c>
      <c r="AQ429" t="s">
        <v>1258</v>
      </c>
      <c r="AR429" t="s">
        <v>164</v>
      </c>
      <c r="AS429" t="s">
        <v>972</v>
      </c>
      <c r="AT429" t="s">
        <v>1690</v>
      </c>
      <c r="AU429" t="s">
        <v>1260</v>
      </c>
      <c r="AV429" t="s">
        <v>329</v>
      </c>
      <c r="AW429" t="s">
        <v>158</v>
      </c>
      <c r="AX429" s="3">
        <v>75231</v>
      </c>
      <c r="AY429" t="s">
        <v>117</v>
      </c>
      <c r="BA429">
        <v>12145265665</v>
      </c>
      <c r="BC429" t="s">
        <v>1691</v>
      </c>
      <c r="BD429" t="s">
        <v>1262</v>
      </c>
      <c r="BG429" t="s">
        <v>541</v>
      </c>
      <c r="BH429" s="1">
        <v>44103.833333333336</v>
      </c>
      <c r="BI429">
        <v>40</v>
      </c>
      <c r="BJ429">
        <v>0</v>
      </c>
      <c r="BK429">
        <v>8</v>
      </c>
      <c r="BL429">
        <v>8</v>
      </c>
      <c r="BM429">
        <v>8</v>
      </c>
      <c r="BN429">
        <v>8</v>
      </c>
      <c r="BO429">
        <v>8</v>
      </c>
      <c r="BP429">
        <v>0</v>
      </c>
      <c r="BQ429" t="str">
        <f>"6:00 AM"</f>
        <v>6:00 AM</v>
      </c>
      <c r="BR429" t="str">
        <f>"3:00 PM"</f>
        <v>3:00 PM</v>
      </c>
      <c r="BS429" t="s">
        <v>120</v>
      </c>
      <c r="BT429">
        <v>0</v>
      </c>
      <c r="BU429">
        <v>0</v>
      </c>
      <c r="BV429" t="s">
        <v>113</v>
      </c>
      <c r="BW429">
        <v>0</v>
      </c>
      <c r="BX429" s="2" t="s">
        <v>6424</v>
      </c>
      <c r="BY429" t="s">
        <v>6421</v>
      </c>
      <c r="CA429" t="s">
        <v>1180</v>
      </c>
      <c r="CB429" t="s">
        <v>541</v>
      </c>
      <c r="CC429" s="3">
        <v>70605</v>
      </c>
      <c r="CD429" t="s">
        <v>3181</v>
      </c>
      <c r="CE429" t="s">
        <v>3182</v>
      </c>
      <c r="CF429" s="4">
        <v>12.22</v>
      </c>
      <c r="CG429" s="4">
        <v>12.22</v>
      </c>
      <c r="CH429" s="4">
        <v>18.329999999999998</v>
      </c>
      <c r="CI429" s="4">
        <v>18.329999999999998</v>
      </c>
      <c r="CJ429" t="s">
        <v>123</v>
      </c>
      <c r="CK429" t="s">
        <v>1267</v>
      </c>
      <c r="CL429" t="s">
        <v>6425</v>
      </c>
      <c r="CO429" t="s">
        <v>121</v>
      </c>
      <c r="CP429" t="s">
        <v>113</v>
      </c>
      <c r="CQ429" t="s">
        <v>113</v>
      </c>
      <c r="CR429" t="s">
        <v>121</v>
      </c>
      <c r="CS429" t="s">
        <v>121</v>
      </c>
      <c r="CT429" t="s">
        <v>121</v>
      </c>
      <c r="CU429" t="s">
        <v>121</v>
      </c>
      <c r="CV429" t="s">
        <v>6426</v>
      </c>
      <c r="CW429" t="str">
        <f>"13377214010"</f>
        <v>13377214010</v>
      </c>
      <c r="CX429" t="s">
        <v>6427</v>
      </c>
      <c r="CY429" t="s">
        <v>1133</v>
      </c>
      <c r="CZ429" t="s">
        <v>126</v>
      </c>
      <c r="DA429" t="s">
        <v>113</v>
      </c>
      <c r="DB429" t="s">
        <v>113</v>
      </c>
      <c r="DC429" t="s">
        <v>121</v>
      </c>
      <c r="DD429" t="s">
        <v>113</v>
      </c>
      <c r="DE429" t="s">
        <v>1698</v>
      </c>
      <c r="DF429" t="s">
        <v>1699</v>
      </c>
      <c r="DH429" t="s">
        <v>1262</v>
      </c>
      <c r="DI429" t="s">
        <v>1691</v>
      </c>
    </row>
    <row r="430" spans="1:113" ht="15" customHeight="1" x14ac:dyDescent="0.25">
      <c r="A430" t="s">
        <v>8582</v>
      </c>
      <c r="B430" t="s">
        <v>129</v>
      </c>
      <c r="C430" s="1">
        <v>44105.889523032405</v>
      </c>
      <c r="D430" s="1">
        <v>44154</v>
      </c>
      <c r="E430" t="s">
        <v>113</v>
      </c>
      <c r="F430" t="s">
        <v>8583</v>
      </c>
      <c r="G430" t="s">
        <v>12812</v>
      </c>
      <c r="H430" t="s">
        <v>1775</v>
      </c>
      <c r="I430">
        <v>3</v>
      </c>
      <c r="J430">
        <v>3</v>
      </c>
      <c r="K430" s="1">
        <v>44180</v>
      </c>
      <c r="L430" s="1">
        <v>44348</v>
      </c>
      <c r="M430" s="1">
        <v>44180</v>
      </c>
      <c r="N430" s="1">
        <v>44348</v>
      </c>
      <c r="O430" t="s">
        <v>132</v>
      </c>
      <c r="P430" t="s">
        <v>8584</v>
      </c>
      <c r="R430" t="s">
        <v>8585</v>
      </c>
      <c r="S430" t="s">
        <v>8586</v>
      </c>
      <c r="T430" t="s">
        <v>8587</v>
      </c>
      <c r="U430" t="s">
        <v>610</v>
      </c>
      <c r="V430" s="3">
        <v>22032</v>
      </c>
      <c r="W430" t="s">
        <v>117</v>
      </c>
      <c r="Y430">
        <v>17036461261</v>
      </c>
      <c r="AA430">
        <v>238990</v>
      </c>
      <c r="AB430" t="s">
        <v>8588</v>
      </c>
      <c r="AC430" t="s">
        <v>8589</v>
      </c>
      <c r="AE430" t="s">
        <v>263</v>
      </c>
      <c r="AF430" t="s">
        <v>8590</v>
      </c>
      <c r="AG430" t="s">
        <v>8591</v>
      </c>
      <c r="AH430" t="s">
        <v>8587</v>
      </c>
      <c r="AI430" t="s">
        <v>610</v>
      </c>
      <c r="AJ430" s="3">
        <v>22032</v>
      </c>
      <c r="AK430" t="s">
        <v>117</v>
      </c>
      <c r="AM430">
        <v>17036461261</v>
      </c>
      <c r="AO430" t="s">
        <v>8592</v>
      </c>
      <c r="AP430" t="s">
        <v>141</v>
      </c>
      <c r="AQ430" t="s">
        <v>946</v>
      </c>
      <c r="AR430" t="s">
        <v>947</v>
      </c>
      <c r="AS430" t="s">
        <v>948</v>
      </c>
      <c r="AT430" t="s">
        <v>949</v>
      </c>
      <c r="AU430" t="s">
        <v>950</v>
      </c>
      <c r="AV430" t="s">
        <v>951</v>
      </c>
      <c r="AW430" t="s">
        <v>952</v>
      </c>
      <c r="AX430" s="3">
        <v>8034</v>
      </c>
      <c r="AY430" t="s">
        <v>117</v>
      </c>
      <c r="BA430">
        <v>18562819750</v>
      </c>
      <c r="BC430" t="s">
        <v>954</v>
      </c>
      <c r="BD430" t="s">
        <v>955</v>
      </c>
      <c r="BE430" t="s">
        <v>952</v>
      </c>
      <c r="BF430" t="s">
        <v>956</v>
      </c>
      <c r="BG430" t="s">
        <v>610</v>
      </c>
      <c r="BH430" s="1">
        <v>44104.833333333336</v>
      </c>
      <c r="BI430">
        <v>40</v>
      </c>
      <c r="BJ430">
        <v>0</v>
      </c>
      <c r="BK430">
        <v>8</v>
      </c>
      <c r="BL430">
        <v>8</v>
      </c>
      <c r="BM430">
        <v>8</v>
      </c>
      <c r="BN430">
        <v>8</v>
      </c>
      <c r="BO430">
        <v>8</v>
      </c>
      <c r="BP430">
        <v>0</v>
      </c>
      <c r="BQ430" t="str">
        <f>"7:00 AM"</f>
        <v>7:00 AM</v>
      </c>
      <c r="BR430" t="str">
        <f>"5:00 PM"</f>
        <v>5:00 PM</v>
      </c>
      <c r="BS430" t="s">
        <v>120</v>
      </c>
      <c r="BT430">
        <v>0</v>
      </c>
      <c r="BU430">
        <v>6</v>
      </c>
      <c r="BV430" t="s">
        <v>113</v>
      </c>
      <c r="BW430">
        <v>0</v>
      </c>
      <c r="BX430" s="2" t="s">
        <v>8593</v>
      </c>
      <c r="BY430" t="s">
        <v>8585</v>
      </c>
      <c r="CA430" t="s">
        <v>8587</v>
      </c>
      <c r="CB430" t="s">
        <v>610</v>
      </c>
      <c r="CC430" s="3">
        <v>22032</v>
      </c>
      <c r="CD430" t="s">
        <v>2860</v>
      </c>
      <c r="CE430" t="s">
        <v>1652</v>
      </c>
      <c r="CF430" s="4">
        <v>17.84</v>
      </c>
      <c r="CH430" s="4">
        <v>26.76</v>
      </c>
      <c r="CJ430" t="s">
        <v>123</v>
      </c>
      <c r="CK430" t="s">
        <v>8594</v>
      </c>
      <c r="CL430" t="s">
        <v>8595</v>
      </c>
      <c r="CO430" t="s">
        <v>124</v>
      </c>
      <c r="CP430" t="s">
        <v>121</v>
      </c>
      <c r="CQ430" t="s">
        <v>121</v>
      </c>
      <c r="CR430" t="s">
        <v>121</v>
      </c>
      <c r="CS430" t="s">
        <v>121</v>
      </c>
      <c r="CT430" t="s">
        <v>121</v>
      </c>
      <c r="CU430" t="s">
        <v>121</v>
      </c>
      <c r="CV430" t="s">
        <v>8596</v>
      </c>
      <c r="CW430" t="str">
        <f>"17036461261"</f>
        <v>17036461261</v>
      </c>
      <c r="CX430" t="s">
        <v>8592</v>
      </c>
      <c r="CY430" t="s">
        <v>124</v>
      </c>
      <c r="CZ430" t="s">
        <v>126</v>
      </c>
      <c r="DA430" t="s">
        <v>113</v>
      </c>
      <c r="DB430" t="s">
        <v>113</v>
      </c>
      <c r="DC430" t="s">
        <v>121</v>
      </c>
      <c r="DD430" t="s">
        <v>113</v>
      </c>
    </row>
    <row r="431" spans="1:113" ht="15" customHeight="1" x14ac:dyDescent="0.25">
      <c r="A431" t="s">
        <v>9264</v>
      </c>
      <c r="B431" t="s">
        <v>1009</v>
      </c>
      <c r="C431" s="1">
        <v>44106.000185185185</v>
      </c>
      <c r="D431" s="1">
        <v>44148</v>
      </c>
      <c r="E431" t="s">
        <v>113</v>
      </c>
      <c r="F431" t="s">
        <v>587</v>
      </c>
      <c r="G431" t="s">
        <v>12786</v>
      </c>
      <c r="H431" t="s">
        <v>131</v>
      </c>
      <c r="I431">
        <v>30</v>
      </c>
      <c r="J431">
        <v>30</v>
      </c>
      <c r="K431" s="1">
        <v>44196</v>
      </c>
      <c r="L431" s="1">
        <v>44499</v>
      </c>
      <c r="M431" s="1">
        <v>44196</v>
      </c>
      <c r="N431" s="1">
        <v>44499</v>
      </c>
      <c r="O431" t="s">
        <v>115</v>
      </c>
      <c r="P431" t="s">
        <v>2694</v>
      </c>
      <c r="R431" t="s">
        <v>2695</v>
      </c>
      <c r="T431" t="s">
        <v>315</v>
      </c>
      <c r="U431" t="s">
        <v>158</v>
      </c>
      <c r="V431" s="3">
        <v>75220</v>
      </c>
      <c r="W431" t="s">
        <v>117</v>
      </c>
      <c r="Y431">
        <v>12143585296</v>
      </c>
      <c r="AA431">
        <v>56173</v>
      </c>
      <c r="AB431" t="s">
        <v>2696</v>
      </c>
      <c r="AC431" t="s">
        <v>2697</v>
      </c>
      <c r="AD431" t="s">
        <v>575</v>
      </c>
      <c r="AE431" t="s">
        <v>263</v>
      </c>
      <c r="AF431" t="s">
        <v>2698</v>
      </c>
      <c r="AH431" t="s">
        <v>329</v>
      </c>
      <c r="AI431" t="s">
        <v>158</v>
      </c>
      <c r="AJ431" s="3">
        <v>75220</v>
      </c>
      <c r="AK431" t="s">
        <v>117</v>
      </c>
      <c r="AM431">
        <v>12143585296</v>
      </c>
      <c r="AO431" t="s">
        <v>2699</v>
      </c>
      <c r="AP431" t="s">
        <v>239</v>
      </c>
      <c r="AQ431" t="s">
        <v>1031</v>
      </c>
      <c r="AR431" t="s">
        <v>1032</v>
      </c>
      <c r="AS431" t="s">
        <v>1033</v>
      </c>
      <c r="AT431" t="s">
        <v>1034</v>
      </c>
      <c r="AU431" t="s">
        <v>1035</v>
      </c>
      <c r="AV431" t="s">
        <v>1036</v>
      </c>
      <c r="AW431" t="s">
        <v>158</v>
      </c>
      <c r="AX431" s="3">
        <v>75033</v>
      </c>
      <c r="AY431" t="s">
        <v>117</v>
      </c>
      <c r="BA431">
        <v>19727789690</v>
      </c>
      <c r="BC431" t="s">
        <v>2700</v>
      </c>
      <c r="BD431" t="s">
        <v>1038</v>
      </c>
      <c r="BG431" t="s">
        <v>158</v>
      </c>
      <c r="BH431" s="1">
        <v>44105.833333333336</v>
      </c>
      <c r="BI431">
        <v>40</v>
      </c>
      <c r="BJ431">
        <v>0</v>
      </c>
      <c r="BK431">
        <v>8</v>
      </c>
      <c r="BL431">
        <v>8</v>
      </c>
      <c r="BM431">
        <v>8</v>
      </c>
      <c r="BN431">
        <v>8</v>
      </c>
      <c r="BO431">
        <v>8</v>
      </c>
      <c r="BP431">
        <v>0</v>
      </c>
      <c r="BQ431" t="str">
        <f>"6:45 AM"</f>
        <v>6:45 AM</v>
      </c>
      <c r="BR431" t="str">
        <f>"3:45 PM"</f>
        <v>3:45 PM</v>
      </c>
      <c r="BS431" t="s">
        <v>120</v>
      </c>
      <c r="BT431">
        <v>0</v>
      </c>
      <c r="BU431">
        <v>0</v>
      </c>
      <c r="BV431" t="s">
        <v>113</v>
      </c>
      <c r="BW431">
        <v>0</v>
      </c>
      <c r="BX431" t="s">
        <v>2701</v>
      </c>
      <c r="BY431" t="s">
        <v>2698</v>
      </c>
      <c r="CA431" t="s">
        <v>329</v>
      </c>
      <c r="CB431" t="s">
        <v>158</v>
      </c>
      <c r="CC431" s="3">
        <v>75220</v>
      </c>
      <c r="CD431" t="s">
        <v>315</v>
      </c>
      <c r="CE431" t="s">
        <v>1090</v>
      </c>
      <c r="CF431" s="4">
        <v>15.23</v>
      </c>
      <c r="CG431" s="4">
        <v>15.23</v>
      </c>
      <c r="CH431" s="4">
        <v>22.85</v>
      </c>
      <c r="CI431" s="4">
        <v>22.85</v>
      </c>
      <c r="CJ431" t="s">
        <v>123</v>
      </c>
      <c r="CK431" t="s">
        <v>2704</v>
      </c>
      <c r="CL431" t="s">
        <v>9265</v>
      </c>
      <c r="CO431" t="s">
        <v>124</v>
      </c>
      <c r="CP431" t="s">
        <v>121</v>
      </c>
      <c r="CQ431" t="s">
        <v>121</v>
      </c>
      <c r="CR431" t="s">
        <v>121</v>
      </c>
      <c r="CS431" t="s">
        <v>121</v>
      </c>
      <c r="CT431" t="s">
        <v>121</v>
      </c>
      <c r="CU431" t="s">
        <v>121</v>
      </c>
      <c r="CV431" t="s">
        <v>2706</v>
      </c>
      <c r="CW431" t="str">
        <f>"19725733500"</f>
        <v>19725733500</v>
      </c>
      <c r="CX431" t="s">
        <v>124</v>
      </c>
      <c r="CY431" t="s">
        <v>1094</v>
      </c>
      <c r="CZ431" t="s">
        <v>126</v>
      </c>
      <c r="DA431" t="s">
        <v>113</v>
      </c>
      <c r="DB431" t="s">
        <v>121</v>
      </c>
      <c r="DC431" t="s">
        <v>121</v>
      </c>
      <c r="DD431" t="s">
        <v>113</v>
      </c>
    </row>
    <row r="432" spans="1:113" ht="15" customHeight="1" x14ac:dyDescent="0.25">
      <c r="A432" t="s">
        <v>2693</v>
      </c>
      <c r="B432" t="s">
        <v>129</v>
      </c>
      <c r="C432" s="1">
        <v>44106.000587731483</v>
      </c>
      <c r="D432" s="1">
        <v>44148</v>
      </c>
      <c r="E432" t="s">
        <v>113</v>
      </c>
      <c r="F432" t="s">
        <v>587</v>
      </c>
      <c r="G432" t="s">
        <v>12786</v>
      </c>
      <c r="H432" t="s">
        <v>131</v>
      </c>
      <c r="I432">
        <v>25</v>
      </c>
      <c r="J432">
        <v>25</v>
      </c>
      <c r="K432" s="1">
        <v>44196</v>
      </c>
      <c r="L432" s="1">
        <v>44499</v>
      </c>
      <c r="M432" s="1">
        <v>44196</v>
      </c>
      <c r="N432" s="1">
        <v>44499</v>
      </c>
      <c r="O432" t="s">
        <v>115</v>
      </c>
      <c r="P432" t="s">
        <v>2694</v>
      </c>
      <c r="R432" t="s">
        <v>2695</v>
      </c>
      <c r="T432" t="s">
        <v>315</v>
      </c>
      <c r="U432" t="s">
        <v>158</v>
      </c>
      <c r="V432" s="3">
        <v>75220</v>
      </c>
      <c r="W432" t="s">
        <v>117</v>
      </c>
      <c r="Y432">
        <v>12143585296</v>
      </c>
      <c r="AA432">
        <v>56173</v>
      </c>
      <c r="AB432" t="s">
        <v>2696</v>
      </c>
      <c r="AC432" t="s">
        <v>2697</v>
      </c>
      <c r="AD432" t="s">
        <v>575</v>
      </c>
      <c r="AE432" t="s">
        <v>263</v>
      </c>
      <c r="AF432" t="s">
        <v>2698</v>
      </c>
      <c r="AH432" t="s">
        <v>329</v>
      </c>
      <c r="AI432" t="s">
        <v>158</v>
      </c>
      <c r="AJ432" s="3">
        <v>75220</v>
      </c>
      <c r="AK432" t="s">
        <v>117</v>
      </c>
      <c r="AM432">
        <v>12143585296</v>
      </c>
      <c r="AO432" t="s">
        <v>2699</v>
      </c>
      <c r="AP432" t="s">
        <v>239</v>
      </c>
      <c r="AQ432" t="s">
        <v>1031</v>
      </c>
      <c r="AR432" t="s">
        <v>1032</v>
      </c>
      <c r="AS432" t="s">
        <v>1033</v>
      </c>
      <c r="AT432" t="s">
        <v>1034</v>
      </c>
      <c r="AU432" t="s">
        <v>1035</v>
      </c>
      <c r="AV432" t="s">
        <v>1036</v>
      </c>
      <c r="AW432" t="s">
        <v>158</v>
      </c>
      <c r="AX432" s="3">
        <v>75033</v>
      </c>
      <c r="AY432" t="s">
        <v>117</v>
      </c>
      <c r="BA432">
        <v>19727789690</v>
      </c>
      <c r="BC432" t="s">
        <v>2700</v>
      </c>
      <c r="BD432" t="s">
        <v>1038</v>
      </c>
      <c r="BG432" t="s">
        <v>522</v>
      </c>
      <c r="BH432" s="1">
        <v>44105.833333333336</v>
      </c>
      <c r="BI432">
        <v>40</v>
      </c>
      <c r="BJ432">
        <v>0</v>
      </c>
      <c r="BK432">
        <v>8</v>
      </c>
      <c r="BL432">
        <v>8</v>
      </c>
      <c r="BM432">
        <v>8</v>
      </c>
      <c r="BN432">
        <v>8</v>
      </c>
      <c r="BO432">
        <v>8</v>
      </c>
      <c r="BP432">
        <v>0</v>
      </c>
      <c r="BQ432" t="str">
        <f>"6:45 AM"</f>
        <v>6:45 AM</v>
      </c>
      <c r="BR432" t="str">
        <f>"3:45 PM"</f>
        <v>3:45 PM</v>
      </c>
      <c r="BS432" t="s">
        <v>120</v>
      </c>
      <c r="BT432">
        <v>0</v>
      </c>
      <c r="BU432">
        <v>0</v>
      </c>
      <c r="BV432" t="s">
        <v>113</v>
      </c>
      <c r="BW432">
        <v>0</v>
      </c>
      <c r="BX432" t="s">
        <v>2701</v>
      </c>
      <c r="BY432" t="s">
        <v>2702</v>
      </c>
      <c r="CA432" t="s">
        <v>2703</v>
      </c>
      <c r="CB432" t="s">
        <v>522</v>
      </c>
      <c r="CC432" s="3">
        <v>73013</v>
      </c>
      <c r="CD432" t="s">
        <v>1768</v>
      </c>
      <c r="CE432" t="s">
        <v>1769</v>
      </c>
      <c r="CF432" s="4">
        <v>13.92</v>
      </c>
      <c r="CG432" s="4">
        <v>13.92</v>
      </c>
      <c r="CH432" s="4">
        <v>20.88</v>
      </c>
      <c r="CI432" s="4">
        <v>20.88</v>
      </c>
      <c r="CJ432" t="s">
        <v>123</v>
      </c>
      <c r="CK432" t="s">
        <v>2704</v>
      </c>
      <c r="CL432" t="s">
        <v>2705</v>
      </c>
      <c r="CO432" t="s">
        <v>124</v>
      </c>
      <c r="CP432" t="s">
        <v>121</v>
      </c>
      <c r="CQ432" t="s">
        <v>121</v>
      </c>
      <c r="CR432" t="s">
        <v>121</v>
      </c>
      <c r="CS432" t="s">
        <v>121</v>
      </c>
      <c r="CT432" t="s">
        <v>121</v>
      </c>
      <c r="CU432" t="s">
        <v>121</v>
      </c>
      <c r="CV432" t="s">
        <v>2706</v>
      </c>
      <c r="CW432" t="str">
        <f>"14054268850"</f>
        <v>14054268850</v>
      </c>
      <c r="CX432" t="s">
        <v>124</v>
      </c>
      <c r="CY432" t="s">
        <v>2707</v>
      </c>
      <c r="CZ432" t="s">
        <v>126</v>
      </c>
      <c r="DA432" t="s">
        <v>113</v>
      </c>
      <c r="DB432" t="s">
        <v>121</v>
      </c>
      <c r="DC432" t="s">
        <v>121</v>
      </c>
      <c r="DD432" t="s">
        <v>113</v>
      </c>
    </row>
    <row r="433" spans="1:113" ht="15" customHeight="1" x14ac:dyDescent="0.25">
      <c r="A433" t="s">
        <v>3300</v>
      </c>
      <c r="B433" t="s">
        <v>129</v>
      </c>
      <c r="C433" s="1">
        <v>44106.079501388886</v>
      </c>
      <c r="D433" s="1">
        <v>44160</v>
      </c>
      <c r="E433" t="s">
        <v>113</v>
      </c>
      <c r="F433" t="s">
        <v>2425</v>
      </c>
      <c r="G433" t="s">
        <v>12786</v>
      </c>
      <c r="H433" t="s">
        <v>131</v>
      </c>
      <c r="I433">
        <v>18</v>
      </c>
      <c r="J433">
        <v>18</v>
      </c>
      <c r="K433" s="1">
        <v>44196</v>
      </c>
      <c r="L433" s="1">
        <v>44499</v>
      </c>
      <c r="M433" s="1">
        <v>44196</v>
      </c>
      <c r="N433" s="1">
        <v>44499</v>
      </c>
      <c r="O433" t="s">
        <v>132</v>
      </c>
      <c r="P433" t="s">
        <v>3301</v>
      </c>
      <c r="Q433" t="s">
        <v>3302</v>
      </c>
      <c r="R433" t="s">
        <v>3303</v>
      </c>
      <c r="T433" t="s">
        <v>137</v>
      </c>
      <c r="U433" t="s">
        <v>3304</v>
      </c>
      <c r="V433" s="3">
        <v>83001</v>
      </c>
      <c r="W433" t="s">
        <v>117</v>
      </c>
      <c r="Y433">
        <v>13077399497</v>
      </c>
      <c r="Z433">
        <v>1</v>
      </c>
      <c r="AA433">
        <v>561730</v>
      </c>
      <c r="AB433" t="s">
        <v>3305</v>
      </c>
      <c r="AC433" t="s">
        <v>3306</v>
      </c>
      <c r="AD433" t="s">
        <v>3307</v>
      </c>
      <c r="AE433" t="s">
        <v>2744</v>
      </c>
      <c r="AF433" t="s">
        <v>3308</v>
      </c>
      <c r="AH433" t="s">
        <v>137</v>
      </c>
      <c r="AI433" t="s">
        <v>3304</v>
      </c>
      <c r="AJ433" s="3">
        <v>83002</v>
      </c>
      <c r="AK433" t="s">
        <v>117</v>
      </c>
      <c r="AM433">
        <v>13077399497</v>
      </c>
      <c r="AN433">
        <v>1</v>
      </c>
      <c r="AO433" t="s">
        <v>3309</v>
      </c>
      <c r="BG433" t="s">
        <v>3304</v>
      </c>
      <c r="BH433" s="1">
        <v>44102.833333333336</v>
      </c>
      <c r="BI433">
        <v>40</v>
      </c>
      <c r="BJ433">
        <v>0</v>
      </c>
      <c r="BK433">
        <v>8</v>
      </c>
      <c r="BL433">
        <v>8</v>
      </c>
      <c r="BM433">
        <v>8</v>
      </c>
      <c r="BN433">
        <v>8</v>
      </c>
      <c r="BO433">
        <v>8</v>
      </c>
      <c r="BP433">
        <v>0</v>
      </c>
      <c r="BQ433" t="str">
        <f>"8:00 AM"</f>
        <v>8:00 AM</v>
      </c>
      <c r="BR433" t="str">
        <f>"5:00 PM"</f>
        <v>5:00 PM</v>
      </c>
      <c r="BS433" t="s">
        <v>120</v>
      </c>
      <c r="BT433">
        <v>0</v>
      </c>
      <c r="BU433">
        <v>0</v>
      </c>
      <c r="BV433" t="s">
        <v>113</v>
      </c>
      <c r="BW433">
        <v>0</v>
      </c>
      <c r="BX433" t="s">
        <v>170</v>
      </c>
      <c r="BY433" t="s">
        <v>3310</v>
      </c>
      <c r="CA433" t="s">
        <v>137</v>
      </c>
      <c r="CB433" t="s">
        <v>3304</v>
      </c>
      <c r="CC433" s="3">
        <v>83002</v>
      </c>
      <c r="CD433" t="s">
        <v>3311</v>
      </c>
      <c r="CE433" t="s">
        <v>3312</v>
      </c>
      <c r="CF433" s="4">
        <v>16.670000000000002</v>
      </c>
      <c r="CH433" s="4">
        <v>25.01</v>
      </c>
      <c r="CJ433" t="s">
        <v>123</v>
      </c>
      <c r="CL433" t="s">
        <v>3313</v>
      </c>
      <c r="CO433" t="s">
        <v>124</v>
      </c>
      <c r="CP433" t="s">
        <v>121</v>
      </c>
      <c r="CQ433" t="s">
        <v>121</v>
      </c>
      <c r="CR433" t="s">
        <v>121</v>
      </c>
      <c r="CS433" t="s">
        <v>121</v>
      </c>
      <c r="CT433" t="s">
        <v>121</v>
      </c>
      <c r="CU433" t="s">
        <v>113</v>
      </c>
      <c r="CV433" t="s">
        <v>170</v>
      </c>
      <c r="CW433" t="str">
        <f>"13077399497"</f>
        <v>13077399497</v>
      </c>
      <c r="CX433" t="s">
        <v>3309</v>
      </c>
      <c r="CY433" t="s">
        <v>3314</v>
      </c>
      <c r="CZ433" t="s">
        <v>126</v>
      </c>
      <c r="DA433" t="s">
        <v>113</v>
      </c>
      <c r="DB433" t="s">
        <v>113</v>
      </c>
      <c r="DC433" t="s">
        <v>121</v>
      </c>
      <c r="DD433" t="s">
        <v>113</v>
      </c>
    </row>
    <row r="434" spans="1:113" ht="15" customHeight="1" x14ac:dyDescent="0.25">
      <c r="A434" t="s">
        <v>9996</v>
      </c>
      <c r="B434" t="s">
        <v>129</v>
      </c>
      <c r="C434" s="1">
        <v>44106.386182060189</v>
      </c>
      <c r="D434" s="1">
        <v>44153</v>
      </c>
      <c r="E434" t="s">
        <v>121</v>
      </c>
      <c r="F434" t="s">
        <v>9997</v>
      </c>
      <c r="G434" t="s">
        <v>12795</v>
      </c>
      <c r="H434" t="s">
        <v>488</v>
      </c>
      <c r="I434">
        <v>2</v>
      </c>
      <c r="J434">
        <v>2</v>
      </c>
      <c r="K434" s="1">
        <v>44196</v>
      </c>
      <c r="L434" s="1">
        <v>44286</v>
      </c>
      <c r="M434" s="1">
        <v>44196</v>
      </c>
      <c r="N434" s="1">
        <v>44286</v>
      </c>
      <c r="O434" t="s">
        <v>132</v>
      </c>
      <c r="P434" t="s">
        <v>9998</v>
      </c>
      <c r="R434" t="s">
        <v>9999</v>
      </c>
      <c r="S434" t="s">
        <v>10000</v>
      </c>
      <c r="T434" t="s">
        <v>10001</v>
      </c>
      <c r="U434" t="s">
        <v>1292</v>
      </c>
      <c r="V434" s="3">
        <v>15317</v>
      </c>
      <c r="W434" t="s">
        <v>117</v>
      </c>
      <c r="Y434">
        <v>14122795352</v>
      </c>
      <c r="Z434">
        <v>203</v>
      </c>
      <c r="AA434">
        <v>53113</v>
      </c>
      <c r="AB434" t="s">
        <v>10002</v>
      </c>
      <c r="AC434" t="s">
        <v>3662</v>
      </c>
      <c r="AD434" t="s">
        <v>8154</v>
      </c>
      <c r="AE434" t="s">
        <v>263</v>
      </c>
      <c r="AF434" t="s">
        <v>9999</v>
      </c>
      <c r="AG434" t="s">
        <v>10003</v>
      </c>
      <c r="AH434" t="s">
        <v>10001</v>
      </c>
      <c r="AI434" t="s">
        <v>1292</v>
      </c>
      <c r="AJ434" s="3">
        <v>15317</v>
      </c>
      <c r="AK434" t="s">
        <v>117</v>
      </c>
      <c r="AM434">
        <v>14122795352</v>
      </c>
      <c r="AN434">
        <v>203</v>
      </c>
      <c r="AO434" t="s">
        <v>124</v>
      </c>
      <c r="AP434" t="s">
        <v>239</v>
      </c>
      <c r="AQ434" t="s">
        <v>756</v>
      </c>
      <c r="AR434" t="s">
        <v>757</v>
      </c>
      <c r="AS434" t="s">
        <v>758</v>
      </c>
      <c r="AT434" t="s">
        <v>3910</v>
      </c>
      <c r="AU434" t="s">
        <v>3911</v>
      </c>
      <c r="AV434" t="s">
        <v>4241</v>
      </c>
      <c r="AW434" t="s">
        <v>610</v>
      </c>
      <c r="AX434" s="3">
        <v>22949</v>
      </c>
      <c r="AY434" t="s">
        <v>117</v>
      </c>
      <c r="BA434">
        <v>14342634300</v>
      </c>
      <c r="BC434" t="s">
        <v>4242</v>
      </c>
      <c r="BD434" t="s">
        <v>762</v>
      </c>
      <c r="BG434" t="s">
        <v>1292</v>
      </c>
      <c r="BH434" s="1">
        <v>44105.833333333336</v>
      </c>
      <c r="BI434">
        <v>40</v>
      </c>
      <c r="BJ434">
        <v>0</v>
      </c>
      <c r="BK434">
        <v>8</v>
      </c>
      <c r="BL434">
        <v>8</v>
      </c>
      <c r="BM434">
        <v>8</v>
      </c>
      <c r="BN434">
        <v>8</v>
      </c>
      <c r="BO434">
        <v>8</v>
      </c>
      <c r="BP434">
        <v>0</v>
      </c>
      <c r="BQ434" t="str">
        <f>"7:00 AM"</f>
        <v>7:00 AM</v>
      </c>
      <c r="BR434" t="str">
        <f>"3:30 PM"</f>
        <v>3:30 PM</v>
      </c>
      <c r="BS434" t="s">
        <v>120</v>
      </c>
      <c r="BT434">
        <v>0</v>
      </c>
      <c r="BU434">
        <v>0</v>
      </c>
      <c r="BV434" t="s">
        <v>113</v>
      </c>
      <c r="BW434">
        <v>0</v>
      </c>
      <c r="BX434" t="s">
        <v>10004</v>
      </c>
      <c r="BY434" t="s">
        <v>10005</v>
      </c>
      <c r="CA434" t="s">
        <v>10001</v>
      </c>
      <c r="CB434" t="s">
        <v>1292</v>
      </c>
      <c r="CC434" s="3">
        <v>15317</v>
      </c>
      <c r="CD434" t="s">
        <v>5093</v>
      </c>
      <c r="CE434" t="s">
        <v>1802</v>
      </c>
      <c r="CF434" s="4">
        <v>14.61</v>
      </c>
      <c r="CH434" s="4">
        <v>21.92</v>
      </c>
      <c r="CJ434" t="s">
        <v>123</v>
      </c>
      <c r="CK434" t="s">
        <v>1745</v>
      </c>
      <c r="CL434" t="s">
        <v>10006</v>
      </c>
      <c r="CO434" t="s">
        <v>124</v>
      </c>
      <c r="CP434" t="s">
        <v>113</v>
      </c>
      <c r="CQ434" t="s">
        <v>121</v>
      </c>
      <c r="CR434" t="s">
        <v>121</v>
      </c>
      <c r="CS434" t="s">
        <v>121</v>
      </c>
      <c r="CT434" t="s">
        <v>121</v>
      </c>
      <c r="CU434" t="s">
        <v>121</v>
      </c>
      <c r="CV434" t="s">
        <v>10007</v>
      </c>
      <c r="CW434" t="str">
        <f>"N/A"</f>
        <v>N/A</v>
      </c>
      <c r="CX434" t="s">
        <v>10008</v>
      </c>
      <c r="CY434" t="s">
        <v>1749</v>
      </c>
      <c r="CZ434" t="s">
        <v>126</v>
      </c>
      <c r="DA434" t="s">
        <v>113</v>
      </c>
      <c r="DB434" t="s">
        <v>113</v>
      </c>
      <c r="DC434" t="s">
        <v>121</v>
      </c>
      <c r="DD434" t="s">
        <v>113</v>
      </c>
      <c r="DE434" t="s">
        <v>4249</v>
      </c>
      <c r="DF434" t="s">
        <v>2662</v>
      </c>
      <c r="DG434" t="s">
        <v>1459</v>
      </c>
      <c r="DH434" t="s">
        <v>762</v>
      </c>
      <c r="DI434" t="s">
        <v>4242</v>
      </c>
    </row>
    <row r="435" spans="1:113" ht="15" customHeight="1" x14ac:dyDescent="0.25">
      <c r="A435" t="s">
        <v>2354</v>
      </c>
      <c r="B435" t="s">
        <v>129</v>
      </c>
      <c r="C435" s="1">
        <v>44106.636973148146</v>
      </c>
      <c r="D435" s="1">
        <v>44147</v>
      </c>
      <c r="E435" t="s">
        <v>113</v>
      </c>
      <c r="F435" t="s">
        <v>561</v>
      </c>
      <c r="G435" t="s">
        <v>12787</v>
      </c>
      <c r="H435" t="s">
        <v>176</v>
      </c>
      <c r="I435">
        <v>70</v>
      </c>
      <c r="J435">
        <v>70</v>
      </c>
      <c r="K435" s="1">
        <v>44193</v>
      </c>
      <c r="L435" s="1">
        <v>44496</v>
      </c>
      <c r="M435" s="1">
        <v>44193</v>
      </c>
      <c r="N435" s="1">
        <v>44496</v>
      </c>
      <c r="O435" t="s">
        <v>115</v>
      </c>
      <c r="P435" t="s">
        <v>2355</v>
      </c>
      <c r="R435" t="s">
        <v>2356</v>
      </c>
      <c r="T435" t="s">
        <v>926</v>
      </c>
      <c r="U435" t="s">
        <v>182</v>
      </c>
      <c r="V435" s="3">
        <v>97504</v>
      </c>
      <c r="W435" t="s">
        <v>117</v>
      </c>
      <c r="Y435">
        <v>15416468695</v>
      </c>
      <c r="AA435">
        <v>11531</v>
      </c>
      <c r="AB435" t="s">
        <v>2357</v>
      </c>
      <c r="AC435" t="s">
        <v>2358</v>
      </c>
      <c r="AE435" t="s">
        <v>263</v>
      </c>
      <c r="AF435" t="s">
        <v>2356</v>
      </c>
      <c r="AH435" t="s">
        <v>926</v>
      </c>
      <c r="AI435" t="s">
        <v>182</v>
      </c>
      <c r="AJ435" s="3">
        <v>97504</v>
      </c>
      <c r="AK435" t="s">
        <v>117</v>
      </c>
      <c r="AM435">
        <v>15416468695</v>
      </c>
      <c r="AO435" t="s">
        <v>2359</v>
      </c>
      <c r="AP435" t="s">
        <v>239</v>
      </c>
      <c r="AQ435" t="s">
        <v>929</v>
      </c>
      <c r="AR435" t="s">
        <v>930</v>
      </c>
      <c r="AS435" t="s">
        <v>931</v>
      </c>
      <c r="AT435" t="s">
        <v>932</v>
      </c>
      <c r="AU435" t="s">
        <v>475</v>
      </c>
      <c r="AV435" t="s">
        <v>476</v>
      </c>
      <c r="AW435" t="s">
        <v>324</v>
      </c>
      <c r="AX435" s="3">
        <v>83814</v>
      </c>
      <c r="AY435" t="s">
        <v>117</v>
      </c>
      <c r="BA435">
        <v>12087772654</v>
      </c>
      <c r="BC435" t="s">
        <v>933</v>
      </c>
      <c r="BD435" t="s">
        <v>478</v>
      </c>
      <c r="BG435" t="s">
        <v>182</v>
      </c>
      <c r="BH435" s="1">
        <v>44104.833333333336</v>
      </c>
      <c r="BI435">
        <v>40</v>
      </c>
      <c r="BJ435">
        <v>0</v>
      </c>
      <c r="BK435">
        <v>8</v>
      </c>
      <c r="BL435">
        <v>8</v>
      </c>
      <c r="BM435">
        <v>8</v>
      </c>
      <c r="BN435">
        <v>8</v>
      </c>
      <c r="BO435">
        <v>8</v>
      </c>
      <c r="BP435">
        <v>0</v>
      </c>
      <c r="BQ435" t="str">
        <f>"6:00 AM"</f>
        <v>6:00 AM</v>
      </c>
      <c r="BR435" t="str">
        <f>"2:30 PM"</f>
        <v>2:30 PM</v>
      </c>
      <c r="BS435" t="s">
        <v>120</v>
      </c>
      <c r="BT435">
        <v>0</v>
      </c>
      <c r="BU435">
        <v>3</v>
      </c>
      <c r="BV435" t="s">
        <v>113</v>
      </c>
      <c r="BW435">
        <v>0</v>
      </c>
      <c r="BX435" t="s">
        <v>2360</v>
      </c>
      <c r="BY435" t="s">
        <v>2361</v>
      </c>
      <c r="CA435" t="s">
        <v>926</v>
      </c>
      <c r="CB435" t="s">
        <v>182</v>
      </c>
      <c r="CC435" s="3">
        <v>97504</v>
      </c>
      <c r="CD435" t="s">
        <v>137</v>
      </c>
      <c r="CE435" t="s">
        <v>582</v>
      </c>
      <c r="CF435" s="4">
        <v>14.52</v>
      </c>
      <c r="CG435" s="4">
        <v>23</v>
      </c>
      <c r="CH435" s="4">
        <v>21.78</v>
      </c>
      <c r="CI435" s="4">
        <v>34.5</v>
      </c>
      <c r="CJ435" t="s">
        <v>123</v>
      </c>
      <c r="CK435" t="s">
        <v>603</v>
      </c>
      <c r="CL435" t="s">
        <v>2362</v>
      </c>
      <c r="CO435" t="s">
        <v>124</v>
      </c>
      <c r="CP435" t="s">
        <v>121</v>
      </c>
      <c r="CQ435" t="s">
        <v>121</v>
      </c>
      <c r="CR435" t="s">
        <v>121</v>
      </c>
      <c r="CS435" t="s">
        <v>113</v>
      </c>
      <c r="CT435" t="s">
        <v>121</v>
      </c>
      <c r="CU435" t="s">
        <v>121</v>
      </c>
      <c r="CV435" t="s">
        <v>485</v>
      </c>
      <c r="CW435" t="str">
        <f>"15416468695"</f>
        <v>15416468695</v>
      </c>
      <c r="CX435" t="s">
        <v>2359</v>
      </c>
      <c r="CY435" t="s">
        <v>124</v>
      </c>
      <c r="CZ435" t="s">
        <v>126</v>
      </c>
      <c r="DA435" t="s">
        <v>113</v>
      </c>
      <c r="DB435" t="s">
        <v>121</v>
      </c>
      <c r="DC435" t="s">
        <v>121</v>
      </c>
      <c r="DD435" t="s">
        <v>113</v>
      </c>
    </row>
    <row r="436" spans="1:113" ht="15" customHeight="1" x14ac:dyDescent="0.25">
      <c r="A436" t="s">
        <v>4288</v>
      </c>
      <c r="B436" t="s">
        <v>627</v>
      </c>
      <c r="C436" s="1">
        <v>44106.663852546299</v>
      </c>
      <c r="D436" s="1">
        <v>44173</v>
      </c>
      <c r="E436" t="s">
        <v>113</v>
      </c>
      <c r="F436" t="s">
        <v>4289</v>
      </c>
      <c r="G436" t="s">
        <v>12834</v>
      </c>
      <c r="H436" t="s">
        <v>4290</v>
      </c>
      <c r="I436">
        <v>75</v>
      </c>
      <c r="J436">
        <v>69</v>
      </c>
      <c r="K436" s="1">
        <v>44181</v>
      </c>
      <c r="L436" s="1">
        <v>44408</v>
      </c>
      <c r="M436" s="1">
        <v>44181</v>
      </c>
      <c r="N436" s="1">
        <v>44408</v>
      </c>
      <c r="O436" t="s">
        <v>115</v>
      </c>
      <c r="P436" t="s">
        <v>4291</v>
      </c>
      <c r="R436" t="s">
        <v>4292</v>
      </c>
      <c r="T436" t="s">
        <v>1996</v>
      </c>
      <c r="U436" t="s">
        <v>147</v>
      </c>
      <c r="V436" s="3">
        <v>37321</v>
      </c>
      <c r="W436" t="s">
        <v>117</v>
      </c>
      <c r="Y436">
        <v>14235709486</v>
      </c>
      <c r="AA436">
        <v>488991</v>
      </c>
      <c r="AB436" t="s">
        <v>1622</v>
      </c>
      <c r="AC436" t="s">
        <v>689</v>
      </c>
      <c r="AD436" t="s">
        <v>195</v>
      </c>
      <c r="AE436" t="s">
        <v>4293</v>
      </c>
      <c r="AF436" t="s">
        <v>4294</v>
      </c>
      <c r="AH436" t="s">
        <v>4295</v>
      </c>
      <c r="AI436" t="s">
        <v>147</v>
      </c>
      <c r="AJ436" s="3">
        <v>37321</v>
      </c>
      <c r="AK436" t="s">
        <v>117</v>
      </c>
      <c r="AM436">
        <v>14235709486</v>
      </c>
      <c r="AO436" t="s">
        <v>4296</v>
      </c>
      <c r="AP436" t="s">
        <v>141</v>
      </c>
      <c r="AQ436" t="s">
        <v>4297</v>
      </c>
      <c r="AR436" t="s">
        <v>4298</v>
      </c>
      <c r="AS436" t="s">
        <v>4299</v>
      </c>
      <c r="AT436" t="s">
        <v>4300</v>
      </c>
      <c r="AU436" t="s">
        <v>4301</v>
      </c>
      <c r="AV436" t="s">
        <v>4302</v>
      </c>
      <c r="AW436" t="s">
        <v>147</v>
      </c>
      <c r="AX436" s="3">
        <v>37450</v>
      </c>
      <c r="AY436" t="s">
        <v>117</v>
      </c>
      <c r="BA436">
        <v>14237568400</v>
      </c>
      <c r="BB436">
        <v>254</v>
      </c>
      <c r="BC436" t="s">
        <v>4303</v>
      </c>
      <c r="BD436" t="s">
        <v>4304</v>
      </c>
      <c r="BE436" t="s">
        <v>147</v>
      </c>
      <c r="BF436" t="s">
        <v>4305</v>
      </c>
      <c r="BG436" t="s">
        <v>147</v>
      </c>
      <c r="BH436" s="1">
        <v>44105.833333333336</v>
      </c>
      <c r="BI436">
        <v>40</v>
      </c>
      <c r="BJ436">
        <v>0</v>
      </c>
      <c r="BK436">
        <v>10</v>
      </c>
      <c r="BL436">
        <v>10</v>
      </c>
      <c r="BM436">
        <v>10</v>
      </c>
      <c r="BN436">
        <v>10</v>
      </c>
      <c r="BO436">
        <v>0</v>
      </c>
      <c r="BP436">
        <v>0</v>
      </c>
      <c r="BQ436" t="str">
        <f>"6:00 AM"</f>
        <v>6:00 AM</v>
      </c>
      <c r="BR436" t="str">
        <f>"4:30 PM"</f>
        <v>4:30 PM</v>
      </c>
      <c r="BS436" t="s">
        <v>120</v>
      </c>
      <c r="BT436">
        <v>0</v>
      </c>
      <c r="BU436">
        <v>0</v>
      </c>
      <c r="BV436" t="s">
        <v>113</v>
      </c>
      <c r="BW436">
        <v>0</v>
      </c>
      <c r="BX436" t="s">
        <v>4306</v>
      </c>
      <c r="BY436" t="s">
        <v>4292</v>
      </c>
      <c r="CA436" t="s">
        <v>1996</v>
      </c>
      <c r="CB436" t="s">
        <v>147</v>
      </c>
      <c r="CC436" s="3">
        <v>37321</v>
      </c>
      <c r="CD436" t="s">
        <v>4307</v>
      </c>
      <c r="CE436" t="s">
        <v>4308</v>
      </c>
      <c r="CF436" s="4">
        <v>11.29</v>
      </c>
      <c r="CH436" s="4">
        <v>16.940000000000001</v>
      </c>
      <c r="CJ436" t="s">
        <v>123</v>
      </c>
      <c r="CL436" t="s">
        <v>4309</v>
      </c>
      <c r="CO436" t="s">
        <v>124</v>
      </c>
      <c r="CP436" t="s">
        <v>113</v>
      </c>
      <c r="CQ436" t="s">
        <v>121</v>
      </c>
      <c r="CR436" t="s">
        <v>121</v>
      </c>
      <c r="CS436" t="s">
        <v>121</v>
      </c>
      <c r="CT436" t="s">
        <v>121</v>
      </c>
      <c r="CU436" t="s">
        <v>121</v>
      </c>
      <c r="CV436" t="s">
        <v>4310</v>
      </c>
      <c r="CW436" t="str">
        <f>"14235709486"</f>
        <v>14235709486</v>
      </c>
      <c r="CX436" t="s">
        <v>4296</v>
      </c>
      <c r="CY436" t="s">
        <v>124</v>
      </c>
      <c r="CZ436" t="s">
        <v>126</v>
      </c>
      <c r="DA436" t="s">
        <v>113</v>
      </c>
      <c r="DB436" t="s">
        <v>121</v>
      </c>
      <c r="DC436" t="s">
        <v>121</v>
      </c>
      <c r="DD436" t="s">
        <v>113</v>
      </c>
      <c r="DE436" t="s">
        <v>4297</v>
      </c>
      <c r="DF436" t="s">
        <v>4298</v>
      </c>
      <c r="DG436" t="s">
        <v>4311</v>
      </c>
      <c r="DH436" t="s">
        <v>4312</v>
      </c>
      <c r="DI436" t="s">
        <v>4303</v>
      </c>
    </row>
    <row r="437" spans="1:113" ht="15" customHeight="1" x14ac:dyDescent="0.25">
      <c r="A437" t="s">
        <v>9967</v>
      </c>
      <c r="B437" t="s">
        <v>835</v>
      </c>
      <c r="C437" s="1">
        <v>44106.699135300929</v>
      </c>
      <c r="D437" s="1">
        <v>44168</v>
      </c>
      <c r="E437" t="s">
        <v>113</v>
      </c>
      <c r="F437" t="s">
        <v>3869</v>
      </c>
      <c r="G437" t="s">
        <v>12812</v>
      </c>
      <c r="H437" t="s">
        <v>1775</v>
      </c>
      <c r="I437">
        <v>15</v>
      </c>
      <c r="K437" s="1">
        <v>44188</v>
      </c>
      <c r="L437" s="1">
        <v>44287</v>
      </c>
      <c r="O437" t="s">
        <v>854</v>
      </c>
      <c r="P437" t="s">
        <v>9968</v>
      </c>
      <c r="R437" t="s">
        <v>9969</v>
      </c>
      <c r="S437" t="s">
        <v>9970</v>
      </c>
      <c r="T437" t="s">
        <v>9971</v>
      </c>
      <c r="U437" t="s">
        <v>1292</v>
      </c>
      <c r="V437" s="3">
        <v>19082</v>
      </c>
      <c r="W437" t="s">
        <v>117</v>
      </c>
      <c r="Y437">
        <v>16103528008</v>
      </c>
      <c r="Z437">
        <v>0</v>
      </c>
      <c r="AA437">
        <v>2362</v>
      </c>
      <c r="AB437" t="s">
        <v>9972</v>
      </c>
      <c r="AC437" t="s">
        <v>9973</v>
      </c>
      <c r="AD437" t="s">
        <v>9974</v>
      </c>
      <c r="AE437" t="s">
        <v>2744</v>
      </c>
      <c r="AF437" t="s">
        <v>9969</v>
      </c>
      <c r="AG437" t="s">
        <v>9970</v>
      </c>
      <c r="AH437" t="s">
        <v>9971</v>
      </c>
      <c r="AI437" t="s">
        <v>1292</v>
      </c>
      <c r="AJ437" s="3">
        <v>19082</v>
      </c>
      <c r="AK437" t="s">
        <v>117</v>
      </c>
      <c r="AM437">
        <v>16106566474</v>
      </c>
      <c r="AO437" t="s">
        <v>9975</v>
      </c>
      <c r="BG437" t="s">
        <v>1292</v>
      </c>
      <c r="BH437" s="1">
        <v>44105.833333333336</v>
      </c>
      <c r="BI437">
        <v>35</v>
      </c>
      <c r="BJ437">
        <v>0</v>
      </c>
      <c r="BK437">
        <v>6</v>
      </c>
      <c r="BL437">
        <v>6</v>
      </c>
      <c r="BM437">
        <v>6</v>
      </c>
      <c r="BN437">
        <v>6</v>
      </c>
      <c r="BO437">
        <v>6</v>
      </c>
      <c r="BP437">
        <v>5</v>
      </c>
      <c r="BQ437" t="str">
        <f>"8:00 AM"</f>
        <v>8:00 AM</v>
      </c>
      <c r="BR437" t="str">
        <f>"3:30 PM"</f>
        <v>3:30 PM</v>
      </c>
      <c r="BS437" t="s">
        <v>120</v>
      </c>
      <c r="BT437">
        <v>0</v>
      </c>
      <c r="BU437">
        <v>0</v>
      </c>
      <c r="BV437" t="s">
        <v>113</v>
      </c>
      <c r="BW437">
        <v>0</v>
      </c>
      <c r="BX437" t="s">
        <v>9976</v>
      </c>
      <c r="BY437" t="s">
        <v>9969</v>
      </c>
      <c r="BZ437" t="s">
        <v>9970</v>
      </c>
      <c r="CA437" t="s">
        <v>9971</v>
      </c>
      <c r="CB437" t="s">
        <v>1292</v>
      </c>
      <c r="CC437" s="3">
        <v>19082</v>
      </c>
      <c r="CD437" t="s">
        <v>6689</v>
      </c>
      <c r="CE437" t="s">
        <v>1557</v>
      </c>
      <c r="CF437" s="4">
        <v>24.19</v>
      </c>
      <c r="CG437" s="4">
        <v>24.19</v>
      </c>
      <c r="CH437" s="4">
        <v>36.29</v>
      </c>
      <c r="CI437" s="4">
        <v>36.29</v>
      </c>
      <c r="CJ437" t="s">
        <v>123</v>
      </c>
      <c r="CK437" t="s">
        <v>124</v>
      </c>
      <c r="CL437" t="s">
        <v>9977</v>
      </c>
      <c r="CO437" t="s">
        <v>124</v>
      </c>
      <c r="CP437" t="s">
        <v>121</v>
      </c>
      <c r="CQ437" t="s">
        <v>121</v>
      </c>
      <c r="CR437" t="s">
        <v>121</v>
      </c>
      <c r="CS437" t="s">
        <v>113</v>
      </c>
      <c r="CT437" t="s">
        <v>121</v>
      </c>
      <c r="CU437" t="s">
        <v>121</v>
      </c>
      <c r="CV437" t="s">
        <v>9978</v>
      </c>
      <c r="CW437" t="str">
        <f>"16103528008"</f>
        <v>16103528008</v>
      </c>
      <c r="CX437" t="s">
        <v>9975</v>
      </c>
      <c r="CY437" t="s">
        <v>7515</v>
      </c>
      <c r="CZ437" t="s">
        <v>126</v>
      </c>
      <c r="DA437" t="s">
        <v>113</v>
      </c>
      <c r="DB437" t="s">
        <v>113</v>
      </c>
      <c r="DC437" t="s">
        <v>121</v>
      </c>
      <c r="DD437" t="s">
        <v>113</v>
      </c>
    </row>
    <row r="438" spans="1:113" ht="15" customHeight="1" x14ac:dyDescent="0.25">
      <c r="A438" t="s">
        <v>2516</v>
      </c>
      <c r="B438" t="s">
        <v>129</v>
      </c>
      <c r="C438" s="1">
        <v>44106.737334375001</v>
      </c>
      <c r="D438" s="1">
        <v>44151</v>
      </c>
      <c r="E438" t="s">
        <v>121</v>
      </c>
      <c r="F438" t="s">
        <v>2517</v>
      </c>
      <c r="G438" t="s">
        <v>12791</v>
      </c>
      <c r="H438" t="s">
        <v>283</v>
      </c>
      <c r="I438">
        <v>20</v>
      </c>
      <c r="J438">
        <v>20</v>
      </c>
      <c r="K438" s="1">
        <v>44182</v>
      </c>
      <c r="L438" s="1">
        <v>44394</v>
      </c>
      <c r="M438" s="1">
        <v>44182</v>
      </c>
      <c r="N438" s="1">
        <v>44394</v>
      </c>
      <c r="O438" t="s">
        <v>115</v>
      </c>
      <c r="P438" t="s">
        <v>2518</v>
      </c>
      <c r="Q438" t="s">
        <v>2519</v>
      </c>
      <c r="R438" t="s">
        <v>2520</v>
      </c>
      <c r="T438" t="s">
        <v>2521</v>
      </c>
      <c r="U438" t="s">
        <v>440</v>
      </c>
      <c r="V438" s="3">
        <v>85253</v>
      </c>
      <c r="W438" t="s">
        <v>117</v>
      </c>
      <c r="Y438">
        <v>14809515174</v>
      </c>
      <c r="AA438">
        <v>721110</v>
      </c>
      <c r="AB438" t="s">
        <v>2476</v>
      </c>
      <c r="AC438" t="s">
        <v>615</v>
      </c>
      <c r="AE438" t="s">
        <v>802</v>
      </c>
      <c r="AF438" t="s">
        <v>2520</v>
      </c>
      <c r="AH438" t="s">
        <v>2521</v>
      </c>
      <c r="AI438" t="s">
        <v>440</v>
      </c>
      <c r="AJ438" s="3">
        <v>85253</v>
      </c>
      <c r="AK438" t="s">
        <v>117</v>
      </c>
      <c r="AM438">
        <v>14809515174</v>
      </c>
      <c r="AO438" t="s">
        <v>2522</v>
      </c>
      <c r="AP438" t="s">
        <v>141</v>
      </c>
      <c r="AQ438" t="s">
        <v>658</v>
      </c>
      <c r="AR438" t="s">
        <v>659</v>
      </c>
      <c r="AS438" t="s">
        <v>660</v>
      </c>
      <c r="AT438" t="s">
        <v>661</v>
      </c>
      <c r="AU438" t="s">
        <v>662</v>
      </c>
      <c r="AV438" t="s">
        <v>663</v>
      </c>
      <c r="AW438" t="s">
        <v>116</v>
      </c>
      <c r="AX438" s="3">
        <v>1701</v>
      </c>
      <c r="AY438" t="s">
        <v>117</v>
      </c>
      <c r="AZ438" t="s">
        <v>124</v>
      </c>
      <c r="BA438">
        <v>16179399444</v>
      </c>
      <c r="BC438" t="s">
        <v>664</v>
      </c>
      <c r="BD438" t="s">
        <v>665</v>
      </c>
      <c r="BE438" t="s">
        <v>116</v>
      </c>
      <c r="BF438" t="s">
        <v>666</v>
      </c>
      <c r="BG438" t="s">
        <v>440</v>
      </c>
      <c r="BH438" s="1">
        <v>44105.833333333336</v>
      </c>
      <c r="BI438">
        <v>35</v>
      </c>
      <c r="BJ438">
        <v>0</v>
      </c>
      <c r="BK438">
        <v>7</v>
      </c>
      <c r="BL438">
        <v>7</v>
      </c>
      <c r="BM438">
        <v>7</v>
      </c>
      <c r="BN438">
        <v>7</v>
      </c>
      <c r="BO438">
        <v>7</v>
      </c>
      <c r="BP438">
        <v>0</v>
      </c>
      <c r="BQ438" t="str">
        <f>"9:00 AM"</f>
        <v>9:00 AM</v>
      </c>
      <c r="BR438" t="str">
        <f>"4:00 PM"</f>
        <v>4:00 PM</v>
      </c>
      <c r="BS438" t="s">
        <v>120</v>
      </c>
      <c r="BT438">
        <v>0</v>
      </c>
      <c r="BU438">
        <v>3</v>
      </c>
      <c r="BV438" t="s">
        <v>113</v>
      </c>
      <c r="BW438">
        <v>0</v>
      </c>
      <c r="BX438" s="2" t="s">
        <v>2523</v>
      </c>
      <c r="BY438" t="s">
        <v>2520</v>
      </c>
      <c r="CA438" t="s">
        <v>2521</v>
      </c>
      <c r="CB438" t="s">
        <v>440</v>
      </c>
      <c r="CC438" s="3">
        <v>85253</v>
      </c>
      <c r="CD438" t="s">
        <v>958</v>
      </c>
      <c r="CE438" t="s">
        <v>959</v>
      </c>
      <c r="CF438" s="4">
        <v>12.45</v>
      </c>
      <c r="CG438" s="4">
        <v>13</v>
      </c>
      <c r="CH438" s="4">
        <v>18.68</v>
      </c>
      <c r="CI438" s="4">
        <v>19.5</v>
      </c>
      <c r="CJ438" t="s">
        <v>123</v>
      </c>
      <c r="CK438" t="s">
        <v>2524</v>
      </c>
      <c r="CL438" t="s">
        <v>2525</v>
      </c>
      <c r="CO438" t="s">
        <v>124</v>
      </c>
      <c r="CP438" t="s">
        <v>113</v>
      </c>
      <c r="CQ438" t="s">
        <v>113</v>
      </c>
      <c r="CR438" t="s">
        <v>121</v>
      </c>
      <c r="CS438" t="s">
        <v>121</v>
      </c>
      <c r="CT438" t="s">
        <v>121</v>
      </c>
      <c r="CU438" t="s">
        <v>113</v>
      </c>
      <c r="CV438" t="s">
        <v>2526</v>
      </c>
      <c r="CW438" t="str">
        <f>"14809515174"</f>
        <v>14809515174</v>
      </c>
      <c r="CX438" t="s">
        <v>2522</v>
      </c>
      <c r="CY438" t="s">
        <v>124</v>
      </c>
      <c r="CZ438" t="s">
        <v>126</v>
      </c>
      <c r="DA438" t="s">
        <v>113</v>
      </c>
      <c r="DB438" t="s">
        <v>121</v>
      </c>
      <c r="DC438" t="s">
        <v>121</v>
      </c>
      <c r="DD438" t="s">
        <v>113</v>
      </c>
    </row>
    <row r="439" spans="1:113" ht="15" customHeight="1" x14ac:dyDescent="0.25">
      <c r="A439" t="s">
        <v>8621</v>
      </c>
      <c r="B439" t="s">
        <v>852</v>
      </c>
      <c r="C439" s="1">
        <v>44106.787670717589</v>
      </c>
      <c r="D439" s="1">
        <v>44139</v>
      </c>
      <c r="E439" t="s">
        <v>121</v>
      </c>
      <c r="F439" t="s">
        <v>8622</v>
      </c>
      <c r="G439" t="s">
        <v>12858</v>
      </c>
      <c r="H439" t="s">
        <v>8623</v>
      </c>
      <c r="I439">
        <v>1</v>
      </c>
      <c r="K439" s="1">
        <v>44181</v>
      </c>
      <c r="L439" s="1">
        <v>44485</v>
      </c>
      <c r="O439" t="s">
        <v>115</v>
      </c>
      <c r="P439" t="s">
        <v>8624</v>
      </c>
      <c r="R439" t="s">
        <v>8625</v>
      </c>
      <c r="S439" t="s">
        <v>8626</v>
      </c>
      <c r="T439" t="s">
        <v>5188</v>
      </c>
      <c r="U439" t="s">
        <v>158</v>
      </c>
      <c r="V439" s="3">
        <v>78520</v>
      </c>
      <c r="W439" t="s">
        <v>117</v>
      </c>
      <c r="Y439">
        <v>19564089335</v>
      </c>
      <c r="AA439">
        <v>238350</v>
      </c>
      <c r="AB439" t="s">
        <v>8627</v>
      </c>
      <c r="AC439" t="s">
        <v>8628</v>
      </c>
      <c r="AE439" t="s">
        <v>161</v>
      </c>
      <c r="AF439" t="s">
        <v>8625</v>
      </c>
      <c r="AG439" t="s">
        <v>8626</v>
      </c>
      <c r="AH439" t="s">
        <v>5188</v>
      </c>
      <c r="AI439" t="s">
        <v>158</v>
      </c>
      <c r="AJ439" s="3">
        <v>78520</v>
      </c>
      <c r="AK439" t="s">
        <v>117</v>
      </c>
      <c r="AM439">
        <v>19564089335</v>
      </c>
      <c r="AO439" t="s">
        <v>8629</v>
      </c>
      <c r="BG439" t="s">
        <v>158</v>
      </c>
      <c r="BH439" s="1">
        <v>44103.833333333336</v>
      </c>
      <c r="BI439">
        <v>40</v>
      </c>
      <c r="BJ439">
        <v>0</v>
      </c>
      <c r="BK439">
        <v>8</v>
      </c>
      <c r="BL439">
        <v>8</v>
      </c>
      <c r="BM439">
        <v>8</v>
      </c>
      <c r="BN439">
        <v>8</v>
      </c>
      <c r="BO439">
        <v>8</v>
      </c>
      <c r="BP439">
        <v>0</v>
      </c>
      <c r="BQ439" t="str">
        <f>"8:00 AM"</f>
        <v>8:00 AM</v>
      </c>
      <c r="BR439" t="str">
        <f>"5:00 PM"</f>
        <v>5:00 PM</v>
      </c>
      <c r="BS439" t="s">
        <v>120</v>
      </c>
      <c r="BT439">
        <v>0</v>
      </c>
      <c r="BU439">
        <v>5</v>
      </c>
      <c r="BV439" t="s">
        <v>113</v>
      </c>
      <c r="BW439">
        <v>0</v>
      </c>
      <c r="BX439" s="2" t="s">
        <v>8630</v>
      </c>
      <c r="BY439" t="s">
        <v>8631</v>
      </c>
      <c r="BZ439" t="s">
        <v>8626</v>
      </c>
      <c r="CA439" t="s">
        <v>5188</v>
      </c>
      <c r="CB439" t="s">
        <v>158</v>
      </c>
      <c r="CC439" s="3">
        <v>78520</v>
      </c>
      <c r="CD439" t="s">
        <v>5189</v>
      </c>
      <c r="CE439" t="s">
        <v>5190</v>
      </c>
      <c r="CF439" s="4">
        <v>13.42</v>
      </c>
      <c r="CG439" s="4">
        <v>14</v>
      </c>
      <c r="CH439" s="4">
        <v>20.5</v>
      </c>
      <c r="CI439" s="4">
        <v>21</v>
      </c>
      <c r="CJ439" t="s">
        <v>123</v>
      </c>
      <c r="CL439" t="s">
        <v>8632</v>
      </c>
      <c r="CO439" t="s">
        <v>124</v>
      </c>
      <c r="CP439" t="s">
        <v>121</v>
      </c>
      <c r="CQ439" t="s">
        <v>121</v>
      </c>
      <c r="CR439" t="s">
        <v>121</v>
      </c>
      <c r="CS439" t="s">
        <v>121</v>
      </c>
      <c r="CT439" t="s">
        <v>121</v>
      </c>
      <c r="CU439" t="s">
        <v>113</v>
      </c>
      <c r="CV439" t="s">
        <v>124</v>
      </c>
      <c r="CW439" t="str">
        <f>"19564089335"</f>
        <v>19564089335</v>
      </c>
      <c r="CX439" t="s">
        <v>8629</v>
      </c>
      <c r="CY439" t="s">
        <v>8633</v>
      </c>
      <c r="CZ439" t="s">
        <v>126</v>
      </c>
      <c r="DA439" t="s">
        <v>113</v>
      </c>
      <c r="DB439" t="s">
        <v>113</v>
      </c>
      <c r="DC439" t="s">
        <v>121</v>
      </c>
      <c r="DD439" t="s">
        <v>113</v>
      </c>
      <c r="DE439" t="s">
        <v>1902</v>
      </c>
      <c r="DF439" t="s">
        <v>8634</v>
      </c>
    </row>
    <row r="440" spans="1:113" ht="15" customHeight="1" x14ac:dyDescent="0.25">
      <c r="A440" t="s">
        <v>12028</v>
      </c>
      <c r="B440" t="s">
        <v>129</v>
      </c>
      <c r="C440" s="1">
        <v>44107.000054282405</v>
      </c>
      <c r="D440" s="1">
        <v>44148</v>
      </c>
      <c r="E440" t="s">
        <v>113</v>
      </c>
      <c r="F440" t="s">
        <v>1024</v>
      </c>
      <c r="G440" t="s">
        <v>12798</v>
      </c>
      <c r="H440" t="s">
        <v>649</v>
      </c>
      <c r="I440">
        <v>300</v>
      </c>
      <c r="J440">
        <v>300</v>
      </c>
      <c r="K440" s="1">
        <v>44197</v>
      </c>
      <c r="L440" s="1">
        <v>44500</v>
      </c>
      <c r="M440" s="1">
        <v>44197</v>
      </c>
      <c r="N440" s="1">
        <v>44500</v>
      </c>
      <c r="O440" t="s">
        <v>132</v>
      </c>
      <c r="P440" t="s">
        <v>12029</v>
      </c>
      <c r="R440" t="s">
        <v>8658</v>
      </c>
      <c r="T440" t="s">
        <v>8659</v>
      </c>
      <c r="U440" t="s">
        <v>440</v>
      </c>
      <c r="V440" s="3">
        <v>85339</v>
      </c>
      <c r="W440" t="s">
        <v>117</v>
      </c>
      <c r="X440" t="s">
        <v>12030</v>
      </c>
      <c r="Y440">
        <v>16027632179</v>
      </c>
      <c r="AA440">
        <v>71399</v>
      </c>
      <c r="AB440" t="s">
        <v>1969</v>
      </c>
      <c r="AC440" t="s">
        <v>2697</v>
      </c>
      <c r="AE440" t="s">
        <v>6861</v>
      </c>
      <c r="AF440" t="s">
        <v>8658</v>
      </c>
      <c r="AH440" t="s">
        <v>8659</v>
      </c>
      <c r="AI440" t="s">
        <v>440</v>
      </c>
      <c r="AJ440" s="3">
        <v>85339</v>
      </c>
      <c r="AK440" t="s">
        <v>117</v>
      </c>
      <c r="AM440">
        <v>16027632179</v>
      </c>
      <c r="AO440" t="s">
        <v>8667</v>
      </c>
      <c r="AP440" t="s">
        <v>239</v>
      </c>
      <c r="AQ440" t="s">
        <v>1031</v>
      </c>
      <c r="AR440" t="s">
        <v>1032</v>
      </c>
      <c r="AS440" t="s">
        <v>1033</v>
      </c>
      <c r="AT440" t="s">
        <v>1034</v>
      </c>
      <c r="AU440" t="s">
        <v>1035</v>
      </c>
      <c r="AV440" t="s">
        <v>1036</v>
      </c>
      <c r="AW440" t="s">
        <v>158</v>
      </c>
      <c r="AX440" s="3">
        <v>75033</v>
      </c>
      <c r="AY440" t="s">
        <v>117</v>
      </c>
      <c r="BA440">
        <v>19727789690</v>
      </c>
      <c r="BC440" t="s">
        <v>1398</v>
      </c>
      <c r="BD440" t="s">
        <v>1038</v>
      </c>
      <c r="BG440" t="s">
        <v>440</v>
      </c>
      <c r="BH440" s="1">
        <v>44106.833333333336</v>
      </c>
      <c r="BI440">
        <v>48</v>
      </c>
      <c r="BJ440">
        <v>8</v>
      </c>
      <c r="BK440">
        <v>0</v>
      </c>
      <c r="BL440">
        <v>8</v>
      </c>
      <c r="BM440">
        <v>8</v>
      </c>
      <c r="BN440">
        <v>8</v>
      </c>
      <c r="BO440">
        <v>8</v>
      </c>
      <c r="BP440">
        <v>8</v>
      </c>
      <c r="BQ440" t="str">
        <f>"10:00 PM"</f>
        <v>10:00 PM</v>
      </c>
      <c r="BR440" t="str">
        <f>"7:00 PM"</f>
        <v>7:00 PM</v>
      </c>
      <c r="BS440" t="s">
        <v>120</v>
      </c>
      <c r="BT440">
        <v>0</v>
      </c>
      <c r="BU440">
        <v>0</v>
      </c>
      <c r="BV440" t="s">
        <v>113</v>
      </c>
      <c r="BW440">
        <v>0</v>
      </c>
      <c r="BX440" t="s">
        <v>12031</v>
      </c>
      <c r="BY440" t="s">
        <v>8658</v>
      </c>
      <c r="CA440" t="s">
        <v>8659</v>
      </c>
      <c r="CB440" t="s">
        <v>440</v>
      </c>
      <c r="CC440" s="3">
        <v>85339</v>
      </c>
      <c r="CD440" t="s">
        <v>958</v>
      </c>
      <c r="CE440" t="s">
        <v>959</v>
      </c>
      <c r="CF440" s="4">
        <v>10.64</v>
      </c>
      <c r="CG440" s="4">
        <v>13.62</v>
      </c>
      <c r="CH440" s="4">
        <v>15.96</v>
      </c>
      <c r="CI440" s="4">
        <v>20.43</v>
      </c>
      <c r="CJ440" t="s">
        <v>123</v>
      </c>
      <c r="CK440" t="s">
        <v>2669</v>
      </c>
      <c r="CL440" t="s">
        <v>12032</v>
      </c>
      <c r="CO440" t="s">
        <v>124</v>
      </c>
      <c r="CP440" t="s">
        <v>121</v>
      </c>
      <c r="CQ440" t="s">
        <v>121</v>
      </c>
      <c r="CR440" t="s">
        <v>121</v>
      </c>
      <c r="CS440" t="s">
        <v>121</v>
      </c>
      <c r="CT440" t="s">
        <v>121</v>
      </c>
      <c r="CU440" t="s">
        <v>121</v>
      </c>
      <c r="CV440" t="s">
        <v>2374</v>
      </c>
      <c r="CW440" t="str">
        <f>"16027632179"</f>
        <v>16027632179</v>
      </c>
      <c r="CX440" t="s">
        <v>124</v>
      </c>
      <c r="CY440" t="s">
        <v>12033</v>
      </c>
      <c r="CZ440" t="s">
        <v>126</v>
      </c>
      <c r="DA440" t="s">
        <v>113</v>
      </c>
      <c r="DB440" t="s">
        <v>121</v>
      </c>
      <c r="DC440" t="s">
        <v>121</v>
      </c>
      <c r="DD440" t="s">
        <v>113</v>
      </c>
    </row>
    <row r="441" spans="1:113" ht="15" customHeight="1" x14ac:dyDescent="0.25">
      <c r="A441" t="s">
        <v>3688</v>
      </c>
      <c r="B441" t="s">
        <v>129</v>
      </c>
      <c r="C441" s="1">
        <v>44107.000252777776</v>
      </c>
      <c r="D441" s="1">
        <v>44148</v>
      </c>
      <c r="E441" t="s">
        <v>113</v>
      </c>
      <c r="F441" t="s">
        <v>1024</v>
      </c>
      <c r="G441" t="s">
        <v>12798</v>
      </c>
      <c r="H441" t="s">
        <v>649</v>
      </c>
      <c r="I441">
        <v>50</v>
      </c>
      <c r="J441">
        <v>50</v>
      </c>
      <c r="K441" s="1">
        <v>44197</v>
      </c>
      <c r="L441" s="1">
        <v>44276</v>
      </c>
      <c r="M441" s="1">
        <v>44197</v>
      </c>
      <c r="N441" s="1">
        <v>44276</v>
      </c>
      <c r="O441" t="s">
        <v>132</v>
      </c>
      <c r="P441" t="s">
        <v>3689</v>
      </c>
      <c r="R441" t="s">
        <v>3690</v>
      </c>
      <c r="T441" t="s">
        <v>3691</v>
      </c>
      <c r="U441" t="s">
        <v>158</v>
      </c>
      <c r="V441" s="3">
        <v>75656</v>
      </c>
      <c r="W441" t="s">
        <v>117</v>
      </c>
      <c r="Y441">
        <v>19036397016</v>
      </c>
      <c r="AA441">
        <v>71399</v>
      </c>
      <c r="AB441" t="s">
        <v>3692</v>
      </c>
      <c r="AC441" t="s">
        <v>3693</v>
      </c>
      <c r="AE441" t="s">
        <v>161</v>
      </c>
      <c r="AF441" t="s">
        <v>3690</v>
      </c>
      <c r="AH441" t="s">
        <v>3691</v>
      </c>
      <c r="AI441" t="s">
        <v>158</v>
      </c>
      <c r="AJ441" s="3">
        <v>75656</v>
      </c>
      <c r="AK441" t="s">
        <v>117</v>
      </c>
      <c r="AM441">
        <v>19036397016</v>
      </c>
      <c r="AO441" t="s">
        <v>3694</v>
      </c>
      <c r="AP441" t="s">
        <v>239</v>
      </c>
      <c r="AQ441" t="s">
        <v>1031</v>
      </c>
      <c r="AR441" t="s">
        <v>1032</v>
      </c>
      <c r="AS441" t="s">
        <v>1033</v>
      </c>
      <c r="AT441" t="s">
        <v>1034</v>
      </c>
      <c r="AU441" t="s">
        <v>1035</v>
      </c>
      <c r="AV441" t="s">
        <v>1036</v>
      </c>
      <c r="AW441" t="s">
        <v>158</v>
      </c>
      <c r="AX441" s="3">
        <v>75033</v>
      </c>
      <c r="AY441" t="s">
        <v>117</v>
      </c>
      <c r="BA441">
        <v>19727789690</v>
      </c>
      <c r="BC441" t="s">
        <v>1037</v>
      </c>
      <c r="BD441" t="s">
        <v>1038</v>
      </c>
      <c r="BG441" t="s">
        <v>158</v>
      </c>
      <c r="BH441" s="1">
        <v>44106.833333333336</v>
      </c>
      <c r="BI441">
        <v>48</v>
      </c>
      <c r="BJ441">
        <v>8</v>
      </c>
      <c r="BK441">
        <v>0</v>
      </c>
      <c r="BL441">
        <v>8</v>
      </c>
      <c r="BM441">
        <v>8</v>
      </c>
      <c r="BN441">
        <v>8</v>
      </c>
      <c r="BO441">
        <v>8</v>
      </c>
      <c r="BP441">
        <v>8</v>
      </c>
      <c r="BQ441" t="str">
        <f>"10:00 AM"</f>
        <v>10:00 AM</v>
      </c>
      <c r="BR441" t="str">
        <f>"6:00 PM"</f>
        <v>6:00 PM</v>
      </c>
      <c r="BS441" t="s">
        <v>120</v>
      </c>
      <c r="BT441">
        <v>0</v>
      </c>
      <c r="BU441">
        <v>0</v>
      </c>
      <c r="BV441" t="s">
        <v>113</v>
      </c>
      <c r="BW441">
        <v>0</v>
      </c>
      <c r="BX441" s="2" t="s">
        <v>3695</v>
      </c>
      <c r="BY441" t="s">
        <v>3690</v>
      </c>
      <c r="CA441" t="s">
        <v>3691</v>
      </c>
      <c r="CB441" t="s">
        <v>158</v>
      </c>
      <c r="CC441" s="3">
        <v>75656</v>
      </c>
      <c r="CD441" t="s">
        <v>3696</v>
      </c>
      <c r="CE441" t="s">
        <v>1861</v>
      </c>
      <c r="CF441" s="4">
        <v>9.57</v>
      </c>
      <c r="CG441" s="4">
        <v>11.13</v>
      </c>
      <c r="CH441" s="4">
        <v>14.36</v>
      </c>
      <c r="CI441" s="4">
        <v>16.7</v>
      </c>
      <c r="CJ441" t="s">
        <v>123</v>
      </c>
      <c r="CK441" t="s">
        <v>2669</v>
      </c>
      <c r="CL441" t="s">
        <v>3697</v>
      </c>
      <c r="CO441" t="s">
        <v>124</v>
      </c>
      <c r="CP441" t="s">
        <v>121</v>
      </c>
      <c r="CQ441" t="s">
        <v>121</v>
      </c>
      <c r="CR441" t="s">
        <v>121</v>
      </c>
      <c r="CS441" t="s">
        <v>121</v>
      </c>
      <c r="CT441" t="s">
        <v>121</v>
      </c>
      <c r="CU441" t="s">
        <v>121</v>
      </c>
      <c r="CV441" t="s">
        <v>3698</v>
      </c>
      <c r="CW441" t="str">
        <f>"19036397016"</f>
        <v>19036397016</v>
      </c>
      <c r="CX441" t="s">
        <v>124</v>
      </c>
      <c r="CY441" t="s">
        <v>1404</v>
      </c>
      <c r="CZ441" t="s">
        <v>126</v>
      </c>
      <c r="DA441" t="s">
        <v>113</v>
      </c>
      <c r="DB441" t="s">
        <v>121</v>
      </c>
      <c r="DC441" t="s">
        <v>121</v>
      </c>
      <c r="DD441" t="s">
        <v>113</v>
      </c>
    </row>
    <row r="442" spans="1:113" ht="15" customHeight="1" x14ac:dyDescent="0.25">
      <c r="A442" t="s">
        <v>10009</v>
      </c>
      <c r="B442" t="s">
        <v>129</v>
      </c>
      <c r="C442" s="1">
        <v>44107.000278587962</v>
      </c>
      <c r="D442" s="1">
        <v>44151</v>
      </c>
      <c r="E442" t="s">
        <v>113</v>
      </c>
      <c r="F442" t="s">
        <v>1024</v>
      </c>
      <c r="G442" t="s">
        <v>12798</v>
      </c>
      <c r="H442" t="s">
        <v>649</v>
      </c>
      <c r="I442">
        <v>5</v>
      </c>
      <c r="J442">
        <v>5</v>
      </c>
      <c r="K442" s="1">
        <v>44197</v>
      </c>
      <c r="L442" s="1">
        <v>44500</v>
      </c>
      <c r="M442" s="1">
        <v>44197</v>
      </c>
      <c r="N442" s="1">
        <v>44500</v>
      </c>
      <c r="O442" t="s">
        <v>132</v>
      </c>
      <c r="P442" t="s">
        <v>10010</v>
      </c>
      <c r="Q442" t="s">
        <v>10011</v>
      </c>
      <c r="R442" t="s">
        <v>10012</v>
      </c>
      <c r="T442" t="s">
        <v>10013</v>
      </c>
      <c r="U442" t="s">
        <v>440</v>
      </c>
      <c r="V442" s="3">
        <v>85381</v>
      </c>
      <c r="W442" t="s">
        <v>117</v>
      </c>
      <c r="Y442">
        <v>16233269622</v>
      </c>
      <c r="AA442">
        <v>71399</v>
      </c>
      <c r="AB442" t="s">
        <v>6723</v>
      </c>
      <c r="AC442" t="s">
        <v>10014</v>
      </c>
      <c r="AE442" t="s">
        <v>161</v>
      </c>
      <c r="AF442" t="s">
        <v>10012</v>
      </c>
      <c r="AH442" t="s">
        <v>10013</v>
      </c>
      <c r="AI442" t="s">
        <v>440</v>
      </c>
      <c r="AJ442" s="3">
        <v>85381</v>
      </c>
      <c r="AK442" t="s">
        <v>117</v>
      </c>
      <c r="AM442">
        <v>16233269622</v>
      </c>
      <c r="AO442" t="s">
        <v>10015</v>
      </c>
      <c r="AP442" t="s">
        <v>239</v>
      </c>
      <c r="AQ442" t="s">
        <v>1031</v>
      </c>
      <c r="AR442" t="s">
        <v>1032</v>
      </c>
      <c r="AS442" t="s">
        <v>1033</v>
      </c>
      <c r="AT442" t="s">
        <v>1034</v>
      </c>
      <c r="AU442" t="s">
        <v>1035</v>
      </c>
      <c r="AV442" t="s">
        <v>1036</v>
      </c>
      <c r="AW442" t="s">
        <v>158</v>
      </c>
      <c r="AX442" s="3">
        <v>75033</v>
      </c>
      <c r="AY442" t="s">
        <v>117</v>
      </c>
      <c r="BA442">
        <v>19727789690</v>
      </c>
      <c r="BC442" t="s">
        <v>2700</v>
      </c>
      <c r="BD442" t="s">
        <v>1038</v>
      </c>
      <c r="BG442" t="s">
        <v>440</v>
      </c>
      <c r="BH442" s="1">
        <v>44106.833333333336</v>
      </c>
      <c r="BI442">
        <v>48</v>
      </c>
      <c r="BJ442">
        <v>8</v>
      </c>
      <c r="BK442">
        <v>0</v>
      </c>
      <c r="BL442">
        <v>8</v>
      </c>
      <c r="BM442">
        <v>8</v>
      </c>
      <c r="BN442">
        <v>8</v>
      </c>
      <c r="BO442">
        <v>8</v>
      </c>
      <c r="BP442">
        <v>8</v>
      </c>
      <c r="BQ442" t="str">
        <f>"12:00 PM"</f>
        <v>12:00 PM</v>
      </c>
      <c r="BR442" t="str">
        <f>"9:00 PM"</f>
        <v>9:00 PM</v>
      </c>
      <c r="BS442" t="s">
        <v>120</v>
      </c>
      <c r="BT442">
        <v>0</v>
      </c>
      <c r="BU442">
        <v>0</v>
      </c>
      <c r="BV442" t="s">
        <v>113</v>
      </c>
      <c r="BW442">
        <v>0</v>
      </c>
      <c r="BX442" t="s">
        <v>10016</v>
      </c>
      <c r="BY442" t="s">
        <v>10017</v>
      </c>
      <c r="CA442" t="s">
        <v>10018</v>
      </c>
      <c r="CB442" t="s">
        <v>440</v>
      </c>
      <c r="CC442" s="3">
        <v>85381</v>
      </c>
      <c r="CD442" t="s">
        <v>958</v>
      </c>
      <c r="CE442" t="s">
        <v>959</v>
      </c>
      <c r="CF442" s="4">
        <v>12.54</v>
      </c>
      <c r="CG442" s="4">
        <v>13.62</v>
      </c>
      <c r="CH442" s="4">
        <v>18.809999999999999</v>
      </c>
      <c r="CI442" s="4">
        <v>20.43</v>
      </c>
      <c r="CJ442" t="s">
        <v>123</v>
      </c>
      <c r="CK442" t="s">
        <v>2704</v>
      </c>
      <c r="CL442" t="s">
        <v>10019</v>
      </c>
      <c r="CO442" t="s">
        <v>124</v>
      </c>
      <c r="CP442" t="s">
        <v>121</v>
      </c>
      <c r="CQ442" t="s">
        <v>121</v>
      </c>
      <c r="CR442" t="s">
        <v>121</v>
      </c>
      <c r="CS442" t="s">
        <v>121</v>
      </c>
      <c r="CT442" t="s">
        <v>121</v>
      </c>
      <c r="CU442" t="s">
        <v>121</v>
      </c>
      <c r="CV442" t="s">
        <v>10020</v>
      </c>
      <c r="CW442" t="str">
        <f>"16233269622"</f>
        <v>16233269622</v>
      </c>
      <c r="CX442" t="s">
        <v>124</v>
      </c>
      <c r="CY442" t="s">
        <v>10021</v>
      </c>
      <c r="CZ442" t="s">
        <v>126</v>
      </c>
      <c r="DA442" t="s">
        <v>113</v>
      </c>
      <c r="DB442" t="s">
        <v>121</v>
      </c>
      <c r="DC442" t="s">
        <v>121</v>
      </c>
      <c r="DD442" t="s">
        <v>113</v>
      </c>
    </row>
    <row r="443" spans="1:113" ht="15" customHeight="1" x14ac:dyDescent="0.25">
      <c r="A443" t="s">
        <v>8656</v>
      </c>
      <c r="B443" t="s">
        <v>129</v>
      </c>
      <c r="C443" s="1">
        <v>44107.000459722221</v>
      </c>
      <c r="D443" s="1">
        <v>44148</v>
      </c>
      <c r="E443" t="s">
        <v>113</v>
      </c>
      <c r="F443" t="s">
        <v>1024</v>
      </c>
      <c r="G443" t="s">
        <v>12798</v>
      </c>
      <c r="H443" t="s">
        <v>649</v>
      </c>
      <c r="I443">
        <v>25</v>
      </c>
      <c r="J443">
        <v>25</v>
      </c>
      <c r="K443" s="1">
        <v>44197</v>
      </c>
      <c r="L443" s="1">
        <v>44500</v>
      </c>
      <c r="M443" s="1">
        <v>44197</v>
      </c>
      <c r="N443" s="1">
        <v>44500</v>
      </c>
      <c r="O443" t="s">
        <v>132</v>
      </c>
      <c r="P443" t="s">
        <v>8657</v>
      </c>
      <c r="R443" t="s">
        <v>8658</v>
      </c>
      <c r="T443" t="s">
        <v>8659</v>
      </c>
      <c r="U443" t="s">
        <v>440</v>
      </c>
      <c r="V443" s="3">
        <v>85339</v>
      </c>
      <c r="W443" t="s">
        <v>117</v>
      </c>
      <c r="Y443">
        <v>16027639955</v>
      </c>
      <c r="AA443">
        <v>71399</v>
      </c>
      <c r="AB443" t="s">
        <v>8660</v>
      </c>
      <c r="AC443" t="s">
        <v>8661</v>
      </c>
      <c r="AE443" t="s">
        <v>161</v>
      </c>
      <c r="AF443" t="s">
        <v>8658</v>
      </c>
      <c r="AH443" t="s">
        <v>8659</v>
      </c>
      <c r="AI443" t="s">
        <v>440</v>
      </c>
      <c r="AJ443" s="3">
        <v>85339</v>
      </c>
      <c r="AK443" t="s">
        <v>117</v>
      </c>
      <c r="AM443">
        <v>16027639955</v>
      </c>
      <c r="AO443" t="s">
        <v>8662</v>
      </c>
      <c r="AP443" t="s">
        <v>239</v>
      </c>
      <c r="AQ443" t="s">
        <v>1031</v>
      </c>
      <c r="AR443" t="s">
        <v>1032</v>
      </c>
      <c r="AS443" t="s">
        <v>1033</v>
      </c>
      <c r="AT443" t="s">
        <v>1034</v>
      </c>
      <c r="AU443" t="s">
        <v>1035</v>
      </c>
      <c r="AV443" t="s">
        <v>1036</v>
      </c>
      <c r="AW443" t="s">
        <v>158</v>
      </c>
      <c r="AX443" s="3">
        <v>75033</v>
      </c>
      <c r="AY443" t="s">
        <v>117</v>
      </c>
      <c r="BA443">
        <v>19727789690</v>
      </c>
      <c r="BC443" t="s">
        <v>1037</v>
      </c>
      <c r="BD443" t="s">
        <v>1038</v>
      </c>
      <c r="BG443" t="s">
        <v>440</v>
      </c>
      <c r="BH443" s="1">
        <v>44106.833333333336</v>
      </c>
      <c r="BI443">
        <v>48</v>
      </c>
      <c r="BJ443">
        <v>8</v>
      </c>
      <c r="BK443">
        <v>0</v>
      </c>
      <c r="BL443">
        <v>8</v>
      </c>
      <c r="BM443">
        <v>8</v>
      </c>
      <c r="BN443">
        <v>8</v>
      </c>
      <c r="BO443">
        <v>8</v>
      </c>
      <c r="BP443">
        <v>8</v>
      </c>
      <c r="BQ443" t="str">
        <f>"10:00 AM"</f>
        <v>10:00 AM</v>
      </c>
      <c r="BR443" t="str">
        <f>"7:00 PM"</f>
        <v>7:00 PM</v>
      </c>
      <c r="BS443" t="s">
        <v>120</v>
      </c>
      <c r="BT443">
        <v>0</v>
      </c>
      <c r="BU443">
        <v>0</v>
      </c>
      <c r="BV443" t="s">
        <v>113</v>
      </c>
      <c r="BW443">
        <v>0</v>
      </c>
      <c r="BX443" s="2" t="s">
        <v>7252</v>
      </c>
      <c r="BY443" t="s">
        <v>8658</v>
      </c>
      <c r="CA443" t="s">
        <v>8659</v>
      </c>
      <c r="CB443" t="s">
        <v>440</v>
      </c>
      <c r="CC443" s="3">
        <v>85339</v>
      </c>
      <c r="CD443" t="s">
        <v>958</v>
      </c>
      <c r="CE443" t="s">
        <v>959</v>
      </c>
      <c r="CF443" s="4">
        <v>10.64</v>
      </c>
      <c r="CG443" s="4">
        <v>13.62</v>
      </c>
      <c r="CH443" s="4">
        <v>15.96</v>
      </c>
      <c r="CI443" s="4">
        <v>20.43</v>
      </c>
      <c r="CJ443" t="s">
        <v>123</v>
      </c>
      <c r="CK443" t="s">
        <v>2669</v>
      </c>
      <c r="CL443" t="s">
        <v>8663</v>
      </c>
      <c r="CO443" t="s">
        <v>124</v>
      </c>
      <c r="CP443" t="s">
        <v>121</v>
      </c>
      <c r="CQ443" t="s">
        <v>121</v>
      </c>
      <c r="CR443" t="s">
        <v>121</v>
      </c>
      <c r="CS443" t="s">
        <v>121</v>
      </c>
      <c r="CT443" t="s">
        <v>121</v>
      </c>
      <c r="CU443" t="s">
        <v>121</v>
      </c>
      <c r="CV443" t="s">
        <v>2374</v>
      </c>
      <c r="CW443" t="str">
        <f>"16027639955"</f>
        <v>16027639955</v>
      </c>
      <c r="CX443" t="s">
        <v>124</v>
      </c>
      <c r="CY443" t="s">
        <v>461</v>
      </c>
      <c r="CZ443" t="s">
        <v>126</v>
      </c>
      <c r="DA443" t="s">
        <v>113</v>
      </c>
      <c r="DB443" t="s">
        <v>121</v>
      </c>
      <c r="DC443" t="s">
        <v>121</v>
      </c>
      <c r="DD443" t="s">
        <v>113</v>
      </c>
    </row>
    <row r="444" spans="1:113" ht="15" customHeight="1" x14ac:dyDescent="0.25">
      <c r="A444" t="s">
        <v>8664</v>
      </c>
      <c r="B444" t="s">
        <v>129</v>
      </c>
      <c r="C444" s="1">
        <v>44107.000669212961</v>
      </c>
      <c r="D444" s="1">
        <v>44148</v>
      </c>
      <c r="E444" t="s">
        <v>113</v>
      </c>
      <c r="F444" t="s">
        <v>1024</v>
      </c>
      <c r="G444" t="s">
        <v>12798</v>
      </c>
      <c r="H444" t="s">
        <v>649</v>
      </c>
      <c r="I444">
        <v>15</v>
      </c>
      <c r="J444">
        <v>15</v>
      </c>
      <c r="K444" s="1">
        <v>44197</v>
      </c>
      <c r="L444" s="1">
        <v>44500</v>
      </c>
      <c r="M444" s="1">
        <v>44197</v>
      </c>
      <c r="N444" s="1">
        <v>44500</v>
      </c>
      <c r="O444" t="s">
        <v>132</v>
      </c>
      <c r="P444" t="s">
        <v>8665</v>
      </c>
      <c r="R444" t="s">
        <v>8658</v>
      </c>
      <c r="S444" t="s">
        <v>8666</v>
      </c>
      <c r="T444" t="s">
        <v>8659</v>
      </c>
      <c r="U444" t="s">
        <v>440</v>
      </c>
      <c r="V444" s="3">
        <v>85339</v>
      </c>
      <c r="W444" t="s">
        <v>117</v>
      </c>
      <c r="Y444">
        <v>16027631372</v>
      </c>
      <c r="AA444">
        <v>71399</v>
      </c>
      <c r="AB444" t="s">
        <v>1969</v>
      </c>
      <c r="AC444" t="s">
        <v>2697</v>
      </c>
      <c r="AE444" t="s">
        <v>161</v>
      </c>
      <c r="AF444" t="s">
        <v>8658</v>
      </c>
      <c r="AG444" t="s">
        <v>8666</v>
      </c>
      <c r="AH444" t="s">
        <v>8659</v>
      </c>
      <c r="AI444" t="s">
        <v>440</v>
      </c>
      <c r="AJ444" s="3">
        <v>85339</v>
      </c>
      <c r="AK444" t="s">
        <v>117</v>
      </c>
      <c r="AM444">
        <v>16027631372</v>
      </c>
      <c r="AO444" t="s">
        <v>8667</v>
      </c>
      <c r="AP444" t="s">
        <v>239</v>
      </c>
      <c r="AQ444" t="s">
        <v>1031</v>
      </c>
      <c r="AR444" t="s">
        <v>1032</v>
      </c>
      <c r="AS444" t="s">
        <v>1033</v>
      </c>
      <c r="AT444" t="s">
        <v>1034</v>
      </c>
      <c r="AU444" t="s">
        <v>1035</v>
      </c>
      <c r="AV444" t="s">
        <v>1036</v>
      </c>
      <c r="AW444" t="s">
        <v>158</v>
      </c>
      <c r="AX444" s="3">
        <v>75033</v>
      </c>
      <c r="AY444" t="s">
        <v>117</v>
      </c>
      <c r="BA444">
        <v>19727789690</v>
      </c>
      <c r="BC444" t="s">
        <v>1037</v>
      </c>
      <c r="BD444" t="s">
        <v>8668</v>
      </c>
      <c r="BG444" t="s">
        <v>440</v>
      </c>
      <c r="BH444" s="1">
        <v>44106.833333333336</v>
      </c>
      <c r="BI444">
        <v>48</v>
      </c>
      <c r="BJ444">
        <v>8</v>
      </c>
      <c r="BK444">
        <v>0</v>
      </c>
      <c r="BL444">
        <v>8</v>
      </c>
      <c r="BM444">
        <v>8</v>
      </c>
      <c r="BN444">
        <v>8</v>
      </c>
      <c r="BO444">
        <v>8</v>
      </c>
      <c r="BP444">
        <v>8</v>
      </c>
      <c r="BQ444" t="str">
        <f>"10:00 AM"</f>
        <v>10:00 AM</v>
      </c>
      <c r="BR444" t="str">
        <f>"7:00 PM"</f>
        <v>7:00 PM</v>
      </c>
      <c r="BS444" t="s">
        <v>120</v>
      </c>
      <c r="BT444">
        <v>0</v>
      </c>
      <c r="BU444">
        <v>0</v>
      </c>
      <c r="BV444" t="s">
        <v>113</v>
      </c>
      <c r="BW444">
        <v>0</v>
      </c>
      <c r="BX444" t="s">
        <v>8669</v>
      </c>
      <c r="BY444" t="s">
        <v>8658</v>
      </c>
      <c r="CA444" t="s">
        <v>8659</v>
      </c>
      <c r="CB444" t="s">
        <v>440</v>
      </c>
      <c r="CC444" s="3">
        <v>85339</v>
      </c>
      <c r="CD444" t="s">
        <v>958</v>
      </c>
      <c r="CE444" t="s">
        <v>959</v>
      </c>
      <c r="CF444" s="4">
        <v>9.83</v>
      </c>
      <c r="CG444" s="4">
        <v>13.62</v>
      </c>
      <c r="CH444" s="4">
        <v>14.75</v>
      </c>
      <c r="CI444" s="4">
        <v>20.43</v>
      </c>
      <c r="CJ444" t="s">
        <v>123</v>
      </c>
      <c r="CK444" t="s">
        <v>2669</v>
      </c>
      <c r="CL444" t="s">
        <v>8670</v>
      </c>
      <c r="CO444" t="s">
        <v>124</v>
      </c>
      <c r="CP444" t="s">
        <v>121</v>
      </c>
      <c r="CQ444" t="s">
        <v>121</v>
      </c>
      <c r="CR444" t="s">
        <v>121</v>
      </c>
      <c r="CS444" t="s">
        <v>121</v>
      </c>
      <c r="CT444" t="s">
        <v>121</v>
      </c>
      <c r="CU444" t="s">
        <v>121</v>
      </c>
      <c r="CV444" t="s">
        <v>2374</v>
      </c>
      <c r="CW444" t="str">
        <f>"16027631372"</f>
        <v>16027631372</v>
      </c>
      <c r="CX444" t="s">
        <v>124</v>
      </c>
      <c r="CY444" t="s">
        <v>461</v>
      </c>
      <c r="CZ444" t="s">
        <v>126</v>
      </c>
      <c r="DA444" t="s">
        <v>113</v>
      </c>
      <c r="DB444" t="s">
        <v>121</v>
      </c>
      <c r="DC444" t="s">
        <v>121</v>
      </c>
      <c r="DD444" t="s">
        <v>113</v>
      </c>
    </row>
    <row r="445" spans="1:113" ht="15" customHeight="1" x14ac:dyDescent="0.25">
      <c r="A445" t="s">
        <v>11219</v>
      </c>
      <c r="B445" t="s">
        <v>129</v>
      </c>
      <c r="C445" s="1">
        <v>44107.001437615741</v>
      </c>
      <c r="D445" s="1">
        <v>44151</v>
      </c>
      <c r="E445" t="s">
        <v>113</v>
      </c>
      <c r="F445" t="s">
        <v>1024</v>
      </c>
      <c r="G445" t="s">
        <v>12798</v>
      </c>
      <c r="H445" t="s">
        <v>649</v>
      </c>
      <c r="I445">
        <v>25</v>
      </c>
      <c r="J445">
        <v>25</v>
      </c>
      <c r="K445" s="1">
        <v>44197</v>
      </c>
      <c r="L445" s="1">
        <v>44500</v>
      </c>
      <c r="M445" s="1">
        <v>44197</v>
      </c>
      <c r="N445" s="1">
        <v>44500</v>
      </c>
      <c r="O445" t="s">
        <v>132</v>
      </c>
      <c r="P445" t="s">
        <v>11220</v>
      </c>
      <c r="R445" t="s">
        <v>11221</v>
      </c>
      <c r="T445" t="s">
        <v>6875</v>
      </c>
      <c r="U445" t="s">
        <v>158</v>
      </c>
      <c r="V445" s="3">
        <v>78131</v>
      </c>
      <c r="W445" t="s">
        <v>117</v>
      </c>
      <c r="Y445">
        <v>12144030706</v>
      </c>
      <c r="AA445">
        <v>71399</v>
      </c>
      <c r="AB445" t="s">
        <v>11222</v>
      </c>
      <c r="AC445" t="s">
        <v>3617</v>
      </c>
      <c r="AE445" t="s">
        <v>161</v>
      </c>
      <c r="AF445" t="s">
        <v>11221</v>
      </c>
      <c r="AH445" t="s">
        <v>6875</v>
      </c>
      <c r="AI445" t="s">
        <v>158</v>
      </c>
      <c r="AJ445" s="3">
        <v>78131</v>
      </c>
      <c r="AK445" t="s">
        <v>117</v>
      </c>
      <c r="AM445">
        <v>12144030706</v>
      </c>
      <c r="AO445" t="s">
        <v>11223</v>
      </c>
      <c r="AP445" t="s">
        <v>239</v>
      </c>
      <c r="AQ445" t="s">
        <v>1031</v>
      </c>
      <c r="AR445" t="s">
        <v>1032</v>
      </c>
      <c r="AS445" t="s">
        <v>1033</v>
      </c>
      <c r="AT445" t="s">
        <v>1034</v>
      </c>
      <c r="AU445" t="s">
        <v>1035</v>
      </c>
      <c r="AV445" t="s">
        <v>1036</v>
      </c>
      <c r="AW445" t="s">
        <v>158</v>
      </c>
      <c r="AX445" s="3">
        <v>75033</v>
      </c>
      <c r="AY445" t="s">
        <v>117</v>
      </c>
      <c r="BA445">
        <v>19727789690</v>
      </c>
      <c r="BC445" t="s">
        <v>1037</v>
      </c>
      <c r="BD445" t="s">
        <v>1038</v>
      </c>
      <c r="BG445" t="s">
        <v>158</v>
      </c>
      <c r="BH445" s="1">
        <v>44106.833333333336</v>
      </c>
      <c r="BI445">
        <v>48</v>
      </c>
      <c r="BJ445">
        <v>8</v>
      </c>
      <c r="BK445">
        <v>0</v>
      </c>
      <c r="BL445">
        <v>8</v>
      </c>
      <c r="BM445">
        <v>8</v>
      </c>
      <c r="BN445">
        <v>8</v>
      </c>
      <c r="BO445">
        <v>8</v>
      </c>
      <c r="BP445">
        <v>8</v>
      </c>
      <c r="BQ445" t="str">
        <f>"10:00 AM"</f>
        <v>10:00 AM</v>
      </c>
      <c r="BR445" t="str">
        <f>"7:00 PM"</f>
        <v>7:00 PM</v>
      </c>
      <c r="BS445" t="s">
        <v>120</v>
      </c>
      <c r="BT445">
        <v>0</v>
      </c>
      <c r="BU445">
        <v>0</v>
      </c>
      <c r="BV445" t="s">
        <v>113</v>
      </c>
      <c r="BW445">
        <v>0</v>
      </c>
      <c r="BX445" s="2" t="s">
        <v>11224</v>
      </c>
      <c r="BY445" t="s">
        <v>11221</v>
      </c>
      <c r="CA445" t="s">
        <v>6875</v>
      </c>
      <c r="CB445" t="s">
        <v>158</v>
      </c>
      <c r="CC445" s="3">
        <v>78131</v>
      </c>
      <c r="CD445" t="s">
        <v>11225</v>
      </c>
      <c r="CE445" t="s">
        <v>2198</v>
      </c>
      <c r="CF445" s="4">
        <v>9.83</v>
      </c>
      <c r="CG445" s="4">
        <v>14.26</v>
      </c>
      <c r="CH445" s="4">
        <v>14.75</v>
      </c>
      <c r="CI445" s="4">
        <v>21.39</v>
      </c>
      <c r="CJ445" t="s">
        <v>123</v>
      </c>
      <c r="CK445" t="s">
        <v>2372</v>
      </c>
      <c r="CL445" t="s">
        <v>11226</v>
      </c>
      <c r="CO445" t="s">
        <v>124</v>
      </c>
      <c r="CP445" t="s">
        <v>121</v>
      </c>
      <c r="CQ445" t="s">
        <v>121</v>
      </c>
      <c r="CR445" t="s">
        <v>121</v>
      </c>
      <c r="CS445" t="s">
        <v>121</v>
      </c>
      <c r="CT445" t="s">
        <v>121</v>
      </c>
      <c r="CU445" t="s">
        <v>121</v>
      </c>
      <c r="CV445" t="s">
        <v>2374</v>
      </c>
      <c r="CW445" t="str">
        <f>"12144030706"</f>
        <v>12144030706</v>
      </c>
      <c r="CX445" t="s">
        <v>124</v>
      </c>
      <c r="CY445" t="s">
        <v>1094</v>
      </c>
      <c r="CZ445" t="s">
        <v>126</v>
      </c>
      <c r="DA445" t="s">
        <v>113</v>
      </c>
      <c r="DB445" t="s">
        <v>121</v>
      </c>
      <c r="DC445" t="s">
        <v>121</v>
      </c>
      <c r="DD445" t="s">
        <v>113</v>
      </c>
    </row>
    <row r="446" spans="1:113" ht="15" customHeight="1" x14ac:dyDescent="0.25">
      <c r="A446" t="s">
        <v>1023</v>
      </c>
      <c r="B446" t="s">
        <v>129</v>
      </c>
      <c r="C446" s="1">
        <v>44107.001242939812</v>
      </c>
      <c r="D446" s="1">
        <v>44148</v>
      </c>
      <c r="E446" t="s">
        <v>113</v>
      </c>
      <c r="F446" t="s">
        <v>1024</v>
      </c>
      <c r="G446" t="s">
        <v>12798</v>
      </c>
      <c r="H446" t="s">
        <v>649</v>
      </c>
      <c r="I446">
        <v>5</v>
      </c>
      <c r="J446">
        <v>5</v>
      </c>
      <c r="K446" s="1">
        <v>44197</v>
      </c>
      <c r="L446" s="1">
        <v>44500</v>
      </c>
      <c r="M446" s="1">
        <v>44197</v>
      </c>
      <c r="N446" s="1">
        <v>44500</v>
      </c>
      <c r="O446" t="s">
        <v>132</v>
      </c>
      <c r="P446" t="s">
        <v>1025</v>
      </c>
      <c r="R446" t="s">
        <v>1026</v>
      </c>
      <c r="T446" t="s">
        <v>565</v>
      </c>
      <c r="U446" t="s">
        <v>440</v>
      </c>
      <c r="V446" s="3">
        <v>85044</v>
      </c>
      <c r="W446" t="s">
        <v>117</v>
      </c>
      <c r="Y446">
        <v>16027633188</v>
      </c>
      <c r="AA446">
        <v>71399</v>
      </c>
      <c r="AB446" t="s">
        <v>1027</v>
      </c>
      <c r="AC446" t="s">
        <v>1028</v>
      </c>
      <c r="AE446" t="s">
        <v>139</v>
      </c>
      <c r="AF446" t="s">
        <v>1029</v>
      </c>
      <c r="AH446" t="s">
        <v>571</v>
      </c>
      <c r="AI446" t="s">
        <v>440</v>
      </c>
      <c r="AJ446" s="3">
        <v>85044</v>
      </c>
      <c r="AK446" t="s">
        <v>117</v>
      </c>
      <c r="AM446">
        <v>16027633188</v>
      </c>
      <c r="AO446" t="s">
        <v>1030</v>
      </c>
      <c r="AP446" t="s">
        <v>239</v>
      </c>
      <c r="AQ446" t="s">
        <v>1031</v>
      </c>
      <c r="AR446" t="s">
        <v>1032</v>
      </c>
      <c r="AS446" t="s">
        <v>1033</v>
      </c>
      <c r="AT446" t="s">
        <v>1034</v>
      </c>
      <c r="AU446" t="s">
        <v>1035</v>
      </c>
      <c r="AV446" t="s">
        <v>1036</v>
      </c>
      <c r="AW446" t="s">
        <v>158</v>
      </c>
      <c r="AX446" s="3">
        <v>75033</v>
      </c>
      <c r="AY446" t="s">
        <v>117</v>
      </c>
      <c r="BA446">
        <v>19727789690</v>
      </c>
      <c r="BC446" t="s">
        <v>1037</v>
      </c>
      <c r="BD446" t="s">
        <v>1038</v>
      </c>
      <c r="BG446" t="s">
        <v>440</v>
      </c>
      <c r="BH446" s="1">
        <v>44106.833333333336</v>
      </c>
      <c r="BI446">
        <v>48</v>
      </c>
      <c r="BJ446">
        <v>8</v>
      </c>
      <c r="BK446">
        <v>0</v>
      </c>
      <c r="BL446">
        <v>8</v>
      </c>
      <c r="BM446">
        <v>8</v>
      </c>
      <c r="BN446">
        <v>8</v>
      </c>
      <c r="BO446">
        <v>8</v>
      </c>
      <c r="BP446">
        <v>8</v>
      </c>
      <c r="BQ446" t="str">
        <f>"10:00 AM"</f>
        <v>10:00 AM</v>
      </c>
      <c r="BR446" t="str">
        <f>"7:00 PM"</f>
        <v>7:00 PM</v>
      </c>
      <c r="BS446" t="s">
        <v>120</v>
      </c>
      <c r="BT446">
        <v>0</v>
      </c>
      <c r="BU446">
        <v>0</v>
      </c>
      <c r="BV446" t="s">
        <v>113</v>
      </c>
      <c r="BW446">
        <v>0</v>
      </c>
      <c r="BX446" s="2" t="s">
        <v>1039</v>
      </c>
      <c r="BY446" t="s">
        <v>1026</v>
      </c>
      <c r="CA446" t="s">
        <v>565</v>
      </c>
      <c r="CB446" t="s">
        <v>440</v>
      </c>
      <c r="CC446" s="3">
        <v>85044</v>
      </c>
      <c r="CD446" t="s">
        <v>958</v>
      </c>
      <c r="CE446" t="s">
        <v>959</v>
      </c>
      <c r="CF446" s="4">
        <v>11.02</v>
      </c>
      <c r="CG446" s="4">
        <v>14.26</v>
      </c>
      <c r="CH446" s="4">
        <v>16.53</v>
      </c>
      <c r="CI446" s="4">
        <v>21.39</v>
      </c>
      <c r="CJ446" t="s">
        <v>123</v>
      </c>
      <c r="CK446" t="s">
        <v>1040</v>
      </c>
      <c r="CL446" t="s">
        <v>1041</v>
      </c>
      <c r="CO446" t="s">
        <v>124</v>
      </c>
      <c r="CP446" t="s">
        <v>121</v>
      </c>
      <c r="CQ446" t="s">
        <v>121</v>
      </c>
      <c r="CR446" t="s">
        <v>121</v>
      </c>
      <c r="CS446" t="s">
        <v>121</v>
      </c>
      <c r="CT446" t="s">
        <v>121</v>
      </c>
      <c r="CU446" t="s">
        <v>121</v>
      </c>
      <c r="CV446" t="s">
        <v>1042</v>
      </c>
      <c r="CW446" t="str">
        <f>"16027633188"</f>
        <v>16027633188</v>
      </c>
      <c r="CX446" t="s">
        <v>124</v>
      </c>
      <c r="CY446" t="s">
        <v>461</v>
      </c>
      <c r="CZ446" t="s">
        <v>126</v>
      </c>
      <c r="DA446" t="s">
        <v>113</v>
      </c>
      <c r="DB446" t="s">
        <v>121</v>
      </c>
      <c r="DC446" t="s">
        <v>121</v>
      </c>
      <c r="DD446" t="s">
        <v>113</v>
      </c>
    </row>
    <row r="447" spans="1:113" ht="15" customHeight="1" x14ac:dyDescent="0.25">
      <c r="A447" t="s">
        <v>3699</v>
      </c>
      <c r="B447" t="s">
        <v>129</v>
      </c>
      <c r="C447" s="1">
        <v>44107.000854976854</v>
      </c>
      <c r="D447" s="1">
        <v>44148</v>
      </c>
      <c r="E447" t="s">
        <v>113</v>
      </c>
      <c r="F447" t="s">
        <v>1024</v>
      </c>
      <c r="G447" t="s">
        <v>12798</v>
      </c>
      <c r="H447" t="s">
        <v>649</v>
      </c>
      <c r="I447">
        <v>30</v>
      </c>
      <c r="J447">
        <v>30</v>
      </c>
      <c r="K447" s="1">
        <v>44197</v>
      </c>
      <c r="L447" s="1">
        <v>44477</v>
      </c>
      <c r="M447" s="1">
        <v>44197</v>
      </c>
      <c r="N447" s="1">
        <v>44477</v>
      </c>
      <c r="O447" t="s">
        <v>132</v>
      </c>
      <c r="P447" t="s">
        <v>3700</v>
      </c>
      <c r="R447" t="s">
        <v>3701</v>
      </c>
      <c r="T447" t="s">
        <v>3702</v>
      </c>
      <c r="U447" t="s">
        <v>750</v>
      </c>
      <c r="V447" s="3">
        <v>43953</v>
      </c>
      <c r="W447" t="s">
        <v>117</v>
      </c>
      <c r="Y447">
        <v>17402662950</v>
      </c>
      <c r="AA447">
        <v>71399</v>
      </c>
      <c r="AB447" t="s">
        <v>3703</v>
      </c>
      <c r="AC447" t="s">
        <v>3704</v>
      </c>
      <c r="AE447" t="s">
        <v>291</v>
      </c>
      <c r="AF447" t="s">
        <v>3701</v>
      </c>
      <c r="AH447" t="s">
        <v>3702</v>
      </c>
      <c r="AI447" t="s">
        <v>750</v>
      </c>
      <c r="AJ447" s="3">
        <v>43953</v>
      </c>
      <c r="AK447" t="s">
        <v>117</v>
      </c>
      <c r="AM447">
        <v>17402662950</v>
      </c>
      <c r="AO447" t="s">
        <v>3705</v>
      </c>
      <c r="AP447" t="s">
        <v>239</v>
      </c>
      <c r="AQ447" t="s">
        <v>1031</v>
      </c>
      <c r="AR447" t="s">
        <v>1032</v>
      </c>
      <c r="AS447" t="s">
        <v>1033</v>
      </c>
      <c r="AT447" t="s">
        <v>1034</v>
      </c>
      <c r="AU447" t="s">
        <v>1035</v>
      </c>
      <c r="AV447" t="s">
        <v>1036</v>
      </c>
      <c r="AW447" t="s">
        <v>158</v>
      </c>
      <c r="AX447" s="3">
        <v>75033</v>
      </c>
      <c r="AY447" t="s">
        <v>117</v>
      </c>
      <c r="BA447">
        <v>19727789690</v>
      </c>
      <c r="BC447" t="s">
        <v>1037</v>
      </c>
      <c r="BD447" t="s">
        <v>1038</v>
      </c>
      <c r="BG447" t="s">
        <v>750</v>
      </c>
      <c r="BH447" s="1">
        <v>44106.833333333336</v>
      </c>
      <c r="BI447">
        <v>48</v>
      </c>
      <c r="BJ447">
        <v>8</v>
      </c>
      <c r="BK447">
        <v>0</v>
      </c>
      <c r="BL447">
        <v>8</v>
      </c>
      <c r="BM447">
        <v>8</v>
      </c>
      <c r="BN447">
        <v>8</v>
      </c>
      <c r="BO447">
        <v>8</v>
      </c>
      <c r="BP447">
        <v>8</v>
      </c>
      <c r="BQ447" t="str">
        <f>"10:00 AM"</f>
        <v>10:00 AM</v>
      </c>
      <c r="BR447" t="str">
        <f>"7:00 PM"</f>
        <v>7:00 PM</v>
      </c>
      <c r="BS447" t="s">
        <v>120</v>
      </c>
      <c r="BT447">
        <v>0</v>
      </c>
      <c r="BU447">
        <v>0</v>
      </c>
      <c r="BV447" t="s">
        <v>113</v>
      </c>
      <c r="BW447">
        <v>0</v>
      </c>
      <c r="BX447" t="s">
        <v>3706</v>
      </c>
      <c r="BY447" t="s">
        <v>3701</v>
      </c>
      <c r="CA447" t="s">
        <v>3702</v>
      </c>
      <c r="CB447" t="s">
        <v>750</v>
      </c>
      <c r="CC447" s="3">
        <v>43953</v>
      </c>
      <c r="CD447" t="s">
        <v>3707</v>
      </c>
      <c r="CE447" t="s">
        <v>3708</v>
      </c>
      <c r="CF447" s="4">
        <v>9.67</v>
      </c>
      <c r="CG447" s="4">
        <v>11.43</v>
      </c>
      <c r="CH447" s="4">
        <v>14.51</v>
      </c>
      <c r="CI447" s="4">
        <v>17.149999999999999</v>
      </c>
      <c r="CJ447" t="s">
        <v>123</v>
      </c>
      <c r="CK447" t="s">
        <v>2372</v>
      </c>
      <c r="CL447" t="s">
        <v>3709</v>
      </c>
      <c r="CO447" t="s">
        <v>124</v>
      </c>
      <c r="CP447" t="s">
        <v>121</v>
      </c>
      <c r="CQ447" t="s">
        <v>121</v>
      </c>
      <c r="CR447" t="s">
        <v>121</v>
      </c>
      <c r="CS447" t="s">
        <v>121</v>
      </c>
      <c r="CT447" t="s">
        <v>121</v>
      </c>
      <c r="CU447" t="s">
        <v>121</v>
      </c>
      <c r="CV447" t="s">
        <v>3710</v>
      </c>
      <c r="CW447" t="str">
        <f>"17402662950"</f>
        <v>17402662950</v>
      </c>
      <c r="CX447" t="s">
        <v>124</v>
      </c>
      <c r="CY447" t="s">
        <v>3711</v>
      </c>
      <c r="CZ447" t="s">
        <v>126</v>
      </c>
      <c r="DA447" t="s">
        <v>113</v>
      </c>
      <c r="DB447" t="s">
        <v>121</v>
      </c>
      <c r="DC447" t="s">
        <v>121</v>
      </c>
      <c r="DD447" t="s">
        <v>113</v>
      </c>
    </row>
    <row r="448" spans="1:113" ht="15" customHeight="1" x14ac:dyDescent="0.25">
      <c r="A448" t="s">
        <v>4319</v>
      </c>
      <c r="B448" t="s">
        <v>129</v>
      </c>
      <c r="C448" s="1">
        <v>44107.001393402781</v>
      </c>
      <c r="D448" s="1">
        <v>44148</v>
      </c>
      <c r="E448" t="s">
        <v>113</v>
      </c>
      <c r="F448" t="s">
        <v>1024</v>
      </c>
      <c r="G448" t="s">
        <v>12798</v>
      </c>
      <c r="H448" t="s">
        <v>649</v>
      </c>
      <c r="I448">
        <v>5</v>
      </c>
      <c r="J448">
        <v>5</v>
      </c>
      <c r="K448" s="1">
        <v>44197</v>
      </c>
      <c r="L448" s="1">
        <v>44500</v>
      </c>
      <c r="M448" s="1">
        <v>44197</v>
      </c>
      <c r="N448" s="1">
        <v>44500</v>
      </c>
      <c r="O448" t="s">
        <v>132</v>
      </c>
      <c r="P448" t="s">
        <v>4320</v>
      </c>
      <c r="R448" t="s">
        <v>4321</v>
      </c>
      <c r="T448" t="s">
        <v>1424</v>
      </c>
      <c r="U448" t="s">
        <v>158</v>
      </c>
      <c r="V448" s="3">
        <v>78221</v>
      </c>
      <c r="W448" t="s">
        <v>117</v>
      </c>
      <c r="Y448">
        <v>12108250583</v>
      </c>
      <c r="AA448">
        <v>71399</v>
      </c>
      <c r="AB448" t="s">
        <v>4322</v>
      </c>
      <c r="AC448" t="s">
        <v>3661</v>
      </c>
      <c r="AE448" t="s">
        <v>161</v>
      </c>
      <c r="AF448" t="s">
        <v>4321</v>
      </c>
      <c r="AH448" t="s">
        <v>1424</v>
      </c>
      <c r="AI448" t="s">
        <v>440</v>
      </c>
      <c r="AJ448" s="3">
        <v>78221</v>
      </c>
      <c r="AK448" t="s">
        <v>117</v>
      </c>
      <c r="AM448">
        <v>12108250583</v>
      </c>
      <c r="AO448" t="s">
        <v>4323</v>
      </c>
      <c r="AP448" t="s">
        <v>239</v>
      </c>
      <c r="AQ448" t="s">
        <v>1031</v>
      </c>
      <c r="AR448" t="s">
        <v>1032</v>
      </c>
      <c r="AS448" t="s">
        <v>1033</v>
      </c>
      <c r="AT448" t="s">
        <v>1034</v>
      </c>
      <c r="AU448" t="s">
        <v>1035</v>
      </c>
      <c r="AV448" t="s">
        <v>1036</v>
      </c>
      <c r="AW448" t="s">
        <v>158</v>
      </c>
      <c r="AX448" s="3">
        <v>75033</v>
      </c>
      <c r="AY448" t="s">
        <v>117</v>
      </c>
      <c r="BA448">
        <v>19727789690</v>
      </c>
      <c r="BC448" t="s">
        <v>1037</v>
      </c>
      <c r="BD448" t="s">
        <v>1038</v>
      </c>
      <c r="BG448" t="s">
        <v>440</v>
      </c>
      <c r="BH448" s="1">
        <v>44106.833333333336</v>
      </c>
      <c r="BI448">
        <v>48</v>
      </c>
      <c r="BJ448">
        <v>8</v>
      </c>
      <c r="BK448">
        <v>0</v>
      </c>
      <c r="BL448">
        <v>8</v>
      </c>
      <c r="BM448">
        <v>8</v>
      </c>
      <c r="BN448">
        <v>8</v>
      </c>
      <c r="BO448">
        <v>8</v>
      </c>
      <c r="BP448">
        <v>8</v>
      </c>
      <c r="BQ448" t="str">
        <f>"10:00 AM"</f>
        <v>10:00 AM</v>
      </c>
      <c r="BR448" t="str">
        <f>"7:00 PM"</f>
        <v>7:00 PM</v>
      </c>
      <c r="BS448" t="s">
        <v>120</v>
      </c>
      <c r="BT448">
        <v>0</v>
      </c>
      <c r="BU448">
        <v>0</v>
      </c>
      <c r="BV448" t="s">
        <v>113</v>
      </c>
      <c r="BW448">
        <v>0</v>
      </c>
      <c r="BX448" s="2" t="s">
        <v>4324</v>
      </c>
      <c r="BY448" t="s">
        <v>4325</v>
      </c>
      <c r="CA448" t="s">
        <v>565</v>
      </c>
      <c r="CB448" t="s">
        <v>440</v>
      </c>
      <c r="CC448" s="3">
        <v>85007</v>
      </c>
      <c r="CD448" t="s">
        <v>958</v>
      </c>
      <c r="CE448" t="s">
        <v>959</v>
      </c>
      <c r="CF448" s="4">
        <v>10.64</v>
      </c>
      <c r="CG448" s="4">
        <v>13.62</v>
      </c>
      <c r="CH448" s="4">
        <v>15.96</v>
      </c>
      <c r="CI448" s="4">
        <v>20.43</v>
      </c>
      <c r="CJ448" t="s">
        <v>123</v>
      </c>
      <c r="CK448" t="s">
        <v>2669</v>
      </c>
      <c r="CL448" t="s">
        <v>4326</v>
      </c>
      <c r="CO448" t="s">
        <v>124</v>
      </c>
      <c r="CP448" t="s">
        <v>121</v>
      </c>
      <c r="CQ448" t="s">
        <v>121</v>
      </c>
      <c r="CR448" t="s">
        <v>121</v>
      </c>
      <c r="CS448" t="s">
        <v>121</v>
      </c>
      <c r="CT448" t="s">
        <v>121</v>
      </c>
      <c r="CU448" t="s">
        <v>121</v>
      </c>
      <c r="CV448" t="s">
        <v>2671</v>
      </c>
      <c r="CW448" t="str">
        <f>"12108250583"</f>
        <v>12108250583</v>
      </c>
      <c r="CX448" t="s">
        <v>124</v>
      </c>
      <c r="CY448" t="s">
        <v>4327</v>
      </c>
      <c r="CZ448" t="s">
        <v>126</v>
      </c>
      <c r="DA448" t="s">
        <v>113</v>
      </c>
      <c r="DB448" t="s">
        <v>121</v>
      </c>
      <c r="DC448" t="s">
        <v>121</v>
      </c>
      <c r="DD448" t="s">
        <v>113</v>
      </c>
    </row>
    <row r="449" spans="1:113" ht="15" customHeight="1" x14ac:dyDescent="0.25">
      <c r="A449" t="s">
        <v>2363</v>
      </c>
      <c r="B449" t="s">
        <v>129</v>
      </c>
      <c r="C449" s="1">
        <v>44107.000994444446</v>
      </c>
      <c r="D449" s="1">
        <v>44148</v>
      </c>
      <c r="E449" t="s">
        <v>113</v>
      </c>
      <c r="F449" t="s">
        <v>1024</v>
      </c>
      <c r="G449" t="s">
        <v>12798</v>
      </c>
      <c r="H449" t="s">
        <v>649</v>
      </c>
      <c r="I449">
        <v>13</v>
      </c>
      <c r="J449">
        <v>13</v>
      </c>
      <c r="K449" s="1">
        <v>44197</v>
      </c>
      <c r="L449" s="1">
        <v>44500</v>
      </c>
      <c r="M449" s="1">
        <v>44197</v>
      </c>
      <c r="N449" s="1">
        <v>44500</v>
      </c>
      <c r="O449" t="s">
        <v>132</v>
      </c>
      <c r="P449" t="s">
        <v>2364</v>
      </c>
      <c r="R449" t="s">
        <v>2365</v>
      </c>
      <c r="T449" t="s">
        <v>565</v>
      </c>
      <c r="U449" t="s">
        <v>440</v>
      </c>
      <c r="V449" s="3">
        <v>85044</v>
      </c>
      <c r="W449" t="s">
        <v>117</v>
      </c>
      <c r="Y449">
        <v>16027632373</v>
      </c>
      <c r="AA449">
        <v>71399</v>
      </c>
      <c r="AB449" t="s">
        <v>2366</v>
      </c>
      <c r="AC449" t="s">
        <v>2367</v>
      </c>
      <c r="AE449" t="s">
        <v>2368</v>
      </c>
      <c r="AF449" t="s">
        <v>2365</v>
      </c>
      <c r="AH449" t="s">
        <v>565</v>
      </c>
      <c r="AI449" t="s">
        <v>440</v>
      </c>
      <c r="AJ449" s="3">
        <v>85044</v>
      </c>
      <c r="AK449" t="s">
        <v>117</v>
      </c>
      <c r="AM449">
        <v>16027632373</v>
      </c>
      <c r="AO449" t="s">
        <v>2369</v>
      </c>
      <c r="AP449" t="s">
        <v>239</v>
      </c>
      <c r="AQ449" t="s">
        <v>1031</v>
      </c>
      <c r="AR449" t="s">
        <v>1032</v>
      </c>
      <c r="AS449" t="s">
        <v>1033</v>
      </c>
      <c r="AT449" t="s">
        <v>1034</v>
      </c>
      <c r="AU449" t="s">
        <v>1035</v>
      </c>
      <c r="AV449" t="s">
        <v>1036</v>
      </c>
      <c r="AW449" t="s">
        <v>158</v>
      </c>
      <c r="AX449" s="3">
        <v>75033</v>
      </c>
      <c r="AY449" t="s">
        <v>117</v>
      </c>
      <c r="BA449">
        <v>19727789690</v>
      </c>
      <c r="BC449" t="s">
        <v>1037</v>
      </c>
      <c r="BD449" t="s">
        <v>1038</v>
      </c>
      <c r="BG449" t="s">
        <v>440</v>
      </c>
      <c r="BH449" s="1">
        <v>44106.833333333336</v>
      </c>
      <c r="BI449">
        <v>48</v>
      </c>
      <c r="BJ449">
        <v>8</v>
      </c>
      <c r="BK449">
        <v>0</v>
      </c>
      <c r="BL449">
        <v>8</v>
      </c>
      <c r="BM449">
        <v>8</v>
      </c>
      <c r="BN449">
        <v>8</v>
      </c>
      <c r="BO449">
        <v>8</v>
      </c>
      <c r="BP449">
        <v>8</v>
      </c>
      <c r="BQ449" t="str">
        <f>"10:00 AM"</f>
        <v>10:00 AM</v>
      </c>
      <c r="BR449" t="str">
        <f>"7:00 PM"</f>
        <v>7:00 PM</v>
      </c>
      <c r="BS449" t="s">
        <v>120</v>
      </c>
      <c r="BT449">
        <v>0</v>
      </c>
      <c r="BU449">
        <v>0</v>
      </c>
      <c r="BV449" t="s">
        <v>113</v>
      </c>
      <c r="BW449">
        <v>0</v>
      </c>
      <c r="BX449" s="2" t="s">
        <v>2370</v>
      </c>
      <c r="BY449" t="s">
        <v>2371</v>
      </c>
      <c r="CA449" t="s">
        <v>565</v>
      </c>
      <c r="CB449" t="s">
        <v>440</v>
      </c>
      <c r="CC449" s="3">
        <v>85044</v>
      </c>
      <c r="CD449" t="s">
        <v>958</v>
      </c>
      <c r="CE449" t="s">
        <v>959</v>
      </c>
      <c r="CF449" s="4">
        <v>11.02</v>
      </c>
      <c r="CG449" s="4">
        <v>13.62</v>
      </c>
      <c r="CH449" s="4">
        <v>16.53</v>
      </c>
      <c r="CI449" s="4">
        <v>20.43</v>
      </c>
      <c r="CJ449" t="s">
        <v>123</v>
      </c>
      <c r="CK449" t="s">
        <v>2372</v>
      </c>
      <c r="CL449" t="s">
        <v>2373</v>
      </c>
      <c r="CO449" t="s">
        <v>124</v>
      </c>
      <c r="CP449" t="s">
        <v>121</v>
      </c>
      <c r="CQ449" t="s">
        <v>121</v>
      </c>
      <c r="CR449" t="s">
        <v>121</v>
      </c>
      <c r="CS449" t="s">
        <v>121</v>
      </c>
      <c r="CT449" t="s">
        <v>121</v>
      </c>
      <c r="CU449" t="s">
        <v>121</v>
      </c>
      <c r="CV449" t="s">
        <v>2374</v>
      </c>
      <c r="CW449" t="str">
        <f>"16027632373"</f>
        <v>16027632373</v>
      </c>
      <c r="CX449" t="s">
        <v>124</v>
      </c>
      <c r="CY449" t="s">
        <v>461</v>
      </c>
      <c r="CZ449" t="s">
        <v>126</v>
      </c>
      <c r="DA449" t="s">
        <v>113</v>
      </c>
      <c r="DB449" t="s">
        <v>121</v>
      </c>
      <c r="DC449" t="s">
        <v>121</v>
      </c>
      <c r="DD449" t="s">
        <v>113</v>
      </c>
    </row>
    <row r="450" spans="1:113" ht="15" customHeight="1" x14ac:dyDescent="0.25">
      <c r="A450" t="s">
        <v>12501</v>
      </c>
      <c r="B450" t="s">
        <v>129</v>
      </c>
      <c r="C450" s="1">
        <v>44107.001049768522</v>
      </c>
      <c r="D450" s="1">
        <v>44148</v>
      </c>
      <c r="E450" t="s">
        <v>113</v>
      </c>
      <c r="F450" t="s">
        <v>1024</v>
      </c>
      <c r="G450" t="s">
        <v>12798</v>
      </c>
      <c r="H450" t="s">
        <v>649</v>
      </c>
      <c r="I450">
        <v>20</v>
      </c>
      <c r="J450">
        <v>20</v>
      </c>
      <c r="K450" s="1">
        <v>44197</v>
      </c>
      <c r="L450" s="1">
        <v>44500</v>
      </c>
      <c r="M450" s="1">
        <v>44197</v>
      </c>
      <c r="N450" s="1">
        <v>44500</v>
      </c>
      <c r="O450" t="s">
        <v>132</v>
      </c>
      <c r="P450" t="s">
        <v>12502</v>
      </c>
      <c r="R450" t="s">
        <v>12503</v>
      </c>
      <c r="T450" t="s">
        <v>1424</v>
      </c>
      <c r="U450" t="s">
        <v>158</v>
      </c>
      <c r="V450" s="3">
        <v>78216</v>
      </c>
      <c r="W450" t="s">
        <v>117</v>
      </c>
      <c r="Y450">
        <v>12104101919</v>
      </c>
      <c r="AA450">
        <v>71399</v>
      </c>
      <c r="AB450" t="s">
        <v>12504</v>
      </c>
      <c r="AC450" t="s">
        <v>12505</v>
      </c>
      <c r="AE450" t="s">
        <v>263</v>
      </c>
      <c r="AF450" t="s">
        <v>12506</v>
      </c>
      <c r="AH450" t="s">
        <v>10749</v>
      </c>
      <c r="AI450" t="s">
        <v>158</v>
      </c>
      <c r="AJ450" s="3">
        <v>78216</v>
      </c>
      <c r="AK450" t="s">
        <v>117</v>
      </c>
      <c r="AM450">
        <v>12104101919</v>
      </c>
      <c r="AO450" t="s">
        <v>12507</v>
      </c>
      <c r="AP450" t="s">
        <v>239</v>
      </c>
      <c r="AQ450" t="s">
        <v>1031</v>
      </c>
      <c r="AR450" t="s">
        <v>1032</v>
      </c>
      <c r="AS450" t="s">
        <v>1033</v>
      </c>
      <c r="AT450" t="s">
        <v>1034</v>
      </c>
      <c r="AU450" t="s">
        <v>1035</v>
      </c>
      <c r="AV450" t="s">
        <v>1036</v>
      </c>
      <c r="AW450" t="s">
        <v>158</v>
      </c>
      <c r="AX450" s="3">
        <v>75033</v>
      </c>
      <c r="AY450" t="s">
        <v>117</v>
      </c>
      <c r="BA450">
        <v>19727789690</v>
      </c>
      <c r="BC450" t="s">
        <v>1037</v>
      </c>
      <c r="BD450" t="s">
        <v>8668</v>
      </c>
      <c r="BG450" t="s">
        <v>158</v>
      </c>
      <c r="BH450" s="1">
        <v>44106.833333333336</v>
      </c>
      <c r="BI450">
        <v>48</v>
      </c>
      <c r="BJ450">
        <v>8</v>
      </c>
      <c r="BK450">
        <v>0</v>
      </c>
      <c r="BL450">
        <v>8</v>
      </c>
      <c r="BM450">
        <v>8</v>
      </c>
      <c r="BN450">
        <v>8</v>
      </c>
      <c r="BO450">
        <v>8</v>
      </c>
      <c r="BP450">
        <v>8</v>
      </c>
      <c r="BQ450" t="str">
        <f>"10:00 AM"</f>
        <v>10:00 AM</v>
      </c>
      <c r="BR450" t="str">
        <f>"7:00 PM"</f>
        <v>7:00 PM</v>
      </c>
      <c r="BS450" t="s">
        <v>120</v>
      </c>
      <c r="BT450">
        <v>0</v>
      </c>
      <c r="BU450">
        <v>0</v>
      </c>
      <c r="BV450" t="s">
        <v>113</v>
      </c>
      <c r="BW450">
        <v>0</v>
      </c>
      <c r="BX450" s="2" t="s">
        <v>7252</v>
      </c>
      <c r="BY450" t="s">
        <v>12508</v>
      </c>
      <c r="CA450" t="s">
        <v>1424</v>
      </c>
      <c r="CB450" t="s">
        <v>158</v>
      </c>
      <c r="CC450" s="3">
        <v>78214</v>
      </c>
      <c r="CD450" t="s">
        <v>2197</v>
      </c>
      <c r="CE450" t="s">
        <v>2198</v>
      </c>
      <c r="CF450" s="4">
        <v>9.7100000000000009</v>
      </c>
      <c r="CG450" s="4">
        <v>13.57</v>
      </c>
      <c r="CH450" s="4">
        <v>14.57</v>
      </c>
      <c r="CI450" s="4">
        <v>20.36</v>
      </c>
      <c r="CJ450" t="s">
        <v>123</v>
      </c>
      <c r="CK450" t="s">
        <v>2669</v>
      </c>
      <c r="CL450" t="s">
        <v>12509</v>
      </c>
      <c r="CO450" t="s">
        <v>124</v>
      </c>
      <c r="CP450" t="s">
        <v>121</v>
      </c>
      <c r="CQ450" t="s">
        <v>121</v>
      </c>
      <c r="CR450" t="s">
        <v>121</v>
      </c>
      <c r="CS450" t="s">
        <v>121</v>
      </c>
      <c r="CT450" t="s">
        <v>121</v>
      </c>
      <c r="CU450" t="s">
        <v>121</v>
      </c>
      <c r="CV450" t="s">
        <v>2374</v>
      </c>
      <c r="CW450" t="str">
        <f>"12104101919"</f>
        <v>12104101919</v>
      </c>
      <c r="CX450" t="s">
        <v>124</v>
      </c>
      <c r="CY450" t="s">
        <v>1094</v>
      </c>
      <c r="CZ450" t="s">
        <v>126</v>
      </c>
      <c r="DA450" t="s">
        <v>113</v>
      </c>
      <c r="DB450" t="s">
        <v>121</v>
      </c>
      <c r="DC450" t="s">
        <v>121</v>
      </c>
      <c r="DD450" t="s">
        <v>113</v>
      </c>
    </row>
    <row r="451" spans="1:113" ht="15" customHeight="1" x14ac:dyDescent="0.25">
      <c r="A451" t="s">
        <v>7246</v>
      </c>
      <c r="B451" t="s">
        <v>129</v>
      </c>
      <c r="C451" s="1">
        <v>44107.001619907409</v>
      </c>
      <c r="D451" s="1">
        <v>44151</v>
      </c>
      <c r="E451" t="s">
        <v>113</v>
      </c>
      <c r="F451" t="s">
        <v>1024</v>
      </c>
      <c r="G451" t="s">
        <v>12798</v>
      </c>
      <c r="H451" t="s">
        <v>649</v>
      </c>
      <c r="I451">
        <v>22</v>
      </c>
      <c r="J451">
        <v>22</v>
      </c>
      <c r="K451" s="1">
        <v>44197</v>
      </c>
      <c r="L451" s="1">
        <v>44500</v>
      </c>
      <c r="M451" s="1">
        <v>44197</v>
      </c>
      <c r="N451" s="1">
        <v>44500</v>
      </c>
      <c r="O451" t="s">
        <v>132</v>
      </c>
      <c r="P451" t="s">
        <v>7247</v>
      </c>
      <c r="R451" t="s">
        <v>7248</v>
      </c>
      <c r="T451" t="s">
        <v>565</v>
      </c>
      <c r="U451" t="s">
        <v>440</v>
      </c>
      <c r="V451" s="3">
        <v>85044</v>
      </c>
      <c r="W451" t="s">
        <v>117</v>
      </c>
      <c r="Y451">
        <v>16027631371</v>
      </c>
      <c r="AA451">
        <v>71399</v>
      </c>
      <c r="AB451" t="s">
        <v>7249</v>
      </c>
      <c r="AC451" t="s">
        <v>7250</v>
      </c>
      <c r="AE451" t="s">
        <v>161</v>
      </c>
      <c r="AF451" t="s">
        <v>7248</v>
      </c>
      <c r="AH451" t="s">
        <v>565</v>
      </c>
      <c r="AI451" t="s">
        <v>440</v>
      </c>
      <c r="AJ451" s="3">
        <v>85044</v>
      </c>
      <c r="AK451" t="s">
        <v>117</v>
      </c>
      <c r="AM451">
        <v>16027631371</v>
      </c>
      <c r="AO451" t="s">
        <v>7251</v>
      </c>
      <c r="AP451" t="s">
        <v>239</v>
      </c>
      <c r="AQ451" t="s">
        <v>1031</v>
      </c>
      <c r="AR451" t="s">
        <v>1032</v>
      </c>
      <c r="AS451" t="s">
        <v>1033</v>
      </c>
      <c r="AT451" t="s">
        <v>1034</v>
      </c>
      <c r="AU451" t="s">
        <v>1035</v>
      </c>
      <c r="AV451" t="s">
        <v>1036</v>
      </c>
      <c r="AW451" t="s">
        <v>158</v>
      </c>
      <c r="AX451" s="3">
        <v>75033</v>
      </c>
      <c r="AY451" t="s">
        <v>117</v>
      </c>
      <c r="BA451">
        <v>19727789690</v>
      </c>
      <c r="BC451" t="s">
        <v>1037</v>
      </c>
      <c r="BD451" t="s">
        <v>1038</v>
      </c>
      <c r="BG451" t="s">
        <v>440</v>
      </c>
      <c r="BH451" s="1">
        <v>44106.833333333336</v>
      </c>
      <c r="BI451">
        <v>48</v>
      </c>
      <c r="BJ451">
        <v>8</v>
      </c>
      <c r="BK451">
        <v>0</v>
      </c>
      <c r="BL451">
        <v>8</v>
      </c>
      <c r="BM451">
        <v>8</v>
      </c>
      <c r="BN451">
        <v>8</v>
      </c>
      <c r="BO451">
        <v>8</v>
      </c>
      <c r="BP451">
        <v>8</v>
      </c>
      <c r="BQ451" t="str">
        <f>"10:00 AM"</f>
        <v>10:00 AM</v>
      </c>
      <c r="BR451" t="str">
        <f>"7:00 PM"</f>
        <v>7:00 PM</v>
      </c>
      <c r="BS451" t="s">
        <v>120</v>
      </c>
      <c r="BT451">
        <v>0</v>
      </c>
      <c r="BU451">
        <v>0</v>
      </c>
      <c r="BV451" t="s">
        <v>113</v>
      </c>
      <c r="BW451">
        <v>0</v>
      </c>
      <c r="BX451" s="2" t="s">
        <v>7252</v>
      </c>
      <c r="BY451" t="s">
        <v>7248</v>
      </c>
      <c r="CA451" t="s">
        <v>565</v>
      </c>
      <c r="CB451" t="s">
        <v>440</v>
      </c>
      <c r="CC451" s="3">
        <v>85044</v>
      </c>
      <c r="CD451" t="s">
        <v>958</v>
      </c>
      <c r="CE451" t="s">
        <v>959</v>
      </c>
      <c r="CF451" s="4">
        <v>11.02</v>
      </c>
      <c r="CG451" s="4">
        <v>13.62</v>
      </c>
      <c r="CH451" s="4">
        <v>16.53</v>
      </c>
      <c r="CI451" s="4">
        <v>20.43</v>
      </c>
      <c r="CJ451" t="s">
        <v>123</v>
      </c>
      <c r="CK451" t="s">
        <v>2372</v>
      </c>
      <c r="CL451" t="s">
        <v>7253</v>
      </c>
      <c r="CO451" t="s">
        <v>124</v>
      </c>
      <c r="CP451" t="s">
        <v>121</v>
      </c>
      <c r="CQ451" t="s">
        <v>121</v>
      </c>
      <c r="CR451" t="s">
        <v>121</v>
      </c>
      <c r="CS451" t="s">
        <v>121</v>
      </c>
      <c r="CT451" t="s">
        <v>121</v>
      </c>
      <c r="CU451" t="s">
        <v>121</v>
      </c>
      <c r="CV451" t="s">
        <v>2374</v>
      </c>
      <c r="CW451" t="str">
        <f>"16027631371"</f>
        <v>16027631371</v>
      </c>
      <c r="CX451" t="s">
        <v>124</v>
      </c>
      <c r="CY451" t="s">
        <v>461</v>
      </c>
      <c r="CZ451" t="s">
        <v>126</v>
      </c>
      <c r="DA451" t="s">
        <v>113</v>
      </c>
      <c r="DB451" t="s">
        <v>121</v>
      </c>
      <c r="DC451" t="s">
        <v>121</v>
      </c>
      <c r="DD451" t="s">
        <v>113</v>
      </c>
    </row>
    <row r="452" spans="1:113" ht="15" customHeight="1" x14ac:dyDescent="0.25">
      <c r="A452" t="s">
        <v>2657</v>
      </c>
      <c r="B452" t="s">
        <v>1009</v>
      </c>
      <c r="C452" s="1">
        <v>44107.001735300924</v>
      </c>
      <c r="D452" s="1">
        <v>44151</v>
      </c>
      <c r="E452" t="s">
        <v>113</v>
      </c>
      <c r="F452" t="s">
        <v>1024</v>
      </c>
      <c r="G452" t="s">
        <v>12798</v>
      </c>
      <c r="H452" t="s">
        <v>649</v>
      </c>
      <c r="I452">
        <v>8</v>
      </c>
      <c r="J452">
        <v>8</v>
      </c>
      <c r="K452" s="1">
        <v>44197</v>
      </c>
      <c r="L452" s="1">
        <v>44500</v>
      </c>
      <c r="M452" s="1">
        <v>44197</v>
      </c>
      <c r="N452" s="1">
        <v>44500</v>
      </c>
      <c r="O452" t="s">
        <v>132</v>
      </c>
      <c r="P452" t="s">
        <v>2658</v>
      </c>
      <c r="R452" t="s">
        <v>2659</v>
      </c>
      <c r="T452" t="s">
        <v>2660</v>
      </c>
      <c r="U452" t="s">
        <v>750</v>
      </c>
      <c r="V452" s="3">
        <v>43506</v>
      </c>
      <c r="W452" t="s">
        <v>117</v>
      </c>
      <c r="Y452">
        <v>14196360888</v>
      </c>
      <c r="AA452">
        <v>71399</v>
      </c>
      <c r="AB452" t="s">
        <v>2661</v>
      </c>
      <c r="AC452" t="s">
        <v>2662</v>
      </c>
      <c r="AE452" t="s">
        <v>161</v>
      </c>
      <c r="AF452" t="s">
        <v>2659</v>
      </c>
      <c r="AH452" t="s">
        <v>2663</v>
      </c>
      <c r="AI452" t="s">
        <v>750</v>
      </c>
      <c r="AJ452" s="3">
        <v>43506</v>
      </c>
      <c r="AK452" t="s">
        <v>117</v>
      </c>
      <c r="AM452">
        <v>14196360888</v>
      </c>
      <c r="AO452" t="s">
        <v>2664</v>
      </c>
      <c r="AP452" t="s">
        <v>239</v>
      </c>
      <c r="AQ452" t="s">
        <v>1031</v>
      </c>
      <c r="AR452" t="s">
        <v>1032</v>
      </c>
      <c r="AS452" t="s">
        <v>1033</v>
      </c>
      <c r="AT452" t="s">
        <v>1034</v>
      </c>
      <c r="AU452" t="s">
        <v>1035</v>
      </c>
      <c r="AV452" t="s">
        <v>1036</v>
      </c>
      <c r="AW452" t="s">
        <v>158</v>
      </c>
      <c r="AX452" s="3">
        <v>75033</v>
      </c>
      <c r="AY452" t="s">
        <v>117</v>
      </c>
      <c r="BA452">
        <v>19727789690</v>
      </c>
      <c r="BC452" t="s">
        <v>1037</v>
      </c>
      <c r="BD452" t="s">
        <v>2665</v>
      </c>
      <c r="BG452" t="s">
        <v>750</v>
      </c>
      <c r="BH452" s="1">
        <v>44106.833333333336</v>
      </c>
      <c r="BI452">
        <v>48</v>
      </c>
      <c r="BJ452">
        <v>8</v>
      </c>
      <c r="BK452">
        <v>0</v>
      </c>
      <c r="BL452">
        <v>8</v>
      </c>
      <c r="BM452">
        <v>8</v>
      </c>
      <c r="BN452">
        <v>8</v>
      </c>
      <c r="BO452">
        <v>8</v>
      </c>
      <c r="BP452">
        <v>8</v>
      </c>
      <c r="BQ452" t="str">
        <f>"10:00 AM"</f>
        <v>10:00 AM</v>
      </c>
      <c r="BR452" t="str">
        <f>"7:00 PM"</f>
        <v>7:00 PM</v>
      </c>
      <c r="BS452" t="s">
        <v>120</v>
      </c>
      <c r="BT452">
        <v>0</v>
      </c>
      <c r="BU452">
        <v>0</v>
      </c>
      <c r="BV452" t="s">
        <v>113</v>
      </c>
      <c r="BW452">
        <v>0</v>
      </c>
      <c r="BX452" t="s">
        <v>2666</v>
      </c>
      <c r="BY452" t="s">
        <v>2659</v>
      </c>
      <c r="CA452" t="s">
        <v>2660</v>
      </c>
      <c r="CB452" t="s">
        <v>750</v>
      </c>
      <c r="CC452" s="3">
        <v>43506</v>
      </c>
      <c r="CD452" t="s">
        <v>2667</v>
      </c>
      <c r="CE452" t="s">
        <v>2668</v>
      </c>
      <c r="CF452" s="4">
        <v>8.82</v>
      </c>
      <c r="CG452" s="4">
        <v>12.38</v>
      </c>
      <c r="CH452" s="4">
        <v>13.23</v>
      </c>
      <c r="CI452" s="4">
        <v>18.57</v>
      </c>
      <c r="CJ452" t="s">
        <v>123</v>
      </c>
      <c r="CK452" t="s">
        <v>2669</v>
      </c>
      <c r="CL452" t="s">
        <v>2670</v>
      </c>
      <c r="CO452" t="s">
        <v>124</v>
      </c>
      <c r="CP452" t="s">
        <v>121</v>
      </c>
      <c r="CQ452" t="s">
        <v>121</v>
      </c>
      <c r="CR452" t="s">
        <v>121</v>
      </c>
      <c r="CS452" t="s">
        <v>121</v>
      </c>
      <c r="CT452" t="s">
        <v>121</v>
      </c>
      <c r="CU452" t="s">
        <v>121</v>
      </c>
      <c r="CV452" t="s">
        <v>2671</v>
      </c>
      <c r="CW452" t="str">
        <f>"14196360888"</f>
        <v>14196360888</v>
      </c>
      <c r="CX452" t="s">
        <v>124</v>
      </c>
      <c r="CY452" t="s">
        <v>2672</v>
      </c>
      <c r="CZ452" t="s">
        <v>126</v>
      </c>
      <c r="DA452" t="s">
        <v>113</v>
      </c>
      <c r="DB452" t="s">
        <v>121</v>
      </c>
      <c r="DC452" t="s">
        <v>121</v>
      </c>
      <c r="DD452" t="s">
        <v>113</v>
      </c>
    </row>
    <row r="453" spans="1:113" ht="15" customHeight="1" x14ac:dyDescent="0.25">
      <c r="A453" t="s">
        <v>9254</v>
      </c>
      <c r="B453" t="s">
        <v>1009</v>
      </c>
      <c r="C453" s="1">
        <v>44107.001809374997</v>
      </c>
      <c r="D453" s="1">
        <v>44148</v>
      </c>
      <c r="E453" t="s">
        <v>113</v>
      </c>
      <c r="F453" t="s">
        <v>1024</v>
      </c>
      <c r="G453" t="s">
        <v>12798</v>
      </c>
      <c r="H453" t="s">
        <v>649</v>
      </c>
      <c r="I453">
        <v>6</v>
      </c>
      <c r="J453">
        <v>6</v>
      </c>
      <c r="K453" s="1">
        <v>44197</v>
      </c>
      <c r="L453" s="1">
        <v>44500</v>
      </c>
      <c r="M453" s="1">
        <v>44197</v>
      </c>
      <c r="N453" s="1">
        <v>44500</v>
      </c>
      <c r="O453" t="s">
        <v>132</v>
      </c>
      <c r="P453" t="s">
        <v>9255</v>
      </c>
      <c r="Q453" t="s">
        <v>9256</v>
      </c>
      <c r="R453" t="s">
        <v>9257</v>
      </c>
      <c r="S453" t="s">
        <v>9258</v>
      </c>
      <c r="T453" t="s">
        <v>9259</v>
      </c>
      <c r="U453" t="s">
        <v>158</v>
      </c>
      <c r="V453" s="3">
        <v>75638</v>
      </c>
      <c r="W453" t="s">
        <v>117</v>
      </c>
      <c r="Y453">
        <v>19034452499</v>
      </c>
      <c r="AA453">
        <v>71399</v>
      </c>
      <c r="AB453" t="s">
        <v>4679</v>
      </c>
      <c r="AC453" t="s">
        <v>2530</v>
      </c>
      <c r="AE453" t="s">
        <v>161</v>
      </c>
      <c r="AF453" t="s">
        <v>9257</v>
      </c>
      <c r="AH453" t="s">
        <v>9259</v>
      </c>
      <c r="AI453" t="s">
        <v>158</v>
      </c>
      <c r="AJ453" s="3">
        <v>75638</v>
      </c>
      <c r="AK453" t="s">
        <v>117</v>
      </c>
      <c r="AM453">
        <v>19034452499</v>
      </c>
      <c r="AO453" t="s">
        <v>9260</v>
      </c>
      <c r="AP453" t="s">
        <v>239</v>
      </c>
      <c r="AQ453" t="s">
        <v>1031</v>
      </c>
      <c r="AR453" t="s">
        <v>1032</v>
      </c>
      <c r="AS453" t="s">
        <v>1033</v>
      </c>
      <c r="AT453" t="s">
        <v>1034</v>
      </c>
      <c r="AU453" t="s">
        <v>1035</v>
      </c>
      <c r="AV453" t="s">
        <v>1036</v>
      </c>
      <c r="AW453" t="s">
        <v>158</v>
      </c>
      <c r="AX453" s="3">
        <v>75033</v>
      </c>
      <c r="AY453" t="s">
        <v>117</v>
      </c>
      <c r="BA453">
        <v>19727789690</v>
      </c>
      <c r="BC453" t="s">
        <v>1037</v>
      </c>
      <c r="BD453" t="s">
        <v>1038</v>
      </c>
      <c r="BG453" t="s">
        <v>158</v>
      </c>
      <c r="BH453" s="1">
        <v>44106.833333333336</v>
      </c>
      <c r="BI453">
        <v>48</v>
      </c>
      <c r="BJ453">
        <v>8</v>
      </c>
      <c r="BK453">
        <v>0</v>
      </c>
      <c r="BL453">
        <v>8</v>
      </c>
      <c r="BM453">
        <v>8</v>
      </c>
      <c r="BN453">
        <v>8</v>
      </c>
      <c r="BO453">
        <v>8</v>
      </c>
      <c r="BP453">
        <v>8</v>
      </c>
      <c r="BQ453" t="str">
        <f>"10:00 AM"</f>
        <v>10:00 AM</v>
      </c>
      <c r="BR453" t="str">
        <f>"7:00 PM"</f>
        <v>7:00 PM</v>
      </c>
      <c r="BS453" t="s">
        <v>120</v>
      </c>
      <c r="BT453">
        <v>0</v>
      </c>
      <c r="BU453">
        <v>0</v>
      </c>
      <c r="BV453" t="s">
        <v>113</v>
      </c>
      <c r="BW453">
        <v>0</v>
      </c>
      <c r="BX453" s="2" t="s">
        <v>9261</v>
      </c>
      <c r="BY453" t="s">
        <v>9257</v>
      </c>
      <c r="CA453" t="s">
        <v>9259</v>
      </c>
      <c r="CB453" t="s">
        <v>158</v>
      </c>
      <c r="CC453" s="3">
        <v>75638</v>
      </c>
      <c r="CD453" t="s">
        <v>3696</v>
      </c>
      <c r="CE453" t="s">
        <v>1861</v>
      </c>
      <c r="CF453" s="4">
        <v>9.57</v>
      </c>
      <c r="CG453" s="4">
        <v>12.34</v>
      </c>
      <c r="CH453" s="4">
        <v>14.36</v>
      </c>
      <c r="CI453" s="4">
        <v>18.510000000000002</v>
      </c>
      <c r="CJ453" t="s">
        <v>123</v>
      </c>
      <c r="CK453" t="s">
        <v>2372</v>
      </c>
      <c r="CL453" t="s">
        <v>9262</v>
      </c>
      <c r="CM453" t="s">
        <v>9263</v>
      </c>
      <c r="CO453" t="s">
        <v>124</v>
      </c>
      <c r="CP453" t="s">
        <v>121</v>
      </c>
      <c r="CQ453" t="s">
        <v>121</v>
      </c>
      <c r="CR453" t="s">
        <v>121</v>
      </c>
      <c r="CS453" t="s">
        <v>121</v>
      </c>
      <c r="CT453" t="s">
        <v>121</v>
      </c>
      <c r="CU453" t="s">
        <v>121</v>
      </c>
      <c r="CV453" t="s">
        <v>2374</v>
      </c>
      <c r="CW453" t="str">
        <f>"19034452499"</f>
        <v>19034452499</v>
      </c>
      <c r="CX453" t="s">
        <v>124</v>
      </c>
      <c r="CY453" t="s">
        <v>1404</v>
      </c>
      <c r="CZ453" t="s">
        <v>126</v>
      </c>
      <c r="DA453" t="s">
        <v>113</v>
      </c>
      <c r="DB453" t="s">
        <v>121</v>
      </c>
      <c r="DC453" t="s">
        <v>121</v>
      </c>
      <c r="DD453" t="s">
        <v>113</v>
      </c>
    </row>
    <row r="454" spans="1:113" ht="15" customHeight="1" x14ac:dyDescent="0.25">
      <c r="A454" t="s">
        <v>11194</v>
      </c>
      <c r="B454" t="s">
        <v>129</v>
      </c>
      <c r="C454" s="1">
        <v>44107.002115625</v>
      </c>
      <c r="D454" s="1">
        <v>44148</v>
      </c>
      <c r="E454" t="s">
        <v>113</v>
      </c>
      <c r="F454" t="s">
        <v>1024</v>
      </c>
      <c r="G454" t="s">
        <v>12798</v>
      </c>
      <c r="H454" t="s">
        <v>649</v>
      </c>
      <c r="I454">
        <v>14</v>
      </c>
      <c r="J454">
        <v>14</v>
      </c>
      <c r="K454" s="1">
        <v>44197</v>
      </c>
      <c r="L454" s="1">
        <v>44500</v>
      </c>
      <c r="M454" s="1">
        <v>44197</v>
      </c>
      <c r="N454" s="1">
        <v>44500</v>
      </c>
      <c r="O454" t="s">
        <v>132</v>
      </c>
      <c r="P454" t="s">
        <v>11195</v>
      </c>
      <c r="R454" t="s">
        <v>11196</v>
      </c>
      <c r="T454" t="s">
        <v>565</v>
      </c>
      <c r="U454" t="s">
        <v>440</v>
      </c>
      <c r="V454" s="3">
        <v>85040</v>
      </c>
      <c r="W454" t="s">
        <v>117</v>
      </c>
      <c r="Y454">
        <v>14807483510</v>
      </c>
      <c r="AA454">
        <v>71399</v>
      </c>
      <c r="AB454" t="s">
        <v>11197</v>
      </c>
      <c r="AC454" t="s">
        <v>1526</v>
      </c>
      <c r="AE454" t="s">
        <v>161</v>
      </c>
      <c r="AF454" t="s">
        <v>11198</v>
      </c>
      <c r="AH454" t="s">
        <v>565</v>
      </c>
      <c r="AI454" t="s">
        <v>440</v>
      </c>
      <c r="AJ454" s="3">
        <v>85040</v>
      </c>
      <c r="AK454" t="s">
        <v>117</v>
      </c>
      <c r="AM454">
        <v>14807483510</v>
      </c>
      <c r="AO454" t="s">
        <v>11199</v>
      </c>
      <c r="AP454" t="s">
        <v>239</v>
      </c>
      <c r="AQ454" t="s">
        <v>1031</v>
      </c>
      <c r="AR454" t="s">
        <v>1032</v>
      </c>
      <c r="AS454" t="s">
        <v>1033</v>
      </c>
      <c r="AT454" t="s">
        <v>1034</v>
      </c>
      <c r="AU454" t="s">
        <v>1035</v>
      </c>
      <c r="AV454" t="s">
        <v>1036</v>
      </c>
      <c r="AW454" t="s">
        <v>158</v>
      </c>
      <c r="AX454" s="3">
        <v>75033</v>
      </c>
      <c r="AY454" t="s">
        <v>117</v>
      </c>
      <c r="BA454">
        <v>19727789690</v>
      </c>
      <c r="BC454" t="s">
        <v>1037</v>
      </c>
      <c r="BD454" t="s">
        <v>1038</v>
      </c>
      <c r="BG454" t="s">
        <v>440</v>
      </c>
      <c r="BH454" s="1">
        <v>44106.833333333336</v>
      </c>
      <c r="BI454">
        <v>48</v>
      </c>
      <c r="BJ454">
        <v>8</v>
      </c>
      <c r="BK454">
        <v>0</v>
      </c>
      <c r="BL454">
        <v>8</v>
      </c>
      <c r="BM454">
        <v>8</v>
      </c>
      <c r="BN454">
        <v>8</v>
      </c>
      <c r="BO454">
        <v>8</v>
      </c>
      <c r="BP454">
        <v>8</v>
      </c>
      <c r="BQ454" t="str">
        <f>"10:00 AM"</f>
        <v>10:00 AM</v>
      </c>
      <c r="BR454" t="str">
        <f>"7:00 PM"</f>
        <v>7:00 PM</v>
      </c>
      <c r="BS454" t="s">
        <v>120</v>
      </c>
      <c r="BT454">
        <v>0</v>
      </c>
      <c r="BU454">
        <v>0</v>
      </c>
      <c r="BV454" t="s">
        <v>113</v>
      </c>
      <c r="BW454">
        <v>0</v>
      </c>
      <c r="BX454" t="s">
        <v>11200</v>
      </c>
      <c r="BY454" t="s">
        <v>11196</v>
      </c>
      <c r="CA454" t="s">
        <v>565</v>
      </c>
      <c r="CB454" t="s">
        <v>440</v>
      </c>
      <c r="CC454" s="3">
        <v>85040</v>
      </c>
      <c r="CD454" t="s">
        <v>958</v>
      </c>
      <c r="CE454" t="s">
        <v>959</v>
      </c>
      <c r="CF454" s="4">
        <v>11.34</v>
      </c>
      <c r="CG454" s="4">
        <v>15.01</v>
      </c>
      <c r="CH454" s="4">
        <v>17.010000000000002</v>
      </c>
      <c r="CI454" s="4">
        <v>22.52</v>
      </c>
      <c r="CJ454" t="s">
        <v>123</v>
      </c>
      <c r="CK454" t="s">
        <v>2372</v>
      </c>
      <c r="CL454" t="s">
        <v>11201</v>
      </c>
      <c r="CO454" t="s">
        <v>124</v>
      </c>
      <c r="CP454" t="s">
        <v>121</v>
      </c>
      <c r="CQ454" t="s">
        <v>121</v>
      </c>
      <c r="CR454" t="s">
        <v>121</v>
      </c>
      <c r="CS454" t="s">
        <v>121</v>
      </c>
      <c r="CT454" t="s">
        <v>121</v>
      </c>
      <c r="CU454" t="s">
        <v>121</v>
      </c>
      <c r="CV454" t="s">
        <v>2374</v>
      </c>
      <c r="CW454" t="str">
        <f>"14807483510"</f>
        <v>14807483510</v>
      </c>
      <c r="CX454" t="s">
        <v>124</v>
      </c>
      <c r="CY454" t="s">
        <v>4327</v>
      </c>
      <c r="CZ454" t="s">
        <v>126</v>
      </c>
      <c r="DA454" t="s">
        <v>113</v>
      </c>
      <c r="DB454" t="s">
        <v>121</v>
      </c>
      <c r="DC454" t="s">
        <v>121</v>
      </c>
      <c r="DD454" t="s">
        <v>113</v>
      </c>
    </row>
    <row r="455" spans="1:113" ht="15" customHeight="1" x14ac:dyDescent="0.25">
      <c r="A455" t="s">
        <v>4328</v>
      </c>
      <c r="B455" t="s">
        <v>129</v>
      </c>
      <c r="C455" s="1">
        <v>44107.004261689814</v>
      </c>
      <c r="D455" s="1">
        <v>44148</v>
      </c>
      <c r="E455" t="s">
        <v>113</v>
      </c>
      <c r="F455" t="s">
        <v>4232</v>
      </c>
      <c r="G455" t="s">
        <v>12791</v>
      </c>
      <c r="H455" t="s">
        <v>283</v>
      </c>
      <c r="I455">
        <v>30</v>
      </c>
      <c r="J455">
        <v>30</v>
      </c>
      <c r="K455" s="1">
        <v>44197</v>
      </c>
      <c r="L455" s="1">
        <v>44500</v>
      </c>
      <c r="M455" s="1">
        <v>44197</v>
      </c>
      <c r="N455" s="1">
        <v>44500</v>
      </c>
      <c r="O455" t="s">
        <v>115</v>
      </c>
      <c r="P455" t="s">
        <v>4329</v>
      </c>
      <c r="Q455" t="s">
        <v>4330</v>
      </c>
      <c r="R455" t="s">
        <v>4331</v>
      </c>
      <c r="T455" t="s">
        <v>4332</v>
      </c>
      <c r="U455" t="s">
        <v>2957</v>
      </c>
      <c r="V455" s="3">
        <v>53965</v>
      </c>
      <c r="W455" t="s">
        <v>117</v>
      </c>
      <c r="Y455">
        <v>16082548366</v>
      </c>
      <c r="AA455">
        <v>721110</v>
      </c>
      <c r="AB455" t="s">
        <v>4333</v>
      </c>
      <c r="AC455" t="s">
        <v>1158</v>
      </c>
      <c r="AE455" t="s">
        <v>1159</v>
      </c>
      <c r="AF455" t="s">
        <v>4331</v>
      </c>
      <c r="AH455" t="s">
        <v>4332</v>
      </c>
      <c r="AI455" t="s">
        <v>2957</v>
      </c>
      <c r="AJ455" s="3">
        <v>53965</v>
      </c>
      <c r="AK455" t="s">
        <v>117</v>
      </c>
      <c r="AM455">
        <v>16082548366</v>
      </c>
      <c r="AO455" t="s">
        <v>4334</v>
      </c>
      <c r="AP455" t="s">
        <v>141</v>
      </c>
      <c r="AQ455" t="s">
        <v>4335</v>
      </c>
      <c r="AR455" t="s">
        <v>4336</v>
      </c>
      <c r="AS455" t="s">
        <v>4337</v>
      </c>
      <c r="AT455" t="s">
        <v>4338</v>
      </c>
      <c r="AU455" t="s">
        <v>4339</v>
      </c>
      <c r="AV455" t="s">
        <v>4340</v>
      </c>
      <c r="AW455" t="s">
        <v>234</v>
      </c>
      <c r="AX455" s="3">
        <v>33186</v>
      </c>
      <c r="AY455" t="s">
        <v>117</v>
      </c>
      <c r="BA455">
        <v>13056706767</v>
      </c>
      <c r="BC455" t="s">
        <v>4341</v>
      </c>
      <c r="BD455" t="s">
        <v>4342</v>
      </c>
      <c r="BE455" t="s">
        <v>234</v>
      </c>
      <c r="BF455" t="s">
        <v>4343</v>
      </c>
      <c r="BG455" t="s">
        <v>2957</v>
      </c>
      <c r="BH455" s="1">
        <v>44104.833333333336</v>
      </c>
      <c r="BI455">
        <v>56</v>
      </c>
      <c r="BJ455">
        <v>8</v>
      </c>
      <c r="BK455">
        <v>8</v>
      </c>
      <c r="BL455">
        <v>8</v>
      </c>
      <c r="BM455">
        <v>8</v>
      </c>
      <c r="BN455">
        <v>8</v>
      </c>
      <c r="BO455">
        <v>8</v>
      </c>
      <c r="BP455">
        <v>8</v>
      </c>
      <c r="BQ455" t="str">
        <f>"9:00 AM"</f>
        <v>9:00 AM</v>
      </c>
      <c r="BR455" t="str">
        <f>"5:00 PM"</f>
        <v>5:00 PM</v>
      </c>
      <c r="BS455" t="s">
        <v>120</v>
      </c>
      <c r="BT455">
        <v>0</v>
      </c>
      <c r="BU455">
        <v>0</v>
      </c>
      <c r="BV455" t="s">
        <v>113</v>
      </c>
      <c r="BW455">
        <v>0</v>
      </c>
      <c r="BX455" t="s">
        <v>4344</v>
      </c>
      <c r="BY455" t="s">
        <v>4345</v>
      </c>
      <c r="CA455" t="s">
        <v>4346</v>
      </c>
      <c r="CB455" t="s">
        <v>2957</v>
      </c>
      <c r="CC455" s="3">
        <v>53965</v>
      </c>
      <c r="CD455" t="s">
        <v>4347</v>
      </c>
      <c r="CE455" t="s">
        <v>4348</v>
      </c>
      <c r="CF455" s="4">
        <v>11.51</v>
      </c>
      <c r="CG455" s="4">
        <v>12.5</v>
      </c>
      <c r="CH455" s="4">
        <v>17.27</v>
      </c>
      <c r="CI455" s="4">
        <v>18.75</v>
      </c>
      <c r="CJ455" t="s">
        <v>123</v>
      </c>
      <c r="CL455" t="s">
        <v>4349</v>
      </c>
      <c r="CO455" t="s">
        <v>124</v>
      </c>
      <c r="CP455" t="s">
        <v>113</v>
      </c>
      <c r="CQ455" t="s">
        <v>121</v>
      </c>
      <c r="CR455" t="s">
        <v>121</v>
      </c>
      <c r="CS455" t="s">
        <v>121</v>
      </c>
      <c r="CT455" t="s">
        <v>121</v>
      </c>
      <c r="CU455" t="s">
        <v>121</v>
      </c>
      <c r="CV455" t="s">
        <v>4350</v>
      </c>
      <c r="CW455" t="str">
        <f>"16082548366"</f>
        <v>16082548366</v>
      </c>
      <c r="CX455" t="s">
        <v>4351</v>
      </c>
      <c r="CY455" t="s">
        <v>124</v>
      </c>
      <c r="CZ455" t="s">
        <v>126</v>
      </c>
      <c r="DA455" t="s">
        <v>113</v>
      </c>
      <c r="DB455" t="s">
        <v>121</v>
      </c>
      <c r="DC455" t="s">
        <v>121</v>
      </c>
      <c r="DD455" t="s">
        <v>113</v>
      </c>
    </row>
    <row r="456" spans="1:113" ht="15" customHeight="1" x14ac:dyDescent="0.25">
      <c r="A456" t="s">
        <v>6488</v>
      </c>
      <c r="B456" t="s">
        <v>129</v>
      </c>
      <c r="C456" s="1">
        <v>44107.005189120369</v>
      </c>
      <c r="D456" s="1">
        <v>44148</v>
      </c>
      <c r="E456" t="s">
        <v>113</v>
      </c>
      <c r="F456" t="s">
        <v>5130</v>
      </c>
      <c r="G456" t="s">
        <v>12840</v>
      </c>
      <c r="H456" t="s">
        <v>5131</v>
      </c>
      <c r="I456">
        <v>24</v>
      </c>
      <c r="J456">
        <v>24</v>
      </c>
      <c r="K456" s="1">
        <v>44197</v>
      </c>
      <c r="L456" s="1">
        <v>44500</v>
      </c>
      <c r="M456" s="1">
        <v>44197</v>
      </c>
      <c r="N456" s="1">
        <v>44500</v>
      </c>
      <c r="O456" t="s">
        <v>115</v>
      </c>
      <c r="P456" t="s">
        <v>4329</v>
      </c>
      <c r="Q456" t="s">
        <v>4330</v>
      </c>
      <c r="R456" t="s">
        <v>4331</v>
      </c>
      <c r="T456" t="s">
        <v>4332</v>
      </c>
      <c r="U456" t="s">
        <v>2957</v>
      </c>
      <c r="V456" s="3">
        <v>53965</v>
      </c>
      <c r="W456" t="s">
        <v>117</v>
      </c>
      <c r="Y456">
        <v>16082548366</v>
      </c>
      <c r="AA456">
        <v>721110</v>
      </c>
      <c r="AB456" t="s">
        <v>4333</v>
      </c>
      <c r="AC456" t="s">
        <v>1158</v>
      </c>
      <c r="AE456" t="s">
        <v>1159</v>
      </c>
      <c r="AF456" t="s">
        <v>4331</v>
      </c>
      <c r="AH456" t="s">
        <v>4332</v>
      </c>
      <c r="AI456" t="s">
        <v>2957</v>
      </c>
      <c r="AJ456" s="3">
        <v>53965</v>
      </c>
      <c r="AK456" t="s">
        <v>117</v>
      </c>
      <c r="AM456">
        <v>16082548366</v>
      </c>
      <c r="AO456" t="s">
        <v>4334</v>
      </c>
      <c r="AP456" t="s">
        <v>141</v>
      </c>
      <c r="AQ456" t="s">
        <v>4335</v>
      </c>
      <c r="AR456" t="s">
        <v>4336</v>
      </c>
      <c r="AS456" t="s">
        <v>4337</v>
      </c>
      <c r="AT456" t="s">
        <v>4338</v>
      </c>
      <c r="AU456" t="s">
        <v>4339</v>
      </c>
      <c r="AV456" t="s">
        <v>4340</v>
      </c>
      <c r="AW456" t="s">
        <v>234</v>
      </c>
      <c r="AX456" s="3">
        <v>33186</v>
      </c>
      <c r="AY456" t="s">
        <v>117</v>
      </c>
      <c r="BA456">
        <v>13056706767</v>
      </c>
      <c r="BC456" t="s">
        <v>4341</v>
      </c>
      <c r="BD456" t="s">
        <v>4342</v>
      </c>
      <c r="BE456" t="s">
        <v>234</v>
      </c>
      <c r="BF456" t="s">
        <v>4343</v>
      </c>
      <c r="BG456" t="s">
        <v>2957</v>
      </c>
      <c r="BH456" s="1">
        <v>44104.833333333336</v>
      </c>
      <c r="BI456">
        <v>56</v>
      </c>
      <c r="BJ456">
        <v>8</v>
      </c>
      <c r="BK456">
        <v>8</v>
      </c>
      <c r="BL456">
        <v>8</v>
      </c>
      <c r="BM456">
        <v>8</v>
      </c>
      <c r="BN456">
        <v>8</v>
      </c>
      <c r="BO456">
        <v>8</v>
      </c>
      <c r="BP456">
        <v>8</v>
      </c>
      <c r="BQ456" t="str">
        <f>"9:00 AM"</f>
        <v>9:00 AM</v>
      </c>
      <c r="BR456" t="str">
        <f>"5:00 PM"</f>
        <v>5:00 PM</v>
      </c>
      <c r="BS456" t="s">
        <v>120</v>
      </c>
      <c r="BT456">
        <v>0</v>
      </c>
      <c r="BU456">
        <v>0</v>
      </c>
      <c r="BV456" t="s">
        <v>113</v>
      </c>
      <c r="BW456">
        <v>0</v>
      </c>
      <c r="BX456" t="s">
        <v>6489</v>
      </c>
      <c r="BY456" t="s">
        <v>4345</v>
      </c>
      <c r="CA456" t="s">
        <v>4346</v>
      </c>
      <c r="CB456" t="s">
        <v>2957</v>
      </c>
      <c r="CC456" s="3">
        <v>53965</v>
      </c>
      <c r="CD456" t="s">
        <v>4347</v>
      </c>
      <c r="CE456" t="s">
        <v>4348</v>
      </c>
      <c r="CF456" s="4">
        <v>10.99</v>
      </c>
      <c r="CG456" s="4">
        <v>12.5</v>
      </c>
      <c r="CH456" s="4">
        <v>16.489999999999998</v>
      </c>
      <c r="CI456" s="4">
        <v>18.75</v>
      </c>
      <c r="CJ456" t="s">
        <v>123</v>
      </c>
      <c r="CL456" t="s">
        <v>6490</v>
      </c>
      <c r="CO456" t="s">
        <v>124</v>
      </c>
      <c r="CP456" t="s">
        <v>113</v>
      </c>
      <c r="CQ456" t="s">
        <v>121</v>
      </c>
      <c r="CR456" t="s">
        <v>121</v>
      </c>
      <c r="CS456" t="s">
        <v>121</v>
      </c>
      <c r="CT456" t="s">
        <v>121</v>
      </c>
      <c r="CU456" t="s">
        <v>121</v>
      </c>
      <c r="CV456" t="s">
        <v>6491</v>
      </c>
      <c r="CW456" t="str">
        <f>"16082548366"</f>
        <v>16082548366</v>
      </c>
      <c r="CX456" t="s">
        <v>4351</v>
      </c>
      <c r="CY456" t="s">
        <v>124</v>
      </c>
      <c r="CZ456" t="s">
        <v>126</v>
      </c>
      <c r="DA456" t="s">
        <v>113</v>
      </c>
      <c r="DB456" t="s">
        <v>121</v>
      </c>
      <c r="DC456" t="s">
        <v>121</v>
      </c>
      <c r="DD456" t="s">
        <v>113</v>
      </c>
    </row>
    <row r="457" spans="1:113" ht="15" customHeight="1" x14ac:dyDescent="0.25">
      <c r="A457" t="s">
        <v>11927</v>
      </c>
      <c r="B457" t="s">
        <v>129</v>
      </c>
      <c r="C457" s="1">
        <v>44107.014438888888</v>
      </c>
      <c r="D457" s="1">
        <v>44148</v>
      </c>
      <c r="E457" t="s">
        <v>113</v>
      </c>
      <c r="F457" t="s">
        <v>3874</v>
      </c>
      <c r="G457" t="s">
        <v>12786</v>
      </c>
      <c r="H457" t="s">
        <v>131</v>
      </c>
      <c r="I457">
        <v>60</v>
      </c>
      <c r="J457">
        <v>60</v>
      </c>
      <c r="K457" s="1">
        <v>44197</v>
      </c>
      <c r="L457" s="1">
        <v>44499</v>
      </c>
      <c r="M457" s="1">
        <v>44197</v>
      </c>
      <c r="N457" s="1">
        <v>44499</v>
      </c>
      <c r="O457" t="s">
        <v>132</v>
      </c>
      <c r="P457" t="s">
        <v>11928</v>
      </c>
      <c r="R457" t="s">
        <v>11929</v>
      </c>
      <c r="T457" t="s">
        <v>11930</v>
      </c>
      <c r="U457" t="s">
        <v>339</v>
      </c>
      <c r="V457" s="3">
        <v>28771</v>
      </c>
      <c r="W457" t="s">
        <v>117</v>
      </c>
      <c r="Y457">
        <v>18284794788</v>
      </c>
      <c r="AA457">
        <v>56173</v>
      </c>
      <c r="AB457" t="s">
        <v>11931</v>
      </c>
      <c r="AC457" t="s">
        <v>11932</v>
      </c>
      <c r="AD457" t="s">
        <v>2985</v>
      </c>
      <c r="AE457" t="s">
        <v>2744</v>
      </c>
      <c r="AF457" t="s">
        <v>11929</v>
      </c>
      <c r="AH457" t="s">
        <v>11930</v>
      </c>
      <c r="AI457" t="s">
        <v>339</v>
      </c>
      <c r="AJ457" s="3">
        <v>28771</v>
      </c>
      <c r="AK457" t="s">
        <v>117</v>
      </c>
      <c r="AM457">
        <v>18284794788</v>
      </c>
      <c r="AO457" t="s">
        <v>11933</v>
      </c>
      <c r="AP457" t="s">
        <v>239</v>
      </c>
      <c r="AQ457" t="s">
        <v>573</v>
      </c>
      <c r="AR457" t="s">
        <v>574</v>
      </c>
      <c r="AS457" t="s">
        <v>575</v>
      </c>
      <c r="AT457" t="s">
        <v>576</v>
      </c>
      <c r="AU457" t="s">
        <v>577</v>
      </c>
      <c r="AV457" t="s">
        <v>578</v>
      </c>
      <c r="AW457" t="s">
        <v>324</v>
      </c>
      <c r="AX457" s="3">
        <v>83814</v>
      </c>
      <c r="AY457" t="s">
        <v>117</v>
      </c>
      <c r="BA457">
        <v>12087772654</v>
      </c>
      <c r="BC457" t="s">
        <v>579</v>
      </c>
      <c r="BD457" t="s">
        <v>478</v>
      </c>
      <c r="BG457" t="s">
        <v>339</v>
      </c>
      <c r="BH457" s="1">
        <v>44103.833333333336</v>
      </c>
      <c r="BI457">
        <v>40</v>
      </c>
      <c r="BJ457">
        <v>0</v>
      </c>
      <c r="BK457">
        <v>8</v>
      </c>
      <c r="BL457">
        <v>8</v>
      </c>
      <c r="BM457">
        <v>8</v>
      </c>
      <c r="BN457">
        <v>8</v>
      </c>
      <c r="BO457">
        <v>8</v>
      </c>
      <c r="BP457">
        <v>0</v>
      </c>
      <c r="BQ457" t="str">
        <f>"7:00 AM"</f>
        <v>7:00 AM</v>
      </c>
      <c r="BR457" t="str">
        <f>"5:30 PM"</f>
        <v>5:30 PM</v>
      </c>
      <c r="BS457" t="s">
        <v>120</v>
      </c>
      <c r="BT457">
        <v>0</v>
      </c>
      <c r="BU457">
        <v>0</v>
      </c>
      <c r="BV457" t="s">
        <v>113</v>
      </c>
      <c r="BW457">
        <v>0</v>
      </c>
      <c r="BX457" t="s">
        <v>11934</v>
      </c>
      <c r="BY457" t="s">
        <v>11935</v>
      </c>
      <c r="CA457" t="s">
        <v>11930</v>
      </c>
      <c r="CB457" t="s">
        <v>339</v>
      </c>
      <c r="CC457" s="3">
        <v>28771</v>
      </c>
      <c r="CD457" t="s">
        <v>11936</v>
      </c>
      <c r="CE457" t="s">
        <v>2413</v>
      </c>
      <c r="CF457" s="4">
        <v>14.81</v>
      </c>
      <c r="CG457" s="4">
        <v>15</v>
      </c>
      <c r="CH457" s="4">
        <v>22.22</v>
      </c>
      <c r="CI457" s="4">
        <v>22.5</v>
      </c>
      <c r="CJ457" t="s">
        <v>123</v>
      </c>
      <c r="CK457" t="s">
        <v>11937</v>
      </c>
      <c r="CL457" t="s">
        <v>11938</v>
      </c>
      <c r="CO457" t="s">
        <v>124</v>
      </c>
      <c r="CP457" t="s">
        <v>121</v>
      </c>
      <c r="CQ457" t="s">
        <v>121</v>
      </c>
      <c r="CR457" t="s">
        <v>121</v>
      </c>
      <c r="CS457" t="s">
        <v>121</v>
      </c>
      <c r="CT457" t="s">
        <v>121</v>
      </c>
      <c r="CU457" t="s">
        <v>121</v>
      </c>
      <c r="CV457" t="s">
        <v>485</v>
      </c>
      <c r="CW457" t="str">
        <f>"18284794788"</f>
        <v>18284794788</v>
      </c>
      <c r="CX457" t="s">
        <v>11933</v>
      </c>
      <c r="CY457" t="s">
        <v>124</v>
      </c>
      <c r="CZ457" t="s">
        <v>126</v>
      </c>
      <c r="DA457" t="s">
        <v>113</v>
      </c>
      <c r="DB457" t="s">
        <v>121</v>
      </c>
      <c r="DC457" t="s">
        <v>121</v>
      </c>
      <c r="DD457" t="s">
        <v>113</v>
      </c>
    </row>
    <row r="458" spans="1:113" ht="15" customHeight="1" x14ac:dyDescent="0.25">
      <c r="A458" t="s">
        <v>2375</v>
      </c>
      <c r="B458" t="s">
        <v>1009</v>
      </c>
      <c r="C458" s="1">
        <v>44107.016755902776</v>
      </c>
      <c r="D458" s="1">
        <v>44148</v>
      </c>
      <c r="E458" t="s">
        <v>113</v>
      </c>
      <c r="F458" t="s">
        <v>2376</v>
      </c>
      <c r="G458" t="s">
        <v>12821</v>
      </c>
      <c r="H458" t="s">
        <v>2377</v>
      </c>
      <c r="I458">
        <v>35</v>
      </c>
      <c r="J458">
        <v>35</v>
      </c>
      <c r="K458" s="1">
        <v>44197</v>
      </c>
      <c r="L458" s="1">
        <v>44378</v>
      </c>
      <c r="M458" s="1">
        <v>44197</v>
      </c>
      <c r="N458" s="1">
        <v>44378</v>
      </c>
      <c r="O458" t="s">
        <v>115</v>
      </c>
      <c r="P458" t="s">
        <v>2378</v>
      </c>
      <c r="R458" t="s">
        <v>2379</v>
      </c>
      <c r="T458" t="s">
        <v>1610</v>
      </c>
      <c r="U458" t="s">
        <v>158</v>
      </c>
      <c r="V458" s="3">
        <v>76244</v>
      </c>
      <c r="W458" t="s">
        <v>117</v>
      </c>
      <c r="Y458">
        <v>18173796578</v>
      </c>
      <c r="AA458">
        <v>23814</v>
      </c>
      <c r="AB458" t="s">
        <v>2380</v>
      </c>
      <c r="AC458" t="s">
        <v>1848</v>
      </c>
      <c r="AE458" t="s">
        <v>263</v>
      </c>
      <c r="AF458" t="s">
        <v>2379</v>
      </c>
      <c r="AH458" t="s">
        <v>1610</v>
      </c>
      <c r="AI458" t="s">
        <v>158</v>
      </c>
      <c r="AJ458" s="3">
        <v>76244</v>
      </c>
      <c r="AK458" t="s">
        <v>117</v>
      </c>
      <c r="AM458">
        <v>18173796578</v>
      </c>
      <c r="AO458" t="s">
        <v>124</v>
      </c>
      <c r="AP458" t="s">
        <v>239</v>
      </c>
      <c r="AQ458" t="s">
        <v>1258</v>
      </c>
      <c r="AR458" t="s">
        <v>164</v>
      </c>
      <c r="AS458" t="s">
        <v>972</v>
      </c>
      <c r="AT458" t="s">
        <v>1690</v>
      </c>
      <c r="AU458" t="s">
        <v>1260</v>
      </c>
      <c r="AV458" t="s">
        <v>329</v>
      </c>
      <c r="AW458" t="s">
        <v>158</v>
      </c>
      <c r="AX458" s="3">
        <v>75231</v>
      </c>
      <c r="AY458" t="s">
        <v>117</v>
      </c>
      <c r="BA458">
        <v>12145265665</v>
      </c>
      <c r="BC458" t="s">
        <v>1691</v>
      </c>
      <c r="BD458" t="s">
        <v>1262</v>
      </c>
      <c r="BG458" t="s">
        <v>158</v>
      </c>
      <c r="BH458" s="1">
        <v>44101.833333333336</v>
      </c>
      <c r="BI458">
        <v>35</v>
      </c>
      <c r="BJ458">
        <v>0</v>
      </c>
      <c r="BK458">
        <v>7</v>
      </c>
      <c r="BL458">
        <v>7</v>
      </c>
      <c r="BM458">
        <v>7</v>
      </c>
      <c r="BN458">
        <v>7</v>
      </c>
      <c r="BO458">
        <v>7</v>
      </c>
      <c r="BP458">
        <v>0</v>
      </c>
      <c r="BQ458" t="str">
        <f>"7:00 AM"</f>
        <v>7:00 AM</v>
      </c>
      <c r="BR458" t="str">
        <f>"4:00 PM"</f>
        <v>4:00 PM</v>
      </c>
      <c r="BS458" t="s">
        <v>120</v>
      </c>
      <c r="BT458">
        <v>0</v>
      </c>
      <c r="BU458">
        <v>3</v>
      </c>
      <c r="BV458" t="s">
        <v>113</v>
      </c>
      <c r="BW458">
        <v>0</v>
      </c>
      <c r="BX458" s="2" t="s">
        <v>2381</v>
      </c>
      <c r="BY458" t="s">
        <v>2379</v>
      </c>
      <c r="CA458" t="s">
        <v>1610</v>
      </c>
      <c r="CB458" t="s">
        <v>158</v>
      </c>
      <c r="CC458" s="3">
        <v>76244</v>
      </c>
      <c r="CD458" t="s">
        <v>1611</v>
      </c>
      <c r="CE458" t="s">
        <v>1090</v>
      </c>
      <c r="CF458" s="4">
        <v>23.85</v>
      </c>
      <c r="CG458" s="4">
        <v>23.85</v>
      </c>
      <c r="CH458" s="4">
        <v>35.78</v>
      </c>
      <c r="CI458" s="4">
        <v>35.78</v>
      </c>
      <c r="CJ458" t="s">
        <v>123</v>
      </c>
      <c r="CK458" t="s">
        <v>2382</v>
      </c>
      <c r="CL458" t="s">
        <v>2383</v>
      </c>
      <c r="CO458" t="s">
        <v>124</v>
      </c>
      <c r="CP458" t="s">
        <v>121</v>
      </c>
      <c r="CQ458" t="s">
        <v>121</v>
      </c>
      <c r="CR458" t="s">
        <v>121</v>
      </c>
      <c r="CS458" t="s">
        <v>113</v>
      </c>
      <c r="CT458" t="s">
        <v>121</v>
      </c>
      <c r="CU458" t="s">
        <v>113</v>
      </c>
      <c r="CV458" t="s">
        <v>178</v>
      </c>
      <c r="CW458" t="str">
        <f>"18174134000"</f>
        <v>18174134000</v>
      </c>
      <c r="CX458" t="s">
        <v>2384</v>
      </c>
      <c r="CY458" t="s">
        <v>2385</v>
      </c>
      <c r="CZ458" t="s">
        <v>126</v>
      </c>
      <c r="DA458" t="s">
        <v>113</v>
      </c>
      <c r="DB458" t="s">
        <v>113</v>
      </c>
      <c r="DC458" t="s">
        <v>121</v>
      </c>
      <c r="DD458" t="s">
        <v>113</v>
      </c>
      <c r="DE458" t="s">
        <v>1698</v>
      </c>
      <c r="DF458" t="s">
        <v>1699</v>
      </c>
      <c r="DH458" t="s">
        <v>1262</v>
      </c>
      <c r="DI458" t="s">
        <v>1691</v>
      </c>
    </row>
    <row r="459" spans="1:113" ht="15" customHeight="1" x14ac:dyDescent="0.25">
      <c r="A459" t="s">
        <v>4999</v>
      </c>
      <c r="B459" t="s">
        <v>129</v>
      </c>
      <c r="C459" s="1">
        <v>44107.32867638889</v>
      </c>
      <c r="D459" s="1">
        <v>44147</v>
      </c>
      <c r="E459" t="s">
        <v>113</v>
      </c>
      <c r="F459" t="s">
        <v>984</v>
      </c>
      <c r="G459" t="s">
        <v>12798</v>
      </c>
      <c r="H459" t="s">
        <v>649</v>
      </c>
      <c r="I459">
        <v>108</v>
      </c>
      <c r="J459">
        <v>108</v>
      </c>
      <c r="K459" s="1">
        <v>44197</v>
      </c>
      <c r="L459" s="1">
        <v>44500</v>
      </c>
      <c r="M459" s="1">
        <v>44197</v>
      </c>
      <c r="N459" s="1">
        <v>44500</v>
      </c>
      <c r="O459" t="s">
        <v>132</v>
      </c>
      <c r="P459" t="s">
        <v>5000</v>
      </c>
      <c r="R459" t="s">
        <v>5001</v>
      </c>
      <c r="S459" t="s">
        <v>5002</v>
      </c>
      <c r="T459" t="s">
        <v>5003</v>
      </c>
      <c r="U459" t="s">
        <v>1825</v>
      </c>
      <c r="V459" s="3">
        <v>48169</v>
      </c>
      <c r="W459" t="s">
        <v>117</v>
      </c>
      <c r="Y459">
        <v>17342661668</v>
      </c>
      <c r="AA459">
        <v>71399</v>
      </c>
      <c r="AB459" t="s">
        <v>2390</v>
      </c>
      <c r="AC459" t="s">
        <v>2391</v>
      </c>
      <c r="AE459" t="s">
        <v>263</v>
      </c>
      <c r="AF459" t="s">
        <v>5001</v>
      </c>
      <c r="AG459" t="s">
        <v>5002</v>
      </c>
      <c r="AH459" t="s">
        <v>5003</v>
      </c>
      <c r="AI459" t="s">
        <v>1825</v>
      </c>
      <c r="AJ459" s="3">
        <v>48169</v>
      </c>
      <c r="AK459" t="s">
        <v>117</v>
      </c>
      <c r="AM459">
        <v>18134776952</v>
      </c>
      <c r="AO459" t="s">
        <v>2393</v>
      </c>
      <c r="AP459" t="s">
        <v>239</v>
      </c>
      <c r="AQ459" t="s">
        <v>991</v>
      </c>
      <c r="AR459" t="s">
        <v>992</v>
      </c>
      <c r="AS459" t="s">
        <v>993</v>
      </c>
      <c r="AT459" t="s">
        <v>994</v>
      </c>
      <c r="AU459" t="s">
        <v>995</v>
      </c>
      <c r="AV459" t="s">
        <v>996</v>
      </c>
      <c r="AW459" t="s">
        <v>158</v>
      </c>
      <c r="AX459" s="3">
        <v>78550</v>
      </c>
      <c r="AY459" t="s">
        <v>117</v>
      </c>
      <c r="AZ459" t="s">
        <v>124</v>
      </c>
      <c r="BA459">
        <v>19564408720</v>
      </c>
      <c r="BB459">
        <v>0</v>
      </c>
      <c r="BC459" t="s">
        <v>997</v>
      </c>
      <c r="BD459" t="s">
        <v>998</v>
      </c>
      <c r="BG459" t="s">
        <v>1825</v>
      </c>
      <c r="BH459" s="1">
        <v>44106.833333333336</v>
      </c>
      <c r="BI459">
        <v>40</v>
      </c>
      <c r="BJ459">
        <v>8</v>
      </c>
      <c r="BK459">
        <v>0</v>
      </c>
      <c r="BL459">
        <v>0</v>
      </c>
      <c r="BM459">
        <v>8</v>
      </c>
      <c r="BN459">
        <v>8</v>
      </c>
      <c r="BO459">
        <v>8</v>
      </c>
      <c r="BP459">
        <v>8</v>
      </c>
      <c r="BQ459" t="str">
        <f>"1:00 PM"</f>
        <v>1:00 PM</v>
      </c>
      <c r="BR459" t="str">
        <f>"10:00 PM"</f>
        <v>10:00 PM</v>
      </c>
      <c r="BS459" t="s">
        <v>120</v>
      </c>
      <c r="BT459">
        <v>0</v>
      </c>
      <c r="BU459">
        <v>0</v>
      </c>
      <c r="BV459" t="s">
        <v>113</v>
      </c>
      <c r="BW459">
        <v>0</v>
      </c>
      <c r="BX459" t="s">
        <v>999</v>
      </c>
      <c r="BY459" t="s">
        <v>5001</v>
      </c>
      <c r="CA459" t="s">
        <v>5003</v>
      </c>
      <c r="CB459" t="s">
        <v>1825</v>
      </c>
      <c r="CC459" s="3">
        <v>48169</v>
      </c>
      <c r="CD459" t="s">
        <v>3997</v>
      </c>
      <c r="CE459" t="s">
        <v>1839</v>
      </c>
      <c r="CF459" s="4">
        <v>9.0399999999999991</v>
      </c>
      <c r="CG459" s="4">
        <v>12.38</v>
      </c>
      <c r="CJ459" t="s">
        <v>123</v>
      </c>
      <c r="CK459" t="s">
        <v>1004</v>
      </c>
      <c r="CL459" t="s">
        <v>5004</v>
      </c>
      <c r="CO459" t="s">
        <v>124</v>
      </c>
      <c r="CP459" t="s">
        <v>121</v>
      </c>
      <c r="CQ459" t="s">
        <v>121</v>
      </c>
      <c r="CR459" t="s">
        <v>113</v>
      </c>
      <c r="CS459" t="s">
        <v>121</v>
      </c>
      <c r="CT459" t="s">
        <v>121</v>
      </c>
      <c r="CU459" t="s">
        <v>121</v>
      </c>
      <c r="CV459" t="s">
        <v>2396</v>
      </c>
      <c r="CW459" t="str">
        <f>"17342661668"</f>
        <v>17342661668</v>
      </c>
      <c r="CX459" t="s">
        <v>5005</v>
      </c>
      <c r="CY459" t="s">
        <v>124</v>
      </c>
      <c r="CZ459" t="s">
        <v>126</v>
      </c>
      <c r="DA459" t="s">
        <v>113</v>
      </c>
      <c r="DB459" t="s">
        <v>121</v>
      </c>
      <c r="DC459" t="s">
        <v>121</v>
      </c>
      <c r="DD459" t="s">
        <v>113</v>
      </c>
    </row>
    <row r="460" spans="1:113" ht="15" customHeight="1" x14ac:dyDescent="0.25">
      <c r="A460" t="s">
        <v>2386</v>
      </c>
      <c r="B460" t="s">
        <v>129</v>
      </c>
      <c r="C460" s="1">
        <v>44107.33134409722</v>
      </c>
      <c r="D460" s="1">
        <v>44147</v>
      </c>
      <c r="E460" t="s">
        <v>113</v>
      </c>
      <c r="F460" t="s">
        <v>2281</v>
      </c>
      <c r="G460" t="s">
        <v>12810</v>
      </c>
      <c r="H460" t="s">
        <v>1675</v>
      </c>
      <c r="I460">
        <v>30</v>
      </c>
      <c r="J460">
        <v>30</v>
      </c>
      <c r="K460" s="1">
        <v>44197</v>
      </c>
      <c r="L460" s="1">
        <v>44500</v>
      </c>
      <c r="M460" s="1">
        <v>44197</v>
      </c>
      <c r="N460" s="1">
        <v>44500</v>
      </c>
      <c r="O460" t="s">
        <v>132</v>
      </c>
      <c r="P460" t="s">
        <v>2387</v>
      </c>
      <c r="R460" t="s">
        <v>2388</v>
      </c>
      <c r="T460" t="s">
        <v>2389</v>
      </c>
      <c r="U460" t="s">
        <v>234</v>
      </c>
      <c r="V460" s="3">
        <v>34610</v>
      </c>
      <c r="W460" t="s">
        <v>117</v>
      </c>
      <c r="Y460">
        <v>18134776952</v>
      </c>
      <c r="AA460">
        <v>71399</v>
      </c>
      <c r="AB460" t="s">
        <v>2390</v>
      </c>
      <c r="AC460" t="s">
        <v>2391</v>
      </c>
      <c r="AE460" t="s">
        <v>263</v>
      </c>
      <c r="AF460" t="s">
        <v>2392</v>
      </c>
      <c r="AH460" t="s">
        <v>2389</v>
      </c>
      <c r="AI460" t="s">
        <v>234</v>
      </c>
      <c r="AJ460" s="3">
        <v>34610</v>
      </c>
      <c r="AK460" t="s">
        <v>117</v>
      </c>
      <c r="AM460">
        <v>18134776952</v>
      </c>
      <c r="AO460" t="s">
        <v>2393</v>
      </c>
      <c r="AP460" t="s">
        <v>239</v>
      </c>
      <c r="AQ460" t="s">
        <v>991</v>
      </c>
      <c r="AR460" t="s">
        <v>992</v>
      </c>
      <c r="AS460" t="s">
        <v>993</v>
      </c>
      <c r="AT460" t="s">
        <v>994</v>
      </c>
      <c r="AU460" t="s">
        <v>995</v>
      </c>
      <c r="AV460" t="s">
        <v>996</v>
      </c>
      <c r="AW460" t="s">
        <v>158</v>
      </c>
      <c r="AX460" s="3">
        <v>78550</v>
      </c>
      <c r="AY460" t="s">
        <v>117</v>
      </c>
      <c r="AZ460" t="s">
        <v>124</v>
      </c>
      <c r="BA460">
        <v>19564408720</v>
      </c>
      <c r="BB460">
        <v>0</v>
      </c>
      <c r="BC460" t="s">
        <v>997</v>
      </c>
      <c r="BD460" t="s">
        <v>998</v>
      </c>
      <c r="BG460" t="s">
        <v>234</v>
      </c>
      <c r="BH460" s="1">
        <v>44106.833333333336</v>
      </c>
      <c r="BI460">
        <v>40</v>
      </c>
      <c r="BJ460">
        <v>8</v>
      </c>
      <c r="BK460">
        <v>0</v>
      </c>
      <c r="BL460">
        <v>0</v>
      </c>
      <c r="BM460">
        <v>8</v>
      </c>
      <c r="BN460">
        <v>8</v>
      </c>
      <c r="BO460">
        <v>8</v>
      </c>
      <c r="BP460">
        <v>8</v>
      </c>
      <c r="BQ460" t="str">
        <f>"1:00 PM"</f>
        <v>1:00 PM</v>
      </c>
      <c r="BR460" t="str">
        <f>"10:00 PM"</f>
        <v>10:00 PM</v>
      </c>
      <c r="BS460" t="s">
        <v>120</v>
      </c>
      <c r="BT460">
        <v>0</v>
      </c>
      <c r="BU460">
        <v>0</v>
      </c>
      <c r="BV460" t="s">
        <v>113</v>
      </c>
      <c r="BW460">
        <v>0</v>
      </c>
      <c r="BX460" t="s">
        <v>999</v>
      </c>
      <c r="BY460" t="s">
        <v>2388</v>
      </c>
      <c r="CA460" t="s">
        <v>2389</v>
      </c>
      <c r="CB460" t="s">
        <v>234</v>
      </c>
      <c r="CC460" s="3">
        <v>34610</v>
      </c>
      <c r="CD460" t="s">
        <v>2394</v>
      </c>
      <c r="CE460" t="s">
        <v>368</v>
      </c>
      <c r="CF460" s="4">
        <v>8.92</v>
      </c>
      <c r="CG460" s="4">
        <v>12.96</v>
      </c>
      <c r="CJ460" t="s">
        <v>123</v>
      </c>
      <c r="CK460" t="s">
        <v>1004</v>
      </c>
      <c r="CL460" t="s">
        <v>2395</v>
      </c>
      <c r="CO460" t="s">
        <v>124</v>
      </c>
      <c r="CP460" t="s">
        <v>121</v>
      </c>
      <c r="CQ460" t="s">
        <v>121</v>
      </c>
      <c r="CR460" t="s">
        <v>113</v>
      </c>
      <c r="CS460" t="s">
        <v>121</v>
      </c>
      <c r="CT460" t="s">
        <v>121</v>
      </c>
      <c r="CU460" t="s">
        <v>121</v>
      </c>
      <c r="CV460" t="s">
        <v>2396</v>
      </c>
      <c r="CW460" t="str">
        <f>"13132156459"</f>
        <v>13132156459</v>
      </c>
      <c r="CX460" t="s">
        <v>2397</v>
      </c>
      <c r="CY460" t="s">
        <v>124</v>
      </c>
      <c r="CZ460" t="s">
        <v>126</v>
      </c>
      <c r="DA460" t="s">
        <v>113</v>
      </c>
      <c r="DB460" t="s">
        <v>121</v>
      </c>
      <c r="DC460" t="s">
        <v>121</v>
      </c>
      <c r="DD460" t="s">
        <v>113</v>
      </c>
    </row>
    <row r="461" spans="1:113" ht="15" customHeight="1" x14ac:dyDescent="0.25">
      <c r="A461" t="s">
        <v>11870</v>
      </c>
      <c r="B461" t="s">
        <v>129</v>
      </c>
      <c r="C461" s="1">
        <v>44107.333786226853</v>
      </c>
      <c r="D461" s="1">
        <v>44147</v>
      </c>
      <c r="E461" t="s">
        <v>113</v>
      </c>
      <c r="F461" t="s">
        <v>11871</v>
      </c>
      <c r="G461" t="s">
        <v>12810</v>
      </c>
      <c r="H461" t="s">
        <v>1675</v>
      </c>
      <c r="I461">
        <v>32</v>
      </c>
      <c r="J461">
        <v>32</v>
      </c>
      <c r="K461" s="1">
        <v>44197</v>
      </c>
      <c r="L461" s="1">
        <v>44500</v>
      </c>
      <c r="M461" s="1">
        <v>44197</v>
      </c>
      <c r="N461" s="1">
        <v>44500</v>
      </c>
      <c r="O461" t="s">
        <v>132</v>
      </c>
      <c r="P461" t="s">
        <v>11872</v>
      </c>
      <c r="R461" t="s">
        <v>2392</v>
      </c>
      <c r="S461" t="s">
        <v>11873</v>
      </c>
      <c r="T461" t="s">
        <v>11874</v>
      </c>
      <c r="U461" t="s">
        <v>234</v>
      </c>
      <c r="V461" s="3">
        <v>34610</v>
      </c>
      <c r="W461" t="s">
        <v>117</v>
      </c>
      <c r="Y461">
        <v>18439563410</v>
      </c>
      <c r="AA461">
        <v>71399</v>
      </c>
      <c r="AB461" t="s">
        <v>11875</v>
      </c>
      <c r="AC461" t="s">
        <v>11876</v>
      </c>
      <c r="AE461" t="s">
        <v>207</v>
      </c>
      <c r="AF461" t="s">
        <v>2392</v>
      </c>
      <c r="AG461" t="s">
        <v>11873</v>
      </c>
      <c r="AH461" t="s">
        <v>11877</v>
      </c>
      <c r="AI461" t="s">
        <v>234</v>
      </c>
      <c r="AJ461" s="3">
        <v>34610</v>
      </c>
      <c r="AK461" t="s">
        <v>117</v>
      </c>
      <c r="AM461">
        <v>18439563410</v>
      </c>
      <c r="AO461" t="s">
        <v>11878</v>
      </c>
      <c r="AP461" t="s">
        <v>239</v>
      </c>
      <c r="AQ461" t="s">
        <v>991</v>
      </c>
      <c r="AR461" t="s">
        <v>992</v>
      </c>
      <c r="AS461" t="s">
        <v>993</v>
      </c>
      <c r="AT461" t="s">
        <v>994</v>
      </c>
      <c r="AU461" t="s">
        <v>995</v>
      </c>
      <c r="AV461" t="s">
        <v>996</v>
      </c>
      <c r="AW461" t="s">
        <v>158</v>
      </c>
      <c r="AX461" s="3">
        <v>78550</v>
      </c>
      <c r="AY461" t="s">
        <v>117</v>
      </c>
      <c r="AZ461" t="s">
        <v>124</v>
      </c>
      <c r="BA461">
        <v>19564408720</v>
      </c>
      <c r="BB461">
        <v>0</v>
      </c>
      <c r="BC461" t="s">
        <v>997</v>
      </c>
      <c r="BD461" t="s">
        <v>998</v>
      </c>
      <c r="BG461" t="s">
        <v>234</v>
      </c>
      <c r="BH461" s="1">
        <v>44106.833333333336</v>
      </c>
      <c r="BI461">
        <v>40</v>
      </c>
      <c r="BJ461">
        <v>8</v>
      </c>
      <c r="BK461">
        <v>0</v>
      </c>
      <c r="BL461">
        <v>0</v>
      </c>
      <c r="BM461">
        <v>8</v>
      </c>
      <c r="BN461">
        <v>8</v>
      </c>
      <c r="BO461">
        <v>8</v>
      </c>
      <c r="BP461">
        <v>8</v>
      </c>
      <c r="BQ461" t="str">
        <f>"1:00 PM"</f>
        <v>1:00 PM</v>
      </c>
      <c r="BR461" t="str">
        <f>"10:00 PM"</f>
        <v>10:00 PM</v>
      </c>
      <c r="BS461" t="s">
        <v>120</v>
      </c>
      <c r="BT461">
        <v>0</v>
      </c>
      <c r="BU461">
        <v>0</v>
      </c>
      <c r="BV461" t="s">
        <v>113</v>
      </c>
      <c r="BW461">
        <v>0</v>
      </c>
      <c r="BX461" t="s">
        <v>999</v>
      </c>
      <c r="BY461" t="s">
        <v>2388</v>
      </c>
      <c r="CA461" t="s">
        <v>2389</v>
      </c>
      <c r="CB461" t="s">
        <v>234</v>
      </c>
      <c r="CC461" s="3">
        <v>34610</v>
      </c>
      <c r="CD461" t="s">
        <v>2394</v>
      </c>
      <c r="CE461" t="s">
        <v>368</v>
      </c>
      <c r="CF461" s="4">
        <v>8.92</v>
      </c>
      <c r="CG461" s="4">
        <v>12.96</v>
      </c>
      <c r="CJ461" t="s">
        <v>123</v>
      </c>
      <c r="CK461" t="s">
        <v>1004</v>
      </c>
      <c r="CL461" t="s">
        <v>11879</v>
      </c>
      <c r="CO461" t="s">
        <v>124</v>
      </c>
      <c r="CP461" t="s">
        <v>121</v>
      </c>
      <c r="CQ461" t="s">
        <v>121</v>
      </c>
      <c r="CR461" t="s">
        <v>113</v>
      </c>
      <c r="CS461" t="s">
        <v>121</v>
      </c>
      <c r="CT461" t="s">
        <v>121</v>
      </c>
      <c r="CU461" t="s">
        <v>121</v>
      </c>
      <c r="CV461" t="s">
        <v>11880</v>
      </c>
      <c r="CW461" t="str">
        <f>"18439563410"</f>
        <v>18439563410</v>
      </c>
      <c r="CX461" t="s">
        <v>11878</v>
      </c>
      <c r="CY461" t="s">
        <v>124</v>
      </c>
      <c r="CZ461" t="s">
        <v>126</v>
      </c>
      <c r="DA461" t="s">
        <v>113</v>
      </c>
      <c r="DB461" t="s">
        <v>121</v>
      </c>
      <c r="DC461" t="s">
        <v>121</v>
      </c>
      <c r="DD461" t="s">
        <v>113</v>
      </c>
    </row>
    <row r="462" spans="1:113" ht="15" customHeight="1" x14ac:dyDescent="0.25">
      <c r="A462" t="s">
        <v>10710</v>
      </c>
      <c r="B462" t="s">
        <v>129</v>
      </c>
      <c r="C462" s="1">
        <v>44107.335854282406</v>
      </c>
      <c r="D462" s="1">
        <v>44148</v>
      </c>
      <c r="E462" t="s">
        <v>113</v>
      </c>
      <c r="F462" t="s">
        <v>10711</v>
      </c>
      <c r="G462" t="s">
        <v>12798</v>
      </c>
      <c r="H462" t="s">
        <v>649</v>
      </c>
      <c r="I462">
        <v>12</v>
      </c>
      <c r="J462">
        <v>12</v>
      </c>
      <c r="K462" s="1">
        <v>44197</v>
      </c>
      <c r="L462" s="1">
        <v>44486</v>
      </c>
      <c r="M462" s="1">
        <v>44197</v>
      </c>
      <c r="N462" s="1">
        <v>44486</v>
      </c>
      <c r="O462" t="s">
        <v>132</v>
      </c>
      <c r="P462" t="s">
        <v>10712</v>
      </c>
      <c r="R462" t="s">
        <v>10713</v>
      </c>
      <c r="T462" t="s">
        <v>10714</v>
      </c>
      <c r="U462" t="s">
        <v>299</v>
      </c>
      <c r="V462" s="3">
        <v>90405</v>
      </c>
      <c r="W462" t="s">
        <v>117</v>
      </c>
      <c r="Y462">
        <v>13104502075</v>
      </c>
      <c r="AA462">
        <v>71399</v>
      </c>
      <c r="AB462" t="s">
        <v>10715</v>
      </c>
      <c r="AC462" t="s">
        <v>8991</v>
      </c>
      <c r="AE462" t="s">
        <v>263</v>
      </c>
      <c r="AF462" t="s">
        <v>10713</v>
      </c>
      <c r="AH462" t="s">
        <v>10714</v>
      </c>
      <c r="AI462" t="s">
        <v>299</v>
      </c>
      <c r="AJ462" s="3">
        <v>90405</v>
      </c>
      <c r="AK462" t="s">
        <v>117</v>
      </c>
      <c r="AM462">
        <v>13104502075</v>
      </c>
      <c r="AO462" t="s">
        <v>10716</v>
      </c>
      <c r="AP462" t="s">
        <v>239</v>
      </c>
      <c r="AQ462" t="s">
        <v>991</v>
      </c>
      <c r="AR462" t="s">
        <v>992</v>
      </c>
      <c r="AS462" t="s">
        <v>993</v>
      </c>
      <c r="AT462" t="s">
        <v>994</v>
      </c>
      <c r="AU462" t="s">
        <v>995</v>
      </c>
      <c r="AV462" t="s">
        <v>996</v>
      </c>
      <c r="AW462" t="s">
        <v>158</v>
      </c>
      <c r="AX462" s="3">
        <v>78550</v>
      </c>
      <c r="AY462" t="s">
        <v>117</v>
      </c>
      <c r="AZ462" t="s">
        <v>124</v>
      </c>
      <c r="BA462">
        <v>19564408720</v>
      </c>
      <c r="BB462">
        <v>0</v>
      </c>
      <c r="BC462" t="s">
        <v>997</v>
      </c>
      <c r="BD462" t="s">
        <v>998</v>
      </c>
      <c r="BG462" t="s">
        <v>299</v>
      </c>
      <c r="BH462" s="1">
        <v>44106.833333333336</v>
      </c>
      <c r="BI462">
        <v>40</v>
      </c>
      <c r="BJ462">
        <v>8</v>
      </c>
      <c r="BK462">
        <v>0</v>
      </c>
      <c r="BL462">
        <v>0</v>
      </c>
      <c r="BM462">
        <v>8</v>
      </c>
      <c r="BN462">
        <v>8</v>
      </c>
      <c r="BO462">
        <v>8</v>
      </c>
      <c r="BP462">
        <v>8</v>
      </c>
      <c r="BQ462" t="str">
        <f>"1:00 PM"</f>
        <v>1:00 PM</v>
      </c>
      <c r="BR462" t="str">
        <f>"10:00 PM"</f>
        <v>10:00 PM</v>
      </c>
      <c r="BS462" t="s">
        <v>120</v>
      </c>
      <c r="BT462">
        <v>0</v>
      </c>
      <c r="BU462">
        <v>0</v>
      </c>
      <c r="BV462" t="s">
        <v>113</v>
      </c>
      <c r="BW462">
        <v>0</v>
      </c>
      <c r="BX462" t="s">
        <v>999</v>
      </c>
      <c r="BY462" t="s">
        <v>10717</v>
      </c>
      <c r="CA462" t="s">
        <v>10718</v>
      </c>
      <c r="CB462" t="s">
        <v>299</v>
      </c>
      <c r="CC462" s="3">
        <v>91763</v>
      </c>
      <c r="CD462" t="s">
        <v>8786</v>
      </c>
      <c r="CE462" t="s">
        <v>1230</v>
      </c>
      <c r="CF462" s="4">
        <v>9.9499999999999993</v>
      </c>
      <c r="CG462" s="4">
        <v>13.88</v>
      </c>
      <c r="CJ462" t="s">
        <v>123</v>
      </c>
      <c r="CK462" t="s">
        <v>1004</v>
      </c>
      <c r="CL462" t="s">
        <v>10719</v>
      </c>
      <c r="CO462" t="s">
        <v>124</v>
      </c>
      <c r="CP462" t="s">
        <v>121</v>
      </c>
      <c r="CQ462" t="s">
        <v>121</v>
      </c>
      <c r="CR462" t="s">
        <v>113</v>
      </c>
      <c r="CS462" t="s">
        <v>121</v>
      </c>
      <c r="CT462" t="s">
        <v>121</v>
      </c>
      <c r="CU462" t="s">
        <v>121</v>
      </c>
      <c r="CV462" t="s">
        <v>10720</v>
      </c>
      <c r="CW462" t="str">
        <f>"13104502075"</f>
        <v>13104502075</v>
      </c>
      <c r="CX462" t="s">
        <v>10721</v>
      </c>
      <c r="CY462" t="s">
        <v>124</v>
      </c>
      <c r="CZ462" t="s">
        <v>126</v>
      </c>
      <c r="DA462" t="s">
        <v>113</v>
      </c>
      <c r="DB462" t="s">
        <v>113</v>
      </c>
      <c r="DC462" t="s">
        <v>121</v>
      </c>
      <c r="DD462" t="s">
        <v>113</v>
      </c>
    </row>
    <row r="463" spans="1:113" ht="15" customHeight="1" x14ac:dyDescent="0.25">
      <c r="A463" t="s">
        <v>9273</v>
      </c>
      <c r="B463" t="s">
        <v>129</v>
      </c>
      <c r="C463" s="1">
        <v>44107.34181435185</v>
      </c>
      <c r="D463" s="1">
        <v>44148</v>
      </c>
      <c r="E463" t="s">
        <v>113</v>
      </c>
      <c r="F463" t="s">
        <v>984</v>
      </c>
      <c r="G463" t="s">
        <v>12798</v>
      </c>
      <c r="H463" t="s">
        <v>649</v>
      </c>
      <c r="I463">
        <v>30</v>
      </c>
      <c r="J463">
        <v>30</v>
      </c>
      <c r="K463" s="1">
        <v>44197</v>
      </c>
      <c r="L463" s="1">
        <v>44500</v>
      </c>
      <c r="M463" s="1">
        <v>44197</v>
      </c>
      <c r="N463" s="1">
        <v>44500</v>
      </c>
      <c r="O463" t="s">
        <v>132</v>
      </c>
      <c r="P463" t="s">
        <v>9274</v>
      </c>
      <c r="Q463" t="s">
        <v>124</v>
      </c>
      <c r="R463" t="s">
        <v>9275</v>
      </c>
      <c r="S463" t="s">
        <v>124</v>
      </c>
      <c r="T463" t="s">
        <v>1424</v>
      </c>
      <c r="U463" t="s">
        <v>158</v>
      </c>
      <c r="V463" s="3">
        <v>78221</v>
      </c>
      <c r="W463" t="s">
        <v>117</v>
      </c>
      <c r="X463" t="s">
        <v>124</v>
      </c>
      <c r="Y463">
        <v>12102400215</v>
      </c>
      <c r="Z463">
        <v>0</v>
      </c>
      <c r="AA463">
        <v>71399</v>
      </c>
      <c r="AB463" t="s">
        <v>4322</v>
      </c>
      <c r="AC463" t="s">
        <v>9276</v>
      </c>
      <c r="AD463" t="s">
        <v>124</v>
      </c>
      <c r="AE463" t="s">
        <v>4464</v>
      </c>
      <c r="AF463" t="s">
        <v>9275</v>
      </c>
      <c r="AG463" t="s">
        <v>124</v>
      </c>
      <c r="AH463" t="s">
        <v>1424</v>
      </c>
      <c r="AI463" t="s">
        <v>158</v>
      </c>
      <c r="AJ463" s="3">
        <v>78221</v>
      </c>
      <c r="AK463" t="s">
        <v>117</v>
      </c>
      <c r="AM463">
        <v>12102400215</v>
      </c>
      <c r="AN463">
        <v>0</v>
      </c>
      <c r="AO463" t="s">
        <v>9277</v>
      </c>
      <c r="AP463" t="s">
        <v>239</v>
      </c>
      <c r="AQ463" t="s">
        <v>991</v>
      </c>
      <c r="AR463" t="s">
        <v>992</v>
      </c>
      <c r="AS463" t="s">
        <v>993</v>
      </c>
      <c r="AT463" t="s">
        <v>994</v>
      </c>
      <c r="AU463" t="s">
        <v>995</v>
      </c>
      <c r="AV463" t="s">
        <v>996</v>
      </c>
      <c r="AW463" t="s">
        <v>158</v>
      </c>
      <c r="AX463" s="3">
        <v>78550</v>
      </c>
      <c r="AY463" t="s">
        <v>117</v>
      </c>
      <c r="AZ463" t="s">
        <v>124</v>
      </c>
      <c r="BA463">
        <v>19564408720</v>
      </c>
      <c r="BB463">
        <v>0</v>
      </c>
      <c r="BC463" t="s">
        <v>997</v>
      </c>
      <c r="BD463" t="s">
        <v>998</v>
      </c>
      <c r="BG463" t="s">
        <v>158</v>
      </c>
      <c r="BH463" s="1">
        <v>44106.833333333336</v>
      </c>
      <c r="BI463">
        <v>40</v>
      </c>
      <c r="BJ463">
        <v>8</v>
      </c>
      <c r="BK463">
        <v>0</v>
      </c>
      <c r="BL463">
        <v>0</v>
      </c>
      <c r="BM463">
        <v>8</v>
      </c>
      <c r="BN463">
        <v>8</v>
      </c>
      <c r="BO463">
        <v>8</v>
      </c>
      <c r="BP463">
        <v>8</v>
      </c>
      <c r="BQ463" t="str">
        <f>"1:00 PM"</f>
        <v>1:00 PM</v>
      </c>
      <c r="BR463" t="str">
        <f>"10:00 PM"</f>
        <v>10:00 PM</v>
      </c>
      <c r="BS463" t="s">
        <v>120</v>
      </c>
      <c r="BT463">
        <v>0</v>
      </c>
      <c r="BU463">
        <v>0</v>
      </c>
      <c r="BV463" t="s">
        <v>113</v>
      </c>
      <c r="BW463">
        <v>0</v>
      </c>
      <c r="BX463" t="s">
        <v>999</v>
      </c>
      <c r="BY463" t="s">
        <v>9275</v>
      </c>
      <c r="CA463" t="s">
        <v>1424</v>
      </c>
      <c r="CB463" t="s">
        <v>158</v>
      </c>
      <c r="CC463" s="3">
        <v>78221</v>
      </c>
      <c r="CD463" t="s">
        <v>2197</v>
      </c>
      <c r="CE463" t="s">
        <v>2198</v>
      </c>
      <c r="CF463" s="4">
        <v>9.9499999999999993</v>
      </c>
      <c r="CG463" s="4">
        <v>14</v>
      </c>
      <c r="CJ463" t="s">
        <v>123</v>
      </c>
      <c r="CK463" t="s">
        <v>1004</v>
      </c>
      <c r="CL463" t="s">
        <v>9278</v>
      </c>
      <c r="CO463" t="s">
        <v>124</v>
      </c>
      <c r="CP463" t="s">
        <v>121</v>
      </c>
      <c r="CQ463" t="s">
        <v>121</v>
      </c>
      <c r="CR463" t="s">
        <v>113</v>
      </c>
      <c r="CS463" t="s">
        <v>121</v>
      </c>
      <c r="CT463" t="s">
        <v>121</v>
      </c>
      <c r="CU463" t="s">
        <v>121</v>
      </c>
      <c r="CV463" t="s">
        <v>9279</v>
      </c>
      <c r="CW463" t="str">
        <f>"12102400215"</f>
        <v>12102400215</v>
      </c>
      <c r="CX463" t="s">
        <v>9277</v>
      </c>
      <c r="CY463" t="s">
        <v>124</v>
      </c>
      <c r="CZ463" t="s">
        <v>126</v>
      </c>
      <c r="DA463" t="s">
        <v>113</v>
      </c>
      <c r="DB463" t="s">
        <v>121</v>
      </c>
      <c r="DC463" t="s">
        <v>121</v>
      </c>
      <c r="DD463" t="s">
        <v>113</v>
      </c>
    </row>
    <row r="464" spans="1:113" ht="15" customHeight="1" x14ac:dyDescent="0.25">
      <c r="A464" t="s">
        <v>12464</v>
      </c>
      <c r="B464" t="s">
        <v>1009</v>
      </c>
      <c r="C464" s="1">
        <v>44107.344495370373</v>
      </c>
      <c r="D464" s="1">
        <v>44151</v>
      </c>
      <c r="E464" t="s">
        <v>113</v>
      </c>
      <c r="F464" t="s">
        <v>984</v>
      </c>
      <c r="G464" t="s">
        <v>12798</v>
      </c>
      <c r="H464" t="s">
        <v>649</v>
      </c>
      <c r="I464">
        <v>80</v>
      </c>
      <c r="J464">
        <v>80</v>
      </c>
      <c r="K464" s="1">
        <v>44197</v>
      </c>
      <c r="L464" s="1">
        <v>44500</v>
      </c>
      <c r="M464" s="1">
        <v>44197</v>
      </c>
      <c r="N464" s="1">
        <v>44500</v>
      </c>
      <c r="O464" t="s">
        <v>132</v>
      </c>
      <c r="P464" t="s">
        <v>12465</v>
      </c>
      <c r="R464" t="s">
        <v>12466</v>
      </c>
      <c r="S464" t="s">
        <v>12467</v>
      </c>
      <c r="T464" t="s">
        <v>12468</v>
      </c>
      <c r="U464" t="s">
        <v>158</v>
      </c>
      <c r="V464" s="3">
        <v>76052</v>
      </c>
      <c r="W464" t="s">
        <v>117</v>
      </c>
      <c r="Y464">
        <v>18178470888</v>
      </c>
      <c r="AA464">
        <v>71399</v>
      </c>
      <c r="AB464" t="s">
        <v>12469</v>
      </c>
      <c r="AC464" t="s">
        <v>3835</v>
      </c>
      <c r="AE464" t="s">
        <v>1363</v>
      </c>
      <c r="AF464" t="s">
        <v>12466</v>
      </c>
      <c r="AG464" t="s">
        <v>12467</v>
      </c>
      <c r="AH464" t="s">
        <v>12468</v>
      </c>
      <c r="AI464" t="s">
        <v>158</v>
      </c>
      <c r="AJ464" s="3">
        <v>76052</v>
      </c>
      <c r="AK464" t="s">
        <v>117</v>
      </c>
      <c r="AM464">
        <v>18178757338</v>
      </c>
      <c r="AO464" t="s">
        <v>12470</v>
      </c>
      <c r="AP464" t="s">
        <v>239</v>
      </c>
      <c r="AQ464" t="s">
        <v>991</v>
      </c>
      <c r="AR464" t="s">
        <v>992</v>
      </c>
      <c r="AS464" t="s">
        <v>993</v>
      </c>
      <c r="AT464" t="s">
        <v>994</v>
      </c>
      <c r="AU464" t="s">
        <v>995</v>
      </c>
      <c r="AV464" t="s">
        <v>996</v>
      </c>
      <c r="AW464" t="s">
        <v>158</v>
      </c>
      <c r="AX464" s="3">
        <v>78550</v>
      </c>
      <c r="AY464" t="s">
        <v>117</v>
      </c>
      <c r="AZ464" t="s">
        <v>124</v>
      </c>
      <c r="BA464">
        <v>19564408720</v>
      </c>
      <c r="BB464">
        <v>0</v>
      </c>
      <c r="BC464" t="s">
        <v>997</v>
      </c>
      <c r="BD464" t="s">
        <v>998</v>
      </c>
      <c r="BG464" t="s">
        <v>158</v>
      </c>
      <c r="BH464" s="1">
        <v>44106.833333333336</v>
      </c>
      <c r="BI464">
        <v>40</v>
      </c>
      <c r="BJ464">
        <v>8</v>
      </c>
      <c r="BK464">
        <v>0</v>
      </c>
      <c r="BL464">
        <v>0</v>
      </c>
      <c r="BM464">
        <v>8</v>
      </c>
      <c r="BN464">
        <v>8</v>
      </c>
      <c r="BO464">
        <v>8</v>
      </c>
      <c r="BP464">
        <v>8</v>
      </c>
      <c r="BQ464" t="str">
        <f>"1:00 PM"</f>
        <v>1:00 PM</v>
      </c>
      <c r="BR464" t="str">
        <f>"10:00 PM"</f>
        <v>10:00 PM</v>
      </c>
      <c r="BS464" t="s">
        <v>120</v>
      </c>
      <c r="BT464">
        <v>0</v>
      </c>
      <c r="BU464">
        <v>0</v>
      </c>
      <c r="BV464" t="s">
        <v>113</v>
      </c>
      <c r="BW464">
        <v>0</v>
      </c>
      <c r="BX464" t="s">
        <v>999</v>
      </c>
      <c r="BY464" t="s">
        <v>12471</v>
      </c>
      <c r="CA464" t="s">
        <v>5954</v>
      </c>
      <c r="CB464" t="s">
        <v>158</v>
      </c>
      <c r="CC464" s="3">
        <v>76107</v>
      </c>
      <c r="CD464" t="s">
        <v>1611</v>
      </c>
      <c r="CE464" t="s">
        <v>1090</v>
      </c>
      <c r="CF464" s="4">
        <v>9.2899999999999991</v>
      </c>
      <c r="CG464" s="4">
        <v>14</v>
      </c>
      <c r="CJ464" t="s">
        <v>123</v>
      </c>
      <c r="CK464" t="s">
        <v>1004</v>
      </c>
      <c r="CL464" t="s">
        <v>12472</v>
      </c>
      <c r="CO464" t="s">
        <v>124</v>
      </c>
      <c r="CP464" t="s">
        <v>121</v>
      </c>
      <c r="CQ464" t="s">
        <v>121</v>
      </c>
      <c r="CR464" t="s">
        <v>113</v>
      </c>
      <c r="CS464" t="s">
        <v>121</v>
      </c>
      <c r="CT464" t="s">
        <v>121</v>
      </c>
      <c r="CU464" t="s">
        <v>121</v>
      </c>
      <c r="CV464" t="s">
        <v>4939</v>
      </c>
      <c r="CW464" t="str">
        <f>"18178470888"</f>
        <v>18178470888</v>
      </c>
      <c r="CX464" t="s">
        <v>124</v>
      </c>
      <c r="CY464" t="s">
        <v>12473</v>
      </c>
      <c r="CZ464" t="s">
        <v>126</v>
      </c>
      <c r="DA464" t="s">
        <v>113</v>
      </c>
      <c r="DB464" t="s">
        <v>121</v>
      </c>
      <c r="DC464" t="s">
        <v>121</v>
      </c>
      <c r="DD464" t="s">
        <v>113</v>
      </c>
    </row>
    <row r="465" spans="1:108" ht="15" customHeight="1" x14ac:dyDescent="0.25">
      <c r="A465" t="s">
        <v>6592</v>
      </c>
      <c r="B465" t="s">
        <v>129</v>
      </c>
      <c r="C465" s="1">
        <v>44107.346729629629</v>
      </c>
      <c r="D465" s="1">
        <v>44147</v>
      </c>
      <c r="E465" t="s">
        <v>113</v>
      </c>
      <c r="F465" t="s">
        <v>984</v>
      </c>
      <c r="G465" t="s">
        <v>12798</v>
      </c>
      <c r="H465" t="s">
        <v>649</v>
      </c>
      <c r="I465">
        <v>40</v>
      </c>
      <c r="J465">
        <v>40</v>
      </c>
      <c r="K465" s="1">
        <v>44197</v>
      </c>
      <c r="L465" s="1">
        <v>44500</v>
      </c>
      <c r="M465" s="1">
        <v>44197</v>
      </c>
      <c r="N465" s="1">
        <v>44500</v>
      </c>
      <c r="O465" t="s">
        <v>132</v>
      </c>
      <c r="P465" t="s">
        <v>6593</v>
      </c>
      <c r="R465" t="s">
        <v>6594</v>
      </c>
      <c r="S465" t="s">
        <v>124</v>
      </c>
      <c r="T465" t="s">
        <v>6595</v>
      </c>
      <c r="U465" t="s">
        <v>440</v>
      </c>
      <c r="V465" s="3">
        <v>85122</v>
      </c>
      <c r="W465" t="s">
        <v>117</v>
      </c>
      <c r="Y465">
        <v>19517576607</v>
      </c>
      <c r="AA465">
        <v>71399</v>
      </c>
      <c r="AB465" t="s">
        <v>6596</v>
      </c>
      <c r="AC465" t="s">
        <v>2391</v>
      </c>
      <c r="AE465" t="s">
        <v>161</v>
      </c>
      <c r="AF465" t="s">
        <v>6594</v>
      </c>
      <c r="AG465" t="s">
        <v>124</v>
      </c>
      <c r="AH465" t="s">
        <v>6595</v>
      </c>
      <c r="AI465" t="s">
        <v>440</v>
      </c>
      <c r="AJ465" s="3">
        <v>85122</v>
      </c>
      <c r="AK465" t="s">
        <v>117</v>
      </c>
      <c r="AM465">
        <v>19517576607</v>
      </c>
      <c r="AO465" t="s">
        <v>6597</v>
      </c>
      <c r="AP465" t="s">
        <v>239</v>
      </c>
      <c r="AQ465" t="s">
        <v>991</v>
      </c>
      <c r="AR465" t="s">
        <v>992</v>
      </c>
      <c r="AS465" t="s">
        <v>993</v>
      </c>
      <c r="AT465" t="s">
        <v>994</v>
      </c>
      <c r="AU465" t="s">
        <v>995</v>
      </c>
      <c r="AV465" t="s">
        <v>996</v>
      </c>
      <c r="AW465" t="s">
        <v>158</v>
      </c>
      <c r="AX465" s="3">
        <v>78550</v>
      </c>
      <c r="AY465" t="s">
        <v>117</v>
      </c>
      <c r="AZ465" t="s">
        <v>124</v>
      </c>
      <c r="BA465">
        <v>19564408720</v>
      </c>
      <c r="BB465">
        <v>0</v>
      </c>
      <c r="BC465" t="s">
        <v>997</v>
      </c>
      <c r="BD465" t="s">
        <v>998</v>
      </c>
      <c r="BG465" t="s">
        <v>440</v>
      </c>
      <c r="BH465" s="1">
        <v>44106.833333333336</v>
      </c>
      <c r="BI465">
        <v>40</v>
      </c>
      <c r="BJ465">
        <v>8</v>
      </c>
      <c r="BK465">
        <v>0</v>
      </c>
      <c r="BL465">
        <v>0</v>
      </c>
      <c r="BM465">
        <v>8</v>
      </c>
      <c r="BN465">
        <v>8</v>
      </c>
      <c r="BO465">
        <v>8</v>
      </c>
      <c r="BP465">
        <v>8</v>
      </c>
      <c r="BQ465" t="str">
        <f>"1:00 PM"</f>
        <v>1:00 PM</v>
      </c>
      <c r="BR465" t="str">
        <f>"10:00 PM"</f>
        <v>10:00 PM</v>
      </c>
      <c r="BS465" t="s">
        <v>120</v>
      </c>
      <c r="BT465">
        <v>0</v>
      </c>
      <c r="BU465">
        <v>0</v>
      </c>
      <c r="BV465" t="s">
        <v>113</v>
      </c>
      <c r="BW465">
        <v>0</v>
      </c>
      <c r="BX465" t="s">
        <v>999</v>
      </c>
      <c r="BY465" t="s">
        <v>6598</v>
      </c>
      <c r="CA465" t="s">
        <v>5673</v>
      </c>
      <c r="CB465" t="s">
        <v>440</v>
      </c>
      <c r="CC465" s="3">
        <v>85138</v>
      </c>
      <c r="CD465" t="s">
        <v>5674</v>
      </c>
      <c r="CE465" t="s">
        <v>959</v>
      </c>
      <c r="CF465" s="4">
        <v>12.54</v>
      </c>
      <c r="CG465" s="4">
        <v>14</v>
      </c>
      <c r="CJ465" t="s">
        <v>123</v>
      </c>
      <c r="CK465" t="s">
        <v>1004</v>
      </c>
      <c r="CL465" t="s">
        <v>6599</v>
      </c>
      <c r="CO465" t="s">
        <v>124</v>
      </c>
      <c r="CP465" t="s">
        <v>121</v>
      </c>
      <c r="CQ465" t="s">
        <v>121</v>
      </c>
      <c r="CR465" t="s">
        <v>113</v>
      </c>
      <c r="CS465" t="s">
        <v>121</v>
      </c>
      <c r="CT465" t="s">
        <v>121</v>
      </c>
      <c r="CU465" t="s">
        <v>121</v>
      </c>
      <c r="CV465" t="s">
        <v>6600</v>
      </c>
      <c r="CW465" t="str">
        <f>"19517576607"</f>
        <v>19517576607</v>
      </c>
      <c r="CX465" t="s">
        <v>6597</v>
      </c>
      <c r="CY465" t="s">
        <v>124</v>
      </c>
      <c r="CZ465" t="s">
        <v>126</v>
      </c>
      <c r="DA465" t="s">
        <v>113</v>
      </c>
      <c r="DB465" t="s">
        <v>121</v>
      </c>
      <c r="DC465" t="s">
        <v>121</v>
      </c>
      <c r="DD465" t="s">
        <v>113</v>
      </c>
    </row>
    <row r="466" spans="1:108" ht="15" customHeight="1" x14ac:dyDescent="0.25">
      <c r="A466" t="s">
        <v>9309</v>
      </c>
      <c r="B466" t="s">
        <v>129</v>
      </c>
      <c r="C466" s="1">
        <v>44107.348859606478</v>
      </c>
      <c r="D466" s="1">
        <v>44147</v>
      </c>
      <c r="E466" t="s">
        <v>113</v>
      </c>
      <c r="F466" t="s">
        <v>984</v>
      </c>
      <c r="G466" t="s">
        <v>12798</v>
      </c>
      <c r="H466" t="s">
        <v>649</v>
      </c>
      <c r="I466">
        <v>72</v>
      </c>
      <c r="J466">
        <v>72</v>
      </c>
      <c r="K466" s="1">
        <v>44197</v>
      </c>
      <c r="L466" s="1">
        <v>44500</v>
      </c>
      <c r="M466" s="1">
        <v>44197</v>
      </c>
      <c r="N466" s="1">
        <v>44500</v>
      </c>
      <c r="O466" t="s">
        <v>132</v>
      </c>
      <c r="P466" t="s">
        <v>9310</v>
      </c>
      <c r="Q466" t="s">
        <v>124</v>
      </c>
      <c r="R466" t="s">
        <v>9311</v>
      </c>
      <c r="S466" t="s">
        <v>9312</v>
      </c>
      <c r="T466" t="s">
        <v>8028</v>
      </c>
      <c r="U466" t="s">
        <v>299</v>
      </c>
      <c r="V466" s="3">
        <v>92509</v>
      </c>
      <c r="W466" t="s">
        <v>117</v>
      </c>
      <c r="X466" t="s">
        <v>124</v>
      </c>
      <c r="Y466">
        <v>19094220776</v>
      </c>
      <c r="Z466">
        <v>0</v>
      </c>
      <c r="AA466">
        <v>711190</v>
      </c>
      <c r="AB466" t="s">
        <v>9313</v>
      </c>
      <c r="AC466" t="s">
        <v>9314</v>
      </c>
      <c r="AD466" t="s">
        <v>124</v>
      </c>
      <c r="AE466" t="s">
        <v>1159</v>
      </c>
      <c r="AF466" t="s">
        <v>9311</v>
      </c>
      <c r="AG466" t="s">
        <v>9315</v>
      </c>
      <c r="AH466" t="s">
        <v>8028</v>
      </c>
      <c r="AI466" t="s">
        <v>299</v>
      </c>
      <c r="AJ466" s="3">
        <v>92509</v>
      </c>
      <c r="AK466" t="s">
        <v>117</v>
      </c>
      <c r="AM466">
        <v>19514538092</v>
      </c>
      <c r="AN466">
        <v>0</v>
      </c>
      <c r="AO466" t="s">
        <v>9316</v>
      </c>
      <c r="AP466" t="s">
        <v>239</v>
      </c>
      <c r="AQ466" t="s">
        <v>991</v>
      </c>
      <c r="AR466" t="s">
        <v>992</v>
      </c>
      <c r="AS466" t="s">
        <v>993</v>
      </c>
      <c r="AT466" t="s">
        <v>994</v>
      </c>
      <c r="AU466" t="s">
        <v>995</v>
      </c>
      <c r="AV466" t="s">
        <v>996</v>
      </c>
      <c r="AW466" t="s">
        <v>158</v>
      </c>
      <c r="AX466" s="3">
        <v>78550</v>
      </c>
      <c r="AY466" t="s">
        <v>117</v>
      </c>
      <c r="AZ466" t="s">
        <v>124</v>
      </c>
      <c r="BA466">
        <v>19564408720</v>
      </c>
      <c r="BB466">
        <v>0</v>
      </c>
      <c r="BC466" t="s">
        <v>997</v>
      </c>
      <c r="BD466" t="s">
        <v>998</v>
      </c>
      <c r="BG466" t="s">
        <v>299</v>
      </c>
      <c r="BH466" s="1">
        <v>44106.833333333336</v>
      </c>
      <c r="BI466">
        <v>40</v>
      </c>
      <c r="BJ466">
        <v>8</v>
      </c>
      <c r="BK466">
        <v>0</v>
      </c>
      <c r="BL466">
        <v>0</v>
      </c>
      <c r="BM466">
        <v>8</v>
      </c>
      <c r="BN466">
        <v>8</v>
      </c>
      <c r="BO466">
        <v>8</v>
      </c>
      <c r="BP466">
        <v>8</v>
      </c>
      <c r="BQ466" t="str">
        <f>"1:00 PM"</f>
        <v>1:00 PM</v>
      </c>
      <c r="BR466" t="str">
        <f>"10:00 PM"</f>
        <v>10:00 PM</v>
      </c>
      <c r="BS466" t="s">
        <v>120</v>
      </c>
      <c r="BT466">
        <v>0</v>
      </c>
      <c r="BU466">
        <v>0</v>
      </c>
      <c r="BV466" t="s">
        <v>113</v>
      </c>
      <c r="BW466">
        <v>0</v>
      </c>
      <c r="BX466" t="s">
        <v>999</v>
      </c>
      <c r="BY466" t="s">
        <v>9317</v>
      </c>
      <c r="CA466" t="s">
        <v>9318</v>
      </c>
      <c r="CB466" t="s">
        <v>299</v>
      </c>
      <c r="CC466" s="3">
        <v>92324</v>
      </c>
      <c r="CD466" t="s">
        <v>8786</v>
      </c>
      <c r="CE466" t="s">
        <v>1230</v>
      </c>
      <c r="CF466" s="4">
        <v>11.41</v>
      </c>
      <c r="CG466" s="4">
        <v>15</v>
      </c>
      <c r="CJ466" t="s">
        <v>123</v>
      </c>
      <c r="CK466" t="s">
        <v>1004</v>
      </c>
      <c r="CL466" t="s">
        <v>9319</v>
      </c>
      <c r="CO466" t="s">
        <v>124</v>
      </c>
      <c r="CP466" t="s">
        <v>121</v>
      </c>
      <c r="CQ466" t="s">
        <v>121</v>
      </c>
      <c r="CR466" t="s">
        <v>113</v>
      </c>
      <c r="CS466" t="s">
        <v>121</v>
      </c>
      <c r="CT466" t="s">
        <v>121</v>
      </c>
      <c r="CU466" t="s">
        <v>121</v>
      </c>
      <c r="CV466" t="s">
        <v>1006</v>
      </c>
      <c r="CW466" t="str">
        <f>"19094220776"</f>
        <v>19094220776</v>
      </c>
      <c r="CX466" t="s">
        <v>9316</v>
      </c>
      <c r="CY466" t="s">
        <v>124</v>
      </c>
      <c r="CZ466" t="s">
        <v>126</v>
      </c>
      <c r="DA466" t="s">
        <v>113</v>
      </c>
      <c r="DB466" t="s">
        <v>113</v>
      </c>
      <c r="DC466" t="s">
        <v>121</v>
      </c>
      <c r="DD466" t="s">
        <v>113</v>
      </c>
    </row>
    <row r="467" spans="1:108" ht="15" customHeight="1" x14ac:dyDescent="0.25">
      <c r="A467" t="s">
        <v>7208</v>
      </c>
      <c r="B467" t="s">
        <v>1009</v>
      </c>
      <c r="C467" s="1">
        <v>44107.352632175927</v>
      </c>
      <c r="D467" s="1">
        <v>44151</v>
      </c>
      <c r="E467" t="s">
        <v>113</v>
      </c>
      <c r="F467" t="s">
        <v>7209</v>
      </c>
      <c r="G467" t="s">
        <v>12798</v>
      </c>
      <c r="H467" t="s">
        <v>649</v>
      </c>
      <c r="I467">
        <v>45</v>
      </c>
      <c r="J467">
        <v>45</v>
      </c>
      <c r="K467" s="1">
        <v>44197</v>
      </c>
      <c r="L467" s="1">
        <v>44494</v>
      </c>
      <c r="M467" s="1">
        <v>44197</v>
      </c>
      <c r="N467" s="1">
        <v>44494</v>
      </c>
      <c r="O467" t="s">
        <v>132</v>
      </c>
      <c r="P467" t="s">
        <v>7210</v>
      </c>
      <c r="Q467" t="s">
        <v>124</v>
      </c>
      <c r="R467" t="s">
        <v>7211</v>
      </c>
      <c r="S467" t="s">
        <v>7212</v>
      </c>
      <c r="T467" t="s">
        <v>1228</v>
      </c>
      <c r="U467" t="s">
        <v>299</v>
      </c>
      <c r="V467" s="3">
        <v>92274</v>
      </c>
      <c r="W467" t="s">
        <v>117</v>
      </c>
      <c r="X467" t="s">
        <v>124</v>
      </c>
      <c r="Y467">
        <v>17079742365</v>
      </c>
      <c r="Z467">
        <v>0</v>
      </c>
      <c r="AA467">
        <v>71399</v>
      </c>
      <c r="AB467" t="s">
        <v>7213</v>
      </c>
      <c r="AC467" t="s">
        <v>7214</v>
      </c>
      <c r="AD467" t="s">
        <v>124</v>
      </c>
      <c r="AE467" t="s">
        <v>161</v>
      </c>
      <c r="AF467" t="s">
        <v>7211</v>
      </c>
      <c r="AG467" t="s">
        <v>7215</v>
      </c>
      <c r="AH467" t="s">
        <v>1228</v>
      </c>
      <c r="AI467" t="s">
        <v>299</v>
      </c>
      <c r="AJ467" s="3">
        <v>92274</v>
      </c>
      <c r="AK467" t="s">
        <v>117</v>
      </c>
      <c r="AM467">
        <v>17079742365</v>
      </c>
      <c r="AN467">
        <v>0</v>
      </c>
      <c r="AO467" t="s">
        <v>7216</v>
      </c>
      <c r="AP467" t="s">
        <v>239</v>
      </c>
      <c r="AQ467" t="s">
        <v>991</v>
      </c>
      <c r="AR467" t="s">
        <v>992</v>
      </c>
      <c r="AS467" t="s">
        <v>993</v>
      </c>
      <c r="AT467" t="s">
        <v>994</v>
      </c>
      <c r="AU467" t="s">
        <v>995</v>
      </c>
      <c r="AV467" t="s">
        <v>996</v>
      </c>
      <c r="AW467" t="s">
        <v>158</v>
      </c>
      <c r="AX467" s="3">
        <v>78550</v>
      </c>
      <c r="AY467" t="s">
        <v>117</v>
      </c>
      <c r="AZ467" t="s">
        <v>124</v>
      </c>
      <c r="BA467">
        <v>19564408720</v>
      </c>
      <c r="BB467">
        <v>0</v>
      </c>
      <c r="BC467" t="s">
        <v>997</v>
      </c>
      <c r="BD467" t="s">
        <v>998</v>
      </c>
      <c r="BG467" t="s">
        <v>299</v>
      </c>
      <c r="BH467" s="1">
        <v>44106.833333333336</v>
      </c>
      <c r="BI467">
        <v>40</v>
      </c>
      <c r="BJ467">
        <v>8</v>
      </c>
      <c r="BK467">
        <v>0</v>
      </c>
      <c r="BL467">
        <v>0</v>
      </c>
      <c r="BM467">
        <v>8</v>
      </c>
      <c r="BN467">
        <v>8</v>
      </c>
      <c r="BO467">
        <v>8</v>
      </c>
      <c r="BP467">
        <v>8</v>
      </c>
      <c r="BQ467" t="str">
        <f>"1:00 PM"</f>
        <v>1:00 PM</v>
      </c>
      <c r="BR467" t="str">
        <f>"10:00 PM"</f>
        <v>10:00 PM</v>
      </c>
      <c r="BS467" t="s">
        <v>120</v>
      </c>
      <c r="BT467">
        <v>0</v>
      </c>
      <c r="BU467">
        <v>0</v>
      </c>
      <c r="BV467" t="s">
        <v>113</v>
      </c>
      <c r="BW467">
        <v>0</v>
      </c>
      <c r="BX467" t="s">
        <v>999</v>
      </c>
      <c r="BY467" t="s">
        <v>7211</v>
      </c>
      <c r="CA467" t="s">
        <v>1228</v>
      </c>
      <c r="CB467" t="s">
        <v>299</v>
      </c>
      <c r="CC467" s="3">
        <v>92274</v>
      </c>
      <c r="CD467" t="s">
        <v>1229</v>
      </c>
      <c r="CE467" t="s">
        <v>1230</v>
      </c>
      <c r="CF467" s="4">
        <v>10.38</v>
      </c>
      <c r="CG467" s="4">
        <v>15.19</v>
      </c>
      <c r="CJ467" t="s">
        <v>123</v>
      </c>
      <c r="CK467" t="s">
        <v>1004</v>
      </c>
      <c r="CL467" t="s">
        <v>7217</v>
      </c>
      <c r="CO467" t="s">
        <v>124</v>
      </c>
      <c r="CP467" t="s">
        <v>121</v>
      </c>
      <c r="CQ467" t="s">
        <v>121</v>
      </c>
      <c r="CR467" t="s">
        <v>113</v>
      </c>
      <c r="CS467" t="s">
        <v>121</v>
      </c>
      <c r="CT467" t="s">
        <v>121</v>
      </c>
      <c r="CU467" t="s">
        <v>121</v>
      </c>
      <c r="CV467" t="s">
        <v>6600</v>
      </c>
      <c r="CW467" t="str">
        <f>"17605787592"</f>
        <v>17605787592</v>
      </c>
      <c r="CX467" t="s">
        <v>7216</v>
      </c>
      <c r="CY467" t="s">
        <v>124</v>
      </c>
      <c r="CZ467" t="s">
        <v>126</v>
      </c>
      <c r="DA467" t="s">
        <v>113</v>
      </c>
      <c r="DB467" t="s">
        <v>113</v>
      </c>
      <c r="DC467" t="s">
        <v>121</v>
      </c>
      <c r="DD467" t="s">
        <v>113</v>
      </c>
    </row>
    <row r="468" spans="1:108" ht="15" customHeight="1" x14ac:dyDescent="0.25">
      <c r="A468" t="s">
        <v>2280</v>
      </c>
      <c r="B468" t="s">
        <v>129</v>
      </c>
      <c r="C468" s="1">
        <v>44107.354794212966</v>
      </c>
      <c r="D468" s="1">
        <v>44148</v>
      </c>
      <c r="E468" t="s">
        <v>113</v>
      </c>
      <c r="F468" t="s">
        <v>2281</v>
      </c>
      <c r="G468" t="s">
        <v>12810</v>
      </c>
      <c r="H468" t="s">
        <v>1675</v>
      </c>
      <c r="I468">
        <v>8</v>
      </c>
      <c r="J468">
        <v>8</v>
      </c>
      <c r="K468" s="1">
        <v>44197</v>
      </c>
      <c r="L468" s="1">
        <v>44500</v>
      </c>
      <c r="M468" s="1">
        <v>44197</v>
      </c>
      <c r="N468" s="1">
        <v>44500</v>
      </c>
      <c r="O468" t="s">
        <v>132</v>
      </c>
      <c r="P468" t="s">
        <v>2282</v>
      </c>
      <c r="R468" t="s">
        <v>2283</v>
      </c>
      <c r="T468" t="s">
        <v>2284</v>
      </c>
      <c r="U468" t="s">
        <v>299</v>
      </c>
      <c r="V468" s="3">
        <v>93601</v>
      </c>
      <c r="W468" t="s">
        <v>117</v>
      </c>
      <c r="Y468">
        <v>15596762815</v>
      </c>
      <c r="AA468">
        <v>71399</v>
      </c>
      <c r="AB468" t="s">
        <v>2285</v>
      </c>
      <c r="AC468" t="s">
        <v>1848</v>
      </c>
      <c r="AE468" t="s">
        <v>2286</v>
      </c>
      <c r="AF468" t="s">
        <v>2283</v>
      </c>
      <c r="AH468" t="s">
        <v>2284</v>
      </c>
      <c r="AI468" t="s">
        <v>299</v>
      </c>
      <c r="AJ468" s="3">
        <v>93601</v>
      </c>
      <c r="AK468" t="s">
        <v>117</v>
      </c>
      <c r="AM468">
        <v>15596762815</v>
      </c>
      <c r="AO468" t="s">
        <v>2287</v>
      </c>
      <c r="AP468" t="s">
        <v>239</v>
      </c>
      <c r="AQ468" t="s">
        <v>991</v>
      </c>
      <c r="AR468" t="s">
        <v>992</v>
      </c>
      <c r="AS468" t="s">
        <v>993</v>
      </c>
      <c r="AT468" t="s">
        <v>994</v>
      </c>
      <c r="AU468" t="s">
        <v>995</v>
      </c>
      <c r="AV468" t="s">
        <v>996</v>
      </c>
      <c r="AW468" t="s">
        <v>158</v>
      </c>
      <c r="AX468" s="3">
        <v>78550</v>
      </c>
      <c r="AY468" t="s">
        <v>117</v>
      </c>
      <c r="AZ468" t="s">
        <v>124</v>
      </c>
      <c r="BA468">
        <v>19564408720</v>
      </c>
      <c r="BB468">
        <v>0</v>
      </c>
      <c r="BC468" t="s">
        <v>997</v>
      </c>
      <c r="BD468" t="s">
        <v>998</v>
      </c>
      <c r="BG468" t="s">
        <v>299</v>
      </c>
      <c r="BH468" s="1">
        <v>44106.833333333336</v>
      </c>
      <c r="BI468">
        <v>40</v>
      </c>
      <c r="BJ468">
        <v>8</v>
      </c>
      <c r="BK468">
        <v>0</v>
      </c>
      <c r="BL468">
        <v>0</v>
      </c>
      <c r="BM468">
        <v>8</v>
      </c>
      <c r="BN468">
        <v>8</v>
      </c>
      <c r="BO468">
        <v>8</v>
      </c>
      <c r="BP468">
        <v>8</v>
      </c>
      <c r="BQ468" t="str">
        <f>"1:00 PM"</f>
        <v>1:00 PM</v>
      </c>
      <c r="BR468" t="str">
        <f>"10:00 PM"</f>
        <v>10:00 PM</v>
      </c>
      <c r="BS468" t="s">
        <v>120</v>
      </c>
      <c r="BT468">
        <v>0</v>
      </c>
      <c r="BU468">
        <v>0</v>
      </c>
      <c r="BV468" t="s">
        <v>113</v>
      </c>
      <c r="BW468">
        <v>0</v>
      </c>
      <c r="BX468" t="s">
        <v>999</v>
      </c>
      <c r="BY468" t="s">
        <v>2283</v>
      </c>
      <c r="CA468" t="s">
        <v>2284</v>
      </c>
      <c r="CB468" t="s">
        <v>299</v>
      </c>
      <c r="CC468" s="3">
        <v>93601</v>
      </c>
      <c r="CD468" t="s">
        <v>2288</v>
      </c>
      <c r="CE468" t="s">
        <v>2289</v>
      </c>
      <c r="CF468" s="4">
        <v>11.78</v>
      </c>
      <c r="CG468" s="4">
        <v>13.44</v>
      </c>
      <c r="CJ468" t="s">
        <v>123</v>
      </c>
      <c r="CK468" t="s">
        <v>1004</v>
      </c>
      <c r="CL468" t="s">
        <v>2290</v>
      </c>
      <c r="CO468" t="s">
        <v>124</v>
      </c>
      <c r="CP468" t="s">
        <v>121</v>
      </c>
      <c r="CQ468" t="s">
        <v>121</v>
      </c>
      <c r="CR468" t="s">
        <v>113</v>
      </c>
      <c r="CS468" t="s">
        <v>121</v>
      </c>
      <c r="CT468" t="s">
        <v>121</v>
      </c>
      <c r="CU468" t="s">
        <v>121</v>
      </c>
      <c r="CV468" t="s">
        <v>2291</v>
      </c>
      <c r="CW468" t="str">
        <f>"15596762815"</f>
        <v>15596762815</v>
      </c>
      <c r="CX468" t="s">
        <v>2287</v>
      </c>
      <c r="CY468" t="s">
        <v>124</v>
      </c>
      <c r="CZ468" t="s">
        <v>126</v>
      </c>
      <c r="DA468" t="s">
        <v>113</v>
      </c>
      <c r="DB468" t="s">
        <v>113</v>
      </c>
      <c r="DC468" t="s">
        <v>121</v>
      </c>
      <c r="DD468" t="s">
        <v>113</v>
      </c>
    </row>
    <row r="469" spans="1:108" ht="15" customHeight="1" x14ac:dyDescent="0.25">
      <c r="A469" t="s">
        <v>5709</v>
      </c>
      <c r="B469" t="s">
        <v>1009</v>
      </c>
      <c r="C469" s="1">
        <v>44107.35772083333</v>
      </c>
      <c r="D469" s="1">
        <v>44148</v>
      </c>
      <c r="E469" t="s">
        <v>113</v>
      </c>
      <c r="F469" t="s">
        <v>984</v>
      </c>
      <c r="G469" t="s">
        <v>12798</v>
      </c>
      <c r="H469" t="s">
        <v>649</v>
      </c>
      <c r="I469">
        <v>90</v>
      </c>
      <c r="J469">
        <v>90</v>
      </c>
      <c r="K469" s="1">
        <v>44197</v>
      </c>
      <c r="L469" s="1">
        <v>44499</v>
      </c>
      <c r="M469" s="1">
        <v>44197</v>
      </c>
      <c r="N469" s="1">
        <v>44499</v>
      </c>
      <c r="O469" t="s">
        <v>132</v>
      </c>
      <c r="P469" t="s">
        <v>5710</v>
      </c>
      <c r="Q469" t="s">
        <v>124</v>
      </c>
      <c r="R469" t="s">
        <v>5711</v>
      </c>
      <c r="S469" t="s">
        <v>5712</v>
      </c>
      <c r="T469" t="s">
        <v>3382</v>
      </c>
      <c r="U469" t="s">
        <v>440</v>
      </c>
      <c r="V469" s="3">
        <v>85286</v>
      </c>
      <c r="W469" t="s">
        <v>117</v>
      </c>
      <c r="X469" t="s">
        <v>124</v>
      </c>
      <c r="Y469">
        <v>16025241483</v>
      </c>
      <c r="Z469">
        <v>0</v>
      </c>
      <c r="AA469">
        <v>711190</v>
      </c>
      <c r="AB469" t="s">
        <v>2090</v>
      </c>
      <c r="AC469" t="s">
        <v>5713</v>
      </c>
      <c r="AD469" t="s">
        <v>124</v>
      </c>
      <c r="AE469" t="s">
        <v>263</v>
      </c>
      <c r="AF469" t="s">
        <v>5711</v>
      </c>
      <c r="AG469" t="s">
        <v>5714</v>
      </c>
      <c r="AH469" t="s">
        <v>3382</v>
      </c>
      <c r="AI469" t="s">
        <v>440</v>
      </c>
      <c r="AJ469" s="3">
        <v>85286</v>
      </c>
      <c r="AK469" t="s">
        <v>117</v>
      </c>
      <c r="AM469">
        <v>16027631617</v>
      </c>
      <c r="AN469">
        <v>0</v>
      </c>
      <c r="AO469" t="s">
        <v>5715</v>
      </c>
      <c r="AP469" t="s">
        <v>239</v>
      </c>
      <c r="AQ469" t="s">
        <v>991</v>
      </c>
      <c r="AR469" t="s">
        <v>992</v>
      </c>
      <c r="AS469" t="s">
        <v>993</v>
      </c>
      <c r="AT469" t="s">
        <v>994</v>
      </c>
      <c r="AU469" t="s">
        <v>995</v>
      </c>
      <c r="AV469" t="s">
        <v>996</v>
      </c>
      <c r="AW469" t="s">
        <v>158</v>
      </c>
      <c r="AX469" s="3">
        <v>78550</v>
      </c>
      <c r="AY469" t="s">
        <v>117</v>
      </c>
      <c r="AZ469" t="s">
        <v>124</v>
      </c>
      <c r="BA469">
        <v>19564408720</v>
      </c>
      <c r="BB469">
        <v>0</v>
      </c>
      <c r="BC469" t="s">
        <v>997</v>
      </c>
      <c r="BD469" t="s">
        <v>998</v>
      </c>
      <c r="BG469" t="s">
        <v>440</v>
      </c>
      <c r="BH469" s="1">
        <v>44106.833333333336</v>
      </c>
      <c r="BI469">
        <v>40</v>
      </c>
      <c r="BJ469">
        <v>8</v>
      </c>
      <c r="BK469">
        <v>0</v>
      </c>
      <c r="BL469">
        <v>0</v>
      </c>
      <c r="BM469">
        <v>8</v>
      </c>
      <c r="BN469">
        <v>8</v>
      </c>
      <c r="BO469">
        <v>8</v>
      </c>
      <c r="BP469">
        <v>8</v>
      </c>
      <c r="BQ469" t="str">
        <f>"1:00 PM"</f>
        <v>1:00 PM</v>
      </c>
      <c r="BR469" t="str">
        <f>"10:00 PM"</f>
        <v>10:00 PM</v>
      </c>
      <c r="BS469" t="s">
        <v>120</v>
      </c>
      <c r="BT469">
        <v>0</v>
      </c>
      <c r="BU469">
        <v>0</v>
      </c>
      <c r="BV469" t="s">
        <v>113</v>
      </c>
      <c r="BW469">
        <v>0</v>
      </c>
      <c r="BX469" t="s">
        <v>999</v>
      </c>
      <c r="BY469" t="s">
        <v>5711</v>
      </c>
      <c r="CA469" t="s">
        <v>3382</v>
      </c>
      <c r="CB469" t="s">
        <v>440</v>
      </c>
      <c r="CC469" s="3">
        <v>85286</v>
      </c>
      <c r="CD469" t="s">
        <v>958</v>
      </c>
      <c r="CE469" t="s">
        <v>959</v>
      </c>
      <c r="CF469" s="4">
        <v>9.4600000000000009</v>
      </c>
      <c r="CG469" s="4">
        <v>15.44</v>
      </c>
      <c r="CJ469" t="s">
        <v>123</v>
      </c>
      <c r="CK469" t="s">
        <v>1004</v>
      </c>
      <c r="CL469" t="s">
        <v>5716</v>
      </c>
      <c r="CO469" t="s">
        <v>124</v>
      </c>
      <c r="CP469" t="s">
        <v>121</v>
      </c>
      <c r="CQ469" t="s">
        <v>121</v>
      </c>
      <c r="CR469" t="s">
        <v>113</v>
      </c>
      <c r="CS469" t="s">
        <v>121</v>
      </c>
      <c r="CT469" t="s">
        <v>121</v>
      </c>
      <c r="CU469" t="s">
        <v>121</v>
      </c>
      <c r="CV469" t="s">
        <v>2291</v>
      </c>
      <c r="CW469" t="str">
        <f>"16025241483"</f>
        <v>16025241483</v>
      </c>
      <c r="CX469" t="s">
        <v>5715</v>
      </c>
      <c r="CY469" t="s">
        <v>124</v>
      </c>
      <c r="CZ469" t="s">
        <v>126</v>
      </c>
      <c r="DA469" t="s">
        <v>113</v>
      </c>
      <c r="DB469" t="s">
        <v>121</v>
      </c>
      <c r="DC469" t="s">
        <v>121</v>
      </c>
      <c r="DD469" t="s">
        <v>113</v>
      </c>
    </row>
    <row r="470" spans="1:108" ht="15" customHeight="1" x14ac:dyDescent="0.25">
      <c r="A470" t="s">
        <v>11247</v>
      </c>
      <c r="B470" t="s">
        <v>1009</v>
      </c>
      <c r="C470" s="1">
        <v>44107.360179513889</v>
      </c>
      <c r="D470" s="1">
        <v>44154</v>
      </c>
      <c r="E470" t="s">
        <v>113</v>
      </c>
      <c r="F470" t="s">
        <v>984</v>
      </c>
      <c r="G470" t="s">
        <v>12798</v>
      </c>
      <c r="H470" t="s">
        <v>649</v>
      </c>
      <c r="I470">
        <v>36</v>
      </c>
      <c r="J470">
        <v>36</v>
      </c>
      <c r="K470" s="1">
        <v>44197</v>
      </c>
      <c r="L470" s="1">
        <v>44500</v>
      </c>
      <c r="M470" s="1">
        <v>44197</v>
      </c>
      <c r="N470" s="1">
        <v>44500</v>
      </c>
      <c r="O470" t="s">
        <v>132</v>
      </c>
      <c r="P470" t="s">
        <v>11248</v>
      </c>
      <c r="R470" t="s">
        <v>11249</v>
      </c>
      <c r="S470" t="s">
        <v>11250</v>
      </c>
      <c r="T470" t="s">
        <v>11251</v>
      </c>
      <c r="U470" t="s">
        <v>1047</v>
      </c>
      <c r="V470" s="3">
        <v>64477</v>
      </c>
      <c r="W470" t="s">
        <v>117</v>
      </c>
      <c r="Y470">
        <v>18163095968</v>
      </c>
      <c r="AA470">
        <v>71399</v>
      </c>
      <c r="AB470" t="s">
        <v>8531</v>
      </c>
      <c r="AC470" t="s">
        <v>11252</v>
      </c>
      <c r="AE470" t="s">
        <v>4676</v>
      </c>
      <c r="AF470" t="s">
        <v>11249</v>
      </c>
      <c r="AG470" t="s">
        <v>11253</v>
      </c>
      <c r="AH470" t="s">
        <v>11251</v>
      </c>
      <c r="AI470" t="s">
        <v>1047</v>
      </c>
      <c r="AJ470" s="3">
        <v>64477</v>
      </c>
      <c r="AK470" t="s">
        <v>117</v>
      </c>
      <c r="AM470">
        <v>18163095968</v>
      </c>
      <c r="AO470" t="s">
        <v>11254</v>
      </c>
      <c r="AP470" t="s">
        <v>239</v>
      </c>
      <c r="AQ470" t="s">
        <v>991</v>
      </c>
      <c r="AR470" t="s">
        <v>992</v>
      </c>
      <c r="AS470" t="s">
        <v>993</v>
      </c>
      <c r="AT470" t="s">
        <v>994</v>
      </c>
      <c r="AU470" t="s">
        <v>995</v>
      </c>
      <c r="AV470" t="s">
        <v>996</v>
      </c>
      <c r="AW470" t="s">
        <v>158</v>
      </c>
      <c r="AX470" s="3">
        <v>78550</v>
      </c>
      <c r="AY470" t="s">
        <v>117</v>
      </c>
      <c r="AZ470" t="s">
        <v>124</v>
      </c>
      <c r="BA470">
        <v>19564408720</v>
      </c>
      <c r="BB470">
        <v>0</v>
      </c>
      <c r="BC470" t="s">
        <v>997</v>
      </c>
      <c r="BD470" t="s">
        <v>998</v>
      </c>
      <c r="BG470" t="s">
        <v>1047</v>
      </c>
      <c r="BH470" s="1">
        <v>44106.833333333336</v>
      </c>
      <c r="BI470">
        <v>40</v>
      </c>
      <c r="BJ470">
        <v>8</v>
      </c>
      <c r="BK470">
        <v>0</v>
      </c>
      <c r="BL470">
        <v>0</v>
      </c>
      <c r="BM470">
        <v>8</v>
      </c>
      <c r="BN470">
        <v>8</v>
      </c>
      <c r="BO470">
        <v>8</v>
      </c>
      <c r="BP470">
        <v>8</v>
      </c>
      <c r="BQ470" t="str">
        <f>"1:00 PM"</f>
        <v>1:00 PM</v>
      </c>
      <c r="BR470" t="str">
        <f>"10:00 PM"</f>
        <v>10:00 PM</v>
      </c>
      <c r="BS470" t="s">
        <v>120</v>
      </c>
      <c r="BT470">
        <v>0</v>
      </c>
      <c r="BU470">
        <v>0</v>
      </c>
      <c r="BV470" t="s">
        <v>113</v>
      </c>
      <c r="BW470">
        <v>0</v>
      </c>
      <c r="BX470" t="s">
        <v>999</v>
      </c>
      <c r="BY470" t="s">
        <v>11249</v>
      </c>
      <c r="CA470" t="s">
        <v>11251</v>
      </c>
      <c r="CB470" t="s">
        <v>1047</v>
      </c>
      <c r="CC470" s="3">
        <v>64477</v>
      </c>
      <c r="CD470" t="s">
        <v>8825</v>
      </c>
      <c r="CE470" t="s">
        <v>3270</v>
      </c>
      <c r="CF470" s="4">
        <v>8.85</v>
      </c>
      <c r="CG470" s="4">
        <v>13</v>
      </c>
      <c r="CJ470" t="s">
        <v>123</v>
      </c>
      <c r="CK470" t="s">
        <v>1004</v>
      </c>
      <c r="CL470" t="s">
        <v>11255</v>
      </c>
      <c r="CO470" t="s">
        <v>124</v>
      </c>
      <c r="CP470" t="s">
        <v>121</v>
      </c>
      <c r="CQ470" t="s">
        <v>121</v>
      </c>
      <c r="CR470" t="s">
        <v>113</v>
      </c>
      <c r="CS470" t="s">
        <v>121</v>
      </c>
      <c r="CT470" t="s">
        <v>121</v>
      </c>
      <c r="CU470" t="s">
        <v>121</v>
      </c>
      <c r="CV470" t="s">
        <v>1006</v>
      </c>
      <c r="CW470" t="str">
        <f>"18163095968"</f>
        <v>18163095968</v>
      </c>
      <c r="CX470" t="s">
        <v>11254</v>
      </c>
      <c r="CY470" t="s">
        <v>124</v>
      </c>
      <c r="CZ470" t="s">
        <v>126</v>
      </c>
      <c r="DA470" t="s">
        <v>113</v>
      </c>
      <c r="DB470" t="s">
        <v>121</v>
      </c>
      <c r="DC470" t="s">
        <v>121</v>
      </c>
      <c r="DD470" t="s">
        <v>113</v>
      </c>
    </row>
    <row r="471" spans="1:108" ht="15" customHeight="1" x14ac:dyDescent="0.25">
      <c r="A471" t="s">
        <v>5006</v>
      </c>
      <c r="B471" t="s">
        <v>1009</v>
      </c>
      <c r="C471" s="1">
        <v>44107.360334375</v>
      </c>
      <c r="D471" s="1">
        <v>44148</v>
      </c>
      <c r="E471" t="s">
        <v>113</v>
      </c>
      <c r="F471" t="s">
        <v>5007</v>
      </c>
      <c r="G471" t="s">
        <v>12839</v>
      </c>
      <c r="H471" t="s">
        <v>5008</v>
      </c>
      <c r="I471">
        <v>10</v>
      </c>
      <c r="J471">
        <v>10</v>
      </c>
      <c r="K471" s="1">
        <v>44197</v>
      </c>
      <c r="L471" s="1">
        <v>44255</v>
      </c>
      <c r="M471" s="1">
        <v>44197</v>
      </c>
      <c r="N471" s="1">
        <v>44255</v>
      </c>
      <c r="O471" t="s">
        <v>132</v>
      </c>
      <c r="P471" t="s">
        <v>5009</v>
      </c>
      <c r="R471" t="s">
        <v>5010</v>
      </c>
      <c r="T471" t="s">
        <v>5011</v>
      </c>
      <c r="U471" t="s">
        <v>493</v>
      </c>
      <c r="V471" s="3">
        <v>55120</v>
      </c>
      <c r="W471" t="s">
        <v>117</v>
      </c>
      <c r="Y471">
        <v>16512033025</v>
      </c>
      <c r="AA471">
        <v>56173</v>
      </c>
      <c r="AB471" t="s">
        <v>5012</v>
      </c>
      <c r="AC471" t="s">
        <v>5013</v>
      </c>
      <c r="AE471" t="s">
        <v>2272</v>
      </c>
      <c r="AF471" t="s">
        <v>5010</v>
      </c>
      <c r="AH471" t="s">
        <v>5011</v>
      </c>
      <c r="AI471" t="s">
        <v>493</v>
      </c>
      <c r="AJ471" s="3">
        <v>55120</v>
      </c>
      <c r="AK471" t="s">
        <v>117</v>
      </c>
      <c r="AM471">
        <v>16512033025</v>
      </c>
      <c r="AO471" t="s">
        <v>5014</v>
      </c>
      <c r="AP471" t="s">
        <v>141</v>
      </c>
      <c r="AQ471" t="s">
        <v>5015</v>
      </c>
      <c r="AR471" t="s">
        <v>5016</v>
      </c>
      <c r="AS471" t="s">
        <v>5017</v>
      </c>
      <c r="AT471" t="s">
        <v>5018</v>
      </c>
      <c r="AU471" t="s">
        <v>5019</v>
      </c>
      <c r="AV471" t="s">
        <v>3401</v>
      </c>
      <c r="AW471" t="s">
        <v>493</v>
      </c>
      <c r="AX471" s="3">
        <v>55402</v>
      </c>
      <c r="AY471" t="s">
        <v>117</v>
      </c>
      <c r="BA471">
        <v>16124927165</v>
      </c>
      <c r="BC471" t="s">
        <v>5020</v>
      </c>
      <c r="BD471" t="s">
        <v>5021</v>
      </c>
      <c r="BE471" t="s">
        <v>493</v>
      </c>
      <c r="BF471" t="s">
        <v>274</v>
      </c>
      <c r="BG471" t="s">
        <v>493</v>
      </c>
      <c r="BH471" s="1">
        <v>44106.833333333336</v>
      </c>
      <c r="BI471">
        <v>40</v>
      </c>
      <c r="BJ471">
        <v>0</v>
      </c>
      <c r="BK471">
        <v>8</v>
      </c>
      <c r="BL471">
        <v>8</v>
      </c>
      <c r="BM471">
        <v>8</v>
      </c>
      <c r="BN471">
        <v>8</v>
      </c>
      <c r="BO471">
        <v>8</v>
      </c>
      <c r="BP471">
        <v>0</v>
      </c>
      <c r="BQ471" t="str">
        <f>"7:30 AM"</f>
        <v>7:30 AM</v>
      </c>
      <c r="BR471" t="str">
        <f>"4:00 PM"</f>
        <v>4:00 PM</v>
      </c>
      <c r="BS471" t="s">
        <v>120</v>
      </c>
      <c r="BT471">
        <v>0</v>
      </c>
      <c r="BU471">
        <v>3</v>
      </c>
      <c r="BV471" t="s">
        <v>113</v>
      </c>
      <c r="BW471">
        <v>0</v>
      </c>
      <c r="BX471" t="s">
        <v>5022</v>
      </c>
      <c r="BY471" t="s">
        <v>5010</v>
      </c>
      <c r="CA471" t="s">
        <v>5011</v>
      </c>
      <c r="CB471" t="s">
        <v>493</v>
      </c>
      <c r="CC471" s="3">
        <v>55120</v>
      </c>
      <c r="CD471" t="s">
        <v>5023</v>
      </c>
      <c r="CE471" t="s">
        <v>701</v>
      </c>
      <c r="CF471" s="4">
        <v>21.17</v>
      </c>
      <c r="CJ471" t="s">
        <v>123</v>
      </c>
      <c r="CK471" t="s">
        <v>5024</v>
      </c>
      <c r="CL471" t="s">
        <v>5025</v>
      </c>
      <c r="CO471" t="s">
        <v>124</v>
      </c>
      <c r="CP471" t="s">
        <v>113</v>
      </c>
      <c r="CQ471" t="s">
        <v>113</v>
      </c>
      <c r="CR471" t="s">
        <v>113</v>
      </c>
      <c r="CS471" t="s">
        <v>121</v>
      </c>
      <c r="CT471" t="s">
        <v>121</v>
      </c>
      <c r="CU471" t="s">
        <v>121</v>
      </c>
      <c r="CV471" t="s">
        <v>5026</v>
      </c>
      <c r="CW471" t="str">
        <f>"N/A"</f>
        <v>N/A</v>
      </c>
      <c r="CX471" t="s">
        <v>5027</v>
      </c>
      <c r="CY471" t="s">
        <v>5028</v>
      </c>
      <c r="CZ471" t="s">
        <v>126</v>
      </c>
      <c r="DA471" t="s">
        <v>113</v>
      </c>
      <c r="DB471" t="s">
        <v>113</v>
      </c>
      <c r="DC471" t="s">
        <v>121</v>
      </c>
      <c r="DD471" t="s">
        <v>113</v>
      </c>
    </row>
    <row r="472" spans="1:108" ht="15" customHeight="1" x14ac:dyDescent="0.25">
      <c r="A472" t="s">
        <v>12514</v>
      </c>
      <c r="B472" t="s">
        <v>1009</v>
      </c>
      <c r="C472" s="1">
        <v>44107.362577199077</v>
      </c>
      <c r="D472" s="1">
        <v>44160</v>
      </c>
      <c r="E472" t="s">
        <v>113</v>
      </c>
      <c r="F472" t="s">
        <v>984</v>
      </c>
      <c r="G472" t="s">
        <v>12798</v>
      </c>
      <c r="H472" t="s">
        <v>649</v>
      </c>
      <c r="I472">
        <v>10</v>
      </c>
      <c r="J472">
        <v>10</v>
      </c>
      <c r="K472" s="1">
        <v>44197</v>
      </c>
      <c r="L472" s="1">
        <v>44297</v>
      </c>
      <c r="M472" s="1">
        <v>44197</v>
      </c>
      <c r="N472" s="1">
        <v>44297</v>
      </c>
      <c r="O472" t="s">
        <v>132</v>
      </c>
      <c r="P472" t="s">
        <v>12515</v>
      </c>
      <c r="R472" t="s">
        <v>12516</v>
      </c>
      <c r="S472" t="s">
        <v>12517</v>
      </c>
      <c r="T472" t="s">
        <v>10958</v>
      </c>
      <c r="U472" t="s">
        <v>147</v>
      </c>
      <c r="V472" s="3">
        <v>37087</v>
      </c>
      <c r="W472" t="s">
        <v>117</v>
      </c>
      <c r="Y472">
        <v>16155667430</v>
      </c>
      <c r="AA472">
        <v>71399</v>
      </c>
      <c r="AB472" t="s">
        <v>12518</v>
      </c>
      <c r="AC472" t="s">
        <v>3403</v>
      </c>
      <c r="AE472" t="s">
        <v>161</v>
      </c>
      <c r="AF472" t="s">
        <v>12516</v>
      </c>
      <c r="AG472" t="s">
        <v>12517</v>
      </c>
      <c r="AH472" t="s">
        <v>10958</v>
      </c>
      <c r="AI472" t="s">
        <v>147</v>
      </c>
      <c r="AJ472" s="3">
        <v>37087</v>
      </c>
      <c r="AK472" t="s">
        <v>117</v>
      </c>
      <c r="AM472">
        <v>16155667430</v>
      </c>
      <c r="AO472" t="s">
        <v>12519</v>
      </c>
      <c r="AP472" t="s">
        <v>239</v>
      </c>
      <c r="AQ472" t="s">
        <v>991</v>
      </c>
      <c r="AR472" t="s">
        <v>992</v>
      </c>
      <c r="AS472" t="s">
        <v>993</v>
      </c>
      <c r="AT472" t="s">
        <v>994</v>
      </c>
      <c r="AU472" t="s">
        <v>995</v>
      </c>
      <c r="AV472" t="s">
        <v>996</v>
      </c>
      <c r="AW472" t="s">
        <v>158</v>
      </c>
      <c r="AX472" s="3">
        <v>78550</v>
      </c>
      <c r="AY472" t="s">
        <v>117</v>
      </c>
      <c r="AZ472" t="s">
        <v>124</v>
      </c>
      <c r="BA472">
        <v>19564408720</v>
      </c>
      <c r="BB472">
        <v>0</v>
      </c>
      <c r="BC472" t="s">
        <v>997</v>
      </c>
      <c r="BD472" t="s">
        <v>998</v>
      </c>
      <c r="BG472" t="s">
        <v>147</v>
      </c>
      <c r="BH472" s="1">
        <v>44106.833333333336</v>
      </c>
      <c r="BI472">
        <v>40</v>
      </c>
      <c r="BJ472">
        <v>8</v>
      </c>
      <c r="BK472">
        <v>0</v>
      </c>
      <c r="BL472">
        <v>0</v>
      </c>
      <c r="BM472">
        <v>8</v>
      </c>
      <c r="BN472">
        <v>8</v>
      </c>
      <c r="BO472">
        <v>8</v>
      </c>
      <c r="BP472">
        <v>8</v>
      </c>
      <c r="BQ472" t="str">
        <f>"1:00 PM"</f>
        <v>1:00 PM</v>
      </c>
      <c r="BR472" t="str">
        <f>"10:00 PM"</f>
        <v>10:00 PM</v>
      </c>
      <c r="BS472" t="s">
        <v>120</v>
      </c>
      <c r="BT472">
        <v>0</v>
      </c>
      <c r="BU472">
        <v>0</v>
      </c>
      <c r="BV472" t="s">
        <v>113</v>
      </c>
      <c r="BW472">
        <v>0</v>
      </c>
      <c r="BX472" t="s">
        <v>999</v>
      </c>
      <c r="BY472" t="s">
        <v>12516</v>
      </c>
      <c r="CA472" t="s">
        <v>10958</v>
      </c>
      <c r="CB472" t="s">
        <v>147</v>
      </c>
      <c r="CC472" s="3">
        <v>37087</v>
      </c>
      <c r="CD472" t="s">
        <v>9650</v>
      </c>
      <c r="CE472" t="s">
        <v>4681</v>
      </c>
      <c r="CF472" s="4">
        <v>10.36</v>
      </c>
      <c r="CG472" s="4">
        <v>11.37</v>
      </c>
      <c r="CJ472" t="s">
        <v>123</v>
      </c>
      <c r="CK472" t="s">
        <v>1004</v>
      </c>
      <c r="CL472" t="s">
        <v>12520</v>
      </c>
      <c r="CO472" t="s">
        <v>124</v>
      </c>
      <c r="CP472" t="s">
        <v>121</v>
      </c>
      <c r="CQ472" t="s">
        <v>121</v>
      </c>
      <c r="CR472" t="s">
        <v>113</v>
      </c>
      <c r="CS472" t="s">
        <v>121</v>
      </c>
      <c r="CT472" t="s">
        <v>121</v>
      </c>
      <c r="CU472" t="s">
        <v>121</v>
      </c>
      <c r="CV472" t="s">
        <v>12521</v>
      </c>
      <c r="CW472" t="str">
        <f>"16155667430"</f>
        <v>16155667430</v>
      </c>
      <c r="CX472" t="s">
        <v>12519</v>
      </c>
      <c r="CY472" t="s">
        <v>124</v>
      </c>
      <c r="CZ472" t="s">
        <v>126</v>
      </c>
      <c r="DA472" t="s">
        <v>113</v>
      </c>
      <c r="DB472" t="s">
        <v>121</v>
      </c>
      <c r="DC472" t="s">
        <v>121</v>
      </c>
      <c r="DD472" t="s">
        <v>113</v>
      </c>
    </row>
    <row r="473" spans="1:108" ht="15" customHeight="1" x14ac:dyDescent="0.25">
      <c r="A473" t="s">
        <v>3422</v>
      </c>
      <c r="B473" t="s">
        <v>129</v>
      </c>
      <c r="C473" s="1">
        <v>44107.364654398145</v>
      </c>
      <c r="D473" s="1">
        <v>44147</v>
      </c>
      <c r="E473" t="s">
        <v>113</v>
      </c>
      <c r="F473" t="s">
        <v>984</v>
      </c>
      <c r="G473" t="s">
        <v>12798</v>
      </c>
      <c r="H473" t="s">
        <v>649</v>
      </c>
      <c r="I473">
        <v>12</v>
      </c>
      <c r="J473">
        <v>12</v>
      </c>
      <c r="K473" s="1">
        <v>44197</v>
      </c>
      <c r="L473" s="1">
        <v>44500</v>
      </c>
      <c r="M473" s="1">
        <v>44197</v>
      </c>
      <c r="N473" s="1">
        <v>44500</v>
      </c>
      <c r="O473" t="s">
        <v>132</v>
      </c>
      <c r="P473" t="s">
        <v>3423</v>
      </c>
      <c r="R473" t="s">
        <v>3424</v>
      </c>
      <c r="T473" t="s">
        <v>996</v>
      </c>
      <c r="U473" t="s">
        <v>158</v>
      </c>
      <c r="V473" s="3">
        <v>78550</v>
      </c>
      <c r="W473" t="s">
        <v>117</v>
      </c>
      <c r="Y473">
        <v>19562456930</v>
      </c>
      <c r="AA473">
        <v>71399</v>
      </c>
      <c r="AB473" t="s">
        <v>3425</v>
      </c>
      <c r="AC473" t="s">
        <v>3426</v>
      </c>
      <c r="AE473" t="s">
        <v>161</v>
      </c>
      <c r="AF473" t="s">
        <v>3424</v>
      </c>
      <c r="AH473" t="s">
        <v>996</v>
      </c>
      <c r="AI473" t="s">
        <v>158</v>
      </c>
      <c r="AJ473" s="3">
        <v>78550</v>
      </c>
      <c r="AK473" t="s">
        <v>117</v>
      </c>
      <c r="AM473">
        <v>19562456930</v>
      </c>
      <c r="AO473" t="s">
        <v>3427</v>
      </c>
      <c r="AP473" t="s">
        <v>239</v>
      </c>
      <c r="AQ473" t="s">
        <v>991</v>
      </c>
      <c r="AR473" t="s">
        <v>992</v>
      </c>
      <c r="AS473" t="s">
        <v>993</v>
      </c>
      <c r="AT473" t="s">
        <v>994</v>
      </c>
      <c r="AU473" t="s">
        <v>995</v>
      </c>
      <c r="AV473" t="s">
        <v>996</v>
      </c>
      <c r="AW473" t="s">
        <v>158</v>
      </c>
      <c r="AX473" s="3">
        <v>78550</v>
      </c>
      <c r="AY473" t="s">
        <v>117</v>
      </c>
      <c r="AZ473" t="s">
        <v>124</v>
      </c>
      <c r="BA473">
        <v>19564408720</v>
      </c>
      <c r="BB473">
        <v>0</v>
      </c>
      <c r="BC473" t="s">
        <v>997</v>
      </c>
      <c r="BD473" t="s">
        <v>998</v>
      </c>
      <c r="BG473" t="s">
        <v>158</v>
      </c>
      <c r="BH473" s="1">
        <v>44106.833333333336</v>
      </c>
      <c r="BI473">
        <v>40</v>
      </c>
      <c r="BJ473">
        <v>8</v>
      </c>
      <c r="BK473">
        <v>0</v>
      </c>
      <c r="BL473">
        <v>0</v>
      </c>
      <c r="BM473">
        <v>8</v>
      </c>
      <c r="BN473">
        <v>8</v>
      </c>
      <c r="BO473">
        <v>8</v>
      </c>
      <c r="BP473">
        <v>8</v>
      </c>
      <c r="BQ473" t="str">
        <f>"1:00 PM"</f>
        <v>1:00 PM</v>
      </c>
      <c r="BR473" t="str">
        <f>"10:00 PM"</f>
        <v>10:00 PM</v>
      </c>
      <c r="BS473" t="s">
        <v>120</v>
      </c>
      <c r="BT473">
        <v>0</v>
      </c>
      <c r="BU473">
        <v>0</v>
      </c>
      <c r="BV473" t="s">
        <v>113</v>
      </c>
      <c r="BW473">
        <v>0</v>
      </c>
      <c r="BX473" t="s">
        <v>999</v>
      </c>
      <c r="BY473" t="s">
        <v>3428</v>
      </c>
      <c r="CA473" t="s">
        <v>3429</v>
      </c>
      <c r="CB473" t="s">
        <v>158</v>
      </c>
      <c r="CC473" s="3">
        <v>78569</v>
      </c>
      <c r="CD473" t="s">
        <v>3430</v>
      </c>
      <c r="CE473" t="s">
        <v>3431</v>
      </c>
      <c r="CF473" s="4">
        <v>8.66</v>
      </c>
      <c r="CG473" s="4">
        <v>12.48</v>
      </c>
      <c r="CJ473" t="s">
        <v>123</v>
      </c>
      <c r="CK473" t="s">
        <v>1004</v>
      </c>
      <c r="CL473" t="s">
        <v>3432</v>
      </c>
      <c r="CO473" t="s">
        <v>124</v>
      </c>
      <c r="CP473" t="s">
        <v>121</v>
      </c>
      <c r="CQ473" t="s">
        <v>121</v>
      </c>
      <c r="CR473" t="s">
        <v>113</v>
      </c>
      <c r="CS473" t="s">
        <v>121</v>
      </c>
      <c r="CT473" t="s">
        <v>121</v>
      </c>
      <c r="CU473" t="s">
        <v>121</v>
      </c>
      <c r="CV473" t="s">
        <v>2291</v>
      </c>
      <c r="CW473" t="str">
        <f>"19562456930"</f>
        <v>19562456930</v>
      </c>
      <c r="CX473" t="s">
        <v>3433</v>
      </c>
      <c r="CY473" t="s">
        <v>124</v>
      </c>
      <c r="CZ473" t="s">
        <v>126</v>
      </c>
      <c r="DA473" t="s">
        <v>113</v>
      </c>
      <c r="DB473" t="s">
        <v>121</v>
      </c>
      <c r="DC473" t="s">
        <v>121</v>
      </c>
      <c r="DD473" t="s">
        <v>113</v>
      </c>
    </row>
    <row r="474" spans="1:108" ht="15" customHeight="1" x14ac:dyDescent="0.25">
      <c r="A474" t="s">
        <v>11202</v>
      </c>
      <c r="B474" t="s">
        <v>129</v>
      </c>
      <c r="C474" s="1">
        <v>44107.367159953705</v>
      </c>
      <c r="D474" s="1">
        <v>44147</v>
      </c>
      <c r="E474" t="s">
        <v>113</v>
      </c>
      <c r="F474" t="s">
        <v>587</v>
      </c>
      <c r="G474" t="s">
        <v>12786</v>
      </c>
      <c r="H474" t="s">
        <v>131</v>
      </c>
      <c r="I474">
        <v>110</v>
      </c>
      <c r="J474">
        <v>110</v>
      </c>
      <c r="K474" s="1">
        <v>44197</v>
      </c>
      <c r="L474" s="1">
        <v>44470</v>
      </c>
      <c r="M474" s="1">
        <v>44197</v>
      </c>
      <c r="N474" s="1">
        <v>44470</v>
      </c>
      <c r="O474" t="s">
        <v>115</v>
      </c>
      <c r="P474" t="s">
        <v>11203</v>
      </c>
      <c r="Q474" t="s">
        <v>11204</v>
      </c>
      <c r="R474" t="s">
        <v>11205</v>
      </c>
      <c r="T474" t="s">
        <v>11206</v>
      </c>
      <c r="U474" t="s">
        <v>541</v>
      </c>
      <c r="V474" s="3">
        <v>70739</v>
      </c>
      <c r="W474" t="s">
        <v>117</v>
      </c>
      <c r="Y474">
        <v>12257522333</v>
      </c>
      <c r="AA474">
        <v>56173</v>
      </c>
      <c r="AB474" t="s">
        <v>11207</v>
      </c>
      <c r="AC474" t="s">
        <v>2697</v>
      </c>
      <c r="AD474" t="s">
        <v>195</v>
      </c>
      <c r="AE474" t="s">
        <v>4807</v>
      </c>
      <c r="AF474" t="s">
        <v>11205</v>
      </c>
      <c r="AH474" t="s">
        <v>11206</v>
      </c>
      <c r="AI474" t="s">
        <v>541</v>
      </c>
      <c r="AJ474" s="3">
        <v>70739</v>
      </c>
      <c r="AK474" t="s">
        <v>117</v>
      </c>
      <c r="AM474">
        <v>12255722333</v>
      </c>
      <c r="AO474" t="s">
        <v>11208</v>
      </c>
      <c r="AP474" t="s">
        <v>239</v>
      </c>
      <c r="AQ474" t="s">
        <v>1119</v>
      </c>
      <c r="AR474" t="s">
        <v>1120</v>
      </c>
      <c r="AS474" t="s">
        <v>144</v>
      </c>
      <c r="AT474" t="s">
        <v>1121</v>
      </c>
      <c r="AU474" t="s">
        <v>1122</v>
      </c>
      <c r="AV474" t="s">
        <v>1123</v>
      </c>
      <c r="AW474" t="s">
        <v>541</v>
      </c>
      <c r="AX474" s="3">
        <v>70754</v>
      </c>
      <c r="AY474" t="s">
        <v>117</v>
      </c>
      <c r="AZ474" t="s">
        <v>1124</v>
      </c>
      <c r="BA474">
        <v>12256863033</v>
      </c>
      <c r="BC474" t="s">
        <v>1125</v>
      </c>
      <c r="BD474" t="s">
        <v>1126</v>
      </c>
      <c r="BG474" t="s">
        <v>541</v>
      </c>
      <c r="BH474" s="1">
        <v>44106.833333333336</v>
      </c>
      <c r="BI474">
        <v>35</v>
      </c>
      <c r="BJ474">
        <v>0</v>
      </c>
      <c r="BK474">
        <v>6</v>
      </c>
      <c r="BL474">
        <v>6</v>
      </c>
      <c r="BM474">
        <v>6</v>
      </c>
      <c r="BN474">
        <v>6</v>
      </c>
      <c r="BO474">
        <v>6</v>
      </c>
      <c r="BP474">
        <v>5</v>
      </c>
      <c r="BQ474" t="str">
        <f>"6:30 AM"</f>
        <v>6:30 AM</v>
      </c>
      <c r="BR474" t="str">
        <f>"3:00 PM"</f>
        <v>3:00 PM</v>
      </c>
      <c r="BS474" t="s">
        <v>120</v>
      </c>
      <c r="BT474">
        <v>0</v>
      </c>
      <c r="BU474">
        <v>0</v>
      </c>
      <c r="BV474" t="s">
        <v>113</v>
      </c>
      <c r="BW474">
        <v>0</v>
      </c>
      <c r="BX474" s="2" t="s">
        <v>11209</v>
      </c>
      <c r="BY474" t="s">
        <v>11210</v>
      </c>
      <c r="CA474" t="s">
        <v>11206</v>
      </c>
      <c r="CB474" t="s">
        <v>541</v>
      </c>
      <c r="CC474" s="3">
        <v>70739</v>
      </c>
      <c r="CD474" t="s">
        <v>1265</v>
      </c>
      <c r="CE474" t="s">
        <v>1266</v>
      </c>
      <c r="CF474" s="4">
        <v>14.59</v>
      </c>
      <c r="CH474" s="4">
        <v>21.89</v>
      </c>
      <c r="CJ474" t="s">
        <v>123</v>
      </c>
      <c r="CK474" t="s">
        <v>1284</v>
      </c>
      <c r="CL474" t="s">
        <v>11211</v>
      </c>
      <c r="CO474" t="s">
        <v>124</v>
      </c>
      <c r="CP474" t="s">
        <v>121</v>
      </c>
      <c r="CQ474" t="s">
        <v>121</v>
      </c>
      <c r="CR474" t="s">
        <v>121</v>
      </c>
      <c r="CS474" t="s">
        <v>121</v>
      </c>
      <c r="CT474" t="s">
        <v>121</v>
      </c>
      <c r="CU474" t="s">
        <v>121</v>
      </c>
      <c r="CV474" t="s">
        <v>11212</v>
      </c>
      <c r="CW474" t="str">
        <f>"12257522333"</f>
        <v>12257522333</v>
      </c>
      <c r="CX474" t="s">
        <v>11213</v>
      </c>
      <c r="CY474" t="s">
        <v>1133</v>
      </c>
      <c r="CZ474" t="s">
        <v>126</v>
      </c>
      <c r="DA474" t="s">
        <v>113</v>
      </c>
      <c r="DB474" t="s">
        <v>113</v>
      </c>
      <c r="DC474" t="s">
        <v>121</v>
      </c>
      <c r="DD474" t="s">
        <v>113</v>
      </c>
    </row>
    <row r="475" spans="1:108" ht="15" customHeight="1" x14ac:dyDescent="0.25">
      <c r="A475" t="s">
        <v>10624</v>
      </c>
      <c r="B475" t="s">
        <v>129</v>
      </c>
      <c r="C475" s="1">
        <v>44107.366897800923</v>
      </c>
      <c r="D475" s="1">
        <v>44147</v>
      </c>
      <c r="E475" t="s">
        <v>113</v>
      </c>
      <c r="F475" t="s">
        <v>984</v>
      </c>
      <c r="G475" t="s">
        <v>12798</v>
      </c>
      <c r="H475" t="s">
        <v>649</v>
      </c>
      <c r="I475">
        <v>27</v>
      </c>
      <c r="J475">
        <v>27</v>
      </c>
      <c r="K475" s="1">
        <v>44197</v>
      </c>
      <c r="L475" s="1">
        <v>44500</v>
      </c>
      <c r="M475" s="1">
        <v>44197</v>
      </c>
      <c r="N475" s="1">
        <v>44500</v>
      </c>
      <c r="O475" t="s">
        <v>132</v>
      </c>
      <c r="P475" t="s">
        <v>10625</v>
      </c>
      <c r="Q475" t="s">
        <v>10626</v>
      </c>
      <c r="R475" t="s">
        <v>3428</v>
      </c>
      <c r="T475" t="s">
        <v>3429</v>
      </c>
      <c r="U475" t="s">
        <v>158</v>
      </c>
      <c r="V475" s="3">
        <v>78569</v>
      </c>
      <c r="W475" t="s">
        <v>117</v>
      </c>
      <c r="Y475">
        <v>19567435422</v>
      </c>
      <c r="AA475">
        <v>71399</v>
      </c>
      <c r="AB475" t="s">
        <v>10627</v>
      </c>
      <c r="AC475" t="s">
        <v>3426</v>
      </c>
      <c r="AE475" t="s">
        <v>161</v>
      </c>
      <c r="AF475" t="s">
        <v>3428</v>
      </c>
      <c r="AH475" t="s">
        <v>3429</v>
      </c>
      <c r="AI475" t="s">
        <v>158</v>
      </c>
      <c r="AJ475" s="3">
        <v>78569</v>
      </c>
      <c r="AK475" t="s">
        <v>117</v>
      </c>
      <c r="AM475">
        <v>19568021333</v>
      </c>
      <c r="AO475" t="s">
        <v>10628</v>
      </c>
      <c r="AP475" t="s">
        <v>239</v>
      </c>
      <c r="AQ475" t="s">
        <v>991</v>
      </c>
      <c r="AR475" t="s">
        <v>992</v>
      </c>
      <c r="AS475" t="s">
        <v>993</v>
      </c>
      <c r="AT475" t="s">
        <v>994</v>
      </c>
      <c r="AU475" t="s">
        <v>995</v>
      </c>
      <c r="AV475" t="s">
        <v>996</v>
      </c>
      <c r="AW475" t="s">
        <v>158</v>
      </c>
      <c r="AX475" s="3">
        <v>78550</v>
      </c>
      <c r="AY475" t="s">
        <v>117</v>
      </c>
      <c r="AZ475" t="s">
        <v>124</v>
      </c>
      <c r="BA475">
        <v>19564408720</v>
      </c>
      <c r="BB475">
        <v>0</v>
      </c>
      <c r="BC475" t="s">
        <v>997</v>
      </c>
      <c r="BD475" t="s">
        <v>998</v>
      </c>
      <c r="BG475" t="s">
        <v>158</v>
      </c>
      <c r="BH475" s="1">
        <v>44106.833333333336</v>
      </c>
      <c r="BI475">
        <v>40</v>
      </c>
      <c r="BJ475">
        <v>8</v>
      </c>
      <c r="BK475">
        <v>0</v>
      </c>
      <c r="BL475">
        <v>0</v>
      </c>
      <c r="BM475">
        <v>8</v>
      </c>
      <c r="BN475">
        <v>8</v>
      </c>
      <c r="BO475">
        <v>8</v>
      </c>
      <c r="BP475">
        <v>8</v>
      </c>
      <c r="BQ475" t="str">
        <f>"1:00 PM"</f>
        <v>1:00 PM</v>
      </c>
      <c r="BR475" t="str">
        <f>"10:00 PM"</f>
        <v>10:00 PM</v>
      </c>
      <c r="BS475" t="s">
        <v>120</v>
      </c>
      <c r="BT475">
        <v>0</v>
      </c>
      <c r="BU475">
        <v>0</v>
      </c>
      <c r="BV475" t="s">
        <v>113</v>
      </c>
      <c r="BW475">
        <v>0</v>
      </c>
      <c r="BX475" t="s">
        <v>999</v>
      </c>
      <c r="BY475" t="s">
        <v>3428</v>
      </c>
      <c r="CA475" t="s">
        <v>3429</v>
      </c>
      <c r="CB475" t="s">
        <v>158</v>
      </c>
      <c r="CC475" s="3">
        <v>78569</v>
      </c>
      <c r="CD475" t="s">
        <v>3430</v>
      </c>
      <c r="CE475" t="s">
        <v>3431</v>
      </c>
      <c r="CF475" s="4">
        <v>8.66</v>
      </c>
      <c r="CG475" s="4">
        <v>12.48</v>
      </c>
      <c r="CJ475" t="s">
        <v>123</v>
      </c>
      <c r="CK475" t="s">
        <v>1004</v>
      </c>
      <c r="CL475" t="s">
        <v>10629</v>
      </c>
      <c r="CO475" t="s">
        <v>124</v>
      </c>
      <c r="CP475" t="s">
        <v>121</v>
      </c>
      <c r="CQ475" t="s">
        <v>121</v>
      </c>
      <c r="CR475" t="s">
        <v>113</v>
      </c>
      <c r="CS475" t="s">
        <v>121</v>
      </c>
      <c r="CT475" t="s">
        <v>121</v>
      </c>
      <c r="CU475" t="s">
        <v>121</v>
      </c>
      <c r="CV475" t="s">
        <v>2291</v>
      </c>
      <c r="CW475" t="str">
        <f>"19568027617"</f>
        <v>19568027617</v>
      </c>
      <c r="CX475" t="s">
        <v>10628</v>
      </c>
      <c r="CY475" t="s">
        <v>124</v>
      </c>
      <c r="CZ475" t="s">
        <v>126</v>
      </c>
      <c r="DA475" t="s">
        <v>113</v>
      </c>
      <c r="DB475" t="s">
        <v>121</v>
      </c>
      <c r="DC475" t="s">
        <v>121</v>
      </c>
      <c r="DD475" t="s">
        <v>113</v>
      </c>
    </row>
    <row r="476" spans="1:108" ht="15" customHeight="1" x14ac:dyDescent="0.25">
      <c r="A476" t="s">
        <v>7853</v>
      </c>
      <c r="B476" t="s">
        <v>129</v>
      </c>
      <c r="C476" s="1">
        <v>44107.369132060187</v>
      </c>
      <c r="D476" s="1">
        <v>44148</v>
      </c>
      <c r="E476" t="s">
        <v>113</v>
      </c>
      <c r="F476" t="s">
        <v>984</v>
      </c>
      <c r="G476" t="s">
        <v>12798</v>
      </c>
      <c r="H476" t="s">
        <v>649</v>
      </c>
      <c r="I476">
        <v>6</v>
      </c>
      <c r="J476">
        <v>6</v>
      </c>
      <c r="K476" s="1">
        <v>44197</v>
      </c>
      <c r="L476" s="1">
        <v>44500</v>
      </c>
      <c r="M476" s="1">
        <v>44197</v>
      </c>
      <c r="N476" s="1">
        <v>44500</v>
      </c>
      <c r="O476" t="s">
        <v>132</v>
      </c>
      <c r="P476" t="s">
        <v>7854</v>
      </c>
      <c r="R476" t="s">
        <v>3428</v>
      </c>
      <c r="T476" t="s">
        <v>3429</v>
      </c>
      <c r="U476" t="s">
        <v>158</v>
      </c>
      <c r="V476" s="3">
        <v>78569</v>
      </c>
      <c r="W476" t="s">
        <v>117</v>
      </c>
      <c r="Y476">
        <v>19568931669</v>
      </c>
      <c r="AA476">
        <v>71399</v>
      </c>
      <c r="AB476" t="s">
        <v>1080</v>
      </c>
      <c r="AC476" t="s">
        <v>4126</v>
      </c>
      <c r="AD476" t="s">
        <v>5337</v>
      </c>
      <c r="AE476" t="s">
        <v>2368</v>
      </c>
      <c r="AF476" t="s">
        <v>3428</v>
      </c>
      <c r="AH476" t="s">
        <v>3429</v>
      </c>
      <c r="AI476" t="s">
        <v>158</v>
      </c>
      <c r="AJ476" s="3">
        <v>78569</v>
      </c>
      <c r="AK476" t="s">
        <v>117</v>
      </c>
      <c r="AM476">
        <v>19568931669</v>
      </c>
      <c r="AO476" t="s">
        <v>7855</v>
      </c>
      <c r="AP476" t="s">
        <v>239</v>
      </c>
      <c r="AQ476" t="s">
        <v>991</v>
      </c>
      <c r="AR476" t="s">
        <v>992</v>
      </c>
      <c r="AS476" t="s">
        <v>993</v>
      </c>
      <c r="AT476" t="s">
        <v>994</v>
      </c>
      <c r="AU476" t="s">
        <v>995</v>
      </c>
      <c r="AV476" t="s">
        <v>996</v>
      </c>
      <c r="AW476" t="s">
        <v>158</v>
      </c>
      <c r="AX476" s="3">
        <v>78550</v>
      </c>
      <c r="AY476" t="s">
        <v>117</v>
      </c>
      <c r="AZ476" t="s">
        <v>124</v>
      </c>
      <c r="BA476">
        <v>19564408720</v>
      </c>
      <c r="BB476">
        <v>0</v>
      </c>
      <c r="BC476" t="s">
        <v>997</v>
      </c>
      <c r="BD476" t="s">
        <v>998</v>
      </c>
      <c r="BG476" t="s">
        <v>158</v>
      </c>
      <c r="BH476" s="1">
        <v>44106.833333333336</v>
      </c>
      <c r="BI476">
        <v>40</v>
      </c>
      <c r="BJ476">
        <v>8</v>
      </c>
      <c r="BK476">
        <v>0</v>
      </c>
      <c r="BL476">
        <v>0</v>
      </c>
      <c r="BM476">
        <v>8</v>
      </c>
      <c r="BN476">
        <v>8</v>
      </c>
      <c r="BO476">
        <v>8</v>
      </c>
      <c r="BP476">
        <v>8</v>
      </c>
      <c r="BQ476" t="str">
        <f>"1:00 PM"</f>
        <v>1:00 PM</v>
      </c>
      <c r="BR476" t="str">
        <f>"10:00 PM"</f>
        <v>10:00 PM</v>
      </c>
      <c r="BS476" t="s">
        <v>120</v>
      </c>
      <c r="BT476">
        <v>0</v>
      </c>
      <c r="BU476">
        <v>0</v>
      </c>
      <c r="BV476" t="s">
        <v>113</v>
      </c>
      <c r="BW476">
        <v>0</v>
      </c>
      <c r="BX476" t="s">
        <v>999</v>
      </c>
      <c r="BY476" t="s">
        <v>3428</v>
      </c>
      <c r="CA476" t="s">
        <v>3429</v>
      </c>
      <c r="CB476" t="s">
        <v>158</v>
      </c>
      <c r="CC476" s="3">
        <v>78569</v>
      </c>
      <c r="CD476" t="s">
        <v>3430</v>
      </c>
      <c r="CE476" t="s">
        <v>3431</v>
      </c>
      <c r="CF476" s="4">
        <v>8.66</v>
      </c>
      <c r="CG476" s="4">
        <v>12.48</v>
      </c>
      <c r="CJ476" t="s">
        <v>123</v>
      </c>
      <c r="CK476" t="s">
        <v>1004</v>
      </c>
      <c r="CL476" t="s">
        <v>7856</v>
      </c>
      <c r="CO476" t="s">
        <v>124</v>
      </c>
      <c r="CP476" t="s">
        <v>121</v>
      </c>
      <c r="CQ476" t="s">
        <v>121</v>
      </c>
      <c r="CR476" t="s">
        <v>113</v>
      </c>
      <c r="CS476" t="s">
        <v>121</v>
      </c>
      <c r="CT476" t="s">
        <v>121</v>
      </c>
      <c r="CU476" t="s">
        <v>121</v>
      </c>
      <c r="CV476" t="s">
        <v>2291</v>
      </c>
      <c r="CW476" t="str">
        <f>"19568931669"</f>
        <v>19568931669</v>
      </c>
      <c r="CX476" t="s">
        <v>7855</v>
      </c>
      <c r="CY476" t="s">
        <v>124</v>
      </c>
      <c r="CZ476" t="s">
        <v>126</v>
      </c>
      <c r="DA476" t="s">
        <v>113</v>
      </c>
      <c r="DB476" t="s">
        <v>121</v>
      </c>
      <c r="DC476" t="s">
        <v>121</v>
      </c>
      <c r="DD476" t="s">
        <v>113</v>
      </c>
    </row>
    <row r="477" spans="1:108" ht="15" customHeight="1" x14ac:dyDescent="0.25">
      <c r="A477" t="s">
        <v>2342</v>
      </c>
      <c r="B477" t="s">
        <v>129</v>
      </c>
      <c r="C477" s="1">
        <v>44107.380481365741</v>
      </c>
      <c r="D477" s="1">
        <v>44147</v>
      </c>
      <c r="E477" t="s">
        <v>113</v>
      </c>
      <c r="F477" t="s">
        <v>984</v>
      </c>
      <c r="G477" t="s">
        <v>12798</v>
      </c>
      <c r="H477" t="s">
        <v>649</v>
      </c>
      <c r="I477">
        <v>140</v>
      </c>
      <c r="J477">
        <v>140</v>
      </c>
      <c r="K477" s="1">
        <v>44197</v>
      </c>
      <c r="L477" s="1">
        <v>44500</v>
      </c>
      <c r="M477" s="1">
        <v>44197</v>
      </c>
      <c r="N477" s="1">
        <v>44500</v>
      </c>
      <c r="O477" t="s">
        <v>132</v>
      </c>
      <c r="P477" t="s">
        <v>2343</v>
      </c>
      <c r="R477" t="s">
        <v>2344</v>
      </c>
      <c r="T477" t="s">
        <v>2345</v>
      </c>
      <c r="U477" t="s">
        <v>136</v>
      </c>
      <c r="V477" s="3">
        <v>47340</v>
      </c>
      <c r="W477" t="s">
        <v>117</v>
      </c>
      <c r="Y477">
        <v>17654333038</v>
      </c>
      <c r="AA477">
        <v>71399</v>
      </c>
      <c r="AB477" t="s">
        <v>2346</v>
      </c>
      <c r="AC477" t="s">
        <v>2347</v>
      </c>
      <c r="AE477" t="s">
        <v>119</v>
      </c>
      <c r="AF477" t="s">
        <v>2348</v>
      </c>
      <c r="AH477" t="s">
        <v>2345</v>
      </c>
      <c r="AI477" t="s">
        <v>136</v>
      </c>
      <c r="AJ477" s="3">
        <v>47340</v>
      </c>
      <c r="AK477" t="s">
        <v>117</v>
      </c>
      <c r="AM477">
        <v>17657609135</v>
      </c>
      <c r="AO477" t="s">
        <v>2349</v>
      </c>
      <c r="AP477" t="s">
        <v>239</v>
      </c>
      <c r="AQ477" t="s">
        <v>991</v>
      </c>
      <c r="AR477" t="s">
        <v>992</v>
      </c>
      <c r="AS477" t="s">
        <v>993</v>
      </c>
      <c r="AT477" t="s">
        <v>994</v>
      </c>
      <c r="AU477" t="s">
        <v>995</v>
      </c>
      <c r="AV477" t="s">
        <v>996</v>
      </c>
      <c r="AW477" t="s">
        <v>158</v>
      </c>
      <c r="AX477" s="3">
        <v>78550</v>
      </c>
      <c r="AY477" t="s">
        <v>117</v>
      </c>
      <c r="AZ477" t="s">
        <v>124</v>
      </c>
      <c r="BA477">
        <v>19564408720</v>
      </c>
      <c r="BB477">
        <v>0</v>
      </c>
      <c r="BC477" t="s">
        <v>1143</v>
      </c>
      <c r="BD477" t="s">
        <v>998</v>
      </c>
      <c r="BG477" t="s">
        <v>136</v>
      </c>
      <c r="BH477" s="1">
        <v>44106.833333333336</v>
      </c>
      <c r="BI477">
        <v>40</v>
      </c>
      <c r="BJ477">
        <v>8</v>
      </c>
      <c r="BK477">
        <v>0</v>
      </c>
      <c r="BL477">
        <v>0</v>
      </c>
      <c r="BM477">
        <v>8</v>
      </c>
      <c r="BN477">
        <v>8</v>
      </c>
      <c r="BO477">
        <v>8</v>
      </c>
      <c r="BP477">
        <v>8</v>
      </c>
      <c r="BQ477" t="str">
        <f>"1:00 PM"</f>
        <v>1:00 PM</v>
      </c>
      <c r="BR477" t="str">
        <f>"10:00 PM"</f>
        <v>10:00 PM</v>
      </c>
      <c r="BS477" t="s">
        <v>120</v>
      </c>
      <c r="BT477">
        <v>0</v>
      </c>
      <c r="BU477">
        <v>0</v>
      </c>
      <c r="BV477" t="s">
        <v>113</v>
      </c>
      <c r="BW477">
        <v>0</v>
      </c>
      <c r="BX477" t="s">
        <v>999</v>
      </c>
      <c r="BY477" t="s">
        <v>2350</v>
      </c>
      <c r="CA477" t="s">
        <v>2345</v>
      </c>
      <c r="CB477" t="s">
        <v>136</v>
      </c>
      <c r="CC477" s="3">
        <v>47340</v>
      </c>
      <c r="CD477" t="s">
        <v>2351</v>
      </c>
      <c r="CE477" t="s">
        <v>153</v>
      </c>
      <c r="CF477" s="4">
        <v>8.82</v>
      </c>
      <c r="CG477" s="4">
        <v>15.1</v>
      </c>
      <c r="CJ477" t="s">
        <v>123</v>
      </c>
      <c r="CK477" t="s">
        <v>1004</v>
      </c>
      <c r="CL477" t="s">
        <v>2352</v>
      </c>
      <c r="CO477" t="s">
        <v>124</v>
      </c>
      <c r="CP477" t="s">
        <v>121</v>
      </c>
      <c r="CQ477" t="s">
        <v>121</v>
      </c>
      <c r="CR477" t="s">
        <v>113</v>
      </c>
      <c r="CS477" t="s">
        <v>121</v>
      </c>
      <c r="CT477" t="s">
        <v>121</v>
      </c>
      <c r="CU477" t="s">
        <v>121</v>
      </c>
      <c r="CV477" t="s">
        <v>2353</v>
      </c>
      <c r="CW477" t="str">
        <f>"17654333038"</f>
        <v>17654333038</v>
      </c>
      <c r="CX477" t="s">
        <v>2349</v>
      </c>
      <c r="CY477" t="s">
        <v>124</v>
      </c>
      <c r="CZ477" t="s">
        <v>126</v>
      </c>
      <c r="DA477" t="s">
        <v>113</v>
      </c>
      <c r="DB477" t="s">
        <v>121</v>
      </c>
      <c r="DC477" t="s">
        <v>121</v>
      </c>
      <c r="DD477" t="s">
        <v>113</v>
      </c>
    </row>
    <row r="478" spans="1:108" ht="15" customHeight="1" x14ac:dyDescent="0.25">
      <c r="A478" t="s">
        <v>6607</v>
      </c>
      <c r="B478" t="s">
        <v>129</v>
      </c>
      <c r="C478" s="1">
        <v>44107.393692361111</v>
      </c>
      <c r="D478" s="1">
        <v>44147</v>
      </c>
      <c r="E478" t="s">
        <v>113</v>
      </c>
      <c r="F478" t="s">
        <v>6608</v>
      </c>
      <c r="G478" t="s">
        <v>12836</v>
      </c>
      <c r="H478" t="s">
        <v>4443</v>
      </c>
      <c r="I478">
        <v>11</v>
      </c>
      <c r="J478">
        <v>11</v>
      </c>
      <c r="K478" s="1">
        <v>44197</v>
      </c>
      <c r="L478" s="1">
        <v>44470</v>
      </c>
      <c r="M478" s="1">
        <v>44197</v>
      </c>
      <c r="N478" s="1">
        <v>44470</v>
      </c>
      <c r="O478" t="s">
        <v>115</v>
      </c>
      <c r="P478" t="s">
        <v>1113</v>
      </c>
      <c r="R478" t="s">
        <v>1114</v>
      </c>
      <c r="T478" t="s">
        <v>1115</v>
      </c>
      <c r="U478" t="s">
        <v>541</v>
      </c>
      <c r="V478" s="3">
        <v>70359</v>
      </c>
      <c r="W478" t="s">
        <v>117</v>
      </c>
      <c r="Y478">
        <v>19856652618</v>
      </c>
      <c r="AA478">
        <v>56173</v>
      </c>
      <c r="AB478" t="s">
        <v>1116</v>
      </c>
      <c r="AC478" t="s">
        <v>1117</v>
      </c>
      <c r="AD478" t="s">
        <v>195</v>
      </c>
      <c r="AE478" t="s">
        <v>161</v>
      </c>
      <c r="AF478" t="s">
        <v>1114</v>
      </c>
      <c r="AH478" t="s">
        <v>1115</v>
      </c>
      <c r="AI478" t="s">
        <v>541</v>
      </c>
      <c r="AJ478" s="3">
        <v>70359</v>
      </c>
      <c r="AK478" t="s">
        <v>117</v>
      </c>
      <c r="AM478">
        <v>19856652618</v>
      </c>
      <c r="AO478" t="s">
        <v>1118</v>
      </c>
      <c r="AP478" t="s">
        <v>239</v>
      </c>
      <c r="AQ478" t="s">
        <v>1119</v>
      </c>
      <c r="AR478" t="s">
        <v>1120</v>
      </c>
      <c r="AS478" t="s">
        <v>144</v>
      </c>
      <c r="AT478" t="s">
        <v>1121</v>
      </c>
      <c r="AU478" t="s">
        <v>1122</v>
      </c>
      <c r="AV478" t="s">
        <v>1123</v>
      </c>
      <c r="AW478" t="s">
        <v>541</v>
      </c>
      <c r="AX478" s="3">
        <v>70754</v>
      </c>
      <c r="AY478" t="s">
        <v>117</v>
      </c>
      <c r="AZ478" t="s">
        <v>1124</v>
      </c>
      <c r="BA478">
        <v>12256863033</v>
      </c>
      <c r="BC478" t="s">
        <v>1125</v>
      </c>
      <c r="BD478" t="s">
        <v>1126</v>
      </c>
      <c r="BG478" t="s">
        <v>541</v>
      </c>
      <c r="BH478" s="1">
        <v>44106.833333333336</v>
      </c>
      <c r="BI478">
        <v>35</v>
      </c>
      <c r="BJ478">
        <v>0</v>
      </c>
      <c r="BK478">
        <v>6</v>
      </c>
      <c r="BL478">
        <v>6</v>
      </c>
      <c r="BM478">
        <v>6</v>
      </c>
      <c r="BN478">
        <v>6</v>
      </c>
      <c r="BO478">
        <v>6</v>
      </c>
      <c r="BP478">
        <v>5</v>
      </c>
      <c r="BQ478" t="str">
        <f>"6:30 AM"</f>
        <v>6:30 AM</v>
      </c>
      <c r="BR478" t="str">
        <f>"3:00 PM"</f>
        <v>3:00 PM</v>
      </c>
      <c r="BS478" t="s">
        <v>120</v>
      </c>
      <c r="BT478">
        <v>0</v>
      </c>
      <c r="BU478">
        <v>12</v>
      </c>
      <c r="BV478" t="s">
        <v>113</v>
      </c>
      <c r="BW478">
        <v>0</v>
      </c>
      <c r="BX478" s="2" t="s">
        <v>6609</v>
      </c>
      <c r="BY478" t="s">
        <v>6610</v>
      </c>
      <c r="CA478" t="s">
        <v>1115</v>
      </c>
      <c r="CB478" t="s">
        <v>541</v>
      </c>
      <c r="CC478" s="3">
        <v>70359</v>
      </c>
      <c r="CD478" t="s">
        <v>1128</v>
      </c>
      <c r="CE478" t="s">
        <v>1129</v>
      </c>
      <c r="CF478" s="4">
        <v>15.35</v>
      </c>
      <c r="CH478" s="4">
        <v>23.03</v>
      </c>
      <c r="CJ478" t="s">
        <v>123</v>
      </c>
      <c r="CK478" s="2" t="s">
        <v>1130</v>
      </c>
      <c r="CL478" t="s">
        <v>6611</v>
      </c>
      <c r="CO478" t="s">
        <v>124</v>
      </c>
      <c r="CP478" t="s">
        <v>121</v>
      </c>
      <c r="CQ478" t="s">
        <v>121</v>
      </c>
      <c r="CR478" t="s">
        <v>121</v>
      </c>
      <c r="CS478" t="s">
        <v>121</v>
      </c>
      <c r="CT478" t="s">
        <v>121</v>
      </c>
      <c r="CU478" t="s">
        <v>121</v>
      </c>
      <c r="CV478" t="s">
        <v>6612</v>
      </c>
      <c r="CW478" t="str">
        <f>"19858578657"</f>
        <v>19858578657</v>
      </c>
      <c r="CX478" t="s">
        <v>1118</v>
      </c>
      <c r="CY478" t="s">
        <v>1133</v>
      </c>
      <c r="CZ478" t="s">
        <v>126</v>
      </c>
      <c r="DA478" t="s">
        <v>113</v>
      </c>
      <c r="DB478" t="s">
        <v>113</v>
      </c>
      <c r="DC478" t="s">
        <v>121</v>
      </c>
      <c r="DD478" t="s">
        <v>113</v>
      </c>
    </row>
    <row r="479" spans="1:108" ht="15" customHeight="1" x14ac:dyDescent="0.25">
      <c r="A479" t="s">
        <v>983</v>
      </c>
      <c r="B479" t="s">
        <v>129</v>
      </c>
      <c r="C479" s="1">
        <v>44107.401494907404</v>
      </c>
      <c r="D479" s="1">
        <v>44147</v>
      </c>
      <c r="E479" t="s">
        <v>113</v>
      </c>
      <c r="F479" t="s">
        <v>984</v>
      </c>
      <c r="G479" t="s">
        <v>12798</v>
      </c>
      <c r="H479" t="s">
        <v>649</v>
      </c>
      <c r="I479">
        <v>55</v>
      </c>
      <c r="J479">
        <v>55</v>
      </c>
      <c r="K479" s="1">
        <v>44197</v>
      </c>
      <c r="L479" s="1">
        <v>44500</v>
      </c>
      <c r="M479" s="1">
        <v>44197</v>
      </c>
      <c r="N479" s="1">
        <v>44500</v>
      </c>
      <c r="O479" t="s">
        <v>132</v>
      </c>
      <c r="P479" t="s">
        <v>985</v>
      </c>
      <c r="R479" t="s">
        <v>986</v>
      </c>
      <c r="S479" t="s">
        <v>987</v>
      </c>
      <c r="T479" t="s">
        <v>988</v>
      </c>
      <c r="U479" t="s">
        <v>348</v>
      </c>
      <c r="V479" s="3">
        <v>31601</v>
      </c>
      <c r="W479" t="s">
        <v>117</v>
      </c>
      <c r="Y479">
        <v>15127380498</v>
      </c>
      <c r="AA479">
        <v>71399</v>
      </c>
      <c r="AB479" t="s">
        <v>989</v>
      </c>
      <c r="AC479" t="s">
        <v>773</v>
      </c>
      <c r="AE479" t="s">
        <v>161</v>
      </c>
      <c r="AF479" t="s">
        <v>986</v>
      </c>
      <c r="AG479" t="s">
        <v>987</v>
      </c>
      <c r="AH479" t="s">
        <v>988</v>
      </c>
      <c r="AI479" t="s">
        <v>348</v>
      </c>
      <c r="AJ479" s="3">
        <v>31601</v>
      </c>
      <c r="AK479" t="s">
        <v>117</v>
      </c>
      <c r="AM479">
        <v>15127380498</v>
      </c>
      <c r="AO479" t="s">
        <v>990</v>
      </c>
      <c r="AP479" t="s">
        <v>239</v>
      </c>
      <c r="AQ479" t="s">
        <v>991</v>
      </c>
      <c r="AR479" t="s">
        <v>992</v>
      </c>
      <c r="AS479" t="s">
        <v>993</v>
      </c>
      <c r="AT479" t="s">
        <v>994</v>
      </c>
      <c r="AU479" t="s">
        <v>995</v>
      </c>
      <c r="AV479" t="s">
        <v>996</v>
      </c>
      <c r="AW479" t="s">
        <v>158</v>
      </c>
      <c r="AX479" s="3">
        <v>78550</v>
      </c>
      <c r="AY479" t="s">
        <v>117</v>
      </c>
      <c r="AZ479" t="s">
        <v>124</v>
      </c>
      <c r="BA479">
        <v>19564408720</v>
      </c>
      <c r="BB479">
        <v>0</v>
      </c>
      <c r="BC479" t="s">
        <v>997</v>
      </c>
      <c r="BD479" t="s">
        <v>998</v>
      </c>
      <c r="BG479" t="s">
        <v>348</v>
      </c>
      <c r="BH479" s="1">
        <v>44106.833333333336</v>
      </c>
      <c r="BI479">
        <v>40</v>
      </c>
      <c r="BJ479">
        <v>8</v>
      </c>
      <c r="BK479">
        <v>0</v>
      </c>
      <c r="BL479">
        <v>0</v>
      </c>
      <c r="BM479">
        <v>8</v>
      </c>
      <c r="BN479">
        <v>8</v>
      </c>
      <c r="BO479">
        <v>8</v>
      </c>
      <c r="BP479">
        <v>8</v>
      </c>
      <c r="BQ479" t="str">
        <f>"1:00 PM"</f>
        <v>1:00 PM</v>
      </c>
      <c r="BR479" t="str">
        <f>"10:00 PM"</f>
        <v>10:00 PM</v>
      </c>
      <c r="BS479" t="s">
        <v>120</v>
      </c>
      <c r="BT479">
        <v>0</v>
      </c>
      <c r="BU479">
        <v>0</v>
      </c>
      <c r="BV479" t="s">
        <v>113</v>
      </c>
      <c r="BW479">
        <v>0</v>
      </c>
      <c r="BX479" t="s">
        <v>999</v>
      </c>
      <c r="BY479" t="s">
        <v>1000</v>
      </c>
      <c r="CA479" t="s">
        <v>1001</v>
      </c>
      <c r="CB479" t="s">
        <v>348</v>
      </c>
      <c r="CC479" s="3">
        <v>31643</v>
      </c>
      <c r="CD479" t="s">
        <v>1002</v>
      </c>
      <c r="CE479" t="s">
        <v>1003</v>
      </c>
      <c r="CF479" s="4">
        <v>8.6300000000000008</v>
      </c>
      <c r="CG479" s="4">
        <v>12.2</v>
      </c>
      <c r="CJ479" t="s">
        <v>123</v>
      </c>
      <c r="CK479" t="s">
        <v>1004</v>
      </c>
      <c r="CL479" t="s">
        <v>1005</v>
      </c>
      <c r="CO479" t="s">
        <v>124</v>
      </c>
      <c r="CP479" t="s">
        <v>121</v>
      </c>
      <c r="CQ479" t="s">
        <v>121</v>
      </c>
      <c r="CR479" t="s">
        <v>113</v>
      </c>
      <c r="CS479" t="s">
        <v>121</v>
      </c>
      <c r="CT479" t="s">
        <v>121</v>
      </c>
      <c r="CU479" t="s">
        <v>121</v>
      </c>
      <c r="CV479" t="s">
        <v>1006</v>
      </c>
      <c r="CW479" t="str">
        <f>"15127380498"</f>
        <v>15127380498</v>
      </c>
      <c r="CX479" t="s">
        <v>1007</v>
      </c>
      <c r="CY479" t="s">
        <v>124</v>
      </c>
      <c r="CZ479" t="s">
        <v>126</v>
      </c>
      <c r="DA479" t="s">
        <v>113</v>
      </c>
      <c r="DB479" t="s">
        <v>121</v>
      </c>
      <c r="DC479" t="s">
        <v>121</v>
      </c>
      <c r="DD479" t="s">
        <v>113</v>
      </c>
    </row>
    <row r="480" spans="1:108" ht="15" customHeight="1" x14ac:dyDescent="0.25">
      <c r="A480" t="s">
        <v>1111</v>
      </c>
      <c r="B480" t="s">
        <v>129</v>
      </c>
      <c r="C480" s="1">
        <v>44107.411056018522</v>
      </c>
      <c r="D480" s="1">
        <v>44147</v>
      </c>
      <c r="E480" t="s">
        <v>113</v>
      </c>
      <c r="F480" t="s">
        <v>1112</v>
      </c>
      <c r="G480" t="s">
        <v>12786</v>
      </c>
      <c r="H480" t="s">
        <v>131</v>
      </c>
      <c r="I480">
        <v>11</v>
      </c>
      <c r="J480">
        <v>11</v>
      </c>
      <c r="K480" s="1">
        <v>44197</v>
      </c>
      <c r="L480" s="1">
        <v>44470</v>
      </c>
      <c r="M480" s="1">
        <v>44197</v>
      </c>
      <c r="N480" s="1">
        <v>44470</v>
      </c>
      <c r="O480" t="s">
        <v>115</v>
      </c>
      <c r="P480" t="s">
        <v>1113</v>
      </c>
      <c r="R480" t="s">
        <v>1114</v>
      </c>
      <c r="T480" t="s">
        <v>1115</v>
      </c>
      <c r="U480" t="s">
        <v>541</v>
      </c>
      <c r="V480" s="3">
        <v>70359</v>
      </c>
      <c r="W480" t="s">
        <v>117</v>
      </c>
      <c r="Y480">
        <v>19856652618</v>
      </c>
      <c r="AA480">
        <v>56173</v>
      </c>
      <c r="AB480" t="s">
        <v>1116</v>
      </c>
      <c r="AC480" t="s">
        <v>1117</v>
      </c>
      <c r="AD480" t="s">
        <v>195</v>
      </c>
      <c r="AE480" t="s">
        <v>161</v>
      </c>
      <c r="AF480" t="s">
        <v>1114</v>
      </c>
      <c r="AH480" t="s">
        <v>1115</v>
      </c>
      <c r="AI480" t="s">
        <v>541</v>
      </c>
      <c r="AJ480" s="3">
        <v>70359</v>
      </c>
      <c r="AK480" t="s">
        <v>117</v>
      </c>
      <c r="AM480">
        <v>19856652618</v>
      </c>
      <c r="AO480" t="s">
        <v>1118</v>
      </c>
      <c r="AP480" t="s">
        <v>239</v>
      </c>
      <c r="AQ480" t="s">
        <v>1119</v>
      </c>
      <c r="AR480" t="s">
        <v>1120</v>
      </c>
      <c r="AS480" t="s">
        <v>144</v>
      </c>
      <c r="AT480" t="s">
        <v>1121</v>
      </c>
      <c r="AU480" t="s">
        <v>1122</v>
      </c>
      <c r="AV480" t="s">
        <v>1123</v>
      </c>
      <c r="AW480" t="s">
        <v>541</v>
      </c>
      <c r="AX480" s="3">
        <v>70754</v>
      </c>
      <c r="AY480" t="s">
        <v>117</v>
      </c>
      <c r="AZ480" t="s">
        <v>1124</v>
      </c>
      <c r="BA480">
        <v>12256863033</v>
      </c>
      <c r="BC480" t="s">
        <v>1125</v>
      </c>
      <c r="BD480" t="s">
        <v>1126</v>
      </c>
      <c r="BG480" t="s">
        <v>541</v>
      </c>
      <c r="BH480" s="1">
        <v>44106.833333333336</v>
      </c>
      <c r="BI480">
        <v>35</v>
      </c>
      <c r="BJ480">
        <v>0</v>
      </c>
      <c r="BK480">
        <v>6</v>
      </c>
      <c r="BL480">
        <v>6</v>
      </c>
      <c r="BM480">
        <v>6</v>
      </c>
      <c r="BN480">
        <v>6</v>
      </c>
      <c r="BO480">
        <v>6</v>
      </c>
      <c r="BP480">
        <v>5</v>
      </c>
      <c r="BQ480" t="str">
        <f>"6:30 AM"</f>
        <v>6:30 AM</v>
      </c>
      <c r="BR480" t="str">
        <f>"3:00 PM"</f>
        <v>3:00 PM</v>
      </c>
      <c r="BS480" t="s">
        <v>120</v>
      </c>
      <c r="BT480">
        <v>0</v>
      </c>
      <c r="BU480">
        <v>0</v>
      </c>
      <c r="BV480" t="s">
        <v>113</v>
      </c>
      <c r="BW480">
        <v>0</v>
      </c>
      <c r="BX480" s="2" t="s">
        <v>1127</v>
      </c>
      <c r="BY480" t="s">
        <v>1114</v>
      </c>
      <c r="CA480" t="s">
        <v>1115</v>
      </c>
      <c r="CB480" t="s">
        <v>541</v>
      </c>
      <c r="CC480" s="3">
        <v>70359</v>
      </c>
      <c r="CD480" t="s">
        <v>1128</v>
      </c>
      <c r="CE480" t="s">
        <v>1129</v>
      </c>
      <c r="CF480" s="4">
        <v>15.51</v>
      </c>
      <c r="CH480" s="4">
        <v>23.27</v>
      </c>
      <c r="CJ480" t="s">
        <v>123</v>
      </c>
      <c r="CK480" s="2" t="s">
        <v>1130</v>
      </c>
      <c r="CL480" t="s">
        <v>1131</v>
      </c>
      <c r="CO480" t="s">
        <v>124</v>
      </c>
      <c r="CP480" t="s">
        <v>121</v>
      </c>
      <c r="CQ480" t="s">
        <v>121</v>
      </c>
      <c r="CR480" t="s">
        <v>121</v>
      </c>
      <c r="CS480" t="s">
        <v>121</v>
      </c>
      <c r="CT480" t="s">
        <v>121</v>
      </c>
      <c r="CU480" t="s">
        <v>121</v>
      </c>
      <c r="CV480" t="s">
        <v>1132</v>
      </c>
      <c r="CW480" t="str">
        <f>"19858578657"</f>
        <v>19858578657</v>
      </c>
      <c r="CX480" t="s">
        <v>1118</v>
      </c>
      <c r="CY480" t="s">
        <v>1133</v>
      </c>
      <c r="CZ480" t="s">
        <v>126</v>
      </c>
      <c r="DA480" t="s">
        <v>113</v>
      </c>
      <c r="DB480" t="s">
        <v>113</v>
      </c>
      <c r="DC480" t="s">
        <v>113</v>
      </c>
      <c r="DD480" t="s">
        <v>113</v>
      </c>
    </row>
    <row r="481" spans="1:113" ht="15" customHeight="1" x14ac:dyDescent="0.25">
      <c r="A481" t="s">
        <v>10084</v>
      </c>
      <c r="B481" t="s">
        <v>129</v>
      </c>
      <c r="C481" s="1">
        <v>44107.425495717594</v>
      </c>
      <c r="D481" s="1">
        <v>44147</v>
      </c>
      <c r="E481" t="s">
        <v>113</v>
      </c>
      <c r="F481" t="s">
        <v>1135</v>
      </c>
      <c r="G481" t="s">
        <v>12798</v>
      </c>
      <c r="H481" t="s">
        <v>649</v>
      </c>
      <c r="I481">
        <v>40</v>
      </c>
      <c r="J481">
        <v>40</v>
      </c>
      <c r="K481" s="1">
        <v>44197</v>
      </c>
      <c r="L481" s="1">
        <v>44500</v>
      </c>
      <c r="M481" s="1">
        <v>44197</v>
      </c>
      <c r="N481" s="1">
        <v>44500</v>
      </c>
      <c r="O481" t="s">
        <v>132</v>
      </c>
      <c r="P481" t="s">
        <v>10085</v>
      </c>
      <c r="Q481" t="s">
        <v>124</v>
      </c>
      <c r="R481" t="s">
        <v>10086</v>
      </c>
      <c r="S481" t="s">
        <v>10087</v>
      </c>
      <c r="T481" t="s">
        <v>7358</v>
      </c>
      <c r="U481" t="s">
        <v>750</v>
      </c>
      <c r="V481" s="3">
        <v>43315</v>
      </c>
      <c r="W481" t="s">
        <v>117</v>
      </c>
      <c r="X481" t="s">
        <v>124</v>
      </c>
      <c r="Y481">
        <v>13524083664</v>
      </c>
      <c r="Z481">
        <v>0</v>
      </c>
      <c r="AA481">
        <v>71399</v>
      </c>
      <c r="AB481" t="s">
        <v>7353</v>
      </c>
      <c r="AC481" t="s">
        <v>10088</v>
      </c>
      <c r="AD481" t="s">
        <v>124</v>
      </c>
      <c r="AE481" t="s">
        <v>161</v>
      </c>
      <c r="AF481" t="s">
        <v>10086</v>
      </c>
      <c r="AG481" t="s">
        <v>10089</v>
      </c>
      <c r="AH481" t="s">
        <v>7358</v>
      </c>
      <c r="AI481" t="s">
        <v>750</v>
      </c>
      <c r="AJ481" s="3">
        <v>43315</v>
      </c>
      <c r="AK481" t="s">
        <v>117</v>
      </c>
      <c r="AM481">
        <v>13524083664</v>
      </c>
      <c r="AN481">
        <v>0</v>
      </c>
      <c r="AO481" t="s">
        <v>10090</v>
      </c>
      <c r="AP481" t="s">
        <v>239</v>
      </c>
      <c r="AQ481" t="s">
        <v>991</v>
      </c>
      <c r="AR481" t="s">
        <v>992</v>
      </c>
      <c r="AS481" t="s">
        <v>993</v>
      </c>
      <c r="AT481" t="s">
        <v>994</v>
      </c>
      <c r="AU481" t="s">
        <v>995</v>
      </c>
      <c r="AV481" t="s">
        <v>996</v>
      </c>
      <c r="AW481" t="s">
        <v>158</v>
      </c>
      <c r="AX481" s="3">
        <v>78550</v>
      </c>
      <c r="AY481" t="s">
        <v>117</v>
      </c>
      <c r="AZ481" t="s">
        <v>124</v>
      </c>
      <c r="BA481">
        <v>19564408720</v>
      </c>
      <c r="BB481">
        <v>0</v>
      </c>
      <c r="BC481" t="s">
        <v>1143</v>
      </c>
      <c r="BD481" t="s">
        <v>998</v>
      </c>
      <c r="BG481" t="s">
        <v>750</v>
      </c>
      <c r="BH481" s="1">
        <v>44106.833333333336</v>
      </c>
      <c r="BI481">
        <v>40</v>
      </c>
      <c r="BJ481">
        <v>8</v>
      </c>
      <c r="BK481">
        <v>0</v>
      </c>
      <c r="BL481">
        <v>0</v>
      </c>
      <c r="BM481">
        <v>8</v>
      </c>
      <c r="BN481">
        <v>8</v>
      </c>
      <c r="BO481">
        <v>8</v>
      </c>
      <c r="BP481">
        <v>8</v>
      </c>
      <c r="BQ481" t="str">
        <f>"1:00 PM"</f>
        <v>1:00 PM</v>
      </c>
      <c r="BR481" t="str">
        <f>"10:00 PM"</f>
        <v>10:00 PM</v>
      </c>
      <c r="BS481" t="s">
        <v>120</v>
      </c>
      <c r="BT481">
        <v>0</v>
      </c>
      <c r="BU481">
        <v>0</v>
      </c>
      <c r="BV481" t="s">
        <v>113</v>
      </c>
      <c r="BW481">
        <v>0</v>
      </c>
      <c r="BX481" t="s">
        <v>999</v>
      </c>
      <c r="BY481" t="s">
        <v>7357</v>
      </c>
      <c r="CA481" t="s">
        <v>7358</v>
      </c>
      <c r="CB481" t="s">
        <v>750</v>
      </c>
      <c r="CC481" s="3">
        <v>43315</v>
      </c>
      <c r="CD481" t="s">
        <v>7359</v>
      </c>
      <c r="CE481" t="s">
        <v>3581</v>
      </c>
      <c r="CF481" s="4">
        <v>9.67</v>
      </c>
      <c r="CG481" s="4">
        <v>11.55</v>
      </c>
      <c r="CH481" s="4">
        <v>0</v>
      </c>
      <c r="CI481" s="4">
        <v>0</v>
      </c>
      <c r="CJ481" t="s">
        <v>123</v>
      </c>
      <c r="CK481" t="s">
        <v>1004</v>
      </c>
      <c r="CL481" t="s">
        <v>10091</v>
      </c>
      <c r="CO481" t="s">
        <v>124</v>
      </c>
      <c r="CP481" t="s">
        <v>121</v>
      </c>
      <c r="CQ481" t="s">
        <v>121</v>
      </c>
      <c r="CR481" t="s">
        <v>113</v>
      </c>
      <c r="CS481" t="s">
        <v>121</v>
      </c>
      <c r="CT481" t="s">
        <v>121</v>
      </c>
      <c r="CU481" t="s">
        <v>121</v>
      </c>
      <c r="CV481" t="s">
        <v>10092</v>
      </c>
      <c r="CW481" t="str">
        <f>"13524083664"</f>
        <v>13524083664</v>
      </c>
      <c r="CX481" t="s">
        <v>10090</v>
      </c>
      <c r="CY481" t="s">
        <v>124</v>
      </c>
      <c r="CZ481" t="s">
        <v>126</v>
      </c>
      <c r="DA481" t="s">
        <v>113</v>
      </c>
      <c r="DB481" t="s">
        <v>121</v>
      </c>
      <c r="DC481" t="s">
        <v>121</v>
      </c>
      <c r="DD481" t="s">
        <v>113</v>
      </c>
    </row>
    <row r="482" spans="1:113" ht="15" customHeight="1" x14ac:dyDescent="0.25">
      <c r="A482" t="s">
        <v>9282</v>
      </c>
      <c r="B482" t="s">
        <v>835</v>
      </c>
      <c r="C482" s="1">
        <v>44107.428096412033</v>
      </c>
      <c r="D482" s="1">
        <v>44120</v>
      </c>
      <c r="E482" t="s">
        <v>113</v>
      </c>
      <c r="F482" t="s">
        <v>1274</v>
      </c>
      <c r="G482" t="s">
        <v>12786</v>
      </c>
      <c r="H482" t="s">
        <v>131</v>
      </c>
      <c r="I482">
        <v>5</v>
      </c>
      <c r="K482" s="1">
        <v>44197</v>
      </c>
      <c r="L482" s="1">
        <v>44470</v>
      </c>
      <c r="O482" t="s">
        <v>115</v>
      </c>
      <c r="P482" t="s">
        <v>1275</v>
      </c>
      <c r="R482" t="s">
        <v>1276</v>
      </c>
      <c r="T482" t="s">
        <v>1277</v>
      </c>
      <c r="U482" t="s">
        <v>541</v>
      </c>
      <c r="V482" s="3">
        <v>70759</v>
      </c>
      <c r="W482" t="s">
        <v>117</v>
      </c>
      <c r="Y482">
        <v>12257186193</v>
      </c>
      <c r="AA482">
        <v>56173</v>
      </c>
      <c r="AB482" t="s">
        <v>1278</v>
      </c>
      <c r="AC482" t="s">
        <v>1279</v>
      </c>
      <c r="AD482" t="s">
        <v>195</v>
      </c>
      <c r="AE482" t="s">
        <v>161</v>
      </c>
      <c r="AF482" t="s">
        <v>1276</v>
      </c>
      <c r="AH482" t="s">
        <v>1277</v>
      </c>
      <c r="AI482" t="s">
        <v>541</v>
      </c>
      <c r="AJ482" s="3">
        <v>70759</v>
      </c>
      <c r="AK482" t="s">
        <v>117</v>
      </c>
      <c r="AM482">
        <v>12257180246</v>
      </c>
      <c r="AO482" t="s">
        <v>1280</v>
      </c>
      <c r="AP482" t="s">
        <v>239</v>
      </c>
      <c r="AQ482" t="s">
        <v>1119</v>
      </c>
      <c r="AR482" t="s">
        <v>1120</v>
      </c>
      <c r="AS482" t="s">
        <v>144</v>
      </c>
      <c r="AT482" t="s">
        <v>1121</v>
      </c>
      <c r="AU482" t="s">
        <v>1122</v>
      </c>
      <c r="AV482" t="s">
        <v>1123</v>
      </c>
      <c r="AW482" t="s">
        <v>541</v>
      </c>
      <c r="AX482" s="3">
        <v>70754</v>
      </c>
      <c r="AY482" t="s">
        <v>117</v>
      </c>
      <c r="AZ482" t="s">
        <v>1124</v>
      </c>
      <c r="BA482">
        <v>12256863033</v>
      </c>
      <c r="BC482" t="s">
        <v>1125</v>
      </c>
      <c r="BD482" t="s">
        <v>1126</v>
      </c>
      <c r="BG482" t="s">
        <v>541</v>
      </c>
      <c r="BH482" s="1">
        <v>44106.833333333336</v>
      </c>
      <c r="BI482">
        <v>35</v>
      </c>
      <c r="BJ482">
        <v>0</v>
      </c>
      <c r="BK482">
        <v>6</v>
      </c>
      <c r="BL482">
        <v>6</v>
      </c>
      <c r="BM482">
        <v>6</v>
      </c>
      <c r="BN482">
        <v>6</v>
      </c>
      <c r="BO482">
        <v>6</v>
      </c>
      <c r="BP482">
        <v>5</v>
      </c>
      <c r="BQ482" t="str">
        <f>"6:30 AM"</f>
        <v>6:30 AM</v>
      </c>
      <c r="BR482" t="str">
        <f>"3:00 PM"</f>
        <v>3:00 PM</v>
      </c>
      <c r="BS482" t="s">
        <v>120</v>
      </c>
      <c r="BT482">
        <v>0</v>
      </c>
      <c r="BU482">
        <v>0</v>
      </c>
      <c r="BV482" t="s">
        <v>113</v>
      </c>
      <c r="BW482">
        <v>0</v>
      </c>
      <c r="BX482" s="2" t="s">
        <v>1281</v>
      </c>
      <c r="BY482" t="s">
        <v>1276</v>
      </c>
      <c r="CA482" t="s">
        <v>1282</v>
      </c>
      <c r="CB482" t="s">
        <v>541</v>
      </c>
      <c r="CC482" s="3">
        <v>70759</v>
      </c>
      <c r="CD482" t="s">
        <v>1283</v>
      </c>
      <c r="CE482" t="s">
        <v>1266</v>
      </c>
      <c r="CF482" s="4">
        <v>14.59</v>
      </c>
      <c r="CH482" s="4">
        <v>21.89</v>
      </c>
      <c r="CJ482" t="s">
        <v>123</v>
      </c>
      <c r="CK482" t="s">
        <v>1284</v>
      </c>
      <c r="CL482" t="s">
        <v>1285</v>
      </c>
      <c r="CO482" t="s">
        <v>124</v>
      </c>
      <c r="CP482" t="s">
        <v>121</v>
      </c>
      <c r="CQ482" t="s">
        <v>121</v>
      </c>
      <c r="CR482" t="s">
        <v>121</v>
      </c>
      <c r="CS482" t="s">
        <v>121</v>
      </c>
      <c r="CT482" t="s">
        <v>121</v>
      </c>
      <c r="CU482" t="s">
        <v>121</v>
      </c>
      <c r="CV482" t="s">
        <v>9283</v>
      </c>
      <c r="CW482" t="str">
        <f>"12257180246"</f>
        <v>12257180246</v>
      </c>
      <c r="CX482" t="s">
        <v>1280</v>
      </c>
      <c r="CY482" t="s">
        <v>1133</v>
      </c>
      <c r="CZ482" t="s">
        <v>126</v>
      </c>
      <c r="DA482" t="s">
        <v>113</v>
      </c>
      <c r="DB482" t="s">
        <v>113</v>
      </c>
      <c r="DC482" t="s">
        <v>121</v>
      </c>
      <c r="DD482" t="s">
        <v>113</v>
      </c>
    </row>
    <row r="483" spans="1:113" ht="15" customHeight="1" x14ac:dyDescent="0.25">
      <c r="A483" t="s">
        <v>7198</v>
      </c>
      <c r="B483" t="s">
        <v>1009</v>
      </c>
      <c r="C483" s="1">
        <v>44107.430764004632</v>
      </c>
      <c r="D483" s="1">
        <v>44155</v>
      </c>
      <c r="E483" t="s">
        <v>113</v>
      </c>
      <c r="F483" t="s">
        <v>1135</v>
      </c>
      <c r="G483" t="s">
        <v>12798</v>
      </c>
      <c r="H483" t="s">
        <v>649</v>
      </c>
      <c r="I483">
        <v>35</v>
      </c>
      <c r="J483">
        <v>35</v>
      </c>
      <c r="K483" s="1">
        <v>44197</v>
      </c>
      <c r="L483" s="1">
        <v>44500</v>
      </c>
      <c r="M483" s="1">
        <v>44197</v>
      </c>
      <c r="N483" s="1">
        <v>44500</v>
      </c>
      <c r="O483" t="s">
        <v>132</v>
      </c>
      <c r="P483" t="s">
        <v>7199</v>
      </c>
      <c r="Q483" t="s">
        <v>7200</v>
      </c>
      <c r="R483" t="s">
        <v>7201</v>
      </c>
      <c r="T483" t="s">
        <v>7202</v>
      </c>
      <c r="U483" t="s">
        <v>7203</v>
      </c>
      <c r="V483" s="3">
        <v>89108</v>
      </c>
      <c r="W483" t="s">
        <v>117</v>
      </c>
      <c r="Y483">
        <v>17023501850</v>
      </c>
      <c r="Z483">
        <v>0</v>
      </c>
      <c r="AA483">
        <v>71399</v>
      </c>
      <c r="AB483" t="s">
        <v>7204</v>
      </c>
      <c r="AC483" t="s">
        <v>6945</v>
      </c>
      <c r="AE483" t="s">
        <v>263</v>
      </c>
      <c r="AF483" t="s">
        <v>7201</v>
      </c>
      <c r="AH483" t="s">
        <v>7202</v>
      </c>
      <c r="AI483" t="s">
        <v>7203</v>
      </c>
      <c r="AJ483" s="3">
        <v>89108</v>
      </c>
      <c r="AK483" t="s">
        <v>117</v>
      </c>
      <c r="AM483">
        <v>16824652469</v>
      </c>
      <c r="AN483">
        <v>0</v>
      </c>
      <c r="AO483" t="s">
        <v>7205</v>
      </c>
      <c r="AP483" t="s">
        <v>239</v>
      </c>
      <c r="AQ483" t="s">
        <v>991</v>
      </c>
      <c r="AR483" t="s">
        <v>992</v>
      </c>
      <c r="AS483" t="s">
        <v>993</v>
      </c>
      <c r="AT483" t="s">
        <v>994</v>
      </c>
      <c r="AU483" t="s">
        <v>995</v>
      </c>
      <c r="AV483" t="s">
        <v>996</v>
      </c>
      <c r="AW483" t="s">
        <v>158</v>
      </c>
      <c r="AX483" s="3">
        <v>78550</v>
      </c>
      <c r="AY483" t="s">
        <v>117</v>
      </c>
      <c r="AZ483" t="s">
        <v>124</v>
      </c>
      <c r="BA483">
        <v>19564408720</v>
      </c>
      <c r="BB483">
        <v>0</v>
      </c>
      <c r="BC483" t="s">
        <v>1143</v>
      </c>
      <c r="BD483" t="s">
        <v>998</v>
      </c>
      <c r="BG483" t="s">
        <v>158</v>
      </c>
      <c r="BH483" s="1">
        <v>44469.833333333336</v>
      </c>
      <c r="BI483">
        <v>40</v>
      </c>
      <c r="BJ483">
        <v>8</v>
      </c>
      <c r="BK483">
        <v>0</v>
      </c>
      <c r="BL483">
        <v>0</v>
      </c>
      <c r="BM483">
        <v>8</v>
      </c>
      <c r="BN483">
        <v>8</v>
      </c>
      <c r="BO483">
        <v>8</v>
      </c>
      <c r="BP483">
        <v>8</v>
      </c>
      <c r="BQ483" t="str">
        <f>"1:00 PM"</f>
        <v>1:00 PM</v>
      </c>
      <c r="BR483" t="str">
        <f>"10:00 PM"</f>
        <v>10:00 PM</v>
      </c>
      <c r="BS483" t="s">
        <v>120</v>
      </c>
      <c r="BT483">
        <v>0</v>
      </c>
      <c r="BU483">
        <v>0</v>
      </c>
      <c r="BV483" t="s">
        <v>113</v>
      </c>
      <c r="BW483">
        <v>0</v>
      </c>
      <c r="BX483" t="s">
        <v>999</v>
      </c>
      <c r="BY483" t="s">
        <v>7206</v>
      </c>
      <c r="CA483" t="s">
        <v>1317</v>
      </c>
      <c r="CB483" t="s">
        <v>158</v>
      </c>
      <c r="CC483" s="3">
        <v>77060</v>
      </c>
      <c r="CD483" t="s">
        <v>1325</v>
      </c>
      <c r="CE483" t="s">
        <v>1326</v>
      </c>
      <c r="CF483" s="4">
        <v>9.25</v>
      </c>
      <c r="CG483" s="4">
        <v>12.57</v>
      </c>
      <c r="CH483" s="4">
        <v>0</v>
      </c>
      <c r="CI483" s="4">
        <v>0</v>
      </c>
      <c r="CJ483" t="s">
        <v>123</v>
      </c>
      <c r="CK483" t="s">
        <v>1004</v>
      </c>
      <c r="CL483" t="s">
        <v>7207</v>
      </c>
      <c r="CO483" t="s">
        <v>124</v>
      </c>
      <c r="CP483" t="s">
        <v>121</v>
      </c>
      <c r="CQ483" t="s">
        <v>121</v>
      </c>
      <c r="CR483" t="s">
        <v>113</v>
      </c>
      <c r="CS483" t="s">
        <v>121</v>
      </c>
      <c r="CT483" t="s">
        <v>121</v>
      </c>
      <c r="CU483" t="s">
        <v>121</v>
      </c>
      <c r="CV483" t="s">
        <v>5322</v>
      </c>
      <c r="CW483" t="str">
        <f>"17023501850"</f>
        <v>17023501850</v>
      </c>
      <c r="CX483" t="s">
        <v>7205</v>
      </c>
      <c r="CY483" t="s">
        <v>124</v>
      </c>
      <c r="CZ483" t="s">
        <v>126</v>
      </c>
      <c r="DA483" t="s">
        <v>113</v>
      </c>
      <c r="DB483" t="s">
        <v>121</v>
      </c>
      <c r="DC483" t="s">
        <v>121</v>
      </c>
      <c r="DD483" t="s">
        <v>113</v>
      </c>
    </row>
    <row r="484" spans="1:113" ht="15" customHeight="1" x14ac:dyDescent="0.25">
      <c r="A484" t="s">
        <v>11455</v>
      </c>
      <c r="B484" t="s">
        <v>129</v>
      </c>
      <c r="C484" s="1">
        <v>44107.433824768515</v>
      </c>
      <c r="D484" s="1">
        <v>44148</v>
      </c>
      <c r="E484" t="s">
        <v>113</v>
      </c>
      <c r="F484" t="s">
        <v>1135</v>
      </c>
      <c r="G484" t="s">
        <v>12798</v>
      </c>
      <c r="H484" t="s">
        <v>649</v>
      </c>
      <c r="I484">
        <v>50</v>
      </c>
      <c r="J484">
        <v>50</v>
      </c>
      <c r="K484" s="1">
        <v>44197</v>
      </c>
      <c r="L484" s="1">
        <v>44500</v>
      </c>
      <c r="M484" s="1">
        <v>44197</v>
      </c>
      <c r="N484" s="1">
        <v>44500</v>
      </c>
      <c r="O484" t="s">
        <v>132</v>
      </c>
      <c r="P484" t="s">
        <v>5794</v>
      </c>
      <c r="R484" t="s">
        <v>5795</v>
      </c>
      <c r="T484" t="s">
        <v>5796</v>
      </c>
      <c r="U484" t="s">
        <v>234</v>
      </c>
      <c r="V484" s="3">
        <v>34990</v>
      </c>
      <c r="W484" t="s">
        <v>117</v>
      </c>
      <c r="Y484">
        <v>18133769942</v>
      </c>
      <c r="Z484">
        <v>0</v>
      </c>
      <c r="AA484">
        <v>71399</v>
      </c>
      <c r="AB484" t="s">
        <v>5797</v>
      </c>
      <c r="AC484" t="s">
        <v>5798</v>
      </c>
      <c r="AE484" t="s">
        <v>161</v>
      </c>
      <c r="AF484" t="s">
        <v>5795</v>
      </c>
      <c r="AH484" t="s">
        <v>5796</v>
      </c>
      <c r="AI484" t="s">
        <v>234</v>
      </c>
      <c r="AJ484" s="3">
        <v>34990</v>
      </c>
      <c r="AK484" t="s">
        <v>117</v>
      </c>
      <c r="AM484">
        <v>18133769942</v>
      </c>
      <c r="AN484">
        <v>0</v>
      </c>
      <c r="AO484" t="s">
        <v>5799</v>
      </c>
      <c r="AP484" t="s">
        <v>239</v>
      </c>
      <c r="AQ484" t="s">
        <v>991</v>
      </c>
      <c r="AR484" t="s">
        <v>992</v>
      </c>
      <c r="AS484" t="s">
        <v>993</v>
      </c>
      <c r="AT484" t="s">
        <v>994</v>
      </c>
      <c r="AU484" t="s">
        <v>995</v>
      </c>
      <c r="AV484" t="s">
        <v>996</v>
      </c>
      <c r="AW484" t="s">
        <v>158</v>
      </c>
      <c r="AX484" s="3">
        <v>78550</v>
      </c>
      <c r="AY484" t="s">
        <v>117</v>
      </c>
      <c r="AZ484" t="s">
        <v>124</v>
      </c>
      <c r="BA484">
        <v>19564408720</v>
      </c>
      <c r="BB484">
        <v>0</v>
      </c>
      <c r="BC484" t="s">
        <v>1143</v>
      </c>
      <c r="BD484" t="s">
        <v>998</v>
      </c>
      <c r="BG484" t="s">
        <v>234</v>
      </c>
      <c r="BH484" s="1">
        <v>44097.833333333336</v>
      </c>
      <c r="BI484">
        <v>40</v>
      </c>
      <c r="BJ484">
        <v>8</v>
      </c>
      <c r="BK484">
        <v>0</v>
      </c>
      <c r="BL484">
        <v>0</v>
      </c>
      <c r="BM484">
        <v>8</v>
      </c>
      <c r="BN484">
        <v>8</v>
      </c>
      <c r="BO484">
        <v>8</v>
      </c>
      <c r="BP484">
        <v>8</v>
      </c>
      <c r="BQ484" t="str">
        <f>"1:00 PM"</f>
        <v>1:00 PM</v>
      </c>
      <c r="BR484" t="str">
        <f>"10:00 PM"</f>
        <v>10:00 PM</v>
      </c>
      <c r="BS484" t="s">
        <v>120</v>
      </c>
      <c r="BT484">
        <v>0</v>
      </c>
      <c r="BU484">
        <v>0</v>
      </c>
      <c r="BV484" t="s">
        <v>113</v>
      </c>
      <c r="BW484">
        <v>0</v>
      </c>
      <c r="BX484" t="s">
        <v>999</v>
      </c>
      <c r="BY484" t="s">
        <v>5800</v>
      </c>
      <c r="CA484" t="s">
        <v>10633</v>
      </c>
      <c r="CB484" t="s">
        <v>234</v>
      </c>
      <c r="CC484" s="3">
        <v>34990</v>
      </c>
      <c r="CD484" t="s">
        <v>5802</v>
      </c>
      <c r="CE484" t="s">
        <v>5803</v>
      </c>
      <c r="CF484" s="4">
        <v>8.73</v>
      </c>
      <c r="CG484" s="4">
        <v>12.34</v>
      </c>
      <c r="CH484" s="4">
        <v>0</v>
      </c>
      <c r="CI484" s="4">
        <v>0</v>
      </c>
      <c r="CJ484" t="s">
        <v>123</v>
      </c>
      <c r="CK484" t="s">
        <v>1004</v>
      </c>
      <c r="CL484" t="s">
        <v>11456</v>
      </c>
      <c r="CO484" t="s">
        <v>124</v>
      </c>
      <c r="CP484" t="s">
        <v>121</v>
      </c>
      <c r="CQ484" t="s">
        <v>121</v>
      </c>
      <c r="CR484" t="s">
        <v>113</v>
      </c>
      <c r="CS484" t="s">
        <v>121</v>
      </c>
      <c r="CT484" t="s">
        <v>121</v>
      </c>
      <c r="CU484" t="s">
        <v>121</v>
      </c>
      <c r="CV484" t="s">
        <v>1148</v>
      </c>
      <c r="CW484" t="str">
        <f>"18133769942"</f>
        <v>18133769942</v>
      </c>
      <c r="CX484" t="s">
        <v>5799</v>
      </c>
      <c r="CY484" t="s">
        <v>124</v>
      </c>
      <c r="CZ484" t="s">
        <v>126</v>
      </c>
      <c r="DA484" t="s">
        <v>113</v>
      </c>
      <c r="DB484" t="s">
        <v>121</v>
      </c>
      <c r="DC484" t="s">
        <v>121</v>
      </c>
      <c r="DD484" t="s">
        <v>113</v>
      </c>
    </row>
    <row r="485" spans="1:113" ht="15" customHeight="1" x14ac:dyDescent="0.25">
      <c r="A485" t="s">
        <v>5787</v>
      </c>
      <c r="B485" t="s">
        <v>129</v>
      </c>
      <c r="C485" s="1">
        <v>44107.437621412035</v>
      </c>
      <c r="D485" s="1">
        <v>44151</v>
      </c>
      <c r="E485" t="s">
        <v>113</v>
      </c>
      <c r="F485" t="s">
        <v>3275</v>
      </c>
      <c r="G485" t="s">
        <v>12798</v>
      </c>
      <c r="H485" t="s">
        <v>649</v>
      </c>
      <c r="I485">
        <v>25</v>
      </c>
      <c r="J485">
        <v>25</v>
      </c>
      <c r="K485" s="1">
        <v>44197</v>
      </c>
      <c r="L485" s="1">
        <v>44500</v>
      </c>
      <c r="M485" s="1">
        <v>44197</v>
      </c>
      <c r="N485" s="1">
        <v>44500</v>
      </c>
      <c r="O485" t="s">
        <v>132</v>
      </c>
      <c r="P485" t="s">
        <v>5788</v>
      </c>
      <c r="Q485" t="s">
        <v>124</v>
      </c>
      <c r="R485" t="s">
        <v>5789</v>
      </c>
      <c r="S485" t="s">
        <v>124</v>
      </c>
      <c r="T485" t="s">
        <v>1145</v>
      </c>
      <c r="U485" t="s">
        <v>234</v>
      </c>
      <c r="V485" s="3">
        <v>33534</v>
      </c>
      <c r="W485" t="s">
        <v>117</v>
      </c>
      <c r="Y485">
        <v>18139954969</v>
      </c>
      <c r="Z485">
        <v>0</v>
      </c>
      <c r="AA485">
        <v>71399</v>
      </c>
      <c r="AB485" t="s">
        <v>5790</v>
      </c>
      <c r="AC485" t="s">
        <v>164</v>
      </c>
      <c r="AD485" t="s">
        <v>1831</v>
      </c>
      <c r="AE485" t="s">
        <v>263</v>
      </c>
      <c r="AF485" t="s">
        <v>5789</v>
      </c>
      <c r="AG485" t="s">
        <v>124</v>
      </c>
      <c r="AH485" t="s">
        <v>1145</v>
      </c>
      <c r="AI485" t="s">
        <v>234</v>
      </c>
      <c r="AJ485" s="3">
        <v>33534</v>
      </c>
      <c r="AK485" t="s">
        <v>117</v>
      </c>
      <c r="AM485">
        <v>18139954969</v>
      </c>
      <c r="AN485">
        <v>0</v>
      </c>
      <c r="AO485" t="s">
        <v>5791</v>
      </c>
      <c r="AP485" t="s">
        <v>239</v>
      </c>
      <c r="AQ485" t="s">
        <v>991</v>
      </c>
      <c r="AR485" t="s">
        <v>992</v>
      </c>
      <c r="AS485" t="s">
        <v>993</v>
      </c>
      <c r="AT485" t="s">
        <v>994</v>
      </c>
      <c r="AU485" t="s">
        <v>995</v>
      </c>
      <c r="AV485" t="s">
        <v>996</v>
      </c>
      <c r="AW485" t="s">
        <v>158</v>
      </c>
      <c r="AX485" s="3">
        <v>78550</v>
      </c>
      <c r="AY485" t="s">
        <v>117</v>
      </c>
      <c r="AZ485" t="s">
        <v>124</v>
      </c>
      <c r="BA485">
        <v>19564408720</v>
      </c>
      <c r="BB485">
        <v>0</v>
      </c>
      <c r="BC485" t="s">
        <v>1143</v>
      </c>
      <c r="BD485" t="s">
        <v>998</v>
      </c>
      <c r="BG485" t="s">
        <v>234</v>
      </c>
      <c r="BH485" s="1">
        <v>44097.833333333336</v>
      </c>
      <c r="BI485">
        <v>40</v>
      </c>
      <c r="BJ485">
        <v>8</v>
      </c>
      <c r="BK485">
        <v>0</v>
      </c>
      <c r="BL485">
        <v>0</v>
      </c>
      <c r="BM485">
        <v>8</v>
      </c>
      <c r="BN485">
        <v>8</v>
      </c>
      <c r="BO485">
        <v>8</v>
      </c>
      <c r="BP485">
        <v>8</v>
      </c>
      <c r="BQ485" t="str">
        <f>"1:00 PM"</f>
        <v>1:00 PM</v>
      </c>
      <c r="BR485" t="str">
        <f>"10:00 PM"</f>
        <v>10:00 PM</v>
      </c>
      <c r="BS485" t="s">
        <v>120</v>
      </c>
      <c r="BT485">
        <v>0</v>
      </c>
      <c r="BU485">
        <v>0</v>
      </c>
      <c r="BV485" t="s">
        <v>113</v>
      </c>
      <c r="BW485">
        <v>0</v>
      </c>
      <c r="BX485" t="s">
        <v>999</v>
      </c>
      <c r="BY485" t="s">
        <v>5789</v>
      </c>
      <c r="CA485" t="s">
        <v>1145</v>
      </c>
      <c r="CB485" t="s">
        <v>234</v>
      </c>
      <c r="CC485" s="3">
        <v>33534</v>
      </c>
      <c r="CD485" t="s">
        <v>1146</v>
      </c>
      <c r="CE485" t="s">
        <v>368</v>
      </c>
      <c r="CF485" s="4">
        <v>8.73</v>
      </c>
      <c r="CG485" s="4">
        <v>13.08</v>
      </c>
      <c r="CH485" s="4">
        <v>0</v>
      </c>
      <c r="CI485" s="4">
        <v>0</v>
      </c>
      <c r="CJ485" t="s">
        <v>123</v>
      </c>
      <c r="CK485" t="s">
        <v>1004</v>
      </c>
      <c r="CL485" t="s">
        <v>5792</v>
      </c>
      <c r="CO485" t="s">
        <v>124</v>
      </c>
      <c r="CP485" t="s">
        <v>121</v>
      </c>
      <c r="CQ485" t="s">
        <v>121</v>
      </c>
      <c r="CR485" t="s">
        <v>113</v>
      </c>
      <c r="CS485" t="s">
        <v>121</v>
      </c>
      <c r="CT485" t="s">
        <v>121</v>
      </c>
      <c r="CU485" t="s">
        <v>121</v>
      </c>
      <c r="CV485" t="s">
        <v>2423</v>
      </c>
      <c r="CW485" t="str">
        <f>"18139954969"</f>
        <v>18139954969</v>
      </c>
      <c r="CX485" t="s">
        <v>5791</v>
      </c>
      <c r="CY485" t="s">
        <v>124</v>
      </c>
      <c r="CZ485" t="s">
        <v>126</v>
      </c>
      <c r="DA485" t="s">
        <v>113</v>
      </c>
      <c r="DB485" t="s">
        <v>121</v>
      </c>
      <c r="DC485" t="s">
        <v>121</v>
      </c>
      <c r="DD485" t="s">
        <v>113</v>
      </c>
    </row>
    <row r="486" spans="1:113" ht="15" customHeight="1" x14ac:dyDescent="0.25">
      <c r="A486" t="s">
        <v>1134</v>
      </c>
      <c r="B486" t="s">
        <v>1009</v>
      </c>
      <c r="C486" s="1">
        <v>44107.440146064815</v>
      </c>
      <c r="D486" s="1">
        <v>44154</v>
      </c>
      <c r="E486" t="s">
        <v>113</v>
      </c>
      <c r="F486" t="s">
        <v>1135</v>
      </c>
      <c r="G486" t="s">
        <v>12798</v>
      </c>
      <c r="H486" t="s">
        <v>649</v>
      </c>
      <c r="I486">
        <v>20</v>
      </c>
      <c r="J486">
        <v>20</v>
      </c>
      <c r="K486" s="1">
        <v>44197</v>
      </c>
      <c r="L486" s="1">
        <v>44500</v>
      </c>
      <c r="M486" s="1">
        <v>44197</v>
      </c>
      <c r="N486" s="1">
        <v>44500</v>
      </c>
      <c r="O486" t="s">
        <v>132</v>
      </c>
      <c r="P486" t="s">
        <v>1136</v>
      </c>
      <c r="R486" t="s">
        <v>1137</v>
      </c>
      <c r="S486" t="s">
        <v>1138</v>
      </c>
      <c r="T486" t="s">
        <v>1139</v>
      </c>
      <c r="U486" t="s">
        <v>234</v>
      </c>
      <c r="V486" s="3">
        <v>33534</v>
      </c>
      <c r="W486" t="s">
        <v>117</v>
      </c>
      <c r="Y486">
        <v>18136774987</v>
      </c>
      <c r="Z486">
        <v>0</v>
      </c>
      <c r="AA486">
        <v>71399</v>
      </c>
      <c r="AB486" t="s">
        <v>1140</v>
      </c>
      <c r="AC486" t="s">
        <v>1141</v>
      </c>
      <c r="AD486" t="s">
        <v>786</v>
      </c>
      <c r="AE486" t="s">
        <v>161</v>
      </c>
      <c r="AF486" t="s">
        <v>1137</v>
      </c>
      <c r="AG486" t="s">
        <v>1138</v>
      </c>
      <c r="AH486" t="s">
        <v>1139</v>
      </c>
      <c r="AI486" t="s">
        <v>234</v>
      </c>
      <c r="AJ486" s="3">
        <v>33534</v>
      </c>
      <c r="AK486" t="s">
        <v>117</v>
      </c>
      <c r="AM486">
        <v>18136774987</v>
      </c>
      <c r="AN486">
        <v>0</v>
      </c>
      <c r="AO486" t="s">
        <v>1142</v>
      </c>
      <c r="AP486" t="s">
        <v>239</v>
      </c>
      <c r="AQ486" t="s">
        <v>991</v>
      </c>
      <c r="AR486" t="s">
        <v>992</v>
      </c>
      <c r="AS486" t="s">
        <v>993</v>
      </c>
      <c r="AT486" t="s">
        <v>994</v>
      </c>
      <c r="AU486" t="s">
        <v>995</v>
      </c>
      <c r="AV486" t="s">
        <v>996</v>
      </c>
      <c r="AW486" t="s">
        <v>158</v>
      </c>
      <c r="AX486" s="3">
        <v>78550</v>
      </c>
      <c r="AY486" t="s">
        <v>117</v>
      </c>
      <c r="AZ486" t="s">
        <v>124</v>
      </c>
      <c r="BA486">
        <v>19564408720</v>
      </c>
      <c r="BB486">
        <v>0</v>
      </c>
      <c r="BC486" t="s">
        <v>1143</v>
      </c>
      <c r="BD486" t="s">
        <v>998</v>
      </c>
      <c r="BG486" t="s">
        <v>234</v>
      </c>
      <c r="BH486" s="1">
        <v>44469.833333333336</v>
      </c>
      <c r="BI486">
        <v>40</v>
      </c>
      <c r="BJ486">
        <v>8</v>
      </c>
      <c r="BK486">
        <v>0</v>
      </c>
      <c r="BL486">
        <v>0</v>
      </c>
      <c r="BM486">
        <v>8</v>
      </c>
      <c r="BN486">
        <v>8</v>
      </c>
      <c r="BO486">
        <v>8</v>
      </c>
      <c r="BP486">
        <v>8</v>
      </c>
      <c r="BQ486" t="str">
        <f>"1:00 PM"</f>
        <v>1:00 PM</v>
      </c>
      <c r="BR486" t="str">
        <f>"10:00 PM"</f>
        <v>10:00 PM</v>
      </c>
      <c r="BS486" t="s">
        <v>120</v>
      </c>
      <c r="BT486">
        <v>0</v>
      </c>
      <c r="BU486">
        <v>0</v>
      </c>
      <c r="BV486" t="s">
        <v>113</v>
      </c>
      <c r="BW486">
        <v>0</v>
      </c>
      <c r="BX486" t="s">
        <v>999</v>
      </c>
      <c r="BY486" t="s">
        <v>1144</v>
      </c>
      <c r="CA486" t="s">
        <v>1145</v>
      </c>
      <c r="CB486" t="s">
        <v>234</v>
      </c>
      <c r="CC486" s="3">
        <v>33534</v>
      </c>
      <c r="CD486" t="s">
        <v>1146</v>
      </c>
      <c r="CE486" t="s">
        <v>368</v>
      </c>
      <c r="CF486" s="4">
        <v>9.69</v>
      </c>
      <c r="CG486" s="4">
        <v>12.53</v>
      </c>
      <c r="CH486" s="4">
        <v>0</v>
      </c>
      <c r="CI486" s="4">
        <v>0</v>
      </c>
      <c r="CJ486" t="s">
        <v>123</v>
      </c>
      <c r="CK486" t="s">
        <v>1004</v>
      </c>
      <c r="CL486" t="s">
        <v>1147</v>
      </c>
      <c r="CO486" t="s">
        <v>124</v>
      </c>
      <c r="CP486" t="s">
        <v>121</v>
      </c>
      <c r="CQ486" t="s">
        <v>121</v>
      </c>
      <c r="CR486" t="s">
        <v>113</v>
      </c>
      <c r="CS486" t="s">
        <v>121</v>
      </c>
      <c r="CT486" t="s">
        <v>121</v>
      </c>
      <c r="CU486" t="s">
        <v>121</v>
      </c>
      <c r="CV486" t="s">
        <v>1148</v>
      </c>
      <c r="CW486" t="str">
        <f>"18132990366"</f>
        <v>18132990366</v>
      </c>
      <c r="CX486" t="s">
        <v>1149</v>
      </c>
      <c r="CY486" t="s">
        <v>124</v>
      </c>
      <c r="CZ486" t="s">
        <v>126</v>
      </c>
      <c r="DA486" t="s">
        <v>113</v>
      </c>
      <c r="DB486" t="s">
        <v>121</v>
      </c>
      <c r="DC486" t="s">
        <v>121</v>
      </c>
      <c r="DD486" t="s">
        <v>113</v>
      </c>
    </row>
    <row r="487" spans="1:113" ht="15" customHeight="1" x14ac:dyDescent="0.25">
      <c r="A487" t="s">
        <v>10581</v>
      </c>
      <c r="B487" t="s">
        <v>129</v>
      </c>
      <c r="C487" s="1">
        <v>44107.443201273149</v>
      </c>
      <c r="D487" s="1">
        <v>44148</v>
      </c>
      <c r="E487" t="s">
        <v>113</v>
      </c>
      <c r="F487" t="s">
        <v>1135</v>
      </c>
      <c r="G487" t="s">
        <v>12798</v>
      </c>
      <c r="H487" t="s">
        <v>649</v>
      </c>
      <c r="I487">
        <v>35</v>
      </c>
      <c r="J487">
        <v>35</v>
      </c>
      <c r="K487" s="1">
        <v>44197</v>
      </c>
      <c r="L487" s="1">
        <v>44500</v>
      </c>
      <c r="M487" s="1">
        <v>44197</v>
      </c>
      <c r="N487" s="1">
        <v>44500</v>
      </c>
      <c r="O487" t="s">
        <v>132</v>
      </c>
      <c r="P487" t="s">
        <v>10582</v>
      </c>
      <c r="R487" t="s">
        <v>10583</v>
      </c>
      <c r="S487" t="s">
        <v>10584</v>
      </c>
      <c r="T487" t="s">
        <v>10013</v>
      </c>
      <c r="U487" t="s">
        <v>440</v>
      </c>
      <c r="V487" s="3">
        <v>85345</v>
      </c>
      <c r="W487" t="s">
        <v>117</v>
      </c>
      <c r="Y487">
        <v>16023632677</v>
      </c>
      <c r="Z487">
        <v>0</v>
      </c>
      <c r="AA487">
        <v>711190</v>
      </c>
      <c r="AB487" t="s">
        <v>10585</v>
      </c>
      <c r="AC487" t="s">
        <v>879</v>
      </c>
      <c r="AD487" t="s">
        <v>5213</v>
      </c>
      <c r="AE487" t="s">
        <v>10586</v>
      </c>
      <c r="AF487" t="s">
        <v>10583</v>
      </c>
      <c r="AG487" t="s">
        <v>10584</v>
      </c>
      <c r="AH487" t="s">
        <v>10013</v>
      </c>
      <c r="AI487" t="s">
        <v>440</v>
      </c>
      <c r="AJ487" s="3">
        <v>85345</v>
      </c>
      <c r="AK487" t="s">
        <v>117</v>
      </c>
      <c r="AM487">
        <v>16023632677</v>
      </c>
      <c r="AN487">
        <v>0</v>
      </c>
      <c r="AO487" t="s">
        <v>10587</v>
      </c>
      <c r="AP487" t="s">
        <v>239</v>
      </c>
      <c r="AQ487" t="s">
        <v>991</v>
      </c>
      <c r="AR487" t="s">
        <v>992</v>
      </c>
      <c r="AS487" t="s">
        <v>993</v>
      </c>
      <c r="AT487" t="s">
        <v>994</v>
      </c>
      <c r="AU487" t="s">
        <v>995</v>
      </c>
      <c r="AV487" t="s">
        <v>996</v>
      </c>
      <c r="AW487" t="s">
        <v>158</v>
      </c>
      <c r="AX487" s="3">
        <v>78550</v>
      </c>
      <c r="AY487" t="s">
        <v>117</v>
      </c>
      <c r="AZ487" t="s">
        <v>124</v>
      </c>
      <c r="BA487">
        <v>19564408720</v>
      </c>
      <c r="BB487">
        <v>0</v>
      </c>
      <c r="BC487" t="s">
        <v>1143</v>
      </c>
      <c r="BD487" t="s">
        <v>998</v>
      </c>
      <c r="BG487" t="s">
        <v>440</v>
      </c>
      <c r="BH487" s="1">
        <v>44469.833333333336</v>
      </c>
      <c r="BI487">
        <v>40</v>
      </c>
      <c r="BJ487">
        <v>8</v>
      </c>
      <c r="BK487">
        <v>0</v>
      </c>
      <c r="BL487">
        <v>0</v>
      </c>
      <c r="BM487">
        <v>8</v>
      </c>
      <c r="BN487">
        <v>8</v>
      </c>
      <c r="BO487">
        <v>8</v>
      </c>
      <c r="BP487">
        <v>8</v>
      </c>
      <c r="BQ487" t="str">
        <f>"1:00 PM"</f>
        <v>1:00 PM</v>
      </c>
      <c r="BR487" t="str">
        <f>"10:00 PM"</f>
        <v>10:00 PM</v>
      </c>
      <c r="BS487" t="s">
        <v>120</v>
      </c>
      <c r="BT487">
        <v>0</v>
      </c>
      <c r="BU487">
        <v>0</v>
      </c>
      <c r="BV487" t="s">
        <v>113</v>
      </c>
      <c r="BW487">
        <v>0</v>
      </c>
      <c r="BX487" t="s">
        <v>999</v>
      </c>
      <c r="BY487" t="s">
        <v>10583</v>
      </c>
      <c r="CA487" t="s">
        <v>10018</v>
      </c>
      <c r="CB487" t="s">
        <v>440</v>
      </c>
      <c r="CC487" s="3">
        <v>85345</v>
      </c>
      <c r="CD487" t="s">
        <v>958</v>
      </c>
      <c r="CE487" t="s">
        <v>959</v>
      </c>
      <c r="CF487" s="4">
        <v>9.51</v>
      </c>
      <c r="CG487" s="4">
        <v>13.62</v>
      </c>
      <c r="CH487" s="4">
        <v>0</v>
      </c>
      <c r="CI487" s="4">
        <v>0</v>
      </c>
      <c r="CJ487" t="s">
        <v>123</v>
      </c>
      <c r="CK487" t="s">
        <v>1004</v>
      </c>
      <c r="CL487" t="s">
        <v>10588</v>
      </c>
      <c r="CO487" t="s">
        <v>124</v>
      </c>
      <c r="CP487" t="s">
        <v>121</v>
      </c>
      <c r="CQ487" t="s">
        <v>121</v>
      </c>
      <c r="CR487" t="s">
        <v>113</v>
      </c>
      <c r="CS487" t="s">
        <v>121</v>
      </c>
      <c r="CT487" t="s">
        <v>121</v>
      </c>
      <c r="CU487" t="s">
        <v>121</v>
      </c>
      <c r="CV487" t="s">
        <v>6744</v>
      </c>
      <c r="CW487" t="str">
        <f>"16023632677"</f>
        <v>16023632677</v>
      </c>
      <c r="CX487" t="s">
        <v>10589</v>
      </c>
      <c r="CY487" t="s">
        <v>10590</v>
      </c>
      <c r="CZ487" t="s">
        <v>126</v>
      </c>
      <c r="DA487" t="s">
        <v>113</v>
      </c>
      <c r="DB487" t="s">
        <v>121</v>
      </c>
      <c r="DC487" t="s">
        <v>121</v>
      </c>
      <c r="DD487" t="s">
        <v>113</v>
      </c>
    </row>
    <row r="488" spans="1:113" ht="15" customHeight="1" x14ac:dyDescent="0.25">
      <c r="A488" t="s">
        <v>6469</v>
      </c>
      <c r="B488" t="s">
        <v>1009</v>
      </c>
      <c r="C488" s="1">
        <v>44107.447635532408</v>
      </c>
      <c r="D488" s="1">
        <v>44148</v>
      </c>
      <c r="E488" t="s">
        <v>113</v>
      </c>
      <c r="F488" t="s">
        <v>3275</v>
      </c>
      <c r="G488" t="s">
        <v>12810</v>
      </c>
      <c r="H488" t="s">
        <v>1675</v>
      </c>
      <c r="I488">
        <v>9</v>
      </c>
      <c r="J488">
        <v>9</v>
      </c>
      <c r="K488" s="1">
        <v>44197</v>
      </c>
      <c r="L488" s="1">
        <v>44500</v>
      </c>
      <c r="M488" s="1">
        <v>44197</v>
      </c>
      <c r="N488" s="1">
        <v>44500</v>
      </c>
      <c r="O488" t="s">
        <v>132</v>
      </c>
      <c r="P488" t="s">
        <v>6470</v>
      </c>
      <c r="R488" t="s">
        <v>6471</v>
      </c>
      <c r="T488" t="s">
        <v>6472</v>
      </c>
      <c r="U488" t="s">
        <v>397</v>
      </c>
      <c r="V488" s="3">
        <v>84040</v>
      </c>
      <c r="W488" t="s">
        <v>117</v>
      </c>
      <c r="Y488">
        <v>18013098081</v>
      </c>
      <c r="Z488">
        <v>0</v>
      </c>
      <c r="AA488">
        <v>71399</v>
      </c>
      <c r="AB488" t="s">
        <v>6473</v>
      </c>
      <c r="AC488" t="s">
        <v>6474</v>
      </c>
      <c r="AE488" t="s">
        <v>161</v>
      </c>
      <c r="AF488" t="s">
        <v>6471</v>
      </c>
      <c r="AH488" t="s">
        <v>6472</v>
      </c>
      <c r="AI488" t="s">
        <v>397</v>
      </c>
      <c r="AJ488" s="3">
        <v>84040</v>
      </c>
      <c r="AK488" t="s">
        <v>117</v>
      </c>
      <c r="AM488">
        <v>18013098081</v>
      </c>
      <c r="AN488">
        <v>0</v>
      </c>
      <c r="AO488" t="s">
        <v>6475</v>
      </c>
      <c r="AP488" t="s">
        <v>239</v>
      </c>
      <c r="AQ488" t="s">
        <v>991</v>
      </c>
      <c r="AR488" t="s">
        <v>992</v>
      </c>
      <c r="AS488" t="s">
        <v>993</v>
      </c>
      <c r="AT488" t="s">
        <v>994</v>
      </c>
      <c r="AU488" t="s">
        <v>995</v>
      </c>
      <c r="AV488" t="s">
        <v>996</v>
      </c>
      <c r="AW488" t="s">
        <v>158</v>
      </c>
      <c r="AX488" s="3">
        <v>78550</v>
      </c>
      <c r="AY488" t="s">
        <v>117</v>
      </c>
      <c r="AZ488" t="s">
        <v>124</v>
      </c>
      <c r="BA488">
        <v>19564408720</v>
      </c>
      <c r="BB488">
        <v>0</v>
      </c>
      <c r="BC488" t="s">
        <v>1143</v>
      </c>
      <c r="BD488" t="s">
        <v>998</v>
      </c>
      <c r="BG488" t="s">
        <v>299</v>
      </c>
      <c r="BH488" s="1">
        <v>44097.833333333336</v>
      </c>
      <c r="BI488">
        <v>40</v>
      </c>
      <c r="BJ488">
        <v>8</v>
      </c>
      <c r="BK488">
        <v>0</v>
      </c>
      <c r="BL488">
        <v>0</v>
      </c>
      <c r="BM488">
        <v>8</v>
      </c>
      <c r="BN488">
        <v>8</v>
      </c>
      <c r="BO488">
        <v>8</v>
      </c>
      <c r="BP488">
        <v>8</v>
      </c>
      <c r="BQ488" t="str">
        <f>"1:00 PM"</f>
        <v>1:00 PM</v>
      </c>
      <c r="BR488" t="str">
        <f>"10:00 PM"</f>
        <v>10:00 PM</v>
      </c>
      <c r="BS488" t="s">
        <v>120</v>
      </c>
      <c r="BT488">
        <v>0</v>
      </c>
      <c r="BU488">
        <v>0</v>
      </c>
      <c r="BV488" t="s">
        <v>113</v>
      </c>
      <c r="BW488">
        <v>0</v>
      </c>
      <c r="BX488" t="s">
        <v>999</v>
      </c>
      <c r="BY488" t="s">
        <v>6476</v>
      </c>
      <c r="CA488" t="s">
        <v>1307</v>
      </c>
      <c r="CB488" t="s">
        <v>299</v>
      </c>
      <c r="CC488" s="3">
        <v>95815</v>
      </c>
      <c r="CD488" t="s">
        <v>1308</v>
      </c>
      <c r="CE488" t="s">
        <v>1309</v>
      </c>
      <c r="CF488" s="4">
        <v>10.81</v>
      </c>
      <c r="CG488" s="4">
        <v>15.2</v>
      </c>
      <c r="CH488" s="4">
        <v>0</v>
      </c>
      <c r="CI488" s="4">
        <v>0</v>
      </c>
      <c r="CJ488" t="s">
        <v>123</v>
      </c>
      <c r="CK488" t="s">
        <v>1004</v>
      </c>
      <c r="CL488" t="s">
        <v>6477</v>
      </c>
      <c r="CO488" t="s">
        <v>124</v>
      </c>
      <c r="CP488" t="s">
        <v>121</v>
      </c>
      <c r="CQ488" t="s">
        <v>121</v>
      </c>
      <c r="CR488" t="s">
        <v>113</v>
      </c>
      <c r="CS488" t="s">
        <v>121</v>
      </c>
      <c r="CT488" t="s">
        <v>121</v>
      </c>
      <c r="CU488" t="s">
        <v>121</v>
      </c>
      <c r="CV488" t="s">
        <v>6478</v>
      </c>
      <c r="CW488" t="str">
        <f>"18013098081"</f>
        <v>18013098081</v>
      </c>
      <c r="CX488" t="s">
        <v>6475</v>
      </c>
      <c r="CY488" t="s">
        <v>124</v>
      </c>
      <c r="CZ488" t="s">
        <v>126</v>
      </c>
      <c r="DA488" t="s">
        <v>113</v>
      </c>
      <c r="DB488" t="s">
        <v>113</v>
      </c>
      <c r="DC488" t="s">
        <v>121</v>
      </c>
      <c r="DD488" t="s">
        <v>113</v>
      </c>
    </row>
    <row r="489" spans="1:113" ht="15" customHeight="1" x14ac:dyDescent="0.25">
      <c r="A489" t="s">
        <v>11955</v>
      </c>
      <c r="B489" t="s">
        <v>129</v>
      </c>
      <c r="C489" s="1">
        <v>44107.449436342591</v>
      </c>
      <c r="D489" s="1">
        <v>44147</v>
      </c>
      <c r="E489" t="s">
        <v>113</v>
      </c>
      <c r="F489" t="s">
        <v>1389</v>
      </c>
      <c r="G489" t="s">
        <v>12797</v>
      </c>
      <c r="H489" t="s">
        <v>537</v>
      </c>
      <c r="I489">
        <v>1</v>
      </c>
      <c r="J489">
        <v>1</v>
      </c>
      <c r="K489" s="1">
        <v>44197</v>
      </c>
      <c r="L489" s="1">
        <v>44387</v>
      </c>
      <c r="M489" s="1">
        <v>44197</v>
      </c>
      <c r="N489" s="1">
        <v>44387</v>
      </c>
      <c r="O489" t="s">
        <v>115</v>
      </c>
      <c r="P489" t="s">
        <v>11956</v>
      </c>
      <c r="R489" t="s">
        <v>11957</v>
      </c>
      <c r="T489" t="s">
        <v>6323</v>
      </c>
      <c r="U489" t="s">
        <v>541</v>
      </c>
      <c r="V489" s="3">
        <v>70515</v>
      </c>
      <c r="W489" t="s">
        <v>117</v>
      </c>
      <c r="Y489">
        <v>13374325150</v>
      </c>
      <c r="AA489">
        <v>115112</v>
      </c>
      <c r="AB489" t="s">
        <v>11958</v>
      </c>
      <c r="AC489" t="s">
        <v>11959</v>
      </c>
      <c r="AD489" t="s">
        <v>10894</v>
      </c>
      <c r="AE489" t="s">
        <v>161</v>
      </c>
      <c r="AF489" t="s">
        <v>11957</v>
      </c>
      <c r="AH489" t="s">
        <v>6323</v>
      </c>
      <c r="AI489" t="s">
        <v>541</v>
      </c>
      <c r="AJ489" s="3">
        <v>70515</v>
      </c>
      <c r="AK489" t="s">
        <v>117</v>
      </c>
      <c r="AM489">
        <v>13374325150</v>
      </c>
      <c r="AO489" t="s">
        <v>11960</v>
      </c>
      <c r="AP489" t="s">
        <v>239</v>
      </c>
      <c r="AQ489" t="s">
        <v>1119</v>
      </c>
      <c r="AR489" t="s">
        <v>1120</v>
      </c>
      <c r="AS489" t="s">
        <v>144</v>
      </c>
      <c r="AT489" t="s">
        <v>1121</v>
      </c>
      <c r="AU489" t="s">
        <v>1122</v>
      </c>
      <c r="AV489" t="s">
        <v>1123</v>
      </c>
      <c r="AW489" t="s">
        <v>541</v>
      </c>
      <c r="AX489" s="3">
        <v>70754</v>
      </c>
      <c r="AY489" t="s">
        <v>117</v>
      </c>
      <c r="AZ489" t="s">
        <v>1124</v>
      </c>
      <c r="BA489">
        <v>12256863033</v>
      </c>
      <c r="BC489" t="s">
        <v>1125</v>
      </c>
      <c r="BD489" t="s">
        <v>1126</v>
      </c>
      <c r="BG489" t="s">
        <v>541</v>
      </c>
      <c r="BH489" s="1">
        <v>44106.833333333336</v>
      </c>
      <c r="BI489">
        <v>35</v>
      </c>
      <c r="BJ489">
        <v>0</v>
      </c>
      <c r="BK489">
        <v>6</v>
      </c>
      <c r="BL489">
        <v>6</v>
      </c>
      <c r="BM489">
        <v>6</v>
      </c>
      <c r="BN489">
        <v>6</v>
      </c>
      <c r="BO489">
        <v>6</v>
      </c>
      <c r="BP489">
        <v>5</v>
      </c>
      <c r="BQ489" t="str">
        <f>"6:30 AM"</f>
        <v>6:30 AM</v>
      </c>
      <c r="BR489" t="str">
        <f>"3:00 PM"</f>
        <v>3:00 PM</v>
      </c>
      <c r="BS489" t="s">
        <v>120</v>
      </c>
      <c r="BT489">
        <v>0</v>
      </c>
      <c r="BU489">
        <v>0</v>
      </c>
      <c r="BV489" t="s">
        <v>113</v>
      </c>
      <c r="BW489">
        <v>0</v>
      </c>
      <c r="BX489" s="2" t="s">
        <v>11961</v>
      </c>
      <c r="BY489" t="s">
        <v>11957</v>
      </c>
      <c r="CA489" t="s">
        <v>6323</v>
      </c>
      <c r="CB489" t="s">
        <v>541</v>
      </c>
      <c r="CC489" s="3">
        <v>70515</v>
      </c>
      <c r="CD489" t="s">
        <v>555</v>
      </c>
      <c r="CE489" t="s">
        <v>556</v>
      </c>
      <c r="CF489" s="4">
        <v>14.25</v>
      </c>
      <c r="CH489" s="4">
        <v>21.38</v>
      </c>
      <c r="CJ489" t="s">
        <v>123</v>
      </c>
      <c r="CK489" t="s">
        <v>1284</v>
      </c>
      <c r="CL489" t="s">
        <v>11962</v>
      </c>
      <c r="CO489" t="s">
        <v>124</v>
      </c>
      <c r="CP489" t="s">
        <v>121</v>
      </c>
      <c r="CQ489" t="s">
        <v>121</v>
      </c>
      <c r="CR489" t="s">
        <v>121</v>
      </c>
      <c r="CS489" t="s">
        <v>121</v>
      </c>
      <c r="CT489" t="s">
        <v>121</v>
      </c>
      <c r="CU489" t="s">
        <v>121</v>
      </c>
      <c r="CV489" t="s">
        <v>11963</v>
      </c>
      <c r="CW489" t="str">
        <f>"13374325150"</f>
        <v>13374325150</v>
      </c>
      <c r="CX489" t="s">
        <v>11964</v>
      </c>
      <c r="CY489" t="s">
        <v>1133</v>
      </c>
      <c r="CZ489" t="s">
        <v>126</v>
      </c>
      <c r="DA489" t="s">
        <v>113</v>
      </c>
      <c r="DB489" t="s">
        <v>113</v>
      </c>
      <c r="DC489" t="s">
        <v>121</v>
      </c>
      <c r="DD489" t="s">
        <v>113</v>
      </c>
    </row>
    <row r="490" spans="1:113" ht="15" customHeight="1" x14ac:dyDescent="0.25">
      <c r="A490" t="s">
        <v>11278</v>
      </c>
      <c r="B490" t="s">
        <v>129</v>
      </c>
      <c r="C490" s="1">
        <v>44107.469247685185</v>
      </c>
      <c r="D490" s="1">
        <v>44151</v>
      </c>
      <c r="E490" t="s">
        <v>113</v>
      </c>
      <c r="F490" t="s">
        <v>1171</v>
      </c>
      <c r="G490" t="s">
        <v>12797</v>
      </c>
      <c r="H490" t="s">
        <v>537</v>
      </c>
      <c r="I490">
        <v>11</v>
      </c>
      <c r="J490">
        <v>11</v>
      </c>
      <c r="K490" s="1">
        <v>44197</v>
      </c>
      <c r="L490" s="1">
        <v>44378</v>
      </c>
      <c r="M490" s="1">
        <v>44197</v>
      </c>
      <c r="N490" s="1">
        <v>44378</v>
      </c>
      <c r="O490" t="s">
        <v>132</v>
      </c>
      <c r="P490" t="s">
        <v>11279</v>
      </c>
      <c r="R490" t="s">
        <v>11280</v>
      </c>
      <c r="S490" t="s">
        <v>11281</v>
      </c>
      <c r="T490" t="s">
        <v>9828</v>
      </c>
      <c r="U490" t="s">
        <v>541</v>
      </c>
      <c r="V490" s="3">
        <v>70517</v>
      </c>
      <c r="W490" t="s">
        <v>117</v>
      </c>
      <c r="Y490">
        <v>15044539132</v>
      </c>
      <c r="AA490">
        <v>311710</v>
      </c>
      <c r="AB490" t="s">
        <v>11282</v>
      </c>
      <c r="AC490" t="s">
        <v>1426</v>
      </c>
      <c r="AD490" t="s">
        <v>124</v>
      </c>
      <c r="AE490" t="s">
        <v>161</v>
      </c>
      <c r="AF490" t="s">
        <v>11280</v>
      </c>
      <c r="AH490" t="s">
        <v>9828</v>
      </c>
      <c r="AI490" t="s">
        <v>541</v>
      </c>
      <c r="AJ490" s="3">
        <v>70517</v>
      </c>
      <c r="AK490" t="s">
        <v>117</v>
      </c>
      <c r="AM490">
        <v>15044539132</v>
      </c>
      <c r="AO490" t="s">
        <v>11283</v>
      </c>
      <c r="AP490" t="s">
        <v>141</v>
      </c>
      <c r="AQ490" t="s">
        <v>5153</v>
      </c>
      <c r="AR490" t="s">
        <v>11080</v>
      </c>
      <c r="AS490" t="s">
        <v>11081</v>
      </c>
      <c r="AT490" t="s">
        <v>1179</v>
      </c>
      <c r="AV490" t="s">
        <v>1180</v>
      </c>
      <c r="AW490" t="s">
        <v>541</v>
      </c>
      <c r="AX490" s="3">
        <v>70601</v>
      </c>
      <c r="AY490" t="s">
        <v>117</v>
      </c>
      <c r="BA490">
        <v>13372140354</v>
      </c>
      <c r="BC490" t="s">
        <v>5155</v>
      </c>
      <c r="BD490" t="s">
        <v>1182</v>
      </c>
      <c r="BE490" t="s">
        <v>541</v>
      </c>
      <c r="BF490" t="s">
        <v>7787</v>
      </c>
      <c r="BG490" t="s">
        <v>541</v>
      </c>
      <c r="BH490" s="1">
        <v>44105.833333333336</v>
      </c>
      <c r="BI490">
        <v>35</v>
      </c>
      <c r="BJ490">
        <v>0</v>
      </c>
      <c r="BK490">
        <v>7</v>
      </c>
      <c r="BL490">
        <v>7</v>
      </c>
      <c r="BM490">
        <v>7</v>
      </c>
      <c r="BN490">
        <v>7</v>
      </c>
      <c r="BO490">
        <v>7</v>
      </c>
      <c r="BP490">
        <v>0</v>
      </c>
      <c r="BQ490" t="str">
        <f>"5:00 AM"</f>
        <v>5:00 AM</v>
      </c>
      <c r="BR490" t="str">
        <f>"1:00 PM"</f>
        <v>1:00 PM</v>
      </c>
      <c r="BS490" t="s">
        <v>120</v>
      </c>
      <c r="BT490">
        <v>0</v>
      </c>
      <c r="BU490">
        <v>0</v>
      </c>
      <c r="BV490" t="s">
        <v>113</v>
      </c>
      <c r="BW490">
        <v>0</v>
      </c>
      <c r="BX490" t="s">
        <v>11284</v>
      </c>
      <c r="BY490" t="s">
        <v>11280</v>
      </c>
      <c r="CA490" t="s">
        <v>9828</v>
      </c>
      <c r="CB490" t="s">
        <v>541</v>
      </c>
      <c r="CC490" s="3">
        <v>70517</v>
      </c>
      <c r="CD490" t="s">
        <v>9838</v>
      </c>
      <c r="CE490" t="s">
        <v>1185</v>
      </c>
      <c r="CF490" s="4">
        <v>9.2799999999999994</v>
      </c>
      <c r="CG490" s="4">
        <v>9.2799999999999994</v>
      </c>
      <c r="CH490" s="4">
        <v>13.92</v>
      </c>
      <c r="CI490" s="4">
        <v>13.92</v>
      </c>
      <c r="CJ490" t="s">
        <v>123</v>
      </c>
      <c r="CL490" t="s">
        <v>11285</v>
      </c>
      <c r="CO490" t="s">
        <v>124</v>
      </c>
      <c r="CP490" t="s">
        <v>121</v>
      </c>
      <c r="CQ490" t="s">
        <v>113</v>
      </c>
      <c r="CR490" t="s">
        <v>121</v>
      </c>
      <c r="CS490" t="s">
        <v>113</v>
      </c>
      <c r="CT490" t="s">
        <v>121</v>
      </c>
      <c r="CU490" t="s">
        <v>121</v>
      </c>
      <c r="CV490" t="s">
        <v>11286</v>
      </c>
      <c r="CW490" t="str">
        <f>"15044539132"</f>
        <v>15044539132</v>
      </c>
      <c r="CX490" t="s">
        <v>11283</v>
      </c>
      <c r="CY490" t="s">
        <v>124</v>
      </c>
      <c r="CZ490" t="s">
        <v>126</v>
      </c>
      <c r="DA490" t="s">
        <v>113</v>
      </c>
      <c r="DB490" t="s">
        <v>113</v>
      </c>
      <c r="DC490" t="s">
        <v>121</v>
      </c>
      <c r="DD490" t="s">
        <v>113</v>
      </c>
      <c r="DE490" t="s">
        <v>5612</v>
      </c>
      <c r="DF490" t="s">
        <v>5613</v>
      </c>
      <c r="DG490" t="s">
        <v>3561</v>
      </c>
      <c r="DH490" t="s">
        <v>1182</v>
      </c>
      <c r="DI490" t="s">
        <v>5614</v>
      </c>
    </row>
    <row r="491" spans="1:113" ht="15" customHeight="1" x14ac:dyDescent="0.25">
      <c r="A491" t="s">
        <v>9236</v>
      </c>
      <c r="B491" t="s">
        <v>1009</v>
      </c>
      <c r="C491" s="1">
        <v>44107.475724074073</v>
      </c>
      <c r="D491" s="1">
        <v>44147</v>
      </c>
      <c r="E491" t="s">
        <v>113</v>
      </c>
      <c r="F491" t="s">
        <v>9237</v>
      </c>
      <c r="G491" t="s">
        <v>12797</v>
      </c>
      <c r="H491" t="s">
        <v>537</v>
      </c>
      <c r="I491">
        <v>4</v>
      </c>
      <c r="J491">
        <v>4</v>
      </c>
      <c r="K491" s="1">
        <v>44197</v>
      </c>
      <c r="L491" s="1">
        <v>44470</v>
      </c>
      <c r="M491" s="1">
        <v>44197</v>
      </c>
      <c r="N491" s="1">
        <v>44470</v>
      </c>
      <c r="O491" t="s">
        <v>115</v>
      </c>
      <c r="P491" t="s">
        <v>9238</v>
      </c>
      <c r="R491" t="s">
        <v>9239</v>
      </c>
      <c r="S491" t="s">
        <v>9240</v>
      </c>
      <c r="T491" t="s">
        <v>9241</v>
      </c>
      <c r="U491" t="s">
        <v>541</v>
      </c>
      <c r="V491" s="3">
        <v>71334</v>
      </c>
      <c r="W491" t="s">
        <v>117</v>
      </c>
      <c r="Y491">
        <v>13183644292</v>
      </c>
      <c r="AA491">
        <v>444220</v>
      </c>
      <c r="AB491" t="s">
        <v>9242</v>
      </c>
      <c r="AC491" t="s">
        <v>9243</v>
      </c>
      <c r="AD491" t="s">
        <v>731</v>
      </c>
      <c r="AE491" t="s">
        <v>207</v>
      </c>
      <c r="AF491" t="s">
        <v>9244</v>
      </c>
      <c r="AH491" t="s">
        <v>9245</v>
      </c>
      <c r="AI491" t="s">
        <v>541</v>
      </c>
      <c r="AJ491" s="3">
        <v>71334</v>
      </c>
      <c r="AK491" t="s">
        <v>117</v>
      </c>
      <c r="AM491">
        <v>13183364292</v>
      </c>
      <c r="AO491" t="s">
        <v>9246</v>
      </c>
      <c r="AP491" t="s">
        <v>239</v>
      </c>
      <c r="AQ491" t="s">
        <v>1119</v>
      </c>
      <c r="AR491" t="s">
        <v>1120</v>
      </c>
      <c r="AS491" t="s">
        <v>144</v>
      </c>
      <c r="AT491" t="s">
        <v>1121</v>
      </c>
      <c r="AU491" t="s">
        <v>1122</v>
      </c>
      <c r="AV491" t="s">
        <v>1123</v>
      </c>
      <c r="AW491" t="s">
        <v>541</v>
      </c>
      <c r="AX491" s="3">
        <v>70754</v>
      </c>
      <c r="AY491" t="s">
        <v>117</v>
      </c>
      <c r="AZ491" t="s">
        <v>1124</v>
      </c>
      <c r="BA491">
        <v>12256863033</v>
      </c>
      <c r="BC491" t="s">
        <v>1125</v>
      </c>
      <c r="BD491" t="s">
        <v>1126</v>
      </c>
      <c r="BG491" t="s">
        <v>541</v>
      </c>
      <c r="BH491" s="1">
        <v>44106.833333333336</v>
      </c>
      <c r="BI491">
        <v>35</v>
      </c>
      <c r="BJ491">
        <v>0</v>
      </c>
      <c r="BK491">
        <v>6</v>
      </c>
      <c r="BL491">
        <v>6</v>
      </c>
      <c r="BM491">
        <v>6</v>
      </c>
      <c r="BN491">
        <v>6</v>
      </c>
      <c r="BO491">
        <v>6</v>
      </c>
      <c r="BP491">
        <v>5</v>
      </c>
      <c r="BQ491" t="str">
        <f>"7:00 AM"</f>
        <v>7:00 AM</v>
      </c>
      <c r="BR491" t="str">
        <f>"3:00 PM"</f>
        <v>3:00 PM</v>
      </c>
      <c r="BS491" t="s">
        <v>120</v>
      </c>
      <c r="BT491">
        <v>0</v>
      </c>
      <c r="BU491">
        <v>3</v>
      </c>
      <c r="BV491" t="s">
        <v>113</v>
      </c>
      <c r="BW491">
        <v>0</v>
      </c>
      <c r="BX491" s="2" t="s">
        <v>9247</v>
      </c>
      <c r="BY491" t="s">
        <v>9248</v>
      </c>
      <c r="BZ491" t="s">
        <v>9249</v>
      </c>
      <c r="CA491" t="s">
        <v>9241</v>
      </c>
      <c r="CB491" t="s">
        <v>541</v>
      </c>
      <c r="CC491" s="3">
        <v>71373</v>
      </c>
      <c r="CD491" t="s">
        <v>9250</v>
      </c>
      <c r="CE491" t="s">
        <v>9251</v>
      </c>
      <c r="CF491" s="4">
        <v>14.14</v>
      </c>
      <c r="CH491" s="4">
        <v>21.21</v>
      </c>
      <c r="CJ491" t="s">
        <v>123</v>
      </c>
      <c r="CK491" t="s">
        <v>1284</v>
      </c>
      <c r="CL491" t="s">
        <v>9252</v>
      </c>
      <c r="CO491" t="s">
        <v>124</v>
      </c>
      <c r="CP491" t="s">
        <v>121</v>
      </c>
      <c r="CQ491" t="s">
        <v>121</v>
      </c>
      <c r="CR491" t="s">
        <v>121</v>
      </c>
      <c r="CS491" t="s">
        <v>121</v>
      </c>
      <c r="CT491" t="s">
        <v>121</v>
      </c>
      <c r="CU491" t="s">
        <v>121</v>
      </c>
      <c r="CV491" t="s">
        <v>9253</v>
      </c>
      <c r="CW491" t="str">
        <f>"13183364292"</f>
        <v>13183364292</v>
      </c>
      <c r="CX491" t="s">
        <v>9246</v>
      </c>
      <c r="CY491" t="s">
        <v>1133</v>
      </c>
      <c r="CZ491" t="s">
        <v>126</v>
      </c>
      <c r="DA491" t="s">
        <v>113</v>
      </c>
      <c r="DB491" t="s">
        <v>113</v>
      </c>
      <c r="DC491" t="s">
        <v>121</v>
      </c>
      <c r="DD491" t="s">
        <v>113</v>
      </c>
    </row>
    <row r="492" spans="1:113" ht="15" customHeight="1" x14ac:dyDescent="0.25">
      <c r="A492" t="s">
        <v>5136</v>
      </c>
      <c r="B492" t="s">
        <v>129</v>
      </c>
      <c r="C492" s="1">
        <v>44107.480199884259</v>
      </c>
      <c r="D492" s="1">
        <v>44151</v>
      </c>
      <c r="E492" t="s">
        <v>113</v>
      </c>
      <c r="F492" t="s">
        <v>5137</v>
      </c>
      <c r="G492" t="s">
        <v>12788</v>
      </c>
      <c r="H492" t="s">
        <v>200</v>
      </c>
      <c r="I492">
        <v>3</v>
      </c>
      <c r="J492">
        <v>3</v>
      </c>
      <c r="K492" s="1">
        <v>44197</v>
      </c>
      <c r="L492" s="1">
        <v>44347</v>
      </c>
      <c r="M492" s="1">
        <v>44197</v>
      </c>
      <c r="N492" s="1">
        <v>44347</v>
      </c>
      <c r="O492" t="s">
        <v>115</v>
      </c>
      <c r="P492" t="s">
        <v>5138</v>
      </c>
      <c r="Q492" t="s">
        <v>5139</v>
      </c>
      <c r="R492" t="s">
        <v>5140</v>
      </c>
      <c r="T492" t="s">
        <v>5141</v>
      </c>
      <c r="U492" t="s">
        <v>541</v>
      </c>
      <c r="V492" s="3">
        <v>70503</v>
      </c>
      <c r="W492" t="s">
        <v>117</v>
      </c>
      <c r="Y492">
        <v>13379843706</v>
      </c>
      <c r="AA492">
        <v>72251</v>
      </c>
      <c r="AB492" t="s">
        <v>5142</v>
      </c>
      <c r="AC492" t="s">
        <v>5143</v>
      </c>
      <c r="AE492" t="s">
        <v>161</v>
      </c>
      <c r="AF492" t="s">
        <v>5140</v>
      </c>
      <c r="AH492" t="s">
        <v>5141</v>
      </c>
      <c r="AI492" t="s">
        <v>541</v>
      </c>
      <c r="AJ492" s="3">
        <v>70503</v>
      </c>
      <c r="AK492" t="s">
        <v>117</v>
      </c>
      <c r="AM492">
        <v>13379843706</v>
      </c>
      <c r="AO492" t="s">
        <v>5144</v>
      </c>
      <c r="AP492" t="s">
        <v>141</v>
      </c>
      <c r="AQ492" t="s">
        <v>5145</v>
      </c>
      <c r="AR492" t="s">
        <v>5146</v>
      </c>
      <c r="AS492" t="s">
        <v>5147</v>
      </c>
      <c r="AT492" t="s">
        <v>1179</v>
      </c>
      <c r="AV492" t="s">
        <v>1180</v>
      </c>
      <c r="AW492" t="s">
        <v>541</v>
      </c>
      <c r="AX492" s="3">
        <v>70601</v>
      </c>
      <c r="AY492" t="s">
        <v>117</v>
      </c>
      <c r="BA492">
        <v>13372140354</v>
      </c>
      <c r="BC492" t="s">
        <v>5148</v>
      </c>
      <c r="BD492" t="s">
        <v>1182</v>
      </c>
      <c r="BE492" t="s">
        <v>541</v>
      </c>
      <c r="BF492" t="s">
        <v>553</v>
      </c>
      <c r="BG492" t="s">
        <v>541</v>
      </c>
      <c r="BH492" s="1">
        <v>44105.833333333336</v>
      </c>
      <c r="BI492">
        <v>49</v>
      </c>
      <c r="BJ492">
        <v>7</v>
      </c>
      <c r="BK492">
        <v>7</v>
      </c>
      <c r="BL492">
        <v>7</v>
      </c>
      <c r="BM492">
        <v>7</v>
      </c>
      <c r="BN492">
        <v>7</v>
      </c>
      <c r="BO492">
        <v>7</v>
      </c>
      <c r="BP492">
        <v>7</v>
      </c>
      <c r="BQ492" t="str">
        <f>"7:30 AM"</f>
        <v>7:30 AM</v>
      </c>
      <c r="BR492" t="str">
        <f>"3:00 PM"</f>
        <v>3:00 PM</v>
      </c>
      <c r="BS492" t="s">
        <v>120</v>
      </c>
      <c r="BT492">
        <v>0</v>
      </c>
      <c r="BU492">
        <v>3</v>
      </c>
      <c r="BV492" t="s">
        <v>113</v>
      </c>
      <c r="BW492">
        <v>0</v>
      </c>
      <c r="BX492" s="2" t="s">
        <v>5149</v>
      </c>
      <c r="BY492" t="s">
        <v>5140</v>
      </c>
      <c r="CA492" t="s">
        <v>5141</v>
      </c>
      <c r="CB492" t="s">
        <v>541</v>
      </c>
      <c r="CC492" s="3">
        <v>70503</v>
      </c>
      <c r="CD492" t="s">
        <v>5150</v>
      </c>
      <c r="CE492" t="s">
        <v>1185</v>
      </c>
      <c r="CF492" s="4">
        <v>11.94</v>
      </c>
      <c r="CG492" s="4">
        <v>11.94</v>
      </c>
      <c r="CH492" s="4">
        <v>17.91</v>
      </c>
      <c r="CI492" s="4">
        <v>17.91</v>
      </c>
      <c r="CJ492" t="s">
        <v>123</v>
      </c>
      <c r="CL492" t="s">
        <v>5151</v>
      </c>
      <c r="CO492" t="s">
        <v>124</v>
      </c>
      <c r="CP492" t="s">
        <v>121</v>
      </c>
      <c r="CQ492" t="s">
        <v>121</v>
      </c>
      <c r="CR492" t="s">
        <v>121</v>
      </c>
      <c r="CS492" t="s">
        <v>113</v>
      </c>
      <c r="CT492" t="s">
        <v>121</v>
      </c>
      <c r="CU492" t="s">
        <v>121</v>
      </c>
      <c r="CV492" t="s">
        <v>5152</v>
      </c>
      <c r="CW492" t="str">
        <f>"13379843706"</f>
        <v>13379843706</v>
      </c>
      <c r="CX492" t="s">
        <v>5144</v>
      </c>
      <c r="CY492" t="s">
        <v>124</v>
      </c>
      <c r="CZ492" t="s">
        <v>126</v>
      </c>
      <c r="DA492" t="s">
        <v>113</v>
      </c>
      <c r="DB492" t="s">
        <v>121</v>
      </c>
      <c r="DC492" t="s">
        <v>121</v>
      </c>
      <c r="DD492" t="s">
        <v>113</v>
      </c>
      <c r="DE492" t="s">
        <v>5153</v>
      </c>
      <c r="DF492" t="s">
        <v>5154</v>
      </c>
      <c r="DG492" t="s">
        <v>1550</v>
      </c>
      <c r="DH492" t="s">
        <v>1182</v>
      </c>
      <c r="DI492" t="s">
        <v>5155</v>
      </c>
    </row>
    <row r="493" spans="1:113" ht="15" customHeight="1" x14ac:dyDescent="0.25">
      <c r="A493" t="s">
        <v>10671</v>
      </c>
      <c r="B493" t="s">
        <v>129</v>
      </c>
      <c r="C493" s="1">
        <v>44107.483495949076</v>
      </c>
      <c r="D493" s="1">
        <v>44148</v>
      </c>
      <c r="E493" t="s">
        <v>113</v>
      </c>
      <c r="F493" t="s">
        <v>2086</v>
      </c>
      <c r="G493" t="s">
        <v>12794</v>
      </c>
      <c r="H493" t="s">
        <v>464</v>
      </c>
      <c r="I493">
        <v>70</v>
      </c>
      <c r="J493">
        <v>70</v>
      </c>
      <c r="K493" s="1">
        <v>44197</v>
      </c>
      <c r="L493" s="1">
        <v>44378</v>
      </c>
      <c r="M493" s="1">
        <v>44197</v>
      </c>
      <c r="N493" s="1">
        <v>44378</v>
      </c>
      <c r="O493" t="s">
        <v>132</v>
      </c>
      <c r="P493" t="s">
        <v>10672</v>
      </c>
      <c r="Q493" t="s">
        <v>10673</v>
      </c>
      <c r="R493" t="s">
        <v>10674</v>
      </c>
      <c r="S493" t="s">
        <v>10675</v>
      </c>
      <c r="T493" t="s">
        <v>540</v>
      </c>
      <c r="U493" t="s">
        <v>541</v>
      </c>
      <c r="V493" s="3">
        <v>70554</v>
      </c>
      <c r="W493" t="s">
        <v>117</v>
      </c>
      <c r="Y493">
        <v>13374684000</v>
      </c>
      <c r="AA493">
        <v>31171</v>
      </c>
      <c r="AB493" t="s">
        <v>10676</v>
      </c>
      <c r="AC493" t="s">
        <v>2697</v>
      </c>
      <c r="AD493" t="s">
        <v>124</v>
      </c>
      <c r="AE493" t="s">
        <v>161</v>
      </c>
      <c r="AF493" t="s">
        <v>10674</v>
      </c>
      <c r="AG493" t="s">
        <v>10677</v>
      </c>
      <c r="AH493" t="s">
        <v>540</v>
      </c>
      <c r="AI493" t="s">
        <v>541</v>
      </c>
      <c r="AJ493" s="3">
        <v>70554</v>
      </c>
      <c r="AK493" t="s">
        <v>117</v>
      </c>
      <c r="AM493">
        <v>13374684000</v>
      </c>
      <c r="AO493" t="s">
        <v>10678</v>
      </c>
      <c r="AP493" t="s">
        <v>141</v>
      </c>
      <c r="AQ493" t="s">
        <v>5153</v>
      </c>
      <c r="AR493" t="s">
        <v>5154</v>
      </c>
      <c r="AS493" t="s">
        <v>1245</v>
      </c>
      <c r="AT493" t="s">
        <v>1179</v>
      </c>
      <c r="AV493" t="s">
        <v>1180</v>
      </c>
      <c r="AW493" t="s">
        <v>541</v>
      </c>
      <c r="AX493" s="3">
        <v>70601</v>
      </c>
      <c r="AY493" t="s">
        <v>117</v>
      </c>
      <c r="BA493">
        <v>13372140354</v>
      </c>
      <c r="BC493" t="s">
        <v>5155</v>
      </c>
      <c r="BD493" t="s">
        <v>1182</v>
      </c>
      <c r="BE493" t="s">
        <v>541</v>
      </c>
      <c r="BF493" t="s">
        <v>553</v>
      </c>
      <c r="BG493" t="s">
        <v>541</v>
      </c>
      <c r="BH493" s="1">
        <v>44105.833333333336</v>
      </c>
      <c r="BI493">
        <v>35</v>
      </c>
      <c r="BJ493">
        <v>0</v>
      </c>
      <c r="BK493">
        <v>7</v>
      </c>
      <c r="BL493">
        <v>7</v>
      </c>
      <c r="BM493">
        <v>7</v>
      </c>
      <c r="BN493">
        <v>7</v>
      </c>
      <c r="BO493">
        <v>7</v>
      </c>
      <c r="BP493">
        <v>0</v>
      </c>
      <c r="BQ493" t="str">
        <f>"5:00 AM"</f>
        <v>5:00 AM</v>
      </c>
      <c r="BR493" t="str">
        <f>"1:00 PM"</f>
        <v>1:00 PM</v>
      </c>
      <c r="BS493" t="s">
        <v>120</v>
      </c>
      <c r="BT493">
        <v>0</v>
      </c>
      <c r="BU493">
        <v>3</v>
      </c>
      <c r="BV493" t="s">
        <v>113</v>
      </c>
      <c r="BW493">
        <v>0</v>
      </c>
      <c r="BX493" s="2" t="s">
        <v>10679</v>
      </c>
      <c r="BY493" t="s">
        <v>10674</v>
      </c>
      <c r="CA493" t="s">
        <v>540</v>
      </c>
      <c r="CB493" t="s">
        <v>541</v>
      </c>
      <c r="CC493" s="3">
        <v>70554</v>
      </c>
      <c r="CD493" t="s">
        <v>555</v>
      </c>
      <c r="CE493" t="s">
        <v>556</v>
      </c>
      <c r="CF493" s="4">
        <v>9.2799999999999994</v>
      </c>
      <c r="CG493" s="4">
        <v>9.2799999999999994</v>
      </c>
      <c r="CH493" s="4">
        <v>13.92</v>
      </c>
      <c r="CI493" s="4">
        <v>13.92</v>
      </c>
      <c r="CJ493" t="s">
        <v>123</v>
      </c>
      <c r="CK493" t="s">
        <v>10680</v>
      </c>
      <c r="CL493" t="s">
        <v>10681</v>
      </c>
      <c r="CO493" t="s">
        <v>124</v>
      </c>
      <c r="CP493" t="s">
        <v>121</v>
      </c>
      <c r="CQ493" t="s">
        <v>113</v>
      </c>
      <c r="CR493" t="s">
        <v>121</v>
      </c>
      <c r="CS493" t="s">
        <v>113</v>
      </c>
      <c r="CT493" t="s">
        <v>121</v>
      </c>
      <c r="CU493" t="s">
        <v>121</v>
      </c>
      <c r="CV493" t="s">
        <v>10682</v>
      </c>
      <c r="CW493" t="str">
        <f>"13374684000"</f>
        <v>13374684000</v>
      </c>
      <c r="CX493" t="s">
        <v>10678</v>
      </c>
      <c r="CY493" t="s">
        <v>124</v>
      </c>
      <c r="CZ493" t="s">
        <v>126</v>
      </c>
      <c r="DA493" t="s">
        <v>113</v>
      </c>
      <c r="DB493" t="s">
        <v>113</v>
      </c>
      <c r="DC493" t="s">
        <v>121</v>
      </c>
      <c r="DD493" t="s">
        <v>113</v>
      </c>
      <c r="DE493" t="s">
        <v>5612</v>
      </c>
      <c r="DF493" t="s">
        <v>5613</v>
      </c>
      <c r="DG493" t="s">
        <v>10683</v>
      </c>
      <c r="DH493" t="s">
        <v>1182</v>
      </c>
      <c r="DI493" t="s">
        <v>5614</v>
      </c>
    </row>
    <row r="494" spans="1:113" ht="15" customHeight="1" x14ac:dyDescent="0.25">
      <c r="A494" t="s">
        <v>4948</v>
      </c>
      <c r="B494" t="s">
        <v>129</v>
      </c>
      <c r="C494" s="1">
        <v>44107.485310648146</v>
      </c>
      <c r="D494" s="1">
        <v>44148</v>
      </c>
      <c r="E494" t="s">
        <v>113</v>
      </c>
      <c r="F494" t="s">
        <v>3275</v>
      </c>
      <c r="G494" t="s">
        <v>12810</v>
      </c>
      <c r="H494" t="s">
        <v>1675</v>
      </c>
      <c r="I494">
        <v>20</v>
      </c>
      <c r="J494">
        <v>20</v>
      </c>
      <c r="K494" s="1">
        <v>44197</v>
      </c>
      <c r="L494" s="1">
        <v>44500</v>
      </c>
      <c r="M494" s="1">
        <v>44197</v>
      </c>
      <c r="N494" s="1">
        <v>44500</v>
      </c>
      <c r="O494" t="s">
        <v>132</v>
      </c>
      <c r="P494" t="s">
        <v>4949</v>
      </c>
      <c r="Q494" t="s">
        <v>4950</v>
      </c>
      <c r="R494" t="s">
        <v>4951</v>
      </c>
      <c r="T494" t="s">
        <v>4952</v>
      </c>
      <c r="U494" t="s">
        <v>1292</v>
      </c>
      <c r="V494" s="3">
        <v>16127</v>
      </c>
      <c r="W494" t="s">
        <v>117</v>
      </c>
      <c r="Y494">
        <v>14126385087</v>
      </c>
      <c r="Z494">
        <v>0</v>
      </c>
      <c r="AA494">
        <v>71399</v>
      </c>
      <c r="AB494" t="s">
        <v>4953</v>
      </c>
      <c r="AC494" t="s">
        <v>1740</v>
      </c>
      <c r="AE494" t="s">
        <v>263</v>
      </c>
      <c r="AF494" t="s">
        <v>4951</v>
      </c>
      <c r="AH494" t="s">
        <v>4952</v>
      </c>
      <c r="AI494" t="s">
        <v>1292</v>
      </c>
      <c r="AJ494" s="3">
        <v>16127</v>
      </c>
      <c r="AK494" t="s">
        <v>117</v>
      </c>
      <c r="AM494">
        <v>14126385087</v>
      </c>
      <c r="AN494">
        <v>0</v>
      </c>
      <c r="AO494" t="s">
        <v>4954</v>
      </c>
      <c r="AP494" t="s">
        <v>239</v>
      </c>
      <c r="AQ494" t="s">
        <v>991</v>
      </c>
      <c r="AR494" t="s">
        <v>992</v>
      </c>
      <c r="AS494" t="s">
        <v>993</v>
      </c>
      <c r="AT494" t="s">
        <v>994</v>
      </c>
      <c r="AU494" t="s">
        <v>995</v>
      </c>
      <c r="AV494" t="s">
        <v>996</v>
      </c>
      <c r="AW494" t="s">
        <v>158</v>
      </c>
      <c r="AX494" s="3">
        <v>78550</v>
      </c>
      <c r="AY494" t="s">
        <v>117</v>
      </c>
      <c r="AZ494" t="s">
        <v>124</v>
      </c>
      <c r="BA494">
        <v>19564408720</v>
      </c>
      <c r="BB494">
        <v>0</v>
      </c>
      <c r="BC494" t="s">
        <v>1143</v>
      </c>
      <c r="BD494" t="s">
        <v>998</v>
      </c>
      <c r="BG494" t="s">
        <v>1292</v>
      </c>
      <c r="BH494" s="1">
        <v>44105.833333333336</v>
      </c>
      <c r="BI494">
        <v>40</v>
      </c>
      <c r="BJ494">
        <v>8</v>
      </c>
      <c r="BK494">
        <v>0</v>
      </c>
      <c r="BL494">
        <v>0</v>
      </c>
      <c r="BM494">
        <v>8</v>
      </c>
      <c r="BN494">
        <v>8</v>
      </c>
      <c r="BO494">
        <v>8</v>
      </c>
      <c r="BP494">
        <v>8</v>
      </c>
      <c r="BQ494" t="str">
        <f>"1:00 PM"</f>
        <v>1:00 PM</v>
      </c>
      <c r="BR494" t="str">
        <f>"10:00 PM"</f>
        <v>10:00 PM</v>
      </c>
      <c r="BS494" t="s">
        <v>120</v>
      </c>
      <c r="BT494">
        <v>0</v>
      </c>
      <c r="BU494">
        <v>0</v>
      </c>
      <c r="BV494" t="s">
        <v>113</v>
      </c>
      <c r="BW494">
        <v>0</v>
      </c>
      <c r="BX494" t="s">
        <v>999</v>
      </c>
      <c r="BY494" t="s">
        <v>4955</v>
      </c>
      <c r="CA494" t="s">
        <v>4956</v>
      </c>
      <c r="CB494" t="s">
        <v>1292</v>
      </c>
      <c r="CC494" s="3">
        <v>16127</v>
      </c>
      <c r="CD494" t="s">
        <v>4957</v>
      </c>
      <c r="CE494" t="s">
        <v>4958</v>
      </c>
      <c r="CF494" s="4">
        <v>9.5</v>
      </c>
      <c r="CG494" s="4">
        <v>12.86</v>
      </c>
      <c r="CH494" s="4">
        <v>0</v>
      </c>
      <c r="CI494" s="4">
        <v>0</v>
      </c>
      <c r="CJ494" t="s">
        <v>123</v>
      </c>
      <c r="CK494" t="s">
        <v>1004</v>
      </c>
      <c r="CL494" t="s">
        <v>4959</v>
      </c>
      <c r="CO494" t="s">
        <v>124</v>
      </c>
      <c r="CP494" t="s">
        <v>121</v>
      </c>
      <c r="CQ494" t="s">
        <v>121</v>
      </c>
      <c r="CR494" t="s">
        <v>113</v>
      </c>
      <c r="CS494" t="s">
        <v>121</v>
      </c>
      <c r="CT494" t="s">
        <v>121</v>
      </c>
      <c r="CU494" t="s">
        <v>121</v>
      </c>
      <c r="CV494" t="s">
        <v>4960</v>
      </c>
      <c r="CW494" t="str">
        <f>"17247484788"</f>
        <v>17247484788</v>
      </c>
      <c r="CX494" t="s">
        <v>4954</v>
      </c>
      <c r="CY494" t="s">
        <v>124</v>
      </c>
      <c r="CZ494" t="s">
        <v>126</v>
      </c>
      <c r="DA494" t="s">
        <v>113</v>
      </c>
      <c r="DB494" t="s">
        <v>121</v>
      </c>
      <c r="DC494" t="s">
        <v>121</v>
      </c>
      <c r="DD494" t="s">
        <v>113</v>
      </c>
    </row>
    <row r="495" spans="1:113" ht="15" customHeight="1" x14ac:dyDescent="0.25">
      <c r="A495" t="s">
        <v>2725</v>
      </c>
      <c r="B495" t="s">
        <v>835</v>
      </c>
      <c r="C495" s="1">
        <v>44107.492932986112</v>
      </c>
      <c r="D495" s="1">
        <v>44162</v>
      </c>
      <c r="E495" t="s">
        <v>113</v>
      </c>
      <c r="F495" t="s">
        <v>1190</v>
      </c>
      <c r="G495" t="s">
        <v>12786</v>
      </c>
      <c r="H495" t="s">
        <v>131</v>
      </c>
      <c r="I495">
        <v>16</v>
      </c>
      <c r="K495" s="1">
        <v>44197</v>
      </c>
      <c r="L495" s="1">
        <v>44470</v>
      </c>
      <c r="O495" t="s">
        <v>115</v>
      </c>
      <c r="P495" t="s">
        <v>2726</v>
      </c>
      <c r="R495" t="s">
        <v>2727</v>
      </c>
      <c r="S495" t="s">
        <v>2728</v>
      </c>
      <c r="T495" t="s">
        <v>1255</v>
      </c>
      <c r="U495" t="s">
        <v>541</v>
      </c>
      <c r="V495" s="3">
        <v>70810</v>
      </c>
      <c r="W495" t="s">
        <v>117</v>
      </c>
      <c r="Y495">
        <v>12258060008</v>
      </c>
      <c r="AA495">
        <v>56173</v>
      </c>
      <c r="AB495" t="s">
        <v>2729</v>
      </c>
      <c r="AC495" t="s">
        <v>1158</v>
      </c>
      <c r="AD495" t="s">
        <v>1459</v>
      </c>
      <c r="AE495" t="s">
        <v>161</v>
      </c>
      <c r="AF495" t="s">
        <v>2730</v>
      </c>
      <c r="AH495" t="s">
        <v>1255</v>
      </c>
      <c r="AI495" t="s">
        <v>541</v>
      </c>
      <c r="AJ495" s="3">
        <v>70808</v>
      </c>
      <c r="AK495" t="s">
        <v>117</v>
      </c>
      <c r="AM495">
        <v>12258060008</v>
      </c>
      <c r="AO495" t="s">
        <v>2731</v>
      </c>
      <c r="AP495" t="s">
        <v>239</v>
      </c>
      <c r="AQ495" t="s">
        <v>1119</v>
      </c>
      <c r="AR495" t="s">
        <v>1120</v>
      </c>
      <c r="AS495" t="s">
        <v>144</v>
      </c>
      <c r="AT495" t="s">
        <v>1121</v>
      </c>
      <c r="AU495" t="s">
        <v>1122</v>
      </c>
      <c r="AV495" t="s">
        <v>1123</v>
      </c>
      <c r="AW495" t="s">
        <v>541</v>
      </c>
      <c r="AX495" s="3">
        <v>70754</v>
      </c>
      <c r="AY495" t="s">
        <v>117</v>
      </c>
      <c r="AZ495" t="s">
        <v>1124</v>
      </c>
      <c r="BA495">
        <v>12256863033</v>
      </c>
      <c r="BC495" t="s">
        <v>1125</v>
      </c>
      <c r="BD495" t="s">
        <v>1126</v>
      </c>
      <c r="BG495" t="s">
        <v>541</v>
      </c>
      <c r="BH495" s="1">
        <v>44106.833333333336</v>
      </c>
      <c r="BI495">
        <v>35</v>
      </c>
      <c r="BJ495">
        <v>0</v>
      </c>
      <c r="BK495">
        <v>6</v>
      </c>
      <c r="BL495">
        <v>6</v>
      </c>
      <c r="BM495">
        <v>6</v>
      </c>
      <c r="BN495">
        <v>6</v>
      </c>
      <c r="BO495">
        <v>6</v>
      </c>
      <c r="BP495">
        <v>5</v>
      </c>
      <c r="BQ495" t="str">
        <f>"6:30 AM"</f>
        <v>6:30 AM</v>
      </c>
      <c r="BR495" t="str">
        <f>"3:00 PM"</f>
        <v>3:00 PM</v>
      </c>
      <c r="BS495" t="s">
        <v>120</v>
      </c>
      <c r="BT495">
        <v>0</v>
      </c>
      <c r="BU495">
        <v>0</v>
      </c>
      <c r="BV495" t="s">
        <v>113</v>
      </c>
      <c r="BW495">
        <v>0</v>
      </c>
      <c r="BX495" s="2" t="s">
        <v>2732</v>
      </c>
      <c r="BY495" t="s">
        <v>2733</v>
      </c>
      <c r="CA495" t="s">
        <v>1255</v>
      </c>
      <c r="CB495" t="s">
        <v>541</v>
      </c>
      <c r="CC495" s="3">
        <v>70810</v>
      </c>
      <c r="CD495" t="s">
        <v>1265</v>
      </c>
      <c r="CE495" t="s">
        <v>1266</v>
      </c>
      <c r="CF495" s="4">
        <v>14.59</v>
      </c>
      <c r="CH495" s="4">
        <v>21.89</v>
      </c>
      <c r="CJ495" t="s">
        <v>123</v>
      </c>
      <c r="CK495" s="2" t="s">
        <v>2734</v>
      </c>
      <c r="CL495" t="s">
        <v>2735</v>
      </c>
      <c r="CO495" t="s">
        <v>124</v>
      </c>
      <c r="CP495" t="s">
        <v>121</v>
      </c>
      <c r="CQ495" t="s">
        <v>121</v>
      </c>
      <c r="CR495" t="s">
        <v>121</v>
      </c>
      <c r="CS495" t="s">
        <v>121</v>
      </c>
      <c r="CT495" t="s">
        <v>121</v>
      </c>
      <c r="CU495" t="s">
        <v>121</v>
      </c>
      <c r="CV495" t="s">
        <v>2736</v>
      </c>
      <c r="CW495" t="str">
        <f>"12257610008"</f>
        <v>12257610008</v>
      </c>
      <c r="CX495" t="s">
        <v>2731</v>
      </c>
      <c r="CY495" t="s">
        <v>1133</v>
      </c>
      <c r="CZ495" t="s">
        <v>126</v>
      </c>
      <c r="DA495" t="s">
        <v>113</v>
      </c>
      <c r="DB495" t="s">
        <v>113</v>
      </c>
      <c r="DC495" t="s">
        <v>121</v>
      </c>
      <c r="DD495" t="s">
        <v>113</v>
      </c>
    </row>
    <row r="496" spans="1:113" ht="15" customHeight="1" x14ac:dyDescent="0.25">
      <c r="A496" t="s">
        <v>11447</v>
      </c>
      <c r="B496" t="s">
        <v>835</v>
      </c>
      <c r="C496" s="1">
        <v>44107.508085416666</v>
      </c>
      <c r="D496" s="1">
        <v>44159</v>
      </c>
      <c r="E496" t="s">
        <v>113</v>
      </c>
      <c r="F496" t="s">
        <v>282</v>
      </c>
      <c r="G496" t="s">
        <v>12791</v>
      </c>
      <c r="H496" t="s">
        <v>283</v>
      </c>
      <c r="I496">
        <v>21</v>
      </c>
      <c r="K496" s="1">
        <v>44197</v>
      </c>
      <c r="L496" s="1">
        <v>44306</v>
      </c>
      <c r="O496" t="s">
        <v>115</v>
      </c>
      <c r="P496" t="s">
        <v>11448</v>
      </c>
      <c r="Q496" t="s">
        <v>124</v>
      </c>
      <c r="R496" t="s">
        <v>11449</v>
      </c>
      <c r="S496" t="s">
        <v>124</v>
      </c>
      <c r="T496" t="s">
        <v>11450</v>
      </c>
      <c r="U496" t="s">
        <v>288</v>
      </c>
      <c r="V496" s="3">
        <v>80021</v>
      </c>
      <c r="W496" t="s">
        <v>117</v>
      </c>
      <c r="X496" t="s">
        <v>124</v>
      </c>
      <c r="Y496">
        <v>13034041800</v>
      </c>
      <c r="AA496">
        <v>713920</v>
      </c>
      <c r="AB496" t="s">
        <v>2148</v>
      </c>
      <c r="AC496" t="s">
        <v>2149</v>
      </c>
      <c r="AD496" t="s">
        <v>124</v>
      </c>
      <c r="AE496" t="s">
        <v>2150</v>
      </c>
      <c r="AF496" t="s">
        <v>2146</v>
      </c>
      <c r="AG496" t="s">
        <v>124</v>
      </c>
      <c r="AH496" t="s">
        <v>2147</v>
      </c>
      <c r="AI496" t="s">
        <v>288</v>
      </c>
      <c r="AJ496" s="3">
        <v>80021</v>
      </c>
      <c r="AK496" t="s">
        <v>117</v>
      </c>
      <c r="AL496" t="s">
        <v>124</v>
      </c>
      <c r="AM496">
        <v>13034041800</v>
      </c>
      <c r="AO496" t="s">
        <v>2151</v>
      </c>
      <c r="AP496" t="s">
        <v>141</v>
      </c>
      <c r="AQ496" t="s">
        <v>293</v>
      </c>
      <c r="AR496" t="s">
        <v>294</v>
      </c>
      <c r="AS496" t="s">
        <v>295</v>
      </c>
      <c r="AT496" t="s">
        <v>11451</v>
      </c>
      <c r="AU496" t="s">
        <v>297</v>
      </c>
      <c r="AV496" t="s">
        <v>298</v>
      </c>
      <c r="AW496" t="s">
        <v>299</v>
      </c>
      <c r="AX496" s="3">
        <v>90071</v>
      </c>
      <c r="AY496" t="s">
        <v>117</v>
      </c>
      <c r="AZ496" t="s">
        <v>124</v>
      </c>
      <c r="BA496">
        <v>13108203322</v>
      </c>
      <c r="BC496" t="s">
        <v>300</v>
      </c>
      <c r="BD496" t="s">
        <v>301</v>
      </c>
      <c r="BE496" t="s">
        <v>288</v>
      </c>
      <c r="BF496" t="s">
        <v>274</v>
      </c>
      <c r="BG496" t="s">
        <v>288</v>
      </c>
      <c r="BH496" s="1">
        <v>44102.833333333336</v>
      </c>
      <c r="BI496">
        <v>35</v>
      </c>
      <c r="BJ496">
        <v>5</v>
      </c>
      <c r="BK496">
        <v>5</v>
      </c>
      <c r="BL496">
        <v>5</v>
      </c>
      <c r="BM496">
        <v>5</v>
      </c>
      <c r="BN496">
        <v>5</v>
      </c>
      <c r="BO496">
        <v>5</v>
      </c>
      <c r="BP496">
        <v>5</v>
      </c>
      <c r="BQ496" t="str">
        <f>"8:00 AM"</f>
        <v>8:00 AM</v>
      </c>
      <c r="BR496" t="str">
        <f>"5:00 PM"</f>
        <v>5:00 PM</v>
      </c>
      <c r="BS496" t="s">
        <v>120</v>
      </c>
      <c r="BT496">
        <v>0</v>
      </c>
      <c r="BU496">
        <v>12</v>
      </c>
      <c r="BV496" t="s">
        <v>113</v>
      </c>
      <c r="BW496">
        <v>0</v>
      </c>
      <c r="BX496" t="s">
        <v>11452</v>
      </c>
      <c r="BY496" t="s">
        <v>11124</v>
      </c>
      <c r="BZ496" t="s">
        <v>124</v>
      </c>
      <c r="CA496" t="s">
        <v>11453</v>
      </c>
      <c r="CB496" t="s">
        <v>288</v>
      </c>
      <c r="CC496" s="3">
        <v>80435</v>
      </c>
      <c r="CD496" t="s">
        <v>765</v>
      </c>
      <c r="CE496" t="s">
        <v>304</v>
      </c>
      <c r="CF496" s="4">
        <v>15.49</v>
      </c>
      <c r="CH496" s="4">
        <v>23.24</v>
      </c>
      <c r="CJ496" t="s">
        <v>123</v>
      </c>
      <c r="CK496" t="s">
        <v>124</v>
      </c>
      <c r="CL496" t="s">
        <v>11454</v>
      </c>
      <c r="CO496" t="s">
        <v>124</v>
      </c>
      <c r="CP496" t="s">
        <v>121</v>
      </c>
      <c r="CQ496" t="s">
        <v>113</v>
      </c>
      <c r="CR496" t="s">
        <v>121</v>
      </c>
      <c r="CS496" t="s">
        <v>113</v>
      </c>
      <c r="CT496" t="s">
        <v>121</v>
      </c>
      <c r="CU496" t="s">
        <v>121</v>
      </c>
      <c r="CV496" t="s">
        <v>11127</v>
      </c>
      <c r="CW496" t="str">
        <f>"13034041800"</f>
        <v>13034041800</v>
      </c>
      <c r="CX496" t="s">
        <v>2151</v>
      </c>
      <c r="CY496" t="s">
        <v>124</v>
      </c>
      <c r="CZ496" t="s">
        <v>126</v>
      </c>
      <c r="DA496" t="s">
        <v>113</v>
      </c>
      <c r="DB496" t="s">
        <v>113</v>
      </c>
      <c r="DC496" t="s">
        <v>121</v>
      </c>
      <c r="DD496" t="s">
        <v>113</v>
      </c>
      <c r="DE496" t="s">
        <v>306</v>
      </c>
      <c r="DF496" t="s">
        <v>2157</v>
      </c>
      <c r="DG496" t="s">
        <v>308</v>
      </c>
      <c r="DH496" t="s">
        <v>301</v>
      </c>
      <c r="DI496" t="s">
        <v>309</v>
      </c>
    </row>
    <row r="497" spans="1:113" ht="15" customHeight="1" x14ac:dyDescent="0.25">
      <c r="A497" t="s">
        <v>8639</v>
      </c>
      <c r="B497" t="s">
        <v>1009</v>
      </c>
      <c r="C497" s="1">
        <v>44107.508627662035</v>
      </c>
      <c r="D497" s="1">
        <v>44148</v>
      </c>
      <c r="E497" t="s">
        <v>113</v>
      </c>
      <c r="F497" t="s">
        <v>1135</v>
      </c>
      <c r="G497" t="s">
        <v>12798</v>
      </c>
      <c r="H497" t="s">
        <v>649</v>
      </c>
      <c r="I497">
        <v>90</v>
      </c>
      <c r="J497">
        <v>90</v>
      </c>
      <c r="K497" s="1">
        <v>44197</v>
      </c>
      <c r="L497" s="1">
        <v>44500</v>
      </c>
      <c r="M497" s="1">
        <v>44197</v>
      </c>
      <c r="N497" s="1">
        <v>44500</v>
      </c>
      <c r="O497" t="s">
        <v>132</v>
      </c>
      <c r="P497" t="s">
        <v>8640</v>
      </c>
      <c r="R497" t="s">
        <v>8641</v>
      </c>
      <c r="S497" t="s">
        <v>8642</v>
      </c>
      <c r="T497" t="s">
        <v>1145</v>
      </c>
      <c r="U497" t="s">
        <v>234</v>
      </c>
      <c r="V497" s="3">
        <v>33534</v>
      </c>
      <c r="W497" t="s">
        <v>117</v>
      </c>
      <c r="Y497">
        <v>18134220074</v>
      </c>
      <c r="Z497">
        <v>0</v>
      </c>
      <c r="AA497">
        <v>711190</v>
      </c>
      <c r="AB497" t="s">
        <v>8643</v>
      </c>
      <c r="AC497" t="s">
        <v>1680</v>
      </c>
      <c r="AE497" t="s">
        <v>8018</v>
      </c>
      <c r="AF497" t="s">
        <v>8641</v>
      </c>
      <c r="AG497" t="s">
        <v>8642</v>
      </c>
      <c r="AH497" t="s">
        <v>1145</v>
      </c>
      <c r="AI497" t="s">
        <v>234</v>
      </c>
      <c r="AJ497" s="3">
        <v>33534</v>
      </c>
      <c r="AK497" t="s">
        <v>117</v>
      </c>
      <c r="AM497">
        <v>18134220074</v>
      </c>
      <c r="AN497">
        <v>0</v>
      </c>
      <c r="AO497" t="s">
        <v>8644</v>
      </c>
      <c r="AP497" t="s">
        <v>239</v>
      </c>
      <c r="AQ497" t="s">
        <v>991</v>
      </c>
      <c r="AR497" t="s">
        <v>992</v>
      </c>
      <c r="AS497" t="s">
        <v>993</v>
      </c>
      <c r="AT497" t="s">
        <v>994</v>
      </c>
      <c r="AU497" t="s">
        <v>995</v>
      </c>
      <c r="AV497" t="s">
        <v>996</v>
      </c>
      <c r="AW497" t="s">
        <v>158</v>
      </c>
      <c r="AX497" s="3">
        <v>78550</v>
      </c>
      <c r="AY497" t="s">
        <v>117</v>
      </c>
      <c r="AZ497" t="s">
        <v>124</v>
      </c>
      <c r="BA497">
        <v>19564408720</v>
      </c>
      <c r="BB497">
        <v>0</v>
      </c>
      <c r="BC497" t="s">
        <v>1143</v>
      </c>
      <c r="BD497" t="s">
        <v>998</v>
      </c>
      <c r="BG497" t="s">
        <v>234</v>
      </c>
      <c r="BH497" s="1">
        <v>44106.833333333336</v>
      </c>
      <c r="BI497">
        <v>40</v>
      </c>
      <c r="BJ497">
        <v>8</v>
      </c>
      <c r="BK497">
        <v>0</v>
      </c>
      <c r="BL497">
        <v>0</v>
      </c>
      <c r="BM497">
        <v>8</v>
      </c>
      <c r="BN497">
        <v>8</v>
      </c>
      <c r="BO497">
        <v>8</v>
      </c>
      <c r="BP497">
        <v>8</v>
      </c>
      <c r="BQ497" t="str">
        <f>"1:00 PM"</f>
        <v>1:00 PM</v>
      </c>
      <c r="BR497" t="str">
        <f>"10:00 PM"</f>
        <v>10:00 PM</v>
      </c>
      <c r="BS497" t="s">
        <v>120</v>
      </c>
      <c r="BT497">
        <v>0</v>
      </c>
      <c r="BU497">
        <v>0</v>
      </c>
      <c r="BV497" t="s">
        <v>113</v>
      </c>
      <c r="BW497">
        <v>0</v>
      </c>
      <c r="BX497" t="s">
        <v>999</v>
      </c>
      <c r="BY497" t="s">
        <v>8645</v>
      </c>
      <c r="CA497" t="s">
        <v>1145</v>
      </c>
      <c r="CB497" t="s">
        <v>234</v>
      </c>
      <c r="CC497" s="3">
        <v>33534</v>
      </c>
      <c r="CD497" t="s">
        <v>1146</v>
      </c>
      <c r="CE497" t="s">
        <v>368</v>
      </c>
      <c r="CF497" s="4">
        <v>8.73</v>
      </c>
      <c r="CG497" s="4">
        <v>13.91</v>
      </c>
      <c r="CH497" s="4">
        <v>0</v>
      </c>
      <c r="CI497" s="4">
        <v>0</v>
      </c>
      <c r="CJ497" t="s">
        <v>123</v>
      </c>
      <c r="CK497" t="s">
        <v>1004</v>
      </c>
      <c r="CL497" t="s">
        <v>8646</v>
      </c>
      <c r="CO497" t="s">
        <v>124</v>
      </c>
      <c r="CP497" t="s">
        <v>121</v>
      </c>
      <c r="CQ497" t="s">
        <v>121</v>
      </c>
      <c r="CR497" t="s">
        <v>113</v>
      </c>
      <c r="CS497" t="s">
        <v>121</v>
      </c>
      <c r="CT497" t="s">
        <v>121</v>
      </c>
      <c r="CU497" t="s">
        <v>121</v>
      </c>
      <c r="CV497" t="s">
        <v>3370</v>
      </c>
      <c r="CW497" t="str">
        <f>"18134220074"</f>
        <v>18134220074</v>
      </c>
      <c r="CX497" t="s">
        <v>8647</v>
      </c>
      <c r="CY497" t="s">
        <v>124</v>
      </c>
      <c r="CZ497" t="s">
        <v>126</v>
      </c>
      <c r="DA497" t="s">
        <v>113</v>
      </c>
      <c r="DB497" t="s">
        <v>121</v>
      </c>
      <c r="DC497" t="s">
        <v>121</v>
      </c>
      <c r="DD497" t="s">
        <v>113</v>
      </c>
    </row>
    <row r="498" spans="1:113" ht="15" customHeight="1" x14ac:dyDescent="0.25">
      <c r="A498" t="s">
        <v>5809</v>
      </c>
      <c r="B498" t="s">
        <v>835</v>
      </c>
      <c r="C498" s="1">
        <v>44107.511393981484</v>
      </c>
      <c r="D498" s="1">
        <v>44159</v>
      </c>
      <c r="E498" t="s">
        <v>113</v>
      </c>
      <c r="F498" t="s">
        <v>282</v>
      </c>
      <c r="G498" t="s">
        <v>12791</v>
      </c>
      <c r="H498" t="s">
        <v>283</v>
      </c>
      <c r="I498">
        <v>8</v>
      </c>
      <c r="K498" s="1">
        <v>44197</v>
      </c>
      <c r="L498" s="1">
        <v>44294</v>
      </c>
      <c r="O498" t="s">
        <v>115</v>
      </c>
      <c r="P498" t="s">
        <v>2145</v>
      </c>
      <c r="R498" t="s">
        <v>2146</v>
      </c>
      <c r="S498" t="s">
        <v>124</v>
      </c>
      <c r="T498" t="s">
        <v>2147</v>
      </c>
      <c r="U498" t="s">
        <v>288</v>
      </c>
      <c r="V498" s="3">
        <v>80021</v>
      </c>
      <c r="W498" t="s">
        <v>117</v>
      </c>
      <c r="X498" t="s">
        <v>124</v>
      </c>
      <c r="Y498">
        <v>13034041800</v>
      </c>
      <c r="AA498">
        <v>713920</v>
      </c>
      <c r="AB498" t="s">
        <v>2148</v>
      </c>
      <c r="AC498" t="s">
        <v>2149</v>
      </c>
      <c r="AD498" t="s">
        <v>124</v>
      </c>
      <c r="AE498" t="s">
        <v>2150</v>
      </c>
      <c r="AF498" t="s">
        <v>2146</v>
      </c>
      <c r="AG498" t="s">
        <v>124</v>
      </c>
      <c r="AH498" t="s">
        <v>2147</v>
      </c>
      <c r="AI498" t="s">
        <v>288</v>
      </c>
      <c r="AJ498" s="3">
        <v>80021</v>
      </c>
      <c r="AK498" t="s">
        <v>117</v>
      </c>
      <c r="AL498" t="s">
        <v>124</v>
      </c>
      <c r="AM498">
        <v>13034041800</v>
      </c>
      <c r="AO498" t="s">
        <v>2151</v>
      </c>
      <c r="AP498" t="s">
        <v>141</v>
      </c>
      <c r="AQ498" t="s">
        <v>293</v>
      </c>
      <c r="AR498" t="s">
        <v>294</v>
      </c>
      <c r="AS498" t="s">
        <v>295</v>
      </c>
      <c r="AT498" t="s">
        <v>296</v>
      </c>
      <c r="AU498" t="s">
        <v>297</v>
      </c>
      <c r="AV498" t="s">
        <v>298</v>
      </c>
      <c r="AW498" t="s">
        <v>299</v>
      </c>
      <c r="AX498" s="3">
        <v>90071</v>
      </c>
      <c r="AY498" t="s">
        <v>117</v>
      </c>
      <c r="AZ498" t="s">
        <v>124</v>
      </c>
      <c r="BA498">
        <v>13108203322</v>
      </c>
      <c r="BC498" t="s">
        <v>300</v>
      </c>
      <c r="BD498" t="s">
        <v>301</v>
      </c>
      <c r="BE498" t="s">
        <v>288</v>
      </c>
      <c r="BF498" t="s">
        <v>274</v>
      </c>
      <c r="BG498" t="s">
        <v>288</v>
      </c>
      <c r="BH498" s="1">
        <v>44102.833333333336</v>
      </c>
      <c r="BI498">
        <v>35</v>
      </c>
      <c r="BJ498">
        <v>5</v>
      </c>
      <c r="BK498">
        <v>5</v>
      </c>
      <c r="BL498">
        <v>5</v>
      </c>
      <c r="BM498">
        <v>5</v>
      </c>
      <c r="BN498">
        <v>5</v>
      </c>
      <c r="BO498">
        <v>5</v>
      </c>
      <c r="BP498">
        <v>5</v>
      </c>
      <c r="BQ498" t="str">
        <f>"8:00 AM"</f>
        <v>8:00 AM</v>
      </c>
      <c r="BR498" t="str">
        <f>"5:00 PM"</f>
        <v>5:00 PM</v>
      </c>
      <c r="BS498" t="s">
        <v>120</v>
      </c>
      <c r="BT498">
        <v>0</v>
      </c>
      <c r="BU498">
        <v>12</v>
      </c>
      <c r="BV498" t="s">
        <v>113</v>
      </c>
      <c r="BW498">
        <v>0</v>
      </c>
      <c r="BX498" t="s">
        <v>2152</v>
      </c>
      <c r="BY498" t="s">
        <v>2153</v>
      </c>
      <c r="BZ498" t="s">
        <v>124</v>
      </c>
      <c r="CA498" t="s">
        <v>287</v>
      </c>
      <c r="CB498" t="s">
        <v>288</v>
      </c>
      <c r="CC498" s="3">
        <v>81657</v>
      </c>
      <c r="CD498" t="s">
        <v>303</v>
      </c>
      <c r="CE498" t="s">
        <v>304</v>
      </c>
      <c r="CF498" s="4">
        <v>15.49</v>
      </c>
      <c r="CH498" s="4">
        <v>23.24</v>
      </c>
      <c r="CJ498" t="s">
        <v>123</v>
      </c>
      <c r="CL498" t="s">
        <v>2154</v>
      </c>
      <c r="CO498" t="s">
        <v>124</v>
      </c>
      <c r="CP498" t="s">
        <v>121</v>
      </c>
      <c r="CQ498" t="s">
        <v>113</v>
      </c>
      <c r="CR498" t="s">
        <v>121</v>
      </c>
      <c r="CS498" t="s">
        <v>113</v>
      </c>
      <c r="CT498" t="s">
        <v>121</v>
      </c>
      <c r="CU498" t="s">
        <v>121</v>
      </c>
      <c r="CV498" t="s">
        <v>2155</v>
      </c>
      <c r="CW498" t="str">
        <f>"13034041800"</f>
        <v>13034041800</v>
      </c>
      <c r="CX498" t="s">
        <v>2151</v>
      </c>
      <c r="CY498" t="s">
        <v>124</v>
      </c>
      <c r="CZ498" t="s">
        <v>126</v>
      </c>
      <c r="DA498" t="s">
        <v>113</v>
      </c>
      <c r="DB498" t="s">
        <v>113</v>
      </c>
      <c r="DC498" t="s">
        <v>121</v>
      </c>
      <c r="DD498" t="s">
        <v>113</v>
      </c>
      <c r="DE498" t="s">
        <v>306</v>
      </c>
      <c r="DF498" t="s">
        <v>2157</v>
      </c>
      <c r="DG498" t="s">
        <v>308</v>
      </c>
      <c r="DH498" t="s">
        <v>301</v>
      </c>
      <c r="DI498" t="s">
        <v>309</v>
      </c>
    </row>
    <row r="499" spans="1:113" ht="15" customHeight="1" x14ac:dyDescent="0.25">
      <c r="A499" t="s">
        <v>6519</v>
      </c>
      <c r="B499" t="s">
        <v>835</v>
      </c>
      <c r="C499" s="1">
        <v>44107.514605671298</v>
      </c>
      <c r="D499" s="1">
        <v>44159</v>
      </c>
      <c r="E499" t="s">
        <v>113</v>
      </c>
      <c r="F499" t="s">
        <v>282</v>
      </c>
      <c r="G499" t="s">
        <v>12791</v>
      </c>
      <c r="H499" t="s">
        <v>283</v>
      </c>
      <c r="I499">
        <v>9</v>
      </c>
      <c r="K499" s="1">
        <v>44197</v>
      </c>
      <c r="L499" s="1">
        <v>44316</v>
      </c>
      <c r="O499" t="s">
        <v>115</v>
      </c>
      <c r="P499" t="s">
        <v>6520</v>
      </c>
      <c r="Q499" t="s">
        <v>6521</v>
      </c>
      <c r="R499" t="s">
        <v>2146</v>
      </c>
      <c r="S499" t="s">
        <v>124</v>
      </c>
      <c r="T499" t="s">
        <v>2147</v>
      </c>
      <c r="U499" t="s">
        <v>288</v>
      </c>
      <c r="V499" s="3">
        <v>80021</v>
      </c>
      <c r="W499" t="s">
        <v>117</v>
      </c>
      <c r="X499" t="s">
        <v>124</v>
      </c>
      <c r="Y499">
        <v>13034041800</v>
      </c>
      <c r="AA499">
        <v>713920</v>
      </c>
      <c r="AB499" t="s">
        <v>2148</v>
      </c>
      <c r="AC499" t="s">
        <v>2149</v>
      </c>
      <c r="AD499" t="s">
        <v>124</v>
      </c>
      <c r="AE499" t="s">
        <v>2150</v>
      </c>
      <c r="AF499" t="s">
        <v>2146</v>
      </c>
      <c r="AG499" t="s">
        <v>124</v>
      </c>
      <c r="AH499" t="s">
        <v>2147</v>
      </c>
      <c r="AI499" t="s">
        <v>288</v>
      </c>
      <c r="AJ499" s="3">
        <v>80021</v>
      </c>
      <c r="AK499" t="s">
        <v>117</v>
      </c>
      <c r="AL499" t="s">
        <v>124</v>
      </c>
      <c r="AM499">
        <v>13034041800</v>
      </c>
      <c r="AO499" t="s">
        <v>2151</v>
      </c>
      <c r="AP499" t="s">
        <v>141</v>
      </c>
      <c r="AQ499" t="s">
        <v>293</v>
      </c>
      <c r="AR499" t="s">
        <v>294</v>
      </c>
      <c r="AS499" t="s">
        <v>295</v>
      </c>
      <c r="AT499" t="s">
        <v>296</v>
      </c>
      <c r="AU499" t="s">
        <v>297</v>
      </c>
      <c r="AV499" t="s">
        <v>298</v>
      </c>
      <c r="AW499" t="s">
        <v>299</v>
      </c>
      <c r="AX499" s="3">
        <v>90071</v>
      </c>
      <c r="AY499" t="s">
        <v>117</v>
      </c>
      <c r="AZ499" t="s">
        <v>124</v>
      </c>
      <c r="BA499">
        <v>13108203322</v>
      </c>
      <c r="BC499" t="s">
        <v>300</v>
      </c>
      <c r="BD499" t="s">
        <v>301</v>
      </c>
      <c r="BE499" t="s">
        <v>288</v>
      </c>
      <c r="BF499" t="s">
        <v>274</v>
      </c>
      <c r="BG499" t="s">
        <v>299</v>
      </c>
      <c r="BH499" s="1">
        <v>44102.833333333336</v>
      </c>
      <c r="BI499">
        <v>35</v>
      </c>
      <c r="BJ499">
        <v>5</v>
      </c>
      <c r="BK499">
        <v>5</v>
      </c>
      <c r="BL499">
        <v>5</v>
      </c>
      <c r="BM499">
        <v>5</v>
      </c>
      <c r="BN499">
        <v>5</v>
      </c>
      <c r="BO499">
        <v>5</v>
      </c>
      <c r="BP499">
        <v>5</v>
      </c>
      <c r="BQ499" t="str">
        <f>"8:00 AM"</f>
        <v>8:00 AM</v>
      </c>
      <c r="BR499" t="str">
        <f>"5:00 PM"</f>
        <v>5:00 PM</v>
      </c>
      <c r="BS499" t="s">
        <v>120</v>
      </c>
      <c r="BT499">
        <v>0</v>
      </c>
      <c r="BU499">
        <v>12</v>
      </c>
      <c r="BV499" t="s">
        <v>113</v>
      </c>
      <c r="BW499">
        <v>0</v>
      </c>
      <c r="BX499" t="s">
        <v>2152</v>
      </c>
      <c r="BY499" t="s">
        <v>6522</v>
      </c>
      <c r="BZ499" t="s">
        <v>124</v>
      </c>
      <c r="CA499" t="s">
        <v>6523</v>
      </c>
      <c r="CB499" t="s">
        <v>299</v>
      </c>
      <c r="CC499" s="3">
        <v>96150</v>
      </c>
      <c r="CD499" t="s">
        <v>6524</v>
      </c>
      <c r="CE499" t="s">
        <v>1309</v>
      </c>
      <c r="CF499" s="4">
        <v>16.440000000000001</v>
      </c>
      <c r="CH499" s="4">
        <v>24.66</v>
      </c>
      <c r="CJ499" t="s">
        <v>123</v>
      </c>
      <c r="CK499" t="s">
        <v>124</v>
      </c>
      <c r="CL499" t="s">
        <v>6525</v>
      </c>
      <c r="CO499" t="s">
        <v>124</v>
      </c>
      <c r="CP499" t="s">
        <v>113</v>
      </c>
      <c r="CQ499" t="s">
        <v>113</v>
      </c>
      <c r="CR499" t="s">
        <v>121</v>
      </c>
      <c r="CS499" t="s">
        <v>113</v>
      </c>
      <c r="CT499" t="s">
        <v>121</v>
      </c>
      <c r="CU499" t="s">
        <v>121</v>
      </c>
      <c r="CV499" t="s">
        <v>6526</v>
      </c>
      <c r="CW499" t="str">
        <f>"13034041800"</f>
        <v>13034041800</v>
      </c>
      <c r="CX499" t="s">
        <v>2151</v>
      </c>
      <c r="CY499" t="s">
        <v>124</v>
      </c>
      <c r="CZ499" t="s">
        <v>126</v>
      </c>
      <c r="DA499" t="s">
        <v>113</v>
      </c>
      <c r="DB499" t="s">
        <v>113</v>
      </c>
      <c r="DC499" t="s">
        <v>121</v>
      </c>
      <c r="DD499" t="s">
        <v>113</v>
      </c>
      <c r="DE499" t="s">
        <v>306</v>
      </c>
      <c r="DF499" t="s">
        <v>2157</v>
      </c>
      <c r="DG499" t="s">
        <v>308</v>
      </c>
      <c r="DH499" t="s">
        <v>301</v>
      </c>
      <c r="DI499" t="s">
        <v>309</v>
      </c>
    </row>
    <row r="500" spans="1:113" ht="15" customHeight="1" x14ac:dyDescent="0.25">
      <c r="A500" t="s">
        <v>11965</v>
      </c>
      <c r="B500" t="s">
        <v>835</v>
      </c>
      <c r="C500" s="1">
        <v>44107.519326041664</v>
      </c>
      <c r="D500" s="1">
        <v>44159</v>
      </c>
      <c r="E500" t="s">
        <v>113</v>
      </c>
      <c r="F500" t="s">
        <v>282</v>
      </c>
      <c r="G500" t="s">
        <v>12791</v>
      </c>
      <c r="H500" t="s">
        <v>283</v>
      </c>
      <c r="I500">
        <v>2</v>
      </c>
      <c r="K500" s="1">
        <v>44197</v>
      </c>
      <c r="L500" s="1">
        <v>44294</v>
      </c>
      <c r="O500" t="s">
        <v>115</v>
      </c>
      <c r="P500" t="s">
        <v>10449</v>
      </c>
      <c r="Q500" t="s">
        <v>896</v>
      </c>
      <c r="R500" t="s">
        <v>10450</v>
      </c>
      <c r="T500" t="s">
        <v>896</v>
      </c>
      <c r="U500" t="s">
        <v>397</v>
      </c>
      <c r="V500" s="3">
        <v>84098</v>
      </c>
      <c r="W500" t="s">
        <v>117</v>
      </c>
      <c r="X500" t="s">
        <v>124</v>
      </c>
      <c r="Y500">
        <v>14356153381</v>
      </c>
      <c r="AA500">
        <v>713920</v>
      </c>
      <c r="AB500" t="s">
        <v>2148</v>
      </c>
      <c r="AC500" t="s">
        <v>2149</v>
      </c>
      <c r="AD500" t="s">
        <v>124</v>
      </c>
      <c r="AE500" t="s">
        <v>2150</v>
      </c>
      <c r="AF500" t="s">
        <v>2146</v>
      </c>
      <c r="AG500" t="s">
        <v>124</v>
      </c>
      <c r="AH500" t="s">
        <v>2147</v>
      </c>
      <c r="AI500" t="s">
        <v>288</v>
      </c>
      <c r="AJ500" s="3">
        <v>80021</v>
      </c>
      <c r="AK500" t="s">
        <v>117</v>
      </c>
      <c r="AL500" t="s">
        <v>124</v>
      </c>
      <c r="AM500">
        <v>13034041800</v>
      </c>
      <c r="AO500" t="s">
        <v>10451</v>
      </c>
      <c r="AP500" t="s">
        <v>141</v>
      </c>
      <c r="AQ500" t="s">
        <v>293</v>
      </c>
      <c r="AR500" t="s">
        <v>294</v>
      </c>
      <c r="AS500" t="s">
        <v>295</v>
      </c>
      <c r="AT500" t="s">
        <v>296</v>
      </c>
      <c r="AU500" t="s">
        <v>297</v>
      </c>
      <c r="AV500" t="s">
        <v>298</v>
      </c>
      <c r="AW500" t="s">
        <v>299</v>
      </c>
      <c r="AX500" s="3">
        <v>90071</v>
      </c>
      <c r="AY500" t="s">
        <v>117</v>
      </c>
      <c r="AZ500" t="s">
        <v>124</v>
      </c>
      <c r="BA500">
        <v>13108203322</v>
      </c>
      <c r="BC500" t="s">
        <v>300</v>
      </c>
      <c r="BD500" t="s">
        <v>301</v>
      </c>
      <c r="BE500" t="s">
        <v>288</v>
      </c>
      <c r="BF500" t="s">
        <v>274</v>
      </c>
      <c r="BG500" t="s">
        <v>397</v>
      </c>
      <c r="BH500" s="1">
        <v>44102.833333333336</v>
      </c>
      <c r="BI500">
        <v>35</v>
      </c>
      <c r="BJ500">
        <v>5</v>
      </c>
      <c r="BK500">
        <v>5</v>
      </c>
      <c r="BL500">
        <v>5</v>
      </c>
      <c r="BM500">
        <v>5</v>
      </c>
      <c r="BN500">
        <v>5</v>
      </c>
      <c r="BO500">
        <v>5</v>
      </c>
      <c r="BP500">
        <v>5</v>
      </c>
      <c r="BQ500" t="str">
        <f>"8:00 AM"</f>
        <v>8:00 AM</v>
      </c>
      <c r="BR500" t="str">
        <f>"5:00 PM"</f>
        <v>5:00 PM</v>
      </c>
      <c r="BS500" t="s">
        <v>120</v>
      </c>
      <c r="BT500">
        <v>0</v>
      </c>
      <c r="BU500">
        <v>12</v>
      </c>
      <c r="BV500" t="s">
        <v>113</v>
      </c>
      <c r="BW500">
        <v>0</v>
      </c>
      <c r="BX500" t="s">
        <v>2152</v>
      </c>
      <c r="BY500" t="s">
        <v>10450</v>
      </c>
      <c r="BZ500" t="s">
        <v>124</v>
      </c>
      <c r="CA500" t="s">
        <v>896</v>
      </c>
      <c r="CB500" t="s">
        <v>397</v>
      </c>
      <c r="CC500" s="3">
        <v>84098</v>
      </c>
      <c r="CD500" t="s">
        <v>765</v>
      </c>
      <c r="CE500" t="s">
        <v>904</v>
      </c>
      <c r="CF500" s="4">
        <v>15.28</v>
      </c>
      <c r="CH500" s="4">
        <v>22.92</v>
      </c>
      <c r="CJ500" t="s">
        <v>123</v>
      </c>
      <c r="CK500" t="s">
        <v>124</v>
      </c>
      <c r="CL500" t="s">
        <v>10452</v>
      </c>
      <c r="CO500" t="s">
        <v>124</v>
      </c>
      <c r="CP500" t="s">
        <v>121</v>
      </c>
      <c r="CQ500" t="s">
        <v>113</v>
      </c>
      <c r="CR500" t="s">
        <v>121</v>
      </c>
      <c r="CS500" t="s">
        <v>113</v>
      </c>
      <c r="CT500" t="s">
        <v>121</v>
      </c>
      <c r="CU500" t="s">
        <v>113</v>
      </c>
      <c r="CV500" t="s">
        <v>124</v>
      </c>
      <c r="CW500" t="str">
        <f>"13034041800"</f>
        <v>13034041800</v>
      </c>
      <c r="CX500" t="s">
        <v>2156</v>
      </c>
      <c r="CY500" t="s">
        <v>124</v>
      </c>
      <c r="CZ500" t="s">
        <v>126</v>
      </c>
      <c r="DA500" t="s">
        <v>113</v>
      </c>
      <c r="DB500" t="s">
        <v>113</v>
      </c>
      <c r="DC500" t="s">
        <v>121</v>
      </c>
      <c r="DD500" t="s">
        <v>113</v>
      </c>
      <c r="DE500" t="s">
        <v>306</v>
      </c>
      <c r="DF500" t="s">
        <v>2157</v>
      </c>
      <c r="DG500" t="s">
        <v>308</v>
      </c>
      <c r="DH500" t="s">
        <v>301</v>
      </c>
      <c r="DI500" t="s">
        <v>309</v>
      </c>
    </row>
    <row r="501" spans="1:113" ht="15" customHeight="1" x14ac:dyDescent="0.25">
      <c r="A501" t="s">
        <v>5048</v>
      </c>
      <c r="B501" t="s">
        <v>835</v>
      </c>
      <c r="C501" s="1">
        <v>44107.523342245368</v>
      </c>
      <c r="D501" s="1">
        <v>44131</v>
      </c>
      <c r="E501" t="s">
        <v>113</v>
      </c>
      <c r="F501" t="s">
        <v>282</v>
      </c>
      <c r="G501" t="s">
        <v>12791</v>
      </c>
      <c r="H501" t="s">
        <v>283</v>
      </c>
      <c r="I501">
        <v>4</v>
      </c>
      <c r="K501" s="1">
        <v>44197</v>
      </c>
      <c r="L501" s="1">
        <v>44294</v>
      </c>
      <c r="O501" t="s">
        <v>115</v>
      </c>
      <c r="P501" t="s">
        <v>5049</v>
      </c>
      <c r="Q501" t="s">
        <v>5050</v>
      </c>
      <c r="R501" t="s">
        <v>5051</v>
      </c>
      <c r="S501" t="s">
        <v>124</v>
      </c>
      <c r="T501" t="s">
        <v>896</v>
      </c>
      <c r="U501" t="s">
        <v>397</v>
      </c>
      <c r="V501" s="3">
        <v>84060</v>
      </c>
      <c r="W501" t="s">
        <v>117</v>
      </c>
      <c r="X501" t="s">
        <v>124</v>
      </c>
      <c r="Y501">
        <v>14356554401</v>
      </c>
      <c r="AA501">
        <v>721110</v>
      </c>
      <c r="AB501" t="s">
        <v>2148</v>
      </c>
      <c r="AC501" t="s">
        <v>2149</v>
      </c>
      <c r="AD501" t="s">
        <v>124</v>
      </c>
      <c r="AE501" t="s">
        <v>2150</v>
      </c>
      <c r="AF501" t="s">
        <v>2146</v>
      </c>
      <c r="AG501" t="s">
        <v>124</v>
      </c>
      <c r="AH501" t="s">
        <v>2147</v>
      </c>
      <c r="AI501" t="s">
        <v>288</v>
      </c>
      <c r="AJ501" s="3">
        <v>80021</v>
      </c>
      <c r="AK501" t="s">
        <v>117</v>
      </c>
      <c r="AL501" t="s">
        <v>124</v>
      </c>
      <c r="AM501">
        <v>13034041800</v>
      </c>
      <c r="AO501" t="s">
        <v>2156</v>
      </c>
      <c r="AP501" t="s">
        <v>141</v>
      </c>
      <c r="AQ501" t="s">
        <v>293</v>
      </c>
      <c r="AR501" t="s">
        <v>294</v>
      </c>
      <c r="AS501" t="s">
        <v>295</v>
      </c>
      <c r="AT501" t="s">
        <v>296</v>
      </c>
      <c r="AU501" t="s">
        <v>297</v>
      </c>
      <c r="AV501" t="s">
        <v>298</v>
      </c>
      <c r="AW501" t="s">
        <v>299</v>
      </c>
      <c r="AX501" s="3">
        <v>90071</v>
      </c>
      <c r="AY501" t="s">
        <v>117</v>
      </c>
      <c r="AZ501" t="s">
        <v>124</v>
      </c>
      <c r="BA501">
        <v>13108203322</v>
      </c>
      <c r="BC501" t="s">
        <v>300</v>
      </c>
      <c r="BD501" t="s">
        <v>301</v>
      </c>
      <c r="BE501" t="s">
        <v>288</v>
      </c>
      <c r="BF501" t="s">
        <v>274</v>
      </c>
      <c r="BG501" t="s">
        <v>397</v>
      </c>
      <c r="BH501" s="1">
        <v>44102.833333333336</v>
      </c>
      <c r="BI501">
        <v>35</v>
      </c>
      <c r="BJ501">
        <v>5</v>
      </c>
      <c r="BK501">
        <v>5</v>
      </c>
      <c r="BL501">
        <v>5</v>
      </c>
      <c r="BM501">
        <v>5</v>
      </c>
      <c r="BN501">
        <v>5</v>
      </c>
      <c r="BO501">
        <v>5</v>
      </c>
      <c r="BP501">
        <v>5</v>
      </c>
      <c r="BQ501" t="str">
        <f>"8:00 AM"</f>
        <v>8:00 AM</v>
      </c>
      <c r="BR501" t="str">
        <f>"5:00 PM"</f>
        <v>5:00 PM</v>
      </c>
      <c r="BS501" t="s">
        <v>120</v>
      </c>
      <c r="BT501">
        <v>0</v>
      </c>
      <c r="BU501">
        <v>12</v>
      </c>
      <c r="BV501" t="s">
        <v>113</v>
      </c>
      <c r="BW501">
        <v>0</v>
      </c>
      <c r="BX501" t="s">
        <v>2152</v>
      </c>
      <c r="BY501" t="s">
        <v>5051</v>
      </c>
      <c r="BZ501" t="s">
        <v>124</v>
      </c>
      <c r="CA501" t="s">
        <v>896</v>
      </c>
      <c r="CB501" t="s">
        <v>397</v>
      </c>
      <c r="CC501" s="3">
        <v>84060</v>
      </c>
      <c r="CD501" t="s">
        <v>765</v>
      </c>
      <c r="CE501" t="s">
        <v>904</v>
      </c>
      <c r="CF501" s="4">
        <v>15.28</v>
      </c>
      <c r="CH501" s="4">
        <v>22.92</v>
      </c>
      <c r="CJ501" t="s">
        <v>123</v>
      </c>
      <c r="CK501" t="s">
        <v>124</v>
      </c>
      <c r="CL501" t="s">
        <v>5052</v>
      </c>
      <c r="CO501" t="s">
        <v>124</v>
      </c>
      <c r="CP501" t="s">
        <v>113</v>
      </c>
      <c r="CQ501" t="s">
        <v>113</v>
      </c>
      <c r="CR501" t="s">
        <v>121</v>
      </c>
      <c r="CS501" t="s">
        <v>113</v>
      </c>
      <c r="CT501" t="s">
        <v>121</v>
      </c>
      <c r="CU501" t="s">
        <v>113</v>
      </c>
      <c r="CV501" t="s">
        <v>124</v>
      </c>
      <c r="CW501" t="str">
        <f>"13034041800"</f>
        <v>13034041800</v>
      </c>
      <c r="CX501" t="s">
        <v>2156</v>
      </c>
      <c r="CY501" t="s">
        <v>124</v>
      </c>
      <c r="CZ501" t="s">
        <v>126</v>
      </c>
      <c r="DA501" t="s">
        <v>113</v>
      </c>
      <c r="DB501" t="s">
        <v>113</v>
      </c>
      <c r="DC501" t="s">
        <v>121</v>
      </c>
      <c r="DD501" t="s">
        <v>113</v>
      </c>
      <c r="DE501" t="s">
        <v>306</v>
      </c>
      <c r="DF501" t="s">
        <v>2157</v>
      </c>
      <c r="DG501" t="s">
        <v>308</v>
      </c>
      <c r="DH501" t="s">
        <v>301</v>
      </c>
      <c r="DI501" t="s">
        <v>309</v>
      </c>
    </row>
    <row r="502" spans="1:113" ht="15" customHeight="1" x14ac:dyDescent="0.25">
      <c r="A502" t="s">
        <v>3220</v>
      </c>
      <c r="B502" t="s">
        <v>1009</v>
      </c>
      <c r="C502" s="1">
        <v>44107.524932754626</v>
      </c>
      <c r="D502" s="1">
        <v>44153</v>
      </c>
      <c r="E502" t="s">
        <v>113</v>
      </c>
      <c r="F502" t="s">
        <v>561</v>
      </c>
      <c r="G502" t="s">
        <v>12787</v>
      </c>
      <c r="H502" t="s">
        <v>176</v>
      </c>
      <c r="I502">
        <v>30</v>
      </c>
      <c r="J502">
        <v>30</v>
      </c>
      <c r="K502" s="1">
        <v>44197</v>
      </c>
      <c r="L502" s="1">
        <v>44500</v>
      </c>
      <c r="M502" s="1">
        <v>44197</v>
      </c>
      <c r="N502" s="1">
        <v>44500</v>
      </c>
      <c r="O502" t="s">
        <v>115</v>
      </c>
      <c r="P502" t="s">
        <v>3221</v>
      </c>
      <c r="R502" t="s">
        <v>3222</v>
      </c>
      <c r="T502" t="s">
        <v>2509</v>
      </c>
      <c r="U502" t="s">
        <v>182</v>
      </c>
      <c r="V502" s="3">
        <v>97502</v>
      </c>
      <c r="W502" t="s">
        <v>117</v>
      </c>
      <c r="X502" t="s">
        <v>3223</v>
      </c>
      <c r="Y502">
        <v>15412271447</v>
      </c>
      <c r="AA502">
        <v>11531</v>
      </c>
      <c r="AB502" t="s">
        <v>3224</v>
      </c>
      <c r="AC502" t="s">
        <v>3225</v>
      </c>
      <c r="AD502" t="s">
        <v>124</v>
      </c>
      <c r="AE502" t="s">
        <v>263</v>
      </c>
      <c r="AF502" t="s">
        <v>3222</v>
      </c>
      <c r="AH502" t="s">
        <v>2509</v>
      </c>
      <c r="AI502" t="s">
        <v>182</v>
      </c>
      <c r="AJ502" s="3">
        <v>97502</v>
      </c>
      <c r="AK502" t="s">
        <v>117</v>
      </c>
      <c r="AM502">
        <v>15412271447</v>
      </c>
      <c r="AO502" t="s">
        <v>3226</v>
      </c>
      <c r="AP502" t="s">
        <v>239</v>
      </c>
      <c r="AQ502" t="s">
        <v>595</v>
      </c>
      <c r="AR502" t="s">
        <v>596</v>
      </c>
      <c r="AS502" t="s">
        <v>124</v>
      </c>
      <c r="AT502" t="s">
        <v>597</v>
      </c>
      <c r="AU502" t="s">
        <v>475</v>
      </c>
      <c r="AV502" t="s">
        <v>476</v>
      </c>
      <c r="AW502" t="s">
        <v>324</v>
      </c>
      <c r="AX502" s="3">
        <v>83814</v>
      </c>
      <c r="AY502" t="s">
        <v>117</v>
      </c>
      <c r="BA502">
        <v>12087772654</v>
      </c>
      <c r="BC502" t="s">
        <v>598</v>
      </c>
      <c r="BD502" t="s">
        <v>478</v>
      </c>
      <c r="BG502" t="s">
        <v>182</v>
      </c>
      <c r="BH502" s="1">
        <v>44106.833333333336</v>
      </c>
      <c r="BI502">
        <v>40</v>
      </c>
      <c r="BJ502">
        <v>0</v>
      </c>
      <c r="BK502">
        <v>8</v>
      </c>
      <c r="BL502">
        <v>8</v>
      </c>
      <c r="BM502">
        <v>8</v>
      </c>
      <c r="BN502">
        <v>8</v>
      </c>
      <c r="BO502">
        <v>8</v>
      </c>
      <c r="BP502">
        <v>0</v>
      </c>
      <c r="BQ502" t="str">
        <f>"7:00 AM"</f>
        <v>7:00 AM</v>
      </c>
      <c r="BR502" t="str">
        <f>"3:30 PM"</f>
        <v>3:30 PM</v>
      </c>
      <c r="BS502" t="s">
        <v>120</v>
      </c>
      <c r="BT502">
        <v>0</v>
      </c>
      <c r="BU502">
        <v>3</v>
      </c>
      <c r="BV502" t="s">
        <v>113</v>
      </c>
      <c r="BW502">
        <v>0</v>
      </c>
      <c r="BX502" t="s">
        <v>3227</v>
      </c>
      <c r="BY502" t="s">
        <v>3228</v>
      </c>
      <c r="CA502" t="s">
        <v>2509</v>
      </c>
      <c r="CB502" t="s">
        <v>182</v>
      </c>
      <c r="CC502" s="3">
        <v>97502</v>
      </c>
      <c r="CD502" t="s">
        <v>137</v>
      </c>
      <c r="CE502" t="s">
        <v>582</v>
      </c>
      <c r="CF502" s="4">
        <v>12.78</v>
      </c>
      <c r="CG502" s="4">
        <v>30</v>
      </c>
      <c r="CH502" s="4">
        <v>19.170000000000002</v>
      </c>
      <c r="CI502" s="4">
        <v>45</v>
      </c>
      <c r="CJ502" t="s">
        <v>123</v>
      </c>
      <c r="CK502" t="s">
        <v>603</v>
      </c>
      <c r="CL502" t="s">
        <v>3229</v>
      </c>
      <c r="CO502" t="s">
        <v>124</v>
      </c>
      <c r="CP502" t="s">
        <v>121</v>
      </c>
      <c r="CQ502" t="s">
        <v>121</v>
      </c>
      <c r="CR502" t="s">
        <v>121</v>
      </c>
      <c r="CS502" t="s">
        <v>113</v>
      </c>
      <c r="CT502" t="s">
        <v>121</v>
      </c>
      <c r="CU502" t="s">
        <v>121</v>
      </c>
      <c r="CV502" t="s">
        <v>485</v>
      </c>
      <c r="CW502" t="str">
        <f>"15412271447"</f>
        <v>15412271447</v>
      </c>
      <c r="CX502" t="s">
        <v>3230</v>
      </c>
      <c r="CY502" t="s">
        <v>124</v>
      </c>
      <c r="CZ502" t="s">
        <v>126</v>
      </c>
      <c r="DA502" t="s">
        <v>113</v>
      </c>
      <c r="DB502" t="s">
        <v>121</v>
      </c>
      <c r="DC502" t="s">
        <v>121</v>
      </c>
      <c r="DD502" t="s">
        <v>113</v>
      </c>
    </row>
    <row r="503" spans="1:113" ht="15" customHeight="1" x14ac:dyDescent="0.25">
      <c r="A503" t="s">
        <v>4961</v>
      </c>
      <c r="B503" t="s">
        <v>1009</v>
      </c>
      <c r="C503" s="1">
        <v>44107.524640162039</v>
      </c>
      <c r="D503" s="1">
        <v>44148</v>
      </c>
      <c r="E503" t="s">
        <v>113</v>
      </c>
      <c r="F503" t="s">
        <v>1135</v>
      </c>
      <c r="G503" t="s">
        <v>12798</v>
      </c>
      <c r="H503" t="s">
        <v>649</v>
      </c>
      <c r="I503">
        <v>60</v>
      </c>
      <c r="J503">
        <v>60</v>
      </c>
      <c r="K503" s="1">
        <v>44197</v>
      </c>
      <c r="L503" s="1">
        <v>44500</v>
      </c>
      <c r="M503" s="1">
        <v>44197</v>
      </c>
      <c r="N503" s="1">
        <v>44500</v>
      </c>
      <c r="O503" t="s">
        <v>132</v>
      </c>
      <c r="P503" t="s">
        <v>4962</v>
      </c>
      <c r="Q503" t="s">
        <v>4963</v>
      </c>
      <c r="R503" t="s">
        <v>4964</v>
      </c>
      <c r="S503" t="s">
        <v>4965</v>
      </c>
      <c r="T503" t="s">
        <v>4966</v>
      </c>
      <c r="U503" t="s">
        <v>288</v>
      </c>
      <c r="V503" s="3">
        <v>80106</v>
      </c>
      <c r="W503" t="s">
        <v>117</v>
      </c>
      <c r="Y503">
        <v>12814604127</v>
      </c>
      <c r="Z503">
        <v>0</v>
      </c>
      <c r="AA503">
        <v>711190</v>
      </c>
      <c r="AB503" t="s">
        <v>4967</v>
      </c>
      <c r="AC503" t="s">
        <v>1014</v>
      </c>
      <c r="AE503" t="s">
        <v>161</v>
      </c>
      <c r="AF503" t="s">
        <v>4964</v>
      </c>
      <c r="AG503" t="s">
        <v>4965</v>
      </c>
      <c r="AH503" t="s">
        <v>4966</v>
      </c>
      <c r="AI503" t="s">
        <v>288</v>
      </c>
      <c r="AJ503" s="3">
        <v>80106</v>
      </c>
      <c r="AK503" t="s">
        <v>117</v>
      </c>
      <c r="AM503">
        <v>12814604127</v>
      </c>
      <c r="AN503">
        <v>0</v>
      </c>
      <c r="AO503" t="s">
        <v>4968</v>
      </c>
      <c r="AP503" t="s">
        <v>239</v>
      </c>
      <c r="AQ503" t="s">
        <v>991</v>
      </c>
      <c r="AR503" t="s">
        <v>992</v>
      </c>
      <c r="AS503" t="s">
        <v>993</v>
      </c>
      <c r="AT503" t="s">
        <v>994</v>
      </c>
      <c r="AU503" t="s">
        <v>995</v>
      </c>
      <c r="AV503" t="s">
        <v>996</v>
      </c>
      <c r="AW503" t="s">
        <v>158</v>
      </c>
      <c r="AX503" s="3">
        <v>78550</v>
      </c>
      <c r="AY503" t="s">
        <v>117</v>
      </c>
      <c r="AZ503" t="s">
        <v>124</v>
      </c>
      <c r="BA503">
        <v>19564408720</v>
      </c>
      <c r="BB503">
        <v>0</v>
      </c>
      <c r="BC503" t="s">
        <v>1143</v>
      </c>
      <c r="BD503" t="s">
        <v>998</v>
      </c>
      <c r="BG503" t="s">
        <v>288</v>
      </c>
      <c r="BH503" s="1">
        <v>44471.833333333336</v>
      </c>
      <c r="BI503">
        <v>40</v>
      </c>
      <c r="BJ503">
        <v>8</v>
      </c>
      <c r="BK503">
        <v>0</v>
      </c>
      <c r="BL503">
        <v>0</v>
      </c>
      <c r="BM503">
        <v>8</v>
      </c>
      <c r="BN503">
        <v>8</v>
      </c>
      <c r="BO503">
        <v>8</v>
      </c>
      <c r="BP503">
        <v>8</v>
      </c>
      <c r="BQ503" t="str">
        <f>"1:00 PM"</f>
        <v>1:00 PM</v>
      </c>
      <c r="BR503" t="str">
        <f>"10:00 PM"</f>
        <v>10:00 PM</v>
      </c>
      <c r="BS503" t="s">
        <v>120</v>
      </c>
      <c r="BT503">
        <v>0</v>
      </c>
      <c r="BU503">
        <v>0</v>
      </c>
      <c r="BV503" t="s">
        <v>113</v>
      </c>
      <c r="BW503">
        <v>0</v>
      </c>
      <c r="BX503" t="s">
        <v>999</v>
      </c>
      <c r="BY503" t="s">
        <v>4969</v>
      </c>
      <c r="CA503" t="s">
        <v>4970</v>
      </c>
      <c r="CB503" t="s">
        <v>288</v>
      </c>
      <c r="CC503" s="3">
        <v>80106</v>
      </c>
      <c r="CD503" t="s">
        <v>4966</v>
      </c>
      <c r="CE503" t="s">
        <v>4971</v>
      </c>
      <c r="CF503" s="4">
        <v>9.99</v>
      </c>
      <c r="CG503" s="4">
        <v>13.14</v>
      </c>
      <c r="CH503" s="4">
        <v>0</v>
      </c>
      <c r="CI503" s="4">
        <v>0</v>
      </c>
      <c r="CJ503" t="s">
        <v>123</v>
      </c>
      <c r="CK503" t="s">
        <v>1004</v>
      </c>
      <c r="CL503" t="s">
        <v>4972</v>
      </c>
      <c r="CO503" t="s">
        <v>124</v>
      </c>
      <c r="CP503" t="s">
        <v>121</v>
      </c>
      <c r="CQ503" t="s">
        <v>121</v>
      </c>
      <c r="CR503" t="s">
        <v>113</v>
      </c>
      <c r="CS503" t="s">
        <v>121</v>
      </c>
      <c r="CT503" t="s">
        <v>121</v>
      </c>
      <c r="CU503" t="s">
        <v>121</v>
      </c>
      <c r="CV503" t="s">
        <v>4973</v>
      </c>
      <c r="CW503" t="str">
        <f>"12814604127"</f>
        <v>12814604127</v>
      </c>
      <c r="CX503" t="s">
        <v>4968</v>
      </c>
      <c r="CY503" t="s">
        <v>4974</v>
      </c>
      <c r="CZ503" t="s">
        <v>126</v>
      </c>
      <c r="DA503" t="s">
        <v>113</v>
      </c>
      <c r="DB503" t="s">
        <v>121</v>
      </c>
      <c r="DC503" t="s">
        <v>121</v>
      </c>
      <c r="DD503" t="s">
        <v>113</v>
      </c>
    </row>
    <row r="504" spans="1:113" ht="15" customHeight="1" x14ac:dyDescent="0.25">
      <c r="A504" t="s">
        <v>3494</v>
      </c>
      <c r="B504" t="s">
        <v>1009</v>
      </c>
      <c r="C504" s="1">
        <v>44107.526288194444</v>
      </c>
      <c r="D504" s="1">
        <v>44151</v>
      </c>
      <c r="E504" t="s">
        <v>113</v>
      </c>
      <c r="F504" t="s">
        <v>561</v>
      </c>
      <c r="G504" t="s">
        <v>12787</v>
      </c>
      <c r="H504" t="s">
        <v>176</v>
      </c>
      <c r="I504">
        <v>72</v>
      </c>
      <c r="J504">
        <v>72</v>
      </c>
      <c r="K504" s="1">
        <v>44197</v>
      </c>
      <c r="L504" s="1">
        <v>44484</v>
      </c>
      <c r="M504" s="1">
        <v>44197</v>
      </c>
      <c r="N504" s="1">
        <v>44484</v>
      </c>
      <c r="O504" t="s">
        <v>115</v>
      </c>
      <c r="P504" t="s">
        <v>3495</v>
      </c>
      <c r="R504" t="s">
        <v>3496</v>
      </c>
      <c r="T504" t="s">
        <v>2509</v>
      </c>
      <c r="U504" t="s">
        <v>182</v>
      </c>
      <c r="V504" s="3">
        <v>97502</v>
      </c>
      <c r="W504" t="s">
        <v>117</v>
      </c>
      <c r="Y504">
        <v>15418791212</v>
      </c>
      <c r="AA504">
        <v>11531</v>
      </c>
      <c r="AB504" t="s">
        <v>3497</v>
      </c>
      <c r="AC504" t="s">
        <v>3498</v>
      </c>
      <c r="AD504" t="s">
        <v>1319</v>
      </c>
      <c r="AE504" t="s">
        <v>161</v>
      </c>
      <c r="AF504" t="s">
        <v>3496</v>
      </c>
      <c r="AH504" t="s">
        <v>2509</v>
      </c>
      <c r="AI504" t="s">
        <v>182</v>
      </c>
      <c r="AJ504" s="3">
        <v>97502</v>
      </c>
      <c r="AK504" t="s">
        <v>117</v>
      </c>
      <c r="AM504">
        <v>15418791212</v>
      </c>
      <c r="AO504" t="s">
        <v>3499</v>
      </c>
      <c r="AP504" t="s">
        <v>239</v>
      </c>
      <c r="AQ504" t="s">
        <v>595</v>
      </c>
      <c r="AR504" t="s">
        <v>596</v>
      </c>
      <c r="AS504" t="s">
        <v>124</v>
      </c>
      <c r="AT504" t="s">
        <v>597</v>
      </c>
      <c r="AU504" t="s">
        <v>475</v>
      </c>
      <c r="AV504" t="s">
        <v>476</v>
      </c>
      <c r="AW504" t="s">
        <v>324</v>
      </c>
      <c r="AX504" s="3">
        <v>83814</v>
      </c>
      <c r="AY504" t="s">
        <v>117</v>
      </c>
      <c r="BA504">
        <v>12087772654</v>
      </c>
      <c r="BC504" t="s">
        <v>598</v>
      </c>
      <c r="BD504" t="s">
        <v>478</v>
      </c>
      <c r="BG504" t="s">
        <v>182</v>
      </c>
      <c r="BH504" s="1">
        <v>44106.833333333336</v>
      </c>
      <c r="BI504">
        <v>40</v>
      </c>
      <c r="BJ504">
        <v>0</v>
      </c>
      <c r="BK504">
        <v>8</v>
      </c>
      <c r="BL504">
        <v>8</v>
      </c>
      <c r="BM504">
        <v>8</v>
      </c>
      <c r="BN504">
        <v>8</v>
      </c>
      <c r="BO504">
        <v>8</v>
      </c>
      <c r="BP504">
        <v>0</v>
      </c>
      <c r="BQ504" t="str">
        <f>"6:30 AM"</f>
        <v>6:30 AM</v>
      </c>
      <c r="BR504" t="str">
        <f>"3:30 PM"</f>
        <v>3:30 PM</v>
      </c>
      <c r="BS504" t="s">
        <v>120</v>
      </c>
      <c r="BT504">
        <v>0</v>
      </c>
      <c r="BU504">
        <v>3</v>
      </c>
      <c r="BV504" t="s">
        <v>113</v>
      </c>
      <c r="BW504">
        <v>0</v>
      </c>
      <c r="BX504" t="s">
        <v>2621</v>
      </c>
      <c r="BY504" t="s">
        <v>3500</v>
      </c>
      <c r="CA504" t="s">
        <v>2509</v>
      </c>
      <c r="CB504" t="s">
        <v>182</v>
      </c>
      <c r="CC504" s="3">
        <v>97502</v>
      </c>
      <c r="CD504" t="s">
        <v>137</v>
      </c>
      <c r="CE504" t="s">
        <v>582</v>
      </c>
      <c r="CF504" s="4">
        <v>14.16</v>
      </c>
      <c r="CG504" s="4">
        <v>20.83</v>
      </c>
      <c r="CH504" s="4">
        <v>21.24</v>
      </c>
      <c r="CI504" s="4">
        <v>31.25</v>
      </c>
      <c r="CJ504" t="s">
        <v>123</v>
      </c>
      <c r="CK504" t="s">
        <v>603</v>
      </c>
      <c r="CL504" t="s">
        <v>3501</v>
      </c>
      <c r="CO504" t="s">
        <v>124</v>
      </c>
      <c r="CP504" t="s">
        <v>121</v>
      </c>
      <c r="CQ504" t="s">
        <v>121</v>
      </c>
      <c r="CR504" t="s">
        <v>121</v>
      </c>
      <c r="CS504" t="s">
        <v>113</v>
      </c>
      <c r="CT504" t="s">
        <v>121</v>
      </c>
      <c r="CU504" t="s">
        <v>121</v>
      </c>
      <c r="CV504" t="s">
        <v>485</v>
      </c>
      <c r="CW504" t="str">
        <f>"15412610463"</f>
        <v>15412610463</v>
      </c>
      <c r="CX504" t="s">
        <v>3502</v>
      </c>
      <c r="CY504" t="s">
        <v>124</v>
      </c>
      <c r="CZ504" t="s">
        <v>126</v>
      </c>
      <c r="DA504" t="s">
        <v>113</v>
      </c>
      <c r="DB504" t="s">
        <v>121</v>
      </c>
      <c r="DC504" t="s">
        <v>121</v>
      </c>
      <c r="DD504" t="s">
        <v>113</v>
      </c>
    </row>
    <row r="505" spans="1:113" ht="15" customHeight="1" x14ac:dyDescent="0.25">
      <c r="A505" t="s">
        <v>6601</v>
      </c>
      <c r="B505" t="s">
        <v>835</v>
      </c>
      <c r="C505" s="1">
        <v>44107.52675636574</v>
      </c>
      <c r="D505" s="1">
        <v>44159</v>
      </c>
      <c r="E505" t="s">
        <v>113</v>
      </c>
      <c r="F505" t="s">
        <v>282</v>
      </c>
      <c r="G505" t="s">
        <v>12791</v>
      </c>
      <c r="H505" t="s">
        <v>283</v>
      </c>
      <c r="I505">
        <v>10</v>
      </c>
      <c r="K505" s="1">
        <v>44197</v>
      </c>
      <c r="L505" s="1">
        <v>44294</v>
      </c>
      <c r="O505" t="s">
        <v>115</v>
      </c>
      <c r="P505" t="s">
        <v>2145</v>
      </c>
      <c r="Q505" t="s">
        <v>6602</v>
      </c>
      <c r="R505" t="s">
        <v>2146</v>
      </c>
      <c r="S505" t="s">
        <v>124</v>
      </c>
      <c r="T505" t="s">
        <v>2147</v>
      </c>
      <c r="U505" t="s">
        <v>288</v>
      </c>
      <c r="V505" s="3">
        <v>80021</v>
      </c>
      <c r="W505" t="s">
        <v>117</v>
      </c>
      <c r="X505" t="s">
        <v>124</v>
      </c>
      <c r="Y505">
        <v>13034041800</v>
      </c>
      <c r="AA505">
        <v>713920</v>
      </c>
      <c r="AB505" t="s">
        <v>2148</v>
      </c>
      <c r="AC505" t="s">
        <v>2149</v>
      </c>
      <c r="AD505" t="s">
        <v>124</v>
      </c>
      <c r="AE505" t="s">
        <v>2150</v>
      </c>
      <c r="AF505" t="s">
        <v>2146</v>
      </c>
      <c r="AG505" t="s">
        <v>124</v>
      </c>
      <c r="AH505" t="s">
        <v>2147</v>
      </c>
      <c r="AI505" t="s">
        <v>288</v>
      </c>
      <c r="AJ505" s="3">
        <v>80021</v>
      </c>
      <c r="AK505" t="s">
        <v>117</v>
      </c>
      <c r="AL505" t="s">
        <v>124</v>
      </c>
      <c r="AM505">
        <v>13034041800</v>
      </c>
      <c r="AO505" t="s">
        <v>2151</v>
      </c>
      <c r="AP505" t="s">
        <v>141</v>
      </c>
      <c r="AQ505" t="s">
        <v>293</v>
      </c>
      <c r="AR505" t="s">
        <v>294</v>
      </c>
      <c r="AS505" t="s">
        <v>295</v>
      </c>
      <c r="AT505" t="s">
        <v>296</v>
      </c>
      <c r="AU505" t="s">
        <v>297</v>
      </c>
      <c r="AV505" t="s">
        <v>298</v>
      </c>
      <c r="AW505" t="s">
        <v>299</v>
      </c>
      <c r="AX505" s="3">
        <v>90071</v>
      </c>
      <c r="AY505" t="s">
        <v>117</v>
      </c>
      <c r="AZ505" t="s">
        <v>124</v>
      </c>
      <c r="BA505">
        <v>13108203322</v>
      </c>
      <c r="BC505" t="s">
        <v>300</v>
      </c>
      <c r="BD505" t="s">
        <v>301</v>
      </c>
      <c r="BE505" t="s">
        <v>288</v>
      </c>
      <c r="BF505" t="s">
        <v>274</v>
      </c>
      <c r="BG505" t="s">
        <v>288</v>
      </c>
      <c r="BH505" s="1">
        <v>44103.833333333336</v>
      </c>
      <c r="BI505">
        <v>35</v>
      </c>
      <c r="BJ505">
        <v>5</v>
      </c>
      <c r="BK505">
        <v>5</v>
      </c>
      <c r="BL505">
        <v>5</v>
      </c>
      <c r="BM505">
        <v>5</v>
      </c>
      <c r="BN505">
        <v>5</v>
      </c>
      <c r="BO505">
        <v>5</v>
      </c>
      <c r="BP505">
        <v>5</v>
      </c>
      <c r="BQ505" t="str">
        <f>"8:00 AM"</f>
        <v>8:00 AM</v>
      </c>
      <c r="BR505" t="str">
        <f>"5:00 PM"</f>
        <v>5:00 PM</v>
      </c>
      <c r="BS505" t="s">
        <v>120</v>
      </c>
      <c r="BT505">
        <v>0</v>
      </c>
      <c r="BU505">
        <v>12</v>
      </c>
      <c r="BV505" t="s">
        <v>113</v>
      </c>
      <c r="BW505">
        <v>0</v>
      </c>
      <c r="BX505" t="s">
        <v>2152</v>
      </c>
      <c r="BY505" t="s">
        <v>6603</v>
      </c>
      <c r="BZ505" t="s">
        <v>124</v>
      </c>
      <c r="CA505" t="s">
        <v>6604</v>
      </c>
      <c r="CB505" t="s">
        <v>288</v>
      </c>
      <c r="CC505" s="3">
        <v>81225</v>
      </c>
      <c r="CD505" t="s">
        <v>6605</v>
      </c>
      <c r="CE505" t="s">
        <v>5436</v>
      </c>
      <c r="CF505" s="4">
        <v>13.53</v>
      </c>
      <c r="CH505" s="4">
        <v>20.3</v>
      </c>
      <c r="CJ505" t="s">
        <v>123</v>
      </c>
      <c r="CK505" t="s">
        <v>124</v>
      </c>
      <c r="CL505" t="s">
        <v>6606</v>
      </c>
      <c r="CO505" t="s">
        <v>124</v>
      </c>
      <c r="CP505" t="s">
        <v>121</v>
      </c>
      <c r="CQ505" t="s">
        <v>113</v>
      </c>
      <c r="CR505" t="s">
        <v>121</v>
      </c>
      <c r="CS505" t="s">
        <v>113</v>
      </c>
      <c r="CT505" t="s">
        <v>121</v>
      </c>
      <c r="CU505" t="s">
        <v>113</v>
      </c>
      <c r="CV505" t="s">
        <v>124</v>
      </c>
      <c r="CW505" t="str">
        <f>"13034041800"</f>
        <v>13034041800</v>
      </c>
      <c r="CX505" t="s">
        <v>2156</v>
      </c>
      <c r="CY505" t="s">
        <v>124</v>
      </c>
      <c r="CZ505" t="s">
        <v>126</v>
      </c>
      <c r="DA505" t="s">
        <v>113</v>
      </c>
      <c r="DB505" t="s">
        <v>113</v>
      </c>
      <c r="DC505" t="s">
        <v>121</v>
      </c>
      <c r="DD505" t="s">
        <v>113</v>
      </c>
      <c r="DE505" t="s">
        <v>306</v>
      </c>
      <c r="DF505" t="s">
        <v>2157</v>
      </c>
      <c r="DG505" t="s">
        <v>308</v>
      </c>
      <c r="DH505" t="s">
        <v>301</v>
      </c>
      <c r="DI505" t="s">
        <v>309</v>
      </c>
    </row>
    <row r="506" spans="1:113" ht="15" customHeight="1" x14ac:dyDescent="0.25">
      <c r="A506" t="s">
        <v>3348</v>
      </c>
      <c r="B506" t="s">
        <v>129</v>
      </c>
      <c r="C506" s="1">
        <v>44107.53132141204</v>
      </c>
      <c r="D506" s="1">
        <v>44155</v>
      </c>
      <c r="E506" t="s">
        <v>113</v>
      </c>
      <c r="F506" t="s">
        <v>3349</v>
      </c>
      <c r="G506" t="s">
        <v>12786</v>
      </c>
      <c r="H506" t="s">
        <v>131</v>
      </c>
      <c r="I506">
        <v>50</v>
      </c>
      <c r="J506">
        <v>50</v>
      </c>
      <c r="K506" s="1">
        <v>44197</v>
      </c>
      <c r="L506" s="1">
        <v>44500</v>
      </c>
      <c r="M506" s="1">
        <v>44197</v>
      </c>
      <c r="N506" s="1">
        <v>44500</v>
      </c>
      <c r="O506" t="s">
        <v>132</v>
      </c>
      <c r="P506" t="s">
        <v>3350</v>
      </c>
      <c r="R506" t="s">
        <v>3351</v>
      </c>
      <c r="T506" t="s">
        <v>3352</v>
      </c>
      <c r="U506" t="s">
        <v>1700</v>
      </c>
      <c r="V506" s="3">
        <v>72823</v>
      </c>
      <c r="W506" t="s">
        <v>117</v>
      </c>
      <c r="Y506">
        <v>14797471841</v>
      </c>
      <c r="AA506">
        <v>56173</v>
      </c>
      <c r="AB506" t="s">
        <v>3353</v>
      </c>
      <c r="AC506" t="s">
        <v>3354</v>
      </c>
      <c r="AD506" t="s">
        <v>124</v>
      </c>
      <c r="AE506" t="s">
        <v>207</v>
      </c>
      <c r="AF506" t="s">
        <v>3351</v>
      </c>
      <c r="AH506" t="s">
        <v>3352</v>
      </c>
      <c r="AI506" t="s">
        <v>1700</v>
      </c>
      <c r="AJ506" s="3">
        <v>72823</v>
      </c>
      <c r="AK506" t="s">
        <v>117</v>
      </c>
      <c r="AM506">
        <v>14797471841</v>
      </c>
      <c r="AO506" t="s">
        <v>3355</v>
      </c>
      <c r="AP506" t="s">
        <v>239</v>
      </c>
      <c r="AQ506" t="s">
        <v>595</v>
      </c>
      <c r="AR506" t="s">
        <v>596</v>
      </c>
      <c r="AS506" t="s">
        <v>124</v>
      </c>
      <c r="AT506" t="s">
        <v>597</v>
      </c>
      <c r="AU506" t="s">
        <v>475</v>
      </c>
      <c r="AV506" t="s">
        <v>476</v>
      </c>
      <c r="AW506" t="s">
        <v>324</v>
      </c>
      <c r="AX506" s="3">
        <v>83814</v>
      </c>
      <c r="AY506" t="s">
        <v>117</v>
      </c>
      <c r="BA506">
        <v>12087772654</v>
      </c>
      <c r="BC506" t="s">
        <v>598</v>
      </c>
      <c r="BD506" t="s">
        <v>478</v>
      </c>
      <c r="BG506" t="s">
        <v>1700</v>
      </c>
      <c r="BH506" s="1">
        <v>44106.833333333336</v>
      </c>
      <c r="BI506">
        <v>40</v>
      </c>
      <c r="BJ506">
        <v>0</v>
      </c>
      <c r="BK506">
        <v>8</v>
      </c>
      <c r="BL506">
        <v>8</v>
      </c>
      <c r="BM506">
        <v>8</v>
      </c>
      <c r="BN506">
        <v>8</v>
      </c>
      <c r="BO506">
        <v>8</v>
      </c>
      <c r="BP506">
        <v>0</v>
      </c>
      <c r="BQ506" t="str">
        <f>"8:00 AM"</f>
        <v>8:00 AM</v>
      </c>
      <c r="BR506" t="str">
        <f>"4:00 PM"</f>
        <v>4:00 PM</v>
      </c>
      <c r="BS506" t="s">
        <v>120</v>
      </c>
      <c r="BT506">
        <v>0</v>
      </c>
      <c r="BU506">
        <v>0</v>
      </c>
      <c r="BV506" t="s">
        <v>113</v>
      </c>
      <c r="BW506">
        <v>0</v>
      </c>
      <c r="BX506" t="s">
        <v>3356</v>
      </c>
      <c r="BY506" t="s">
        <v>3357</v>
      </c>
      <c r="CA506" t="s">
        <v>3358</v>
      </c>
      <c r="CB506" t="s">
        <v>1700</v>
      </c>
      <c r="CC506" s="3">
        <v>71832</v>
      </c>
      <c r="CD506" t="s">
        <v>3359</v>
      </c>
      <c r="CE506" t="s">
        <v>3360</v>
      </c>
      <c r="CF506" s="4">
        <v>11.08</v>
      </c>
      <c r="CG506" s="4">
        <v>15.24</v>
      </c>
      <c r="CH506" s="4">
        <v>16.62</v>
      </c>
      <c r="CI506" s="4">
        <v>22.86</v>
      </c>
      <c r="CJ506" t="s">
        <v>123</v>
      </c>
      <c r="CK506" t="s">
        <v>2251</v>
      </c>
      <c r="CL506" t="s">
        <v>3361</v>
      </c>
      <c r="CO506" t="s">
        <v>124</v>
      </c>
      <c r="CP506" t="s">
        <v>121</v>
      </c>
      <c r="CQ506" t="s">
        <v>121</v>
      </c>
      <c r="CR506" t="s">
        <v>121</v>
      </c>
      <c r="CS506" t="s">
        <v>121</v>
      </c>
      <c r="CT506" t="s">
        <v>121</v>
      </c>
      <c r="CU506" t="s">
        <v>121</v>
      </c>
      <c r="CV506" t="s">
        <v>485</v>
      </c>
      <c r="CW506" t="str">
        <f>"14717471841"</f>
        <v>14717471841</v>
      </c>
      <c r="CX506" t="s">
        <v>3355</v>
      </c>
      <c r="CY506" t="s">
        <v>124</v>
      </c>
      <c r="CZ506" t="s">
        <v>126</v>
      </c>
      <c r="DA506" t="s">
        <v>113</v>
      </c>
      <c r="DB506" t="s">
        <v>113</v>
      </c>
      <c r="DC506" t="s">
        <v>121</v>
      </c>
      <c r="DD506" t="s">
        <v>113</v>
      </c>
    </row>
    <row r="507" spans="1:113" ht="15" customHeight="1" x14ac:dyDescent="0.25">
      <c r="A507" t="s">
        <v>10591</v>
      </c>
      <c r="B507" t="s">
        <v>129</v>
      </c>
      <c r="C507" s="1">
        <v>44107.533405324073</v>
      </c>
      <c r="D507" s="1">
        <v>44154</v>
      </c>
      <c r="E507" t="s">
        <v>113</v>
      </c>
      <c r="F507" t="s">
        <v>5913</v>
      </c>
      <c r="G507" t="s">
        <v>12786</v>
      </c>
      <c r="H507" t="s">
        <v>131</v>
      </c>
      <c r="I507">
        <v>6</v>
      </c>
      <c r="J507">
        <v>6</v>
      </c>
      <c r="K507" s="1">
        <v>44197</v>
      </c>
      <c r="L507" s="1">
        <v>44377</v>
      </c>
      <c r="M507" s="1">
        <v>44197</v>
      </c>
      <c r="N507" s="1">
        <v>44377</v>
      </c>
      <c r="O507" t="s">
        <v>132</v>
      </c>
      <c r="P507" t="s">
        <v>5914</v>
      </c>
      <c r="R507" t="s">
        <v>5915</v>
      </c>
      <c r="S507" t="s">
        <v>214</v>
      </c>
      <c r="T507" t="s">
        <v>4409</v>
      </c>
      <c r="U507" t="s">
        <v>348</v>
      </c>
      <c r="V507" s="3">
        <v>30339</v>
      </c>
      <c r="W507" t="s">
        <v>117</v>
      </c>
      <c r="Y507">
        <v>17703734593</v>
      </c>
      <c r="AA507">
        <v>56173</v>
      </c>
      <c r="AB507" t="s">
        <v>5916</v>
      </c>
      <c r="AC507" t="s">
        <v>2481</v>
      </c>
      <c r="AD507" t="s">
        <v>4010</v>
      </c>
      <c r="AE507" t="s">
        <v>4239</v>
      </c>
      <c r="AF507" t="s">
        <v>5915</v>
      </c>
      <c r="AG507" t="s">
        <v>214</v>
      </c>
      <c r="AH507" t="s">
        <v>4409</v>
      </c>
      <c r="AI507" t="s">
        <v>348</v>
      </c>
      <c r="AJ507" s="3">
        <v>30339</v>
      </c>
      <c r="AK507" t="s">
        <v>117</v>
      </c>
      <c r="AM507">
        <v>17703734593</v>
      </c>
      <c r="AO507" t="s">
        <v>5922</v>
      </c>
      <c r="AP507" t="s">
        <v>239</v>
      </c>
      <c r="AQ507" t="s">
        <v>595</v>
      </c>
      <c r="AR507" t="s">
        <v>596</v>
      </c>
      <c r="AS507" t="s">
        <v>124</v>
      </c>
      <c r="AT507" t="s">
        <v>597</v>
      </c>
      <c r="AU507" t="s">
        <v>475</v>
      </c>
      <c r="AV507" t="s">
        <v>476</v>
      </c>
      <c r="AW507" t="s">
        <v>324</v>
      </c>
      <c r="AX507" s="3">
        <v>83814</v>
      </c>
      <c r="AY507" t="s">
        <v>117</v>
      </c>
      <c r="BA507">
        <v>12087772654</v>
      </c>
      <c r="BC507" t="s">
        <v>598</v>
      </c>
      <c r="BD507" t="s">
        <v>478</v>
      </c>
      <c r="BG507" t="s">
        <v>158</v>
      </c>
      <c r="BH507" s="1">
        <v>44106.833333333336</v>
      </c>
      <c r="BI507">
        <v>40</v>
      </c>
      <c r="BJ507">
        <v>0</v>
      </c>
      <c r="BK507">
        <v>8</v>
      </c>
      <c r="BL507">
        <v>8</v>
      </c>
      <c r="BM507">
        <v>8</v>
      </c>
      <c r="BN507">
        <v>8</v>
      </c>
      <c r="BO507">
        <v>8</v>
      </c>
      <c r="BP507">
        <v>0</v>
      </c>
      <c r="BQ507" t="str">
        <f>"8:00 AM"</f>
        <v>8:00 AM</v>
      </c>
      <c r="BR507" t="str">
        <f>"5:00 PM"</f>
        <v>5:00 PM</v>
      </c>
      <c r="BS507" t="s">
        <v>120</v>
      </c>
      <c r="BT507">
        <v>0</v>
      </c>
      <c r="BU507">
        <v>0</v>
      </c>
      <c r="BV507" t="s">
        <v>113</v>
      </c>
      <c r="BW507">
        <v>0</v>
      </c>
      <c r="BX507" t="s">
        <v>10592</v>
      </c>
      <c r="BY507" t="s">
        <v>10593</v>
      </c>
      <c r="CA507" t="s">
        <v>329</v>
      </c>
      <c r="CB507" t="s">
        <v>158</v>
      </c>
      <c r="CC507" s="3">
        <v>75204</v>
      </c>
      <c r="CD507" t="s">
        <v>315</v>
      </c>
      <c r="CE507" t="s">
        <v>1090</v>
      </c>
      <c r="CF507" s="4">
        <v>15.23</v>
      </c>
      <c r="CH507" s="4">
        <v>22.85</v>
      </c>
      <c r="CJ507" t="s">
        <v>123</v>
      </c>
      <c r="CK507" t="s">
        <v>5920</v>
      </c>
      <c r="CL507" t="s">
        <v>10594</v>
      </c>
      <c r="CO507" t="s">
        <v>124</v>
      </c>
      <c r="CP507" t="s">
        <v>121</v>
      </c>
      <c r="CQ507" t="s">
        <v>121</v>
      </c>
      <c r="CR507" t="s">
        <v>121</v>
      </c>
      <c r="CS507" t="s">
        <v>121</v>
      </c>
      <c r="CT507" t="s">
        <v>121</v>
      </c>
      <c r="CU507" t="s">
        <v>113</v>
      </c>
      <c r="CV507" t="s">
        <v>485</v>
      </c>
      <c r="CW507" t="str">
        <f>"17706170379"</f>
        <v>17706170379</v>
      </c>
      <c r="CX507" t="s">
        <v>5922</v>
      </c>
      <c r="CY507" t="s">
        <v>124</v>
      </c>
      <c r="CZ507" t="s">
        <v>126</v>
      </c>
      <c r="DA507" t="s">
        <v>113</v>
      </c>
      <c r="DB507" t="s">
        <v>121</v>
      </c>
      <c r="DC507" t="s">
        <v>121</v>
      </c>
      <c r="DD507" t="s">
        <v>113</v>
      </c>
    </row>
    <row r="508" spans="1:113" ht="15" customHeight="1" x14ac:dyDescent="0.25">
      <c r="A508" t="s">
        <v>11939</v>
      </c>
      <c r="B508" t="s">
        <v>129</v>
      </c>
      <c r="C508" s="1">
        <v>44107.535260185185</v>
      </c>
      <c r="D508" s="1">
        <v>44148</v>
      </c>
      <c r="E508" t="s">
        <v>113</v>
      </c>
      <c r="F508" t="s">
        <v>3275</v>
      </c>
      <c r="G508" t="s">
        <v>12798</v>
      </c>
      <c r="H508" t="s">
        <v>649</v>
      </c>
      <c r="I508">
        <v>10</v>
      </c>
      <c r="J508">
        <v>10</v>
      </c>
      <c r="K508" s="1">
        <v>44197</v>
      </c>
      <c r="L508" s="1">
        <v>44500</v>
      </c>
      <c r="M508" s="1">
        <v>44197</v>
      </c>
      <c r="N508" s="1">
        <v>44500</v>
      </c>
      <c r="O508" t="s">
        <v>132</v>
      </c>
      <c r="P508" t="s">
        <v>11940</v>
      </c>
      <c r="R508" t="s">
        <v>11941</v>
      </c>
      <c r="T508" t="s">
        <v>4956</v>
      </c>
      <c r="U508" t="s">
        <v>1292</v>
      </c>
      <c r="V508" s="3">
        <v>16127</v>
      </c>
      <c r="W508" t="s">
        <v>117</v>
      </c>
      <c r="Y508">
        <v>14124186418</v>
      </c>
      <c r="Z508">
        <v>0</v>
      </c>
      <c r="AA508">
        <v>71399</v>
      </c>
      <c r="AB508" t="s">
        <v>4953</v>
      </c>
      <c r="AC508" t="s">
        <v>2583</v>
      </c>
      <c r="AE508" t="s">
        <v>161</v>
      </c>
      <c r="AF508" t="s">
        <v>11942</v>
      </c>
      <c r="AH508" t="s">
        <v>4952</v>
      </c>
      <c r="AI508" t="s">
        <v>1292</v>
      </c>
      <c r="AJ508" s="3">
        <v>16127</v>
      </c>
      <c r="AK508" t="s">
        <v>117</v>
      </c>
      <c r="AM508">
        <v>14124186418</v>
      </c>
      <c r="AN508">
        <v>0</v>
      </c>
      <c r="AO508" t="s">
        <v>11943</v>
      </c>
      <c r="AP508" t="s">
        <v>239</v>
      </c>
      <c r="AQ508" t="s">
        <v>991</v>
      </c>
      <c r="AR508" t="s">
        <v>992</v>
      </c>
      <c r="AS508" t="s">
        <v>993</v>
      </c>
      <c r="AT508" t="s">
        <v>994</v>
      </c>
      <c r="AU508" t="s">
        <v>995</v>
      </c>
      <c r="AV508" t="s">
        <v>996</v>
      </c>
      <c r="AW508" t="s">
        <v>158</v>
      </c>
      <c r="AX508" s="3">
        <v>78550</v>
      </c>
      <c r="AY508" t="s">
        <v>117</v>
      </c>
      <c r="AZ508" t="s">
        <v>124</v>
      </c>
      <c r="BA508">
        <v>19564408720</v>
      </c>
      <c r="BB508">
        <v>0</v>
      </c>
      <c r="BC508" t="s">
        <v>1143</v>
      </c>
      <c r="BD508" t="s">
        <v>998</v>
      </c>
      <c r="BG508" t="s">
        <v>1292</v>
      </c>
      <c r="BH508" s="1">
        <v>44470.833333333336</v>
      </c>
      <c r="BI508">
        <v>40</v>
      </c>
      <c r="BJ508">
        <v>8</v>
      </c>
      <c r="BK508">
        <v>0</v>
      </c>
      <c r="BL508">
        <v>0</v>
      </c>
      <c r="BM508">
        <v>8</v>
      </c>
      <c r="BN508">
        <v>8</v>
      </c>
      <c r="BO508">
        <v>8</v>
      </c>
      <c r="BP508">
        <v>8</v>
      </c>
      <c r="BQ508" t="str">
        <f>"1:00 PM"</f>
        <v>1:00 PM</v>
      </c>
      <c r="BR508" t="str">
        <f>"10:00 PM"</f>
        <v>10:00 PM</v>
      </c>
      <c r="BS508" t="s">
        <v>120</v>
      </c>
      <c r="BT508">
        <v>0</v>
      </c>
      <c r="BU508">
        <v>0</v>
      </c>
      <c r="BV508" t="s">
        <v>113</v>
      </c>
      <c r="BW508">
        <v>0</v>
      </c>
      <c r="BX508" t="s">
        <v>999</v>
      </c>
      <c r="BY508" t="s">
        <v>11941</v>
      </c>
      <c r="CA508" t="s">
        <v>4956</v>
      </c>
      <c r="CB508" t="s">
        <v>1292</v>
      </c>
      <c r="CC508" s="3">
        <v>16127</v>
      </c>
      <c r="CD508" t="s">
        <v>4957</v>
      </c>
      <c r="CE508" t="s">
        <v>4958</v>
      </c>
      <c r="CF508" s="4">
        <v>8.61</v>
      </c>
      <c r="CG508" s="4">
        <v>11.37</v>
      </c>
      <c r="CH508" s="4">
        <v>0</v>
      </c>
      <c r="CI508" s="4">
        <v>0</v>
      </c>
      <c r="CJ508" t="s">
        <v>123</v>
      </c>
      <c r="CK508" t="s">
        <v>1004</v>
      </c>
      <c r="CL508" t="s">
        <v>11944</v>
      </c>
      <c r="CO508" t="s">
        <v>124</v>
      </c>
      <c r="CP508" t="s">
        <v>121</v>
      </c>
      <c r="CQ508" t="s">
        <v>121</v>
      </c>
      <c r="CR508" t="s">
        <v>113</v>
      </c>
      <c r="CS508" t="s">
        <v>121</v>
      </c>
      <c r="CT508" t="s">
        <v>121</v>
      </c>
      <c r="CU508" t="s">
        <v>121</v>
      </c>
      <c r="CV508" t="s">
        <v>11356</v>
      </c>
      <c r="CW508" t="str">
        <f>"14124186418"</f>
        <v>14124186418</v>
      </c>
      <c r="CX508" t="s">
        <v>11943</v>
      </c>
      <c r="CY508" t="s">
        <v>124</v>
      </c>
      <c r="CZ508" t="s">
        <v>126</v>
      </c>
      <c r="DA508" t="s">
        <v>113</v>
      </c>
      <c r="DB508" t="s">
        <v>121</v>
      </c>
      <c r="DC508" t="s">
        <v>121</v>
      </c>
      <c r="DD508" t="s">
        <v>113</v>
      </c>
    </row>
    <row r="509" spans="1:113" ht="15" customHeight="1" x14ac:dyDescent="0.25">
      <c r="A509" t="s">
        <v>3737</v>
      </c>
      <c r="B509" t="s">
        <v>1009</v>
      </c>
      <c r="C509" s="1">
        <v>44107.538791319443</v>
      </c>
      <c r="D509" s="1">
        <v>44151</v>
      </c>
      <c r="E509" t="s">
        <v>113</v>
      </c>
      <c r="F509" t="s">
        <v>561</v>
      </c>
      <c r="G509" t="s">
        <v>12787</v>
      </c>
      <c r="H509" t="s">
        <v>176</v>
      </c>
      <c r="I509">
        <v>20</v>
      </c>
      <c r="J509">
        <v>20</v>
      </c>
      <c r="K509" s="1">
        <v>44197</v>
      </c>
      <c r="L509" s="1">
        <v>44470</v>
      </c>
      <c r="M509" s="1">
        <v>44197</v>
      </c>
      <c r="N509" s="1">
        <v>44470</v>
      </c>
      <c r="O509" t="s">
        <v>132</v>
      </c>
      <c r="P509" t="s">
        <v>3738</v>
      </c>
      <c r="R509" t="s">
        <v>3739</v>
      </c>
      <c r="T509" t="s">
        <v>926</v>
      </c>
      <c r="U509" t="s">
        <v>182</v>
      </c>
      <c r="V509" s="3">
        <v>97501</v>
      </c>
      <c r="W509" t="s">
        <v>117</v>
      </c>
      <c r="Y509">
        <v>15416218751</v>
      </c>
      <c r="AA509">
        <v>11531</v>
      </c>
      <c r="AB509" t="s">
        <v>2879</v>
      </c>
      <c r="AC509" t="s">
        <v>3740</v>
      </c>
      <c r="AD509" t="s">
        <v>124</v>
      </c>
      <c r="AE509" t="s">
        <v>161</v>
      </c>
      <c r="AF509" t="s">
        <v>3739</v>
      </c>
      <c r="AH509" t="s">
        <v>926</v>
      </c>
      <c r="AI509" t="s">
        <v>182</v>
      </c>
      <c r="AJ509" s="3">
        <v>97501</v>
      </c>
      <c r="AK509" t="s">
        <v>117</v>
      </c>
      <c r="AM509">
        <v>15416218751</v>
      </c>
      <c r="AO509" t="s">
        <v>3741</v>
      </c>
      <c r="AP509" t="s">
        <v>239</v>
      </c>
      <c r="AQ509" t="s">
        <v>595</v>
      </c>
      <c r="AR509" t="s">
        <v>596</v>
      </c>
      <c r="AS509" t="s">
        <v>124</v>
      </c>
      <c r="AT509" t="s">
        <v>597</v>
      </c>
      <c r="AU509" t="s">
        <v>475</v>
      </c>
      <c r="AV509" t="s">
        <v>476</v>
      </c>
      <c r="AW509" t="s">
        <v>324</v>
      </c>
      <c r="AX509" s="3">
        <v>83814</v>
      </c>
      <c r="AY509" t="s">
        <v>117</v>
      </c>
      <c r="BA509">
        <v>12087772654</v>
      </c>
      <c r="BC509" t="s">
        <v>598</v>
      </c>
      <c r="BD509" t="s">
        <v>478</v>
      </c>
      <c r="BG509" t="s">
        <v>182</v>
      </c>
      <c r="BH509" s="1">
        <v>44106.833333333336</v>
      </c>
      <c r="BI509">
        <v>40</v>
      </c>
      <c r="BJ509">
        <v>0</v>
      </c>
      <c r="BK509">
        <v>8</v>
      </c>
      <c r="BL509">
        <v>8</v>
      </c>
      <c r="BM509">
        <v>8</v>
      </c>
      <c r="BN509">
        <v>8</v>
      </c>
      <c r="BO509">
        <v>8</v>
      </c>
      <c r="BP509">
        <v>0</v>
      </c>
      <c r="BQ509" t="str">
        <f>"6:00 AM"</f>
        <v>6:00 AM</v>
      </c>
      <c r="BR509" t="str">
        <f>"4:00 PM"</f>
        <v>4:00 PM</v>
      </c>
      <c r="BS509" t="s">
        <v>120</v>
      </c>
      <c r="BT509">
        <v>0</v>
      </c>
      <c r="BU509">
        <v>3</v>
      </c>
      <c r="BV509" t="s">
        <v>113</v>
      </c>
      <c r="BW509">
        <v>0</v>
      </c>
      <c r="BX509" t="s">
        <v>2621</v>
      </c>
      <c r="BY509" t="s">
        <v>3742</v>
      </c>
      <c r="CA509" t="s">
        <v>926</v>
      </c>
      <c r="CB509" t="s">
        <v>182</v>
      </c>
      <c r="CC509" s="3">
        <v>97501</v>
      </c>
      <c r="CD509" t="s">
        <v>137</v>
      </c>
      <c r="CE509" t="s">
        <v>582</v>
      </c>
      <c r="CF509" s="4">
        <v>13.47</v>
      </c>
      <c r="CG509" s="4">
        <v>18.899999999999999</v>
      </c>
      <c r="CH509" s="4">
        <v>20.21</v>
      </c>
      <c r="CI509" s="4">
        <v>28.35</v>
      </c>
      <c r="CJ509" t="s">
        <v>123</v>
      </c>
      <c r="CK509" t="s">
        <v>603</v>
      </c>
      <c r="CL509" t="s">
        <v>3743</v>
      </c>
      <c r="CO509" t="s">
        <v>124</v>
      </c>
      <c r="CP509" t="s">
        <v>121</v>
      </c>
      <c r="CQ509" t="s">
        <v>121</v>
      </c>
      <c r="CR509" t="s">
        <v>121</v>
      </c>
      <c r="CS509" t="s">
        <v>113</v>
      </c>
      <c r="CT509" t="s">
        <v>121</v>
      </c>
      <c r="CU509" t="s">
        <v>121</v>
      </c>
      <c r="CV509" t="s">
        <v>485</v>
      </c>
      <c r="CW509" t="str">
        <f>"15416218751"</f>
        <v>15416218751</v>
      </c>
      <c r="CX509" t="s">
        <v>3741</v>
      </c>
      <c r="CY509" t="s">
        <v>124</v>
      </c>
      <c r="CZ509" t="s">
        <v>126</v>
      </c>
      <c r="DA509" t="s">
        <v>113</v>
      </c>
      <c r="DB509" t="s">
        <v>121</v>
      </c>
      <c r="DC509" t="s">
        <v>121</v>
      </c>
      <c r="DD509" t="s">
        <v>113</v>
      </c>
    </row>
    <row r="510" spans="1:113" ht="15" customHeight="1" x14ac:dyDescent="0.25">
      <c r="A510" t="s">
        <v>3385</v>
      </c>
      <c r="B510" t="s">
        <v>852</v>
      </c>
      <c r="C510" s="1">
        <v>44107.544748263892</v>
      </c>
      <c r="D510" s="1">
        <v>44140</v>
      </c>
      <c r="E510" t="s">
        <v>113</v>
      </c>
      <c r="F510" t="s">
        <v>3386</v>
      </c>
      <c r="G510" t="s">
        <v>12786</v>
      </c>
      <c r="H510" t="s">
        <v>131</v>
      </c>
      <c r="I510">
        <v>80</v>
      </c>
      <c r="K510" s="1">
        <v>44197</v>
      </c>
      <c r="L510" s="1">
        <v>44500</v>
      </c>
      <c r="O510" t="s">
        <v>115</v>
      </c>
      <c r="P510" t="s">
        <v>3387</v>
      </c>
      <c r="R510" t="s">
        <v>3388</v>
      </c>
      <c r="T510" t="s">
        <v>2821</v>
      </c>
      <c r="U510" t="s">
        <v>1047</v>
      </c>
      <c r="V510" s="3">
        <v>63304</v>
      </c>
      <c r="W510" t="s">
        <v>117</v>
      </c>
      <c r="Y510">
        <v>16363298550</v>
      </c>
      <c r="AA510">
        <v>56173</v>
      </c>
      <c r="AB510" t="s">
        <v>3389</v>
      </c>
      <c r="AC510" t="s">
        <v>1158</v>
      </c>
      <c r="AD510" t="s">
        <v>3390</v>
      </c>
      <c r="AE510" t="s">
        <v>3391</v>
      </c>
      <c r="AF510" t="s">
        <v>3388</v>
      </c>
      <c r="AH510" t="s">
        <v>2821</v>
      </c>
      <c r="AI510" t="s">
        <v>1047</v>
      </c>
      <c r="AJ510" s="3">
        <v>63304</v>
      </c>
      <c r="AK510" t="s">
        <v>117</v>
      </c>
      <c r="AM510">
        <v>16363298550</v>
      </c>
      <c r="AO510" t="s">
        <v>3392</v>
      </c>
      <c r="AP510" t="s">
        <v>239</v>
      </c>
      <c r="AQ510" t="s">
        <v>595</v>
      </c>
      <c r="AR510" t="s">
        <v>596</v>
      </c>
      <c r="AS510" t="s">
        <v>124</v>
      </c>
      <c r="AT510" t="s">
        <v>597</v>
      </c>
      <c r="AU510" t="s">
        <v>475</v>
      </c>
      <c r="AV510" t="s">
        <v>476</v>
      </c>
      <c r="AW510" t="s">
        <v>324</v>
      </c>
      <c r="AX510" s="3">
        <v>83814</v>
      </c>
      <c r="AY510" t="s">
        <v>117</v>
      </c>
      <c r="BA510">
        <v>12087772654</v>
      </c>
      <c r="BC510" t="s">
        <v>598</v>
      </c>
      <c r="BD510" t="s">
        <v>478</v>
      </c>
      <c r="BG510" t="s">
        <v>1047</v>
      </c>
      <c r="BH510" s="1">
        <v>44106.833333333336</v>
      </c>
      <c r="BI510">
        <v>40</v>
      </c>
      <c r="BJ510">
        <v>0</v>
      </c>
      <c r="BK510">
        <v>8</v>
      </c>
      <c r="BL510">
        <v>8</v>
      </c>
      <c r="BM510">
        <v>8</v>
      </c>
      <c r="BN510">
        <v>8</v>
      </c>
      <c r="BO510">
        <v>8</v>
      </c>
      <c r="BP510">
        <v>0</v>
      </c>
      <c r="BQ510" t="str">
        <f>"7:00 AM"</f>
        <v>7:00 AM</v>
      </c>
      <c r="BR510" t="str">
        <f>"3:30 PM"</f>
        <v>3:30 PM</v>
      </c>
      <c r="BS510" t="s">
        <v>120</v>
      </c>
      <c r="BT510">
        <v>0</v>
      </c>
      <c r="BU510">
        <v>0</v>
      </c>
      <c r="BV510" t="s">
        <v>113</v>
      </c>
      <c r="BW510">
        <v>0</v>
      </c>
      <c r="BX510" t="s">
        <v>3393</v>
      </c>
      <c r="BY510" t="s">
        <v>3394</v>
      </c>
      <c r="CA510" t="s">
        <v>3395</v>
      </c>
      <c r="CB510" t="s">
        <v>1047</v>
      </c>
      <c r="CC510" s="3">
        <v>63304</v>
      </c>
      <c r="CD510" t="s">
        <v>2828</v>
      </c>
      <c r="CE510" t="s">
        <v>1056</v>
      </c>
      <c r="CF510" s="4">
        <v>15.37</v>
      </c>
      <c r="CG510" s="4">
        <v>18</v>
      </c>
      <c r="CH510" s="4">
        <v>23.06</v>
      </c>
      <c r="CI510" s="4">
        <v>27</v>
      </c>
      <c r="CJ510" t="s">
        <v>123</v>
      </c>
      <c r="CK510" t="s">
        <v>483</v>
      </c>
      <c r="CL510" t="s">
        <v>3396</v>
      </c>
      <c r="CO510" t="s">
        <v>124</v>
      </c>
      <c r="CP510" t="s">
        <v>121</v>
      </c>
      <c r="CQ510" t="s">
        <v>121</v>
      </c>
      <c r="CR510" t="s">
        <v>121</v>
      </c>
      <c r="CS510" t="s">
        <v>121</v>
      </c>
      <c r="CT510" t="s">
        <v>121</v>
      </c>
      <c r="CU510" t="s">
        <v>113</v>
      </c>
      <c r="CV510" t="s">
        <v>485</v>
      </c>
      <c r="CW510" t="str">
        <f>"16363298550"</f>
        <v>16363298550</v>
      </c>
      <c r="CX510" t="s">
        <v>3392</v>
      </c>
      <c r="CY510" t="s">
        <v>124</v>
      </c>
      <c r="CZ510" t="s">
        <v>126</v>
      </c>
      <c r="DA510" t="s">
        <v>113</v>
      </c>
      <c r="DB510" t="s">
        <v>121</v>
      </c>
      <c r="DC510" t="s">
        <v>121</v>
      </c>
      <c r="DD510" t="s">
        <v>113</v>
      </c>
    </row>
    <row r="511" spans="1:113" ht="15" customHeight="1" x14ac:dyDescent="0.25">
      <c r="A511" t="s">
        <v>10642</v>
      </c>
      <c r="B511" t="s">
        <v>129</v>
      </c>
      <c r="C511" s="1">
        <v>44107.549170138889</v>
      </c>
      <c r="D511" s="1">
        <v>44148</v>
      </c>
      <c r="E511" t="s">
        <v>113</v>
      </c>
      <c r="F511" t="s">
        <v>1135</v>
      </c>
      <c r="G511" t="s">
        <v>12798</v>
      </c>
      <c r="H511" t="s">
        <v>649</v>
      </c>
      <c r="I511">
        <v>16</v>
      </c>
      <c r="J511">
        <v>16</v>
      </c>
      <c r="K511" s="1">
        <v>44197</v>
      </c>
      <c r="L511" s="1">
        <v>44304</v>
      </c>
      <c r="M511" s="1">
        <v>44197</v>
      </c>
      <c r="N511" s="1">
        <v>44304</v>
      </c>
      <c r="O511" t="s">
        <v>132</v>
      </c>
      <c r="P511" t="s">
        <v>10643</v>
      </c>
      <c r="R511" t="s">
        <v>10644</v>
      </c>
      <c r="S511" t="s">
        <v>10645</v>
      </c>
      <c r="T511" t="s">
        <v>1984</v>
      </c>
      <c r="U511" t="s">
        <v>234</v>
      </c>
      <c r="V511" s="3">
        <v>34997</v>
      </c>
      <c r="W511" t="s">
        <v>117</v>
      </c>
      <c r="Y511">
        <v>17722250300</v>
      </c>
      <c r="Z511">
        <v>0</v>
      </c>
      <c r="AA511">
        <v>711190</v>
      </c>
      <c r="AB511" t="s">
        <v>10646</v>
      </c>
      <c r="AC511" t="s">
        <v>1158</v>
      </c>
      <c r="AE511" t="s">
        <v>263</v>
      </c>
      <c r="AF511" t="s">
        <v>10644</v>
      </c>
      <c r="AG511" t="s">
        <v>10645</v>
      </c>
      <c r="AH511" t="s">
        <v>1984</v>
      </c>
      <c r="AI511" t="s">
        <v>234</v>
      </c>
      <c r="AJ511" s="3">
        <v>34997</v>
      </c>
      <c r="AK511" t="s">
        <v>117</v>
      </c>
      <c r="AM511">
        <v>17722852208</v>
      </c>
      <c r="AN511">
        <v>0</v>
      </c>
      <c r="AO511" t="s">
        <v>10647</v>
      </c>
      <c r="AP511" t="s">
        <v>239</v>
      </c>
      <c r="AQ511" t="s">
        <v>991</v>
      </c>
      <c r="AR511" t="s">
        <v>992</v>
      </c>
      <c r="AS511" t="s">
        <v>993</v>
      </c>
      <c r="AT511" t="s">
        <v>994</v>
      </c>
      <c r="AU511" t="s">
        <v>995</v>
      </c>
      <c r="AV511" t="s">
        <v>996</v>
      </c>
      <c r="AW511" t="s">
        <v>158</v>
      </c>
      <c r="AX511" s="3">
        <v>78550</v>
      </c>
      <c r="AY511" t="s">
        <v>117</v>
      </c>
      <c r="AZ511" t="s">
        <v>124</v>
      </c>
      <c r="BA511">
        <v>19564408720</v>
      </c>
      <c r="BB511">
        <v>0</v>
      </c>
      <c r="BC511" t="s">
        <v>1143</v>
      </c>
      <c r="BD511" t="s">
        <v>998</v>
      </c>
      <c r="BG511" t="s">
        <v>158</v>
      </c>
      <c r="BH511" s="1">
        <v>44106.833333333336</v>
      </c>
      <c r="BI511">
        <v>40</v>
      </c>
      <c r="BJ511">
        <v>8</v>
      </c>
      <c r="BK511">
        <v>0</v>
      </c>
      <c r="BL511">
        <v>0</v>
      </c>
      <c r="BM511">
        <v>8</v>
      </c>
      <c r="BN511">
        <v>8</v>
      </c>
      <c r="BO511">
        <v>8</v>
      </c>
      <c r="BP511">
        <v>8</v>
      </c>
      <c r="BQ511" t="str">
        <f>"1:00 PM"</f>
        <v>1:00 PM</v>
      </c>
      <c r="BR511" t="str">
        <f>"10:00 PM"</f>
        <v>10:00 PM</v>
      </c>
      <c r="BS511" t="s">
        <v>120</v>
      </c>
      <c r="BT511">
        <v>0</v>
      </c>
      <c r="BU511">
        <v>0</v>
      </c>
      <c r="BV511" t="s">
        <v>113</v>
      </c>
      <c r="BW511">
        <v>0</v>
      </c>
      <c r="BX511" t="s">
        <v>999</v>
      </c>
      <c r="BY511" t="s">
        <v>10648</v>
      </c>
      <c r="CA511" t="s">
        <v>10649</v>
      </c>
      <c r="CB511" t="s">
        <v>234</v>
      </c>
      <c r="CC511" s="3">
        <v>34957</v>
      </c>
      <c r="CD511" t="s">
        <v>5802</v>
      </c>
      <c r="CE511" t="s">
        <v>5803</v>
      </c>
      <c r="CF511" s="4">
        <v>10.82</v>
      </c>
      <c r="CG511" s="4">
        <v>11.39</v>
      </c>
      <c r="CH511" s="4">
        <v>0</v>
      </c>
      <c r="CI511" s="4">
        <v>0</v>
      </c>
      <c r="CJ511" t="s">
        <v>123</v>
      </c>
      <c r="CK511" t="s">
        <v>1004</v>
      </c>
      <c r="CL511" t="s">
        <v>10650</v>
      </c>
      <c r="CO511" t="s">
        <v>124</v>
      </c>
      <c r="CP511" t="s">
        <v>121</v>
      </c>
      <c r="CQ511" t="s">
        <v>121</v>
      </c>
      <c r="CR511" t="s">
        <v>113</v>
      </c>
      <c r="CS511" t="s">
        <v>121</v>
      </c>
      <c r="CT511" t="s">
        <v>121</v>
      </c>
      <c r="CU511" t="s">
        <v>121</v>
      </c>
      <c r="CV511" t="s">
        <v>3288</v>
      </c>
      <c r="CW511" t="str">
        <f>"17722250300"</f>
        <v>17722250300</v>
      </c>
      <c r="CX511" t="s">
        <v>10651</v>
      </c>
      <c r="CY511" t="s">
        <v>10652</v>
      </c>
      <c r="CZ511" t="s">
        <v>126</v>
      </c>
      <c r="DA511" t="s">
        <v>113</v>
      </c>
      <c r="DB511" t="s">
        <v>121</v>
      </c>
      <c r="DC511" t="s">
        <v>121</v>
      </c>
      <c r="DD511" t="s">
        <v>113</v>
      </c>
    </row>
    <row r="512" spans="1:113" ht="15" customHeight="1" x14ac:dyDescent="0.25">
      <c r="A512" t="s">
        <v>11889</v>
      </c>
      <c r="B512" t="s">
        <v>129</v>
      </c>
      <c r="C512" s="1">
        <v>44107.559171759262</v>
      </c>
      <c r="D512" s="1">
        <v>44148</v>
      </c>
      <c r="E512" t="s">
        <v>113</v>
      </c>
      <c r="F512" t="s">
        <v>11890</v>
      </c>
      <c r="G512" t="s">
        <v>12797</v>
      </c>
      <c r="H512" t="s">
        <v>537</v>
      </c>
      <c r="I512">
        <v>100</v>
      </c>
      <c r="J512">
        <v>100</v>
      </c>
      <c r="K512" s="1">
        <v>44197</v>
      </c>
      <c r="L512" s="1">
        <v>44392</v>
      </c>
      <c r="M512" s="1">
        <v>44197</v>
      </c>
      <c r="N512" s="1">
        <v>44392</v>
      </c>
      <c r="O512" t="s">
        <v>132</v>
      </c>
      <c r="P512" t="s">
        <v>11891</v>
      </c>
      <c r="R512" t="s">
        <v>11892</v>
      </c>
      <c r="S512" t="s">
        <v>11893</v>
      </c>
      <c r="T512" t="s">
        <v>11894</v>
      </c>
      <c r="U512" t="s">
        <v>541</v>
      </c>
      <c r="V512" s="3">
        <v>70526</v>
      </c>
      <c r="W512" t="s">
        <v>117</v>
      </c>
      <c r="Y512">
        <v>13377836220</v>
      </c>
      <c r="AA512">
        <v>31171</v>
      </c>
      <c r="AB512" t="s">
        <v>10466</v>
      </c>
      <c r="AC512" t="s">
        <v>11895</v>
      </c>
      <c r="AD512" t="s">
        <v>1426</v>
      </c>
      <c r="AE512" t="s">
        <v>3104</v>
      </c>
      <c r="AF512" t="s">
        <v>11892</v>
      </c>
      <c r="AG512" t="s">
        <v>11893</v>
      </c>
      <c r="AH512" t="s">
        <v>1174</v>
      </c>
      <c r="AI512" t="s">
        <v>541</v>
      </c>
      <c r="AJ512" s="3">
        <v>70526</v>
      </c>
      <c r="AK512" t="s">
        <v>117</v>
      </c>
      <c r="AM512">
        <v>13377836220</v>
      </c>
      <c r="AO512" t="s">
        <v>11896</v>
      </c>
      <c r="AP512" t="s">
        <v>141</v>
      </c>
      <c r="AQ512" t="s">
        <v>1178</v>
      </c>
      <c r="AR512" t="s">
        <v>118</v>
      </c>
      <c r="AS512" t="s">
        <v>948</v>
      </c>
      <c r="AT512" t="s">
        <v>5605</v>
      </c>
      <c r="AV512" t="s">
        <v>5606</v>
      </c>
      <c r="AW512" t="s">
        <v>541</v>
      </c>
      <c r="AX512" s="3">
        <v>70601</v>
      </c>
      <c r="AY512" t="s">
        <v>117</v>
      </c>
      <c r="BA512">
        <v>13372140354</v>
      </c>
      <c r="BC512" t="s">
        <v>1181</v>
      </c>
      <c r="BD512" t="s">
        <v>1182</v>
      </c>
      <c r="BE512" t="s">
        <v>541</v>
      </c>
      <c r="BF512" t="s">
        <v>553</v>
      </c>
      <c r="BG512" t="s">
        <v>541</v>
      </c>
      <c r="BH512" s="1">
        <v>44106.833333333336</v>
      </c>
      <c r="BI512">
        <v>40</v>
      </c>
      <c r="BJ512">
        <v>0</v>
      </c>
      <c r="BK512">
        <v>8</v>
      </c>
      <c r="BL512">
        <v>8</v>
      </c>
      <c r="BM512">
        <v>8</v>
      </c>
      <c r="BN512">
        <v>8</v>
      </c>
      <c r="BO512">
        <v>8</v>
      </c>
      <c r="BP512">
        <v>0</v>
      </c>
      <c r="BQ512" t="str">
        <f>"7:00 AM"</f>
        <v>7:00 AM</v>
      </c>
      <c r="BR512" t="str">
        <f>"4:00 PM"</f>
        <v>4:00 PM</v>
      </c>
      <c r="BS512" t="s">
        <v>120</v>
      </c>
      <c r="BT512">
        <v>0</v>
      </c>
      <c r="BU512">
        <v>3</v>
      </c>
      <c r="BV512" t="s">
        <v>113</v>
      </c>
      <c r="BW512">
        <v>0</v>
      </c>
      <c r="BX512" t="s">
        <v>11897</v>
      </c>
      <c r="BY512" t="s">
        <v>11892</v>
      </c>
      <c r="CA512" t="s">
        <v>11894</v>
      </c>
      <c r="CB512" t="s">
        <v>541</v>
      </c>
      <c r="CC512" s="3">
        <v>70526</v>
      </c>
      <c r="CD512" t="s">
        <v>1184</v>
      </c>
      <c r="CE512" t="s">
        <v>1185</v>
      </c>
      <c r="CF512" s="4">
        <v>9.2799999999999994</v>
      </c>
      <c r="CG512" s="4">
        <v>9.2799999999999994</v>
      </c>
      <c r="CH512" s="4">
        <v>13.92</v>
      </c>
      <c r="CI512" s="4">
        <v>13.92</v>
      </c>
      <c r="CJ512" t="s">
        <v>123</v>
      </c>
      <c r="CK512" t="s">
        <v>11898</v>
      </c>
      <c r="CL512" t="s">
        <v>11899</v>
      </c>
      <c r="CO512" t="s">
        <v>124</v>
      </c>
      <c r="CP512" t="s">
        <v>113</v>
      </c>
      <c r="CQ512" t="s">
        <v>121</v>
      </c>
      <c r="CR512" t="s">
        <v>121</v>
      </c>
      <c r="CS512" t="s">
        <v>113</v>
      </c>
      <c r="CT512" t="s">
        <v>121</v>
      </c>
      <c r="CU512" t="s">
        <v>121</v>
      </c>
      <c r="CV512" t="s">
        <v>11900</v>
      </c>
      <c r="CW512" t="str">
        <f>"13377836220"</f>
        <v>13377836220</v>
      </c>
      <c r="CX512" t="s">
        <v>11896</v>
      </c>
      <c r="CY512" t="s">
        <v>124</v>
      </c>
      <c r="CZ512" t="s">
        <v>126</v>
      </c>
      <c r="DA512" t="s">
        <v>113</v>
      </c>
      <c r="DB512" t="s">
        <v>113</v>
      </c>
      <c r="DC512" t="s">
        <v>121</v>
      </c>
      <c r="DD512" t="s">
        <v>113</v>
      </c>
    </row>
    <row r="513" spans="1:108" ht="15" customHeight="1" x14ac:dyDescent="0.25">
      <c r="A513" t="s">
        <v>5740</v>
      </c>
      <c r="B513" t="s">
        <v>835</v>
      </c>
      <c r="C513" s="1">
        <v>44107.561353703706</v>
      </c>
      <c r="D513" s="1">
        <v>44120</v>
      </c>
      <c r="E513" t="s">
        <v>113</v>
      </c>
      <c r="F513" t="s">
        <v>5741</v>
      </c>
      <c r="G513" t="s">
        <v>12797</v>
      </c>
      <c r="H513" t="s">
        <v>537</v>
      </c>
      <c r="I513">
        <v>3</v>
      </c>
      <c r="K513" s="1">
        <v>44197</v>
      </c>
      <c r="L513" s="1">
        <v>44470</v>
      </c>
      <c r="O513" t="s">
        <v>115</v>
      </c>
      <c r="P513" t="s">
        <v>5742</v>
      </c>
      <c r="R513" t="s">
        <v>5743</v>
      </c>
      <c r="S513" t="s">
        <v>5744</v>
      </c>
      <c r="T513" t="s">
        <v>5745</v>
      </c>
      <c r="U513" t="s">
        <v>541</v>
      </c>
      <c r="V513" s="3">
        <v>70542</v>
      </c>
      <c r="W513" t="s">
        <v>117</v>
      </c>
      <c r="Y513">
        <v>13373239903</v>
      </c>
      <c r="AA513">
        <v>115112</v>
      </c>
      <c r="AB513" t="s">
        <v>5746</v>
      </c>
      <c r="AC513" t="s">
        <v>5747</v>
      </c>
      <c r="AE513" t="s">
        <v>161</v>
      </c>
      <c r="AF513" t="s">
        <v>5748</v>
      </c>
      <c r="AH513" t="s">
        <v>5749</v>
      </c>
      <c r="AI513" t="s">
        <v>541</v>
      </c>
      <c r="AJ513" s="3">
        <v>71362</v>
      </c>
      <c r="AK513" t="s">
        <v>117</v>
      </c>
      <c r="AM513">
        <v>13373598981</v>
      </c>
      <c r="AO513" t="s">
        <v>5750</v>
      </c>
      <c r="AP513" t="s">
        <v>239</v>
      </c>
      <c r="AQ513" t="s">
        <v>1119</v>
      </c>
      <c r="AR513" t="s">
        <v>1120</v>
      </c>
      <c r="AS513" t="s">
        <v>144</v>
      </c>
      <c r="AT513" t="s">
        <v>1121</v>
      </c>
      <c r="AU513" t="s">
        <v>1122</v>
      </c>
      <c r="AV513" t="s">
        <v>1123</v>
      </c>
      <c r="AW513" t="s">
        <v>541</v>
      </c>
      <c r="AX513" s="3">
        <v>70754</v>
      </c>
      <c r="AY513" t="s">
        <v>117</v>
      </c>
      <c r="AZ513" t="s">
        <v>1124</v>
      </c>
      <c r="BA513">
        <v>12256863033</v>
      </c>
      <c r="BC513" t="s">
        <v>1125</v>
      </c>
      <c r="BD513" t="s">
        <v>1126</v>
      </c>
      <c r="BG513" t="s">
        <v>541</v>
      </c>
      <c r="BH513" s="1">
        <v>44106.833333333336</v>
      </c>
      <c r="BI513">
        <v>35</v>
      </c>
      <c r="BJ513">
        <v>0</v>
      </c>
      <c r="BK513">
        <v>6</v>
      </c>
      <c r="BL513">
        <v>6</v>
      </c>
      <c r="BM513">
        <v>6</v>
      </c>
      <c r="BN513">
        <v>6</v>
      </c>
      <c r="BO513">
        <v>6</v>
      </c>
      <c r="BP513">
        <v>5</v>
      </c>
      <c r="BQ513" t="str">
        <f>"6:30 AM"</f>
        <v>6:30 AM</v>
      </c>
      <c r="BR513" t="str">
        <f>"3:00 PM"</f>
        <v>3:00 PM</v>
      </c>
      <c r="BS513" t="s">
        <v>120</v>
      </c>
      <c r="BT513">
        <v>0</v>
      </c>
      <c r="BU513">
        <v>0</v>
      </c>
      <c r="BV513" t="s">
        <v>113</v>
      </c>
      <c r="BW513">
        <v>0</v>
      </c>
      <c r="BX513" s="2" t="s">
        <v>5751</v>
      </c>
      <c r="BY513" t="s">
        <v>5743</v>
      </c>
      <c r="CA513" t="s">
        <v>5745</v>
      </c>
      <c r="CB513" t="s">
        <v>541</v>
      </c>
      <c r="CC513" s="3">
        <v>70542</v>
      </c>
      <c r="CD513" t="s">
        <v>5189</v>
      </c>
      <c r="CE513" t="s">
        <v>3182</v>
      </c>
      <c r="CF513" s="4">
        <v>14.42</v>
      </c>
      <c r="CH513" s="4">
        <v>21.63</v>
      </c>
      <c r="CJ513" t="s">
        <v>123</v>
      </c>
      <c r="CK513" t="s">
        <v>1284</v>
      </c>
      <c r="CL513" t="s">
        <v>5752</v>
      </c>
      <c r="CO513" t="s">
        <v>124</v>
      </c>
      <c r="CP513" t="s">
        <v>121</v>
      </c>
      <c r="CQ513" t="s">
        <v>121</v>
      </c>
      <c r="CR513" t="s">
        <v>121</v>
      </c>
      <c r="CS513" t="s">
        <v>121</v>
      </c>
      <c r="CT513" t="s">
        <v>121</v>
      </c>
      <c r="CU513" t="s">
        <v>121</v>
      </c>
      <c r="CV513" t="s">
        <v>5753</v>
      </c>
      <c r="CW513" t="str">
        <f>"13373239903"</f>
        <v>13373239903</v>
      </c>
      <c r="CX513" t="s">
        <v>5750</v>
      </c>
      <c r="CY513" t="s">
        <v>1133</v>
      </c>
      <c r="CZ513" t="s">
        <v>126</v>
      </c>
      <c r="DA513" t="s">
        <v>113</v>
      </c>
      <c r="DB513" t="s">
        <v>113</v>
      </c>
      <c r="DC513" t="s">
        <v>121</v>
      </c>
      <c r="DD513" t="s">
        <v>113</v>
      </c>
    </row>
    <row r="514" spans="1:108" ht="15" customHeight="1" x14ac:dyDescent="0.25">
      <c r="A514" t="s">
        <v>10093</v>
      </c>
      <c r="B514" t="s">
        <v>129</v>
      </c>
      <c r="C514" s="1">
        <v>44107.582552430555</v>
      </c>
      <c r="D514" s="1">
        <v>44151</v>
      </c>
      <c r="E514" t="s">
        <v>113</v>
      </c>
      <c r="F514" t="s">
        <v>775</v>
      </c>
      <c r="G514" t="s">
        <v>12799</v>
      </c>
      <c r="H514" t="s">
        <v>680</v>
      </c>
      <c r="I514">
        <v>1</v>
      </c>
      <c r="J514">
        <v>1</v>
      </c>
      <c r="K514" s="1">
        <v>44197</v>
      </c>
      <c r="L514" s="1">
        <v>44500</v>
      </c>
      <c r="M514" s="1">
        <v>44197</v>
      </c>
      <c r="N514" s="1">
        <v>44500</v>
      </c>
      <c r="O514" t="s">
        <v>115</v>
      </c>
      <c r="P514" t="s">
        <v>10094</v>
      </c>
      <c r="R514" t="s">
        <v>10095</v>
      </c>
      <c r="T514" t="s">
        <v>779</v>
      </c>
      <c r="U514" t="s">
        <v>299</v>
      </c>
      <c r="V514" s="3">
        <v>91302</v>
      </c>
      <c r="W514" t="s">
        <v>117</v>
      </c>
      <c r="Y514">
        <v>18185196190</v>
      </c>
      <c r="AA514">
        <v>71121</v>
      </c>
      <c r="AB514" t="s">
        <v>10096</v>
      </c>
      <c r="AC514" t="s">
        <v>2662</v>
      </c>
      <c r="AE514" t="s">
        <v>1215</v>
      </c>
      <c r="AF514" t="s">
        <v>10095</v>
      </c>
      <c r="AH514" t="s">
        <v>779</v>
      </c>
      <c r="AI514" t="s">
        <v>299</v>
      </c>
      <c r="AJ514" s="3">
        <v>91302</v>
      </c>
      <c r="AK514" t="s">
        <v>117</v>
      </c>
      <c r="AM514">
        <v>18185196190</v>
      </c>
      <c r="AO514" t="s">
        <v>10097</v>
      </c>
      <c r="AP514" t="s">
        <v>141</v>
      </c>
      <c r="AQ514" t="s">
        <v>2480</v>
      </c>
      <c r="AR514" t="s">
        <v>2481</v>
      </c>
      <c r="AS514" t="s">
        <v>1219</v>
      </c>
      <c r="AT514" t="s">
        <v>3487</v>
      </c>
      <c r="AU514" t="s">
        <v>1035</v>
      </c>
      <c r="AV514" t="s">
        <v>3488</v>
      </c>
      <c r="AW514" t="s">
        <v>299</v>
      </c>
      <c r="AX514" s="3">
        <v>92008</v>
      </c>
      <c r="AY514" t="s">
        <v>117</v>
      </c>
      <c r="BA514">
        <v>17609185584</v>
      </c>
      <c r="BC514" t="s">
        <v>1223</v>
      </c>
      <c r="BD514" t="s">
        <v>3489</v>
      </c>
      <c r="BE514" t="s">
        <v>299</v>
      </c>
      <c r="BF514" t="s">
        <v>1225</v>
      </c>
      <c r="BG514" t="s">
        <v>299</v>
      </c>
      <c r="BH514" s="1">
        <v>44106.833333333336</v>
      </c>
      <c r="BI514">
        <v>48</v>
      </c>
      <c r="BJ514">
        <v>8</v>
      </c>
      <c r="BK514">
        <v>0</v>
      </c>
      <c r="BL514">
        <v>8</v>
      </c>
      <c r="BM514">
        <v>8</v>
      </c>
      <c r="BN514">
        <v>8</v>
      </c>
      <c r="BO514">
        <v>8</v>
      </c>
      <c r="BP514">
        <v>8</v>
      </c>
      <c r="BQ514" t="str">
        <f>"7:00 AM"</f>
        <v>7:00 AM</v>
      </c>
      <c r="BR514" t="str">
        <f>"5:00 PM"</f>
        <v>5:00 PM</v>
      </c>
      <c r="BS514" t="s">
        <v>120</v>
      </c>
      <c r="BT514">
        <v>0</v>
      </c>
      <c r="BU514">
        <v>1</v>
      </c>
      <c r="BV514" t="s">
        <v>113</v>
      </c>
      <c r="BW514">
        <v>0</v>
      </c>
      <c r="BX514" s="2" t="s">
        <v>10098</v>
      </c>
      <c r="BY514" t="s">
        <v>1227</v>
      </c>
      <c r="CA514" t="s">
        <v>1228</v>
      </c>
      <c r="CB514" t="s">
        <v>299</v>
      </c>
      <c r="CC514" s="3">
        <v>92274</v>
      </c>
      <c r="CD514" t="s">
        <v>1229</v>
      </c>
      <c r="CE514" t="s">
        <v>1230</v>
      </c>
      <c r="CF514" s="4">
        <v>16.989999999999998</v>
      </c>
      <c r="CG514" s="4">
        <v>16.989999999999998</v>
      </c>
      <c r="CH514" s="4">
        <v>25.49</v>
      </c>
      <c r="CI514" s="4">
        <v>25.49</v>
      </c>
      <c r="CJ514" t="s">
        <v>123</v>
      </c>
      <c r="CK514" t="s">
        <v>124</v>
      </c>
      <c r="CL514" t="s">
        <v>10099</v>
      </c>
      <c r="CO514" t="s">
        <v>124</v>
      </c>
      <c r="CP514" t="s">
        <v>121</v>
      </c>
      <c r="CQ514" t="s">
        <v>121</v>
      </c>
      <c r="CR514" t="s">
        <v>121</v>
      </c>
      <c r="CS514" t="s">
        <v>113</v>
      </c>
      <c r="CT514" t="s">
        <v>121</v>
      </c>
      <c r="CU514" t="s">
        <v>121</v>
      </c>
      <c r="CV514" t="s">
        <v>120</v>
      </c>
      <c r="CW514" t="str">
        <f>"18054431786"</f>
        <v>18054431786</v>
      </c>
      <c r="CX514" t="s">
        <v>10100</v>
      </c>
      <c r="CY514" t="s">
        <v>124</v>
      </c>
      <c r="CZ514" t="s">
        <v>126</v>
      </c>
      <c r="DA514" t="s">
        <v>113</v>
      </c>
      <c r="DB514" t="s">
        <v>113</v>
      </c>
      <c r="DC514" t="s">
        <v>121</v>
      </c>
      <c r="DD514" t="s">
        <v>113</v>
      </c>
    </row>
    <row r="515" spans="1:108" ht="15" customHeight="1" x14ac:dyDescent="0.25">
      <c r="A515" t="s">
        <v>2469</v>
      </c>
      <c r="B515" t="s">
        <v>129</v>
      </c>
      <c r="C515" s="1">
        <v>44107.585276157406</v>
      </c>
      <c r="D515" s="1">
        <v>44152</v>
      </c>
      <c r="E515" t="s">
        <v>113</v>
      </c>
      <c r="F515" t="s">
        <v>2470</v>
      </c>
      <c r="G515" t="s">
        <v>12799</v>
      </c>
      <c r="H515" t="s">
        <v>680</v>
      </c>
      <c r="I515">
        <v>8</v>
      </c>
      <c r="J515">
        <v>8</v>
      </c>
      <c r="K515" s="1">
        <v>44197</v>
      </c>
      <c r="L515" s="1">
        <v>44500</v>
      </c>
      <c r="M515" s="1">
        <v>44197</v>
      </c>
      <c r="N515" s="1">
        <v>44500</v>
      </c>
      <c r="O515" t="s">
        <v>115</v>
      </c>
      <c r="P515" t="s">
        <v>2471</v>
      </c>
      <c r="Q515" t="s">
        <v>2472</v>
      </c>
      <c r="R515" t="s">
        <v>2473</v>
      </c>
      <c r="T515" t="s">
        <v>2474</v>
      </c>
      <c r="U515" t="s">
        <v>299</v>
      </c>
      <c r="V515" s="3">
        <v>94954</v>
      </c>
      <c r="W515" t="s">
        <v>117</v>
      </c>
      <c r="Y515">
        <v>14155181277</v>
      </c>
      <c r="AA515">
        <v>71121</v>
      </c>
      <c r="AB515" t="s">
        <v>2475</v>
      </c>
      <c r="AC515" t="s">
        <v>2476</v>
      </c>
      <c r="AE515" t="s">
        <v>263</v>
      </c>
      <c r="AF515" t="s">
        <v>2477</v>
      </c>
      <c r="AH515" t="s">
        <v>2478</v>
      </c>
      <c r="AI515" t="s">
        <v>299</v>
      </c>
      <c r="AJ515" s="3">
        <v>94954</v>
      </c>
      <c r="AK515" t="s">
        <v>117</v>
      </c>
      <c r="AM515">
        <v>14155181277</v>
      </c>
      <c r="AO515" t="s">
        <v>2479</v>
      </c>
      <c r="AP515" t="s">
        <v>141</v>
      </c>
      <c r="AQ515" t="s">
        <v>2480</v>
      </c>
      <c r="AR515" t="s">
        <v>2481</v>
      </c>
      <c r="AS515" t="s">
        <v>1219</v>
      </c>
      <c r="AT515" t="s">
        <v>1220</v>
      </c>
      <c r="AU515" t="s">
        <v>1221</v>
      </c>
      <c r="AV515" t="s">
        <v>1222</v>
      </c>
      <c r="AW515" t="s">
        <v>299</v>
      </c>
      <c r="AX515" s="3">
        <v>92008</v>
      </c>
      <c r="AY515" t="s">
        <v>117</v>
      </c>
      <c r="BA515">
        <v>17609185584</v>
      </c>
      <c r="BC515" t="s">
        <v>1223</v>
      </c>
      <c r="BD515" t="s">
        <v>2482</v>
      </c>
      <c r="BE515" t="s">
        <v>299</v>
      </c>
      <c r="BF515" t="s">
        <v>1225</v>
      </c>
      <c r="BG515" t="s">
        <v>299</v>
      </c>
      <c r="BH515" s="1">
        <v>44106.833333333336</v>
      </c>
      <c r="BI515">
        <v>45</v>
      </c>
      <c r="BJ515">
        <v>8</v>
      </c>
      <c r="BK515">
        <v>0</v>
      </c>
      <c r="BL515">
        <v>7</v>
      </c>
      <c r="BM515">
        <v>7</v>
      </c>
      <c r="BN515">
        <v>7</v>
      </c>
      <c r="BO515">
        <v>8</v>
      </c>
      <c r="BP515">
        <v>8</v>
      </c>
      <c r="BQ515" t="str">
        <f>"7:30 AM"</f>
        <v>7:30 AM</v>
      </c>
      <c r="BR515" t="str">
        <f>"5:00 PM"</f>
        <v>5:00 PM</v>
      </c>
      <c r="BS515" t="s">
        <v>120</v>
      </c>
      <c r="BT515">
        <v>0</v>
      </c>
      <c r="BU515">
        <v>1</v>
      </c>
      <c r="BV515" t="s">
        <v>113</v>
      </c>
      <c r="BW515">
        <v>0</v>
      </c>
      <c r="BX515" t="s">
        <v>2483</v>
      </c>
      <c r="BY515" t="s">
        <v>2477</v>
      </c>
      <c r="CA515" t="s">
        <v>2478</v>
      </c>
      <c r="CB515" t="s">
        <v>299</v>
      </c>
      <c r="CC515" s="3">
        <v>94954</v>
      </c>
      <c r="CD515" t="s">
        <v>2484</v>
      </c>
      <c r="CE515" t="s">
        <v>2485</v>
      </c>
      <c r="CF515" s="4">
        <v>16.52</v>
      </c>
      <c r="CG515" s="4">
        <v>16.52</v>
      </c>
      <c r="CH515" s="4">
        <v>24.78</v>
      </c>
      <c r="CI515" s="4">
        <v>24.78</v>
      </c>
      <c r="CJ515" t="s">
        <v>123</v>
      </c>
      <c r="CK515" t="s">
        <v>2486</v>
      </c>
      <c r="CL515" t="s">
        <v>2487</v>
      </c>
      <c r="CO515" t="s">
        <v>124</v>
      </c>
      <c r="CP515" t="s">
        <v>113</v>
      </c>
      <c r="CQ515" t="s">
        <v>113</v>
      </c>
      <c r="CR515" t="s">
        <v>121</v>
      </c>
      <c r="CS515" t="s">
        <v>113</v>
      </c>
      <c r="CT515" t="s">
        <v>121</v>
      </c>
      <c r="CU515" t="s">
        <v>113</v>
      </c>
      <c r="CV515" t="s">
        <v>120</v>
      </c>
      <c r="CW515" t="str">
        <f>"14155181277"</f>
        <v>14155181277</v>
      </c>
      <c r="CX515" t="s">
        <v>2479</v>
      </c>
      <c r="CY515" t="s">
        <v>124</v>
      </c>
      <c r="CZ515" t="s">
        <v>126</v>
      </c>
      <c r="DA515" t="s">
        <v>113</v>
      </c>
      <c r="DB515" t="s">
        <v>113</v>
      </c>
      <c r="DC515" t="s">
        <v>121</v>
      </c>
      <c r="DD515" t="s">
        <v>113</v>
      </c>
    </row>
    <row r="516" spans="1:108" ht="15" customHeight="1" x14ac:dyDescent="0.25">
      <c r="A516" t="s">
        <v>7218</v>
      </c>
      <c r="B516" t="s">
        <v>129</v>
      </c>
      <c r="C516" s="1">
        <v>44107.588076388885</v>
      </c>
      <c r="D516" s="1">
        <v>44151</v>
      </c>
      <c r="E516" t="s">
        <v>113</v>
      </c>
      <c r="F516" t="s">
        <v>775</v>
      </c>
      <c r="G516" t="s">
        <v>12799</v>
      </c>
      <c r="H516" t="s">
        <v>680</v>
      </c>
      <c r="I516">
        <v>5</v>
      </c>
      <c r="J516">
        <v>5</v>
      </c>
      <c r="K516" s="1">
        <v>44197</v>
      </c>
      <c r="L516" s="1">
        <v>44500</v>
      </c>
      <c r="M516" s="1">
        <v>44197</v>
      </c>
      <c r="N516" s="1">
        <v>44500</v>
      </c>
      <c r="O516" t="s">
        <v>115</v>
      </c>
      <c r="P516" t="s">
        <v>7219</v>
      </c>
      <c r="Q516" t="s">
        <v>7220</v>
      </c>
      <c r="R516" t="s">
        <v>7221</v>
      </c>
      <c r="T516" t="s">
        <v>5661</v>
      </c>
      <c r="U516" t="s">
        <v>299</v>
      </c>
      <c r="V516" s="3">
        <v>93021</v>
      </c>
      <c r="W516" t="s">
        <v>117</v>
      </c>
      <c r="Y516">
        <v>18055292800</v>
      </c>
      <c r="AA516">
        <v>71121</v>
      </c>
      <c r="AB516" t="s">
        <v>7222</v>
      </c>
      <c r="AC516" t="s">
        <v>7223</v>
      </c>
      <c r="AE516" t="s">
        <v>7224</v>
      </c>
      <c r="AF516" t="s">
        <v>7225</v>
      </c>
      <c r="AH516" t="s">
        <v>5661</v>
      </c>
      <c r="AI516" t="s">
        <v>299</v>
      </c>
      <c r="AJ516" s="3">
        <v>93021</v>
      </c>
      <c r="AK516" t="s">
        <v>117</v>
      </c>
      <c r="AM516">
        <v>18054790101</v>
      </c>
      <c r="AO516" t="s">
        <v>7226</v>
      </c>
      <c r="AP516" t="s">
        <v>141</v>
      </c>
      <c r="AQ516" t="s">
        <v>2480</v>
      </c>
      <c r="AR516" t="s">
        <v>2481</v>
      </c>
      <c r="AS516" t="s">
        <v>1219</v>
      </c>
      <c r="AT516" t="s">
        <v>1220</v>
      </c>
      <c r="AU516" t="s">
        <v>1221</v>
      </c>
      <c r="AV516" t="s">
        <v>1222</v>
      </c>
      <c r="AW516" t="s">
        <v>299</v>
      </c>
      <c r="AX516" s="3">
        <v>92008</v>
      </c>
      <c r="AY516" t="s">
        <v>117</v>
      </c>
      <c r="BA516">
        <v>17609185584</v>
      </c>
      <c r="BC516" t="s">
        <v>1223</v>
      </c>
      <c r="BD516" t="s">
        <v>3489</v>
      </c>
      <c r="BE516" t="s">
        <v>299</v>
      </c>
      <c r="BF516" t="s">
        <v>1225</v>
      </c>
      <c r="BG516" t="s">
        <v>299</v>
      </c>
      <c r="BH516" s="1">
        <v>44106.833333333336</v>
      </c>
      <c r="BI516">
        <v>48</v>
      </c>
      <c r="BJ516">
        <v>8</v>
      </c>
      <c r="BK516">
        <v>0</v>
      </c>
      <c r="BL516">
        <v>8</v>
      </c>
      <c r="BM516">
        <v>8</v>
      </c>
      <c r="BN516">
        <v>8</v>
      </c>
      <c r="BO516">
        <v>8</v>
      </c>
      <c r="BP516">
        <v>8</v>
      </c>
      <c r="BQ516" t="str">
        <f>"7:00 AM"</f>
        <v>7:00 AM</v>
      </c>
      <c r="BR516" t="str">
        <f>"5:00 PM"</f>
        <v>5:00 PM</v>
      </c>
      <c r="BS516" t="s">
        <v>120</v>
      </c>
      <c r="BT516">
        <v>0</v>
      </c>
      <c r="BU516">
        <v>1</v>
      </c>
      <c r="BV516" t="s">
        <v>113</v>
      </c>
      <c r="BW516">
        <v>0</v>
      </c>
      <c r="BX516" s="2" t="s">
        <v>1226</v>
      </c>
      <c r="BY516" t="s">
        <v>4946</v>
      </c>
      <c r="CA516" t="s">
        <v>1228</v>
      </c>
      <c r="CB516" t="s">
        <v>299</v>
      </c>
      <c r="CC516" s="3">
        <v>92274</v>
      </c>
      <c r="CD516" t="s">
        <v>1229</v>
      </c>
      <c r="CE516" t="s">
        <v>1230</v>
      </c>
      <c r="CF516" s="4">
        <v>16.989999999999998</v>
      </c>
      <c r="CG516" s="4">
        <v>16.989999999999998</v>
      </c>
      <c r="CH516" s="4">
        <v>25.49</v>
      </c>
      <c r="CI516" s="4">
        <v>25.49</v>
      </c>
      <c r="CJ516" t="s">
        <v>123</v>
      </c>
      <c r="CK516" t="s">
        <v>124</v>
      </c>
      <c r="CL516" t="s">
        <v>7227</v>
      </c>
      <c r="CO516" t="s">
        <v>124</v>
      </c>
      <c r="CP516" t="s">
        <v>121</v>
      </c>
      <c r="CQ516" t="s">
        <v>121</v>
      </c>
      <c r="CR516" t="s">
        <v>121</v>
      </c>
      <c r="CS516" t="s">
        <v>113</v>
      </c>
      <c r="CT516" t="s">
        <v>121</v>
      </c>
      <c r="CU516" t="s">
        <v>121</v>
      </c>
      <c r="CV516" t="s">
        <v>120</v>
      </c>
      <c r="CW516" t="str">
        <f>"18054790101"</f>
        <v>18054790101</v>
      </c>
      <c r="CX516" t="s">
        <v>7226</v>
      </c>
      <c r="CY516" t="s">
        <v>124</v>
      </c>
      <c r="CZ516" t="s">
        <v>126</v>
      </c>
      <c r="DA516" t="s">
        <v>113</v>
      </c>
      <c r="DB516" t="s">
        <v>113</v>
      </c>
      <c r="DC516" t="s">
        <v>121</v>
      </c>
      <c r="DD516" t="s">
        <v>113</v>
      </c>
    </row>
    <row r="517" spans="1:108" ht="15" customHeight="1" x14ac:dyDescent="0.25">
      <c r="A517" t="s">
        <v>4986</v>
      </c>
      <c r="B517" t="s">
        <v>129</v>
      </c>
      <c r="C517" s="1">
        <v>44107.588862500001</v>
      </c>
      <c r="D517" s="1">
        <v>44148</v>
      </c>
      <c r="E517" t="s">
        <v>113</v>
      </c>
      <c r="F517" t="s">
        <v>1135</v>
      </c>
      <c r="G517" t="s">
        <v>12798</v>
      </c>
      <c r="H517" t="s">
        <v>649</v>
      </c>
      <c r="I517">
        <v>30</v>
      </c>
      <c r="J517">
        <v>30</v>
      </c>
      <c r="K517" s="1">
        <v>44197</v>
      </c>
      <c r="L517" s="1">
        <v>44500</v>
      </c>
      <c r="M517" s="1">
        <v>44197</v>
      </c>
      <c r="N517" s="1">
        <v>44500</v>
      </c>
      <c r="O517" t="s">
        <v>132</v>
      </c>
      <c r="P517" t="s">
        <v>4987</v>
      </c>
      <c r="Q517" t="s">
        <v>4988</v>
      </c>
      <c r="R517" t="s">
        <v>4989</v>
      </c>
      <c r="S517" t="s">
        <v>4990</v>
      </c>
      <c r="T517" t="s">
        <v>4991</v>
      </c>
      <c r="U517" t="s">
        <v>158</v>
      </c>
      <c r="V517" s="3">
        <v>78550</v>
      </c>
      <c r="W517" t="s">
        <v>117</v>
      </c>
      <c r="Y517">
        <v>17134167461</v>
      </c>
      <c r="Z517">
        <v>0</v>
      </c>
      <c r="AA517">
        <v>71399</v>
      </c>
      <c r="AB517" t="s">
        <v>4992</v>
      </c>
      <c r="AC517" t="s">
        <v>164</v>
      </c>
      <c r="AE517" t="s">
        <v>207</v>
      </c>
      <c r="AF517" t="s">
        <v>4989</v>
      </c>
      <c r="AG517" t="s">
        <v>4993</v>
      </c>
      <c r="AH517" t="s">
        <v>4991</v>
      </c>
      <c r="AI517" t="s">
        <v>158</v>
      </c>
      <c r="AJ517" s="3">
        <v>78550</v>
      </c>
      <c r="AK517" t="s">
        <v>117</v>
      </c>
      <c r="AM517">
        <v>17134167461</v>
      </c>
      <c r="AN517">
        <v>0</v>
      </c>
      <c r="AO517" t="s">
        <v>4994</v>
      </c>
      <c r="AP517" t="s">
        <v>239</v>
      </c>
      <c r="AQ517" t="s">
        <v>991</v>
      </c>
      <c r="AR517" t="s">
        <v>992</v>
      </c>
      <c r="AS517" t="s">
        <v>993</v>
      </c>
      <c r="AT517" t="s">
        <v>994</v>
      </c>
      <c r="AU517" t="s">
        <v>995</v>
      </c>
      <c r="AV517" t="s">
        <v>996</v>
      </c>
      <c r="AW517" t="s">
        <v>158</v>
      </c>
      <c r="AX517" s="3">
        <v>78550</v>
      </c>
      <c r="AY517" t="s">
        <v>117</v>
      </c>
      <c r="AZ517" t="s">
        <v>124</v>
      </c>
      <c r="BA517">
        <v>19564408720</v>
      </c>
      <c r="BB517">
        <v>0</v>
      </c>
      <c r="BC517" t="s">
        <v>1143</v>
      </c>
      <c r="BD517" t="s">
        <v>998</v>
      </c>
      <c r="BG517" t="s">
        <v>158</v>
      </c>
      <c r="BH517" s="1">
        <v>44106.833333333336</v>
      </c>
      <c r="BI517">
        <v>40</v>
      </c>
      <c r="BJ517">
        <v>8</v>
      </c>
      <c r="BK517">
        <v>0</v>
      </c>
      <c r="BL517">
        <v>0</v>
      </c>
      <c r="BM517">
        <v>8</v>
      </c>
      <c r="BN517">
        <v>8</v>
      </c>
      <c r="BO517">
        <v>8</v>
      </c>
      <c r="BP517">
        <v>8</v>
      </c>
      <c r="BQ517" t="str">
        <f>"1:00 PM"</f>
        <v>1:00 PM</v>
      </c>
      <c r="BR517" t="str">
        <f>"10:00 PM"</f>
        <v>10:00 PM</v>
      </c>
      <c r="BS517" t="s">
        <v>120</v>
      </c>
      <c r="BT517">
        <v>0</v>
      </c>
      <c r="BU517">
        <v>0</v>
      </c>
      <c r="BV517" t="s">
        <v>113</v>
      </c>
      <c r="BW517">
        <v>0</v>
      </c>
      <c r="BX517" t="s">
        <v>999</v>
      </c>
      <c r="BY517" t="s">
        <v>4995</v>
      </c>
      <c r="CA517" t="s">
        <v>4996</v>
      </c>
      <c r="CB517" t="s">
        <v>158</v>
      </c>
      <c r="CC517" s="3">
        <v>78574</v>
      </c>
      <c r="CD517" t="s">
        <v>4936</v>
      </c>
      <c r="CE517" t="s">
        <v>4937</v>
      </c>
      <c r="CF517" s="4">
        <v>8.85</v>
      </c>
      <c r="CG517" s="4">
        <v>12.48</v>
      </c>
      <c r="CH517" s="4">
        <v>0</v>
      </c>
      <c r="CI517" s="4">
        <v>0</v>
      </c>
      <c r="CJ517" t="s">
        <v>123</v>
      </c>
      <c r="CK517" t="s">
        <v>1004</v>
      </c>
      <c r="CL517" t="s">
        <v>4997</v>
      </c>
      <c r="CO517" t="s">
        <v>124</v>
      </c>
      <c r="CP517" t="s">
        <v>121</v>
      </c>
      <c r="CQ517" t="s">
        <v>121</v>
      </c>
      <c r="CR517" t="s">
        <v>113</v>
      </c>
      <c r="CS517" t="s">
        <v>121</v>
      </c>
      <c r="CT517" t="s">
        <v>121</v>
      </c>
      <c r="CU517" t="s">
        <v>121</v>
      </c>
      <c r="CV517" t="s">
        <v>4998</v>
      </c>
      <c r="CW517" t="str">
        <f>"17134167461"</f>
        <v>17134167461</v>
      </c>
      <c r="CX517" t="s">
        <v>4994</v>
      </c>
      <c r="CY517" t="s">
        <v>124</v>
      </c>
      <c r="CZ517" t="s">
        <v>126</v>
      </c>
      <c r="DA517" t="s">
        <v>113</v>
      </c>
      <c r="DB517" t="s">
        <v>121</v>
      </c>
      <c r="DC517" t="s">
        <v>121</v>
      </c>
      <c r="DD517" t="s">
        <v>113</v>
      </c>
    </row>
    <row r="518" spans="1:108" ht="15" customHeight="1" x14ac:dyDescent="0.25">
      <c r="A518" t="s">
        <v>10595</v>
      </c>
      <c r="B518" t="s">
        <v>129</v>
      </c>
      <c r="C518" s="1">
        <v>44107.589597569444</v>
      </c>
      <c r="D518" s="1">
        <v>44158</v>
      </c>
      <c r="E518" t="s">
        <v>113</v>
      </c>
      <c r="F518" t="s">
        <v>775</v>
      </c>
      <c r="G518" t="s">
        <v>12799</v>
      </c>
      <c r="H518" t="s">
        <v>680</v>
      </c>
      <c r="I518">
        <v>7</v>
      </c>
      <c r="J518">
        <v>7</v>
      </c>
      <c r="K518" s="1">
        <v>44197</v>
      </c>
      <c r="L518" s="1">
        <v>44500</v>
      </c>
      <c r="M518" s="1">
        <v>44197</v>
      </c>
      <c r="N518" s="1">
        <v>44500</v>
      </c>
      <c r="O518" t="s">
        <v>115</v>
      </c>
      <c r="P518" t="s">
        <v>10596</v>
      </c>
      <c r="R518" t="s">
        <v>10597</v>
      </c>
      <c r="T518" t="s">
        <v>10598</v>
      </c>
      <c r="U518" t="s">
        <v>299</v>
      </c>
      <c r="V518" s="3">
        <v>90274</v>
      </c>
      <c r="W518" t="s">
        <v>117</v>
      </c>
      <c r="Y518">
        <v>13102547609</v>
      </c>
      <c r="AA518">
        <v>71121</v>
      </c>
      <c r="AB518" t="s">
        <v>10599</v>
      </c>
      <c r="AC518" t="s">
        <v>757</v>
      </c>
      <c r="AE518" t="s">
        <v>263</v>
      </c>
      <c r="AF518" t="s">
        <v>10600</v>
      </c>
      <c r="AH518" t="s">
        <v>10601</v>
      </c>
      <c r="AI518" t="s">
        <v>299</v>
      </c>
      <c r="AJ518" s="3">
        <v>90274</v>
      </c>
      <c r="AK518" t="s">
        <v>117</v>
      </c>
      <c r="AM518">
        <v>13102547609</v>
      </c>
      <c r="AO518" t="s">
        <v>10602</v>
      </c>
      <c r="AP518" t="s">
        <v>141</v>
      </c>
      <c r="AQ518" t="s">
        <v>2480</v>
      </c>
      <c r="AR518" t="s">
        <v>2481</v>
      </c>
      <c r="AS518" t="s">
        <v>1219</v>
      </c>
      <c r="AT518" t="s">
        <v>3487</v>
      </c>
      <c r="AU518" t="s">
        <v>1035</v>
      </c>
      <c r="AV518" t="s">
        <v>3488</v>
      </c>
      <c r="AW518" t="s">
        <v>299</v>
      </c>
      <c r="AX518" s="3">
        <v>92008</v>
      </c>
      <c r="AY518" t="s">
        <v>117</v>
      </c>
      <c r="BA518">
        <v>17609185584</v>
      </c>
      <c r="BC518" t="s">
        <v>1223</v>
      </c>
      <c r="BD518" t="s">
        <v>3489</v>
      </c>
      <c r="BE518" t="s">
        <v>299</v>
      </c>
      <c r="BF518" t="s">
        <v>1225</v>
      </c>
      <c r="BG518" t="s">
        <v>299</v>
      </c>
      <c r="BH518" s="1">
        <v>44106.833333333336</v>
      </c>
      <c r="BI518">
        <v>42</v>
      </c>
      <c r="BJ518">
        <v>7</v>
      </c>
      <c r="BK518">
        <v>0</v>
      </c>
      <c r="BL518">
        <v>7</v>
      </c>
      <c r="BM518">
        <v>7</v>
      </c>
      <c r="BN518">
        <v>7</v>
      </c>
      <c r="BO518">
        <v>7</v>
      </c>
      <c r="BP518">
        <v>7</v>
      </c>
      <c r="BQ518" t="str">
        <f>"9:00 AM"</f>
        <v>9:00 AM</v>
      </c>
      <c r="BR518" t="str">
        <f>"5:00 PM"</f>
        <v>5:00 PM</v>
      </c>
      <c r="BS518" t="s">
        <v>120</v>
      </c>
      <c r="BT518">
        <v>0</v>
      </c>
      <c r="BU518">
        <v>1</v>
      </c>
      <c r="BV518" t="s">
        <v>113</v>
      </c>
      <c r="BW518">
        <v>0</v>
      </c>
      <c r="BX518" s="2" t="s">
        <v>10603</v>
      </c>
      <c r="BY518" t="s">
        <v>1227</v>
      </c>
      <c r="CA518" t="s">
        <v>1228</v>
      </c>
      <c r="CB518" t="s">
        <v>299</v>
      </c>
      <c r="CC518" s="3">
        <v>92274</v>
      </c>
      <c r="CD518" t="s">
        <v>1229</v>
      </c>
      <c r="CE518" t="s">
        <v>1230</v>
      </c>
      <c r="CF518" s="4">
        <v>16.989999999999998</v>
      </c>
      <c r="CG518" s="4">
        <v>16.989999999999998</v>
      </c>
      <c r="CH518" s="4">
        <v>25.49</v>
      </c>
      <c r="CI518" s="4">
        <v>25.49</v>
      </c>
      <c r="CJ518" t="s">
        <v>123</v>
      </c>
      <c r="CK518" t="s">
        <v>2486</v>
      </c>
      <c r="CL518" t="s">
        <v>10604</v>
      </c>
      <c r="CO518" t="s">
        <v>124</v>
      </c>
      <c r="CP518" t="s">
        <v>121</v>
      </c>
      <c r="CQ518" t="s">
        <v>121</v>
      </c>
      <c r="CR518" t="s">
        <v>121</v>
      </c>
      <c r="CS518" t="s">
        <v>113</v>
      </c>
      <c r="CT518" t="s">
        <v>121</v>
      </c>
      <c r="CU518" t="s">
        <v>121</v>
      </c>
      <c r="CV518" t="s">
        <v>120</v>
      </c>
      <c r="CW518" t="str">
        <f>"13102547609"</f>
        <v>13102547609</v>
      </c>
      <c r="CX518" t="s">
        <v>10602</v>
      </c>
      <c r="CY518" t="s">
        <v>124</v>
      </c>
      <c r="CZ518" t="s">
        <v>126</v>
      </c>
      <c r="DA518" t="s">
        <v>113</v>
      </c>
      <c r="DB518" t="s">
        <v>113</v>
      </c>
      <c r="DC518" t="s">
        <v>121</v>
      </c>
      <c r="DD518" t="s">
        <v>113</v>
      </c>
    </row>
    <row r="519" spans="1:108" ht="15" customHeight="1" x14ac:dyDescent="0.25">
      <c r="A519" t="s">
        <v>1209</v>
      </c>
      <c r="B519" t="s">
        <v>129</v>
      </c>
      <c r="C519" s="1">
        <v>44107.592457986109</v>
      </c>
      <c r="D519" s="1">
        <v>44158</v>
      </c>
      <c r="E519" t="s">
        <v>113</v>
      </c>
      <c r="F519" t="s">
        <v>775</v>
      </c>
      <c r="G519" t="s">
        <v>12799</v>
      </c>
      <c r="H519" t="s">
        <v>680</v>
      </c>
      <c r="I519">
        <v>7</v>
      </c>
      <c r="J519">
        <v>7</v>
      </c>
      <c r="K519" s="1">
        <v>44197</v>
      </c>
      <c r="L519" s="1">
        <v>44500</v>
      </c>
      <c r="M519" s="1">
        <v>44197</v>
      </c>
      <c r="N519" s="1">
        <v>44500</v>
      </c>
      <c r="O519" t="s">
        <v>115</v>
      </c>
      <c r="P519" t="s">
        <v>1210</v>
      </c>
      <c r="R519" t="s">
        <v>1211</v>
      </c>
      <c r="T519" t="s">
        <v>1212</v>
      </c>
      <c r="U519" t="s">
        <v>299</v>
      </c>
      <c r="V519" s="3">
        <v>91342</v>
      </c>
      <c r="W519" t="s">
        <v>117</v>
      </c>
      <c r="Y519">
        <v>18188973376</v>
      </c>
      <c r="AA519">
        <v>71121</v>
      </c>
      <c r="AB519" t="s">
        <v>1213</v>
      </c>
      <c r="AC519" t="s">
        <v>1214</v>
      </c>
      <c r="AE519" t="s">
        <v>1215</v>
      </c>
      <c r="AF519" t="s">
        <v>1211</v>
      </c>
      <c r="AH519" t="s">
        <v>1212</v>
      </c>
      <c r="AI519" t="s">
        <v>299</v>
      </c>
      <c r="AJ519" s="3">
        <v>91342</v>
      </c>
      <c r="AK519" t="s">
        <v>117</v>
      </c>
      <c r="AM519">
        <v>18188973376</v>
      </c>
      <c r="AO519" t="s">
        <v>1216</v>
      </c>
      <c r="AP519" t="s">
        <v>141</v>
      </c>
      <c r="AQ519" t="s">
        <v>1217</v>
      </c>
      <c r="AR519" t="s">
        <v>1218</v>
      </c>
      <c r="AS519" t="s">
        <v>1219</v>
      </c>
      <c r="AT519" t="s">
        <v>1220</v>
      </c>
      <c r="AU519" t="s">
        <v>1221</v>
      </c>
      <c r="AV519" t="s">
        <v>1222</v>
      </c>
      <c r="AW519" t="s">
        <v>299</v>
      </c>
      <c r="AX519" s="3">
        <v>92008</v>
      </c>
      <c r="AY519" t="s">
        <v>117</v>
      </c>
      <c r="BA519">
        <v>17609185584</v>
      </c>
      <c r="BC519" t="s">
        <v>1223</v>
      </c>
      <c r="BD519" t="s">
        <v>1224</v>
      </c>
      <c r="BE519" t="s">
        <v>299</v>
      </c>
      <c r="BF519" t="s">
        <v>1225</v>
      </c>
      <c r="BG519" t="s">
        <v>299</v>
      </c>
      <c r="BH519" s="1">
        <v>44106.833333333336</v>
      </c>
      <c r="BI519">
        <v>42</v>
      </c>
      <c r="BJ519">
        <v>7</v>
      </c>
      <c r="BK519">
        <v>0</v>
      </c>
      <c r="BL519">
        <v>7</v>
      </c>
      <c r="BM519">
        <v>7</v>
      </c>
      <c r="BN519">
        <v>7</v>
      </c>
      <c r="BO519">
        <v>7</v>
      </c>
      <c r="BP519">
        <v>7</v>
      </c>
      <c r="BQ519" t="str">
        <f>"9:00 AM"</f>
        <v>9:00 AM</v>
      </c>
      <c r="BR519" t="str">
        <f>"5:00 PM"</f>
        <v>5:00 PM</v>
      </c>
      <c r="BS519" t="s">
        <v>120</v>
      </c>
      <c r="BT519">
        <v>0</v>
      </c>
      <c r="BU519">
        <v>1</v>
      </c>
      <c r="BV519" t="s">
        <v>113</v>
      </c>
      <c r="BW519">
        <v>0</v>
      </c>
      <c r="BX519" s="2" t="s">
        <v>1226</v>
      </c>
      <c r="BY519" t="s">
        <v>1227</v>
      </c>
      <c r="CA519" t="s">
        <v>1228</v>
      </c>
      <c r="CB519" t="s">
        <v>299</v>
      </c>
      <c r="CC519" s="3">
        <v>92274</v>
      </c>
      <c r="CD519" t="s">
        <v>1229</v>
      </c>
      <c r="CE519" t="s">
        <v>1230</v>
      </c>
      <c r="CF519" s="4">
        <v>16.989999999999998</v>
      </c>
      <c r="CG519" s="4">
        <v>16.989999999999998</v>
      </c>
      <c r="CH519" s="4">
        <v>25.49</v>
      </c>
      <c r="CI519" s="4">
        <v>25.49</v>
      </c>
      <c r="CJ519" t="s">
        <v>123</v>
      </c>
      <c r="CK519" t="s">
        <v>124</v>
      </c>
      <c r="CL519" t="s">
        <v>1231</v>
      </c>
      <c r="CO519" t="s">
        <v>124</v>
      </c>
      <c r="CP519" t="s">
        <v>121</v>
      </c>
      <c r="CQ519" t="s">
        <v>121</v>
      </c>
      <c r="CR519" t="s">
        <v>121</v>
      </c>
      <c r="CS519" t="s">
        <v>113</v>
      </c>
      <c r="CT519" t="s">
        <v>121</v>
      </c>
      <c r="CU519" t="s">
        <v>121</v>
      </c>
      <c r="CV519" t="s">
        <v>120</v>
      </c>
      <c r="CW519" t="str">
        <f>"18188973376"</f>
        <v>18188973376</v>
      </c>
      <c r="CX519" t="s">
        <v>1216</v>
      </c>
      <c r="CY519" t="s">
        <v>124</v>
      </c>
      <c r="CZ519" t="s">
        <v>126</v>
      </c>
      <c r="DA519" t="s">
        <v>113</v>
      </c>
      <c r="DB519" t="s">
        <v>113</v>
      </c>
      <c r="DC519" t="s">
        <v>121</v>
      </c>
      <c r="DD519" t="s">
        <v>113</v>
      </c>
    </row>
    <row r="520" spans="1:108" ht="15" customHeight="1" x14ac:dyDescent="0.25">
      <c r="A520" t="s">
        <v>5717</v>
      </c>
      <c r="B520" t="s">
        <v>129</v>
      </c>
      <c r="C520" s="1">
        <v>44107.595260648151</v>
      </c>
      <c r="D520" s="1">
        <v>44151</v>
      </c>
      <c r="E520" t="s">
        <v>113</v>
      </c>
      <c r="F520" t="s">
        <v>775</v>
      </c>
      <c r="G520" t="s">
        <v>12799</v>
      </c>
      <c r="H520" t="s">
        <v>680</v>
      </c>
      <c r="I520">
        <v>6</v>
      </c>
      <c r="J520">
        <v>6</v>
      </c>
      <c r="K520" s="1">
        <v>44197</v>
      </c>
      <c r="L520" s="1">
        <v>44500</v>
      </c>
      <c r="M520" s="1">
        <v>44197</v>
      </c>
      <c r="N520" s="1">
        <v>44500</v>
      </c>
      <c r="O520" t="s">
        <v>115</v>
      </c>
      <c r="P520" t="s">
        <v>5718</v>
      </c>
      <c r="R520" t="s">
        <v>5719</v>
      </c>
      <c r="T520" t="s">
        <v>298</v>
      </c>
      <c r="U520" t="s">
        <v>299</v>
      </c>
      <c r="V520" s="3">
        <v>90049</v>
      </c>
      <c r="W520" t="s">
        <v>117</v>
      </c>
      <c r="Y520">
        <v>13106001967</v>
      </c>
      <c r="AA520">
        <v>71121</v>
      </c>
      <c r="AB520" t="s">
        <v>5720</v>
      </c>
      <c r="AC520" t="s">
        <v>5721</v>
      </c>
      <c r="AE520" t="s">
        <v>263</v>
      </c>
      <c r="AF520" t="s">
        <v>5719</v>
      </c>
      <c r="AH520" t="s">
        <v>298</v>
      </c>
      <c r="AI520" t="s">
        <v>299</v>
      </c>
      <c r="AJ520" s="3">
        <v>90049</v>
      </c>
      <c r="AK520" t="s">
        <v>117</v>
      </c>
      <c r="AM520">
        <v>13106001967</v>
      </c>
      <c r="AO520" t="s">
        <v>5722</v>
      </c>
      <c r="AP520" t="s">
        <v>141</v>
      </c>
      <c r="AQ520" t="s">
        <v>2480</v>
      </c>
      <c r="AR520" t="s">
        <v>2481</v>
      </c>
      <c r="AS520" t="s">
        <v>1219</v>
      </c>
      <c r="AT520" t="s">
        <v>3487</v>
      </c>
      <c r="AU520" t="s">
        <v>1035</v>
      </c>
      <c r="AV520" t="s">
        <v>3488</v>
      </c>
      <c r="AW520" t="s">
        <v>299</v>
      </c>
      <c r="AX520" s="3">
        <v>92008</v>
      </c>
      <c r="AY520" t="s">
        <v>117</v>
      </c>
      <c r="BA520">
        <v>17609185584</v>
      </c>
      <c r="BC520" t="s">
        <v>1223</v>
      </c>
      <c r="BD520" t="s">
        <v>3489</v>
      </c>
      <c r="BE520" t="s">
        <v>299</v>
      </c>
      <c r="BF520" t="s">
        <v>1225</v>
      </c>
      <c r="BG520" t="s">
        <v>299</v>
      </c>
      <c r="BH520" s="1">
        <v>44106.833333333336</v>
      </c>
      <c r="BI520">
        <v>48</v>
      </c>
      <c r="BJ520">
        <v>8</v>
      </c>
      <c r="BK520">
        <v>0</v>
      </c>
      <c r="BL520">
        <v>8</v>
      </c>
      <c r="BM520">
        <v>8</v>
      </c>
      <c r="BN520">
        <v>8</v>
      </c>
      <c r="BO520">
        <v>8</v>
      </c>
      <c r="BP520">
        <v>8</v>
      </c>
      <c r="BQ520" t="str">
        <f>"7:00 AM"</f>
        <v>7:00 AM</v>
      </c>
      <c r="BR520" t="str">
        <f>"4:00 PM"</f>
        <v>4:00 PM</v>
      </c>
      <c r="BS520" t="s">
        <v>120</v>
      </c>
      <c r="BT520">
        <v>0</v>
      </c>
      <c r="BU520">
        <v>1</v>
      </c>
      <c r="BV520" t="s">
        <v>113</v>
      </c>
      <c r="BW520">
        <v>0</v>
      </c>
      <c r="BX520" s="2" t="s">
        <v>1226</v>
      </c>
      <c r="BY520" t="s">
        <v>1227</v>
      </c>
      <c r="CA520" t="s">
        <v>1228</v>
      </c>
      <c r="CB520" t="s">
        <v>299</v>
      </c>
      <c r="CC520" s="3">
        <v>92274</v>
      </c>
      <c r="CD520" t="s">
        <v>1229</v>
      </c>
      <c r="CE520" t="s">
        <v>1230</v>
      </c>
      <c r="CF520" s="4">
        <v>16.989999999999998</v>
      </c>
      <c r="CG520" s="4">
        <v>16.989999999999998</v>
      </c>
      <c r="CH520" s="4">
        <v>25.49</v>
      </c>
      <c r="CI520" s="4">
        <v>25.49</v>
      </c>
      <c r="CJ520" t="s">
        <v>123</v>
      </c>
      <c r="CK520" t="s">
        <v>124</v>
      </c>
      <c r="CL520" t="s">
        <v>5723</v>
      </c>
      <c r="CO520" t="s">
        <v>124</v>
      </c>
      <c r="CP520" t="s">
        <v>121</v>
      </c>
      <c r="CQ520" t="s">
        <v>121</v>
      </c>
      <c r="CR520" t="s">
        <v>121</v>
      </c>
      <c r="CS520" t="s">
        <v>113</v>
      </c>
      <c r="CT520" t="s">
        <v>121</v>
      </c>
      <c r="CU520" t="s">
        <v>121</v>
      </c>
      <c r="CV520" t="s">
        <v>120</v>
      </c>
      <c r="CW520" t="str">
        <f>"13106001967"</f>
        <v>13106001967</v>
      </c>
      <c r="CX520" t="s">
        <v>5722</v>
      </c>
      <c r="CY520" t="s">
        <v>124</v>
      </c>
      <c r="CZ520" t="s">
        <v>126</v>
      </c>
      <c r="DA520" t="s">
        <v>113</v>
      </c>
      <c r="DB520" t="s">
        <v>113</v>
      </c>
      <c r="DC520" t="s">
        <v>121</v>
      </c>
      <c r="DD520" t="s">
        <v>113</v>
      </c>
    </row>
    <row r="521" spans="1:108" ht="15" customHeight="1" x14ac:dyDescent="0.25">
      <c r="A521" t="s">
        <v>4352</v>
      </c>
      <c r="B521" t="s">
        <v>129</v>
      </c>
      <c r="C521" s="1">
        <v>44107.608339004626</v>
      </c>
      <c r="D521" s="1">
        <v>44148</v>
      </c>
      <c r="E521" t="s">
        <v>113</v>
      </c>
      <c r="F521" t="s">
        <v>984</v>
      </c>
      <c r="G521" t="s">
        <v>12798</v>
      </c>
      <c r="H521" t="s">
        <v>649</v>
      </c>
      <c r="I521">
        <v>100</v>
      </c>
      <c r="J521">
        <v>100</v>
      </c>
      <c r="K521" s="1">
        <v>44197</v>
      </c>
      <c r="L521" s="1">
        <v>44500</v>
      </c>
      <c r="M521" s="1">
        <v>44197</v>
      </c>
      <c r="N521" s="1">
        <v>44500</v>
      </c>
      <c r="O521" t="s">
        <v>132</v>
      </c>
      <c r="P521" t="s">
        <v>4353</v>
      </c>
      <c r="R521" t="s">
        <v>4354</v>
      </c>
      <c r="T521" t="s">
        <v>4355</v>
      </c>
      <c r="U521" t="s">
        <v>1933</v>
      </c>
      <c r="V521" s="3">
        <v>60169</v>
      </c>
      <c r="W521" t="s">
        <v>117</v>
      </c>
      <c r="Y521">
        <v>18478852100</v>
      </c>
      <c r="AA521">
        <v>71399</v>
      </c>
      <c r="AB521" t="s">
        <v>2346</v>
      </c>
      <c r="AC521" t="s">
        <v>2347</v>
      </c>
      <c r="AE521" t="s">
        <v>119</v>
      </c>
      <c r="AF521" t="s">
        <v>4356</v>
      </c>
      <c r="AH521" t="s">
        <v>4355</v>
      </c>
      <c r="AI521" t="s">
        <v>1933</v>
      </c>
      <c r="AJ521" s="3">
        <v>60169</v>
      </c>
      <c r="AK521" t="s">
        <v>117</v>
      </c>
      <c r="AM521">
        <v>17657609135</v>
      </c>
      <c r="AO521" t="s">
        <v>2349</v>
      </c>
      <c r="AP521" t="s">
        <v>239</v>
      </c>
      <c r="AQ521" t="s">
        <v>991</v>
      </c>
      <c r="AR521" t="s">
        <v>992</v>
      </c>
      <c r="AS521" t="s">
        <v>993</v>
      </c>
      <c r="AT521" t="s">
        <v>994</v>
      </c>
      <c r="AU521" t="s">
        <v>995</v>
      </c>
      <c r="AV521" t="s">
        <v>996</v>
      </c>
      <c r="AW521" t="s">
        <v>158</v>
      </c>
      <c r="AX521" s="3">
        <v>78550</v>
      </c>
      <c r="AY521" t="s">
        <v>117</v>
      </c>
      <c r="AZ521" t="s">
        <v>124</v>
      </c>
      <c r="BA521">
        <v>19564408720</v>
      </c>
      <c r="BB521">
        <v>0</v>
      </c>
      <c r="BC521" t="s">
        <v>1143</v>
      </c>
      <c r="BD521" t="s">
        <v>998</v>
      </c>
      <c r="BG521" t="s">
        <v>234</v>
      </c>
      <c r="BH521" s="1">
        <v>44106.833333333336</v>
      </c>
      <c r="BI521">
        <v>40</v>
      </c>
      <c r="BJ521">
        <v>8</v>
      </c>
      <c r="BK521">
        <v>0</v>
      </c>
      <c r="BL521">
        <v>0</v>
      </c>
      <c r="BM521">
        <v>8</v>
      </c>
      <c r="BN521">
        <v>8</v>
      </c>
      <c r="BO521">
        <v>8</v>
      </c>
      <c r="BP521">
        <v>8</v>
      </c>
      <c r="BQ521" t="str">
        <f>"1:00 PM"</f>
        <v>1:00 PM</v>
      </c>
      <c r="BR521" t="str">
        <f>"10:00 PM"</f>
        <v>10:00 PM</v>
      </c>
      <c r="BS521" t="s">
        <v>120</v>
      </c>
      <c r="BT521">
        <v>0</v>
      </c>
      <c r="BU521">
        <v>0</v>
      </c>
      <c r="BV521" t="s">
        <v>113</v>
      </c>
      <c r="BW521">
        <v>0</v>
      </c>
      <c r="BX521" t="s">
        <v>999</v>
      </c>
      <c r="BY521" t="s">
        <v>2421</v>
      </c>
      <c r="CA521" t="s">
        <v>1145</v>
      </c>
      <c r="CB521" t="s">
        <v>234</v>
      </c>
      <c r="CC521" s="3">
        <v>33534</v>
      </c>
      <c r="CD521" t="s">
        <v>1146</v>
      </c>
      <c r="CE521" t="s">
        <v>368</v>
      </c>
      <c r="CF521" s="4">
        <v>9.43</v>
      </c>
      <c r="CG521" s="4">
        <v>13.46</v>
      </c>
      <c r="CJ521" t="s">
        <v>123</v>
      </c>
      <c r="CK521" t="s">
        <v>1004</v>
      </c>
      <c r="CL521" t="s">
        <v>4357</v>
      </c>
      <c r="CO521" t="s">
        <v>124</v>
      </c>
      <c r="CP521" t="s">
        <v>121</v>
      </c>
      <c r="CQ521" t="s">
        <v>121</v>
      </c>
      <c r="CR521" t="s">
        <v>113</v>
      </c>
      <c r="CS521" t="s">
        <v>121</v>
      </c>
      <c r="CT521" t="s">
        <v>121</v>
      </c>
      <c r="CU521" t="s">
        <v>121</v>
      </c>
      <c r="CV521" t="s">
        <v>1685</v>
      </c>
      <c r="CW521" t="str">
        <f>"17654333038"</f>
        <v>17654333038</v>
      </c>
      <c r="CX521" t="s">
        <v>2349</v>
      </c>
      <c r="CY521" t="s">
        <v>124</v>
      </c>
      <c r="CZ521" t="s">
        <v>126</v>
      </c>
      <c r="DA521" t="s">
        <v>113</v>
      </c>
      <c r="DB521" t="s">
        <v>121</v>
      </c>
      <c r="DC521" t="s">
        <v>121</v>
      </c>
      <c r="DD521" t="s">
        <v>113</v>
      </c>
    </row>
    <row r="522" spans="1:108" ht="15" customHeight="1" x14ac:dyDescent="0.25">
      <c r="A522" t="s">
        <v>2450</v>
      </c>
      <c r="B522" t="s">
        <v>129</v>
      </c>
      <c r="C522" s="1">
        <v>44107.616696412035</v>
      </c>
      <c r="D522" s="1">
        <v>44148</v>
      </c>
      <c r="E522" t="s">
        <v>113</v>
      </c>
      <c r="F522" t="s">
        <v>984</v>
      </c>
      <c r="G522" t="s">
        <v>12798</v>
      </c>
      <c r="H522" t="s">
        <v>649</v>
      </c>
      <c r="I522">
        <v>100</v>
      </c>
      <c r="J522">
        <v>100</v>
      </c>
      <c r="K522" s="1">
        <v>44197</v>
      </c>
      <c r="L522" s="1">
        <v>44500</v>
      </c>
      <c r="M522" s="1">
        <v>44197</v>
      </c>
      <c r="N522" s="1">
        <v>44500</v>
      </c>
      <c r="O522" t="s">
        <v>132</v>
      </c>
      <c r="P522" t="s">
        <v>2451</v>
      </c>
      <c r="R522" t="s">
        <v>2452</v>
      </c>
      <c r="T522" t="s">
        <v>2453</v>
      </c>
      <c r="U522" t="s">
        <v>2454</v>
      </c>
      <c r="V522" s="3">
        <v>39272</v>
      </c>
      <c r="W522" t="s">
        <v>117</v>
      </c>
      <c r="Y522">
        <v>16013711188</v>
      </c>
      <c r="AA522">
        <v>71399</v>
      </c>
      <c r="AB522" t="s">
        <v>2346</v>
      </c>
      <c r="AC522" t="s">
        <v>2347</v>
      </c>
      <c r="AE522" t="s">
        <v>119</v>
      </c>
      <c r="AF522" t="s">
        <v>2452</v>
      </c>
      <c r="AH522" t="s">
        <v>2453</v>
      </c>
      <c r="AI522" t="s">
        <v>2454</v>
      </c>
      <c r="AJ522" s="3">
        <v>39272</v>
      </c>
      <c r="AK522" t="s">
        <v>117</v>
      </c>
      <c r="AM522">
        <v>17657609135</v>
      </c>
      <c r="AO522" t="s">
        <v>2349</v>
      </c>
      <c r="AP522" t="s">
        <v>239</v>
      </c>
      <c r="AQ522" t="s">
        <v>991</v>
      </c>
      <c r="AR522" t="s">
        <v>992</v>
      </c>
      <c r="AS522" t="s">
        <v>993</v>
      </c>
      <c r="AT522" t="s">
        <v>994</v>
      </c>
      <c r="AU522" t="s">
        <v>995</v>
      </c>
      <c r="AV522" t="s">
        <v>996</v>
      </c>
      <c r="AW522" t="s">
        <v>158</v>
      </c>
      <c r="AX522" s="3">
        <v>78550</v>
      </c>
      <c r="AY522" t="s">
        <v>117</v>
      </c>
      <c r="AZ522" t="s">
        <v>124</v>
      </c>
      <c r="BA522">
        <v>19564408720</v>
      </c>
      <c r="BB522">
        <v>0</v>
      </c>
      <c r="BC522" t="s">
        <v>1143</v>
      </c>
      <c r="BD522" t="s">
        <v>998</v>
      </c>
      <c r="BG522" t="s">
        <v>234</v>
      </c>
      <c r="BH522" s="1">
        <v>44106.833333333336</v>
      </c>
      <c r="BI522">
        <v>40</v>
      </c>
      <c r="BJ522">
        <v>8</v>
      </c>
      <c r="BK522">
        <v>0</v>
      </c>
      <c r="BL522">
        <v>0</v>
      </c>
      <c r="BM522">
        <v>8</v>
      </c>
      <c r="BN522">
        <v>8</v>
      </c>
      <c r="BO522">
        <v>8</v>
      </c>
      <c r="BP522">
        <v>8</v>
      </c>
      <c r="BQ522" t="str">
        <f>"1:00 PM"</f>
        <v>1:00 PM</v>
      </c>
      <c r="BR522" t="str">
        <f>"10:00 PM"</f>
        <v>10:00 PM</v>
      </c>
      <c r="BS522" t="s">
        <v>120</v>
      </c>
      <c r="BT522">
        <v>0</v>
      </c>
      <c r="BU522">
        <v>0</v>
      </c>
      <c r="BV522" t="s">
        <v>113</v>
      </c>
      <c r="BW522">
        <v>0</v>
      </c>
      <c r="BX522" t="s">
        <v>999</v>
      </c>
      <c r="BY522" t="s">
        <v>2421</v>
      </c>
      <c r="CA522" t="s">
        <v>1145</v>
      </c>
      <c r="CB522" t="s">
        <v>234</v>
      </c>
      <c r="CC522" s="3">
        <v>33534</v>
      </c>
      <c r="CD522" t="s">
        <v>1146</v>
      </c>
      <c r="CE522" t="s">
        <v>368</v>
      </c>
      <c r="CF522" s="4">
        <v>9.43</v>
      </c>
      <c r="CG522" s="4">
        <v>13.46</v>
      </c>
      <c r="CJ522" t="s">
        <v>123</v>
      </c>
      <c r="CK522" t="s">
        <v>1004</v>
      </c>
      <c r="CL522" t="s">
        <v>2455</v>
      </c>
      <c r="CO522" t="s">
        <v>124</v>
      </c>
      <c r="CP522" t="s">
        <v>121</v>
      </c>
      <c r="CQ522" t="s">
        <v>121</v>
      </c>
      <c r="CR522" t="s">
        <v>113</v>
      </c>
      <c r="CS522" t="s">
        <v>121</v>
      </c>
      <c r="CT522" t="s">
        <v>121</v>
      </c>
      <c r="CU522" t="s">
        <v>121</v>
      </c>
      <c r="CV522" t="s">
        <v>1148</v>
      </c>
      <c r="CW522" t="str">
        <f>"17654333038"</f>
        <v>17654333038</v>
      </c>
      <c r="CX522" t="s">
        <v>2349</v>
      </c>
      <c r="CY522" t="s">
        <v>124</v>
      </c>
      <c r="CZ522" t="s">
        <v>126</v>
      </c>
      <c r="DA522" t="s">
        <v>113</v>
      </c>
      <c r="DB522" t="s">
        <v>121</v>
      </c>
      <c r="DC522" t="s">
        <v>121</v>
      </c>
      <c r="DD522" t="s">
        <v>113</v>
      </c>
    </row>
    <row r="523" spans="1:108" ht="15" customHeight="1" x14ac:dyDescent="0.25">
      <c r="A523" t="s">
        <v>10684</v>
      </c>
      <c r="B523" t="s">
        <v>129</v>
      </c>
      <c r="C523" s="1">
        <v>44107.619796643521</v>
      </c>
      <c r="D523" s="1">
        <v>44148</v>
      </c>
      <c r="E523" t="s">
        <v>113</v>
      </c>
      <c r="F523" t="s">
        <v>7711</v>
      </c>
      <c r="G523" t="s">
        <v>12798</v>
      </c>
      <c r="H523" t="s">
        <v>649</v>
      </c>
      <c r="I523">
        <v>15</v>
      </c>
      <c r="J523">
        <v>15</v>
      </c>
      <c r="K523" s="1">
        <v>44197</v>
      </c>
      <c r="L523" s="1">
        <v>44500</v>
      </c>
      <c r="M523" s="1">
        <v>44197</v>
      </c>
      <c r="N523" s="1">
        <v>44500</v>
      </c>
      <c r="O523" t="s">
        <v>132</v>
      </c>
      <c r="P523" t="s">
        <v>10685</v>
      </c>
      <c r="Q523" t="s">
        <v>10686</v>
      </c>
      <c r="R523" t="s">
        <v>10687</v>
      </c>
      <c r="T523" t="s">
        <v>9220</v>
      </c>
      <c r="U523" t="s">
        <v>299</v>
      </c>
      <c r="V523" s="3">
        <v>92647</v>
      </c>
      <c r="W523" t="s">
        <v>117</v>
      </c>
      <c r="Y523">
        <v>17148940563</v>
      </c>
      <c r="Z523">
        <v>0</v>
      </c>
      <c r="AA523">
        <v>711190</v>
      </c>
      <c r="AB523" t="s">
        <v>10688</v>
      </c>
      <c r="AC523" t="s">
        <v>2697</v>
      </c>
      <c r="AE523" t="s">
        <v>161</v>
      </c>
      <c r="AF523" t="s">
        <v>10687</v>
      </c>
      <c r="AH523" t="s">
        <v>10689</v>
      </c>
      <c r="AI523" t="s">
        <v>299</v>
      </c>
      <c r="AJ523" s="3">
        <v>92647</v>
      </c>
      <c r="AK523" t="s">
        <v>117</v>
      </c>
      <c r="AM523">
        <v>17144033728</v>
      </c>
      <c r="AN523">
        <v>0</v>
      </c>
      <c r="AO523" t="s">
        <v>10690</v>
      </c>
      <c r="AP523" t="s">
        <v>239</v>
      </c>
      <c r="AQ523" t="s">
        <v>991</v>
      </c>
      <c r="AR523" t="s">
        <v>992</v>
      </c>
      <c r="AS523" t="s">
        <v>993</v>
      </c>
      <c r="AT523" t="s">
        <v>994</v>
      </c>
      <c r="AU523" t="s">
        <v>995</v>
      </c>
      <c r="AV523" t="s">
        <v>996</v>
      </c>
      <c r="AW523" t="s">
        <v>158</v>
      </c>
      <c r="AX523" s="3">
        <v>78550</v>
      </c>
      <c r="AY523" t="s">
        <v>117</v>
      </c>
      <c r="AZ523" t="s">
        <v>124</v>
      </c>
      <c r="BA523">
        <v>19564408720</v>
      </c>
      <c r="BB523">
        <v>0</v>
      </c>
      <c r="BC523" t="s">
        <v>1143</v>
      </c>
      <c r="BD523" t="s">
        <v>998</v>
      </c>
      <c r="BG523" t="s">
        <v>299</v>
      </c>
      <c r="BH523" s="1">
        <v>44106.833333333336</v>
      </c>
      <c r="BI523">
        <v>40</v>
      </c>
      <c r="BJ523">
        <v>8</v>
      </c>
      <c r="BK523">
        <v>0</v>
      </c>
      <c r="BL523">
        <v>0</v>
      </c>
      <c r="BM523">
        <v>8</v>
      </c>
      <c r="BN523">
        <v>8</v>
      </c>
      <c r="BO523">
        <v>8</v>
      </c>
      <c r="BP523">
        <v>8</v>
      </c>
      <c r="BQ523" t="str">
        <f>"1:00 PM"</f>
        <v>1:00 PM</v>
      </c>
      <c r="BR523" t="str">
        <f>"10:00 PM"</f>
        <v>10:00 PM</v>
      </c>
      <c r="BS523" t="s">
        <v>120</v>
      </c>
      <c r="BT523">
        <v>0</v>
      </c>
      <c r="BU523">
        <v>0</v>
      </c>
      <c r="BV523" t="s">
        <v>113</v>
      </c>
      <c r="BW523">
        <v>0</v>
      </c>
      <c r="BX523" t="s">
        <v>999</v>
      </c>
      <c r="BY523" t="s">
        <v>10691</v>
      </c>
      <c r="CA523" t="s">
        <v>9220</v>
      </c>
      <c r="CB523" t="s">
        <v>299</v>
      </c>
      <c r="CC523" s="3">
        <v>92647</v>
      </c>
      <c r="CD523" t="s">
        <v>5307</v>
      </c>
      <c r="CE523" t="s">
        <v>794</v>
      </c>
      <c r="CF523" s="4">
        <v>12.49</v>
      </c>
      <c r="CG523" s="4">
        <v>13.62</v>
      </c>
      <c r="CH523" s="4">
        <v>0</v>
      </c>
      <c r="CI523" s="4">
        <v>0</v>
      </c>
      <c r="CJ523" t="s">
        <v>123</v>
      </c>
      <c r="CK523" t="s">
        <v>1004</v>
      </c>
      <c r="CL523" t="s">
        <v>10692</v>
      </c>
      <c r="CO523" t="s">
        <v>124</v>
      </c>
      <c r="CP523" t="s">
        <v>121</v>
      </c>
      <c r="CQ523" t="s">
        <v>121</v>
      </c>
      <c r="CR523" t="s">
        <v>113</v>
      </c>
      <c r="CS523" t="s">
        <v>121</v>
      </c>
      <c r="CT523" t="s">
        <v>121</v>
      </c>
      <c r="CU523" t="s">
        <v>121</v>
      </c>
      <c r="CV523" t="s">
        <v>4998</v>
      </c>
      <c r="CW523" t="str">
        <f>"17148940563"</f>
        <v>17148940563</v>
      </c>
      <c r="CX523" t="s">
        <v>10690</v>
      </c>
      <c r="CY523" t="s">
        <v>124</v>
      </c>
      <c r="CZ523" t="s">
        <v>126</v>
      </c>
      <c r="DA523" t="s">
        <v>113</v>
      </c>
      <c r="DB523" t="s">
        <v>113</v>
      </c>
      <c r="DC523" t="s">
        <v>121</v>
      </c>
      <c r="DD523" t="s">
        <v>113</v>
      </c>
    </row>
    <row r="524" spans="1:108" ht="15" customHeight="1" x14ac:dyDescent="0.25">
      <c r="A524" t="s">
        <v>4250</v>
      </c>
      <c r="B524" t="s">
        <v>129</v>
      </c>
      <c r="C524" s="1">
        <v>44107.631706828703</v>
      </c>
      <c r="D524" s="1">
        <v>44148</v>
      </c>
      <c r="E524" t="s">
        <v>113</v>
      </c>
      <c r="F524" t="s">
        <v>2086</v>
      </c>
      <c r="G524" t="s">
        <v>12794</v>
      </c>
      <c r="H524" t="s">
        <v>464</v>
      </c>
      <c r="I524">
        <v>45</v>
      </c>
      <c r="J524">
        <v>45</v>
      </c>
      <c r="K524" s="1">
        <v>44197</v>
      </c>
      <c r="L524" s="1">
        <v>44469</v>
      </c>
      <c r="M524" s="1">
        <v>44197</v>
      </c>
      <c r="N524" s="1">
        <v>44469</v>
      </c>
      <c r="O524" t="s">
        <v>132</v>
      </c>
      <c r="P524" t="s">
        <v>4251</v>
      </c>
      <c r="R524" t="s">
        <v>4252</v>
      </c>
      <c r="T524" t="s">
        <v>4253</v>
      </c>
      <c r="U524" t="s">
        <v>158</v>
      </c>
      <c r="V524" s="3">
        <v>77590</v>
      </c>
      <c r="W524" t="s">
        <v>117</v>
      </c>
      <c r="Y524">
        <v>14099454001</v>
      </c>
      <c r="AA524">
        <v>31171</v>
      </c>
      <c r="AB524" t="s">
        <v>4254</v>
      </c>
      <c r="AC524" t="s">
        <v>4255</v>
      </c>
      <c r="AD524" t="s">
        <v>660</v>
      </c>
      <c r="AE524" t="s">
        <v>161</v>
      </c>
      <c r="AF524" t="s">
        <v>4252</v>
      </c>
      <c r="AH524" t="s">
        <v>4253</v>
      </c>
      <c r="AI524" t="s">
        <v>158</v>
      </c>
      <c r="AJ524" s="3">
        <v>77590</v>
      </c>
      <c r="AK524" t="s">
        <v>117</v>
      </c>
      <c r="AM524">
        <v>14099454001</v>
      </c>
      <c r="AO524" t="s">
        <v>4256</v>
      </c>
      <c r="AP524" t="s">
        <v>141</v>
      </c>
      <c r="AQ524" t="s">
        <v>1178</v>
      </c>
      <c r="AR524" t="s">
        <v>118</v>
      </c>
      <c r="AS524" t="s">
        <v>948</v>
      </c>
      <c r="AT524" t="s">
        <v>1179</v>
      </c>
      <c r="AV524" t="s">
        <v>1180</v>
      </c>
      <c r="AW524" t="s">
        <v>541</v>
      </c>
      <c r="AX524" s="3">
        <v>70601</v>
      </c>
      <c r="AY524" t="s">
        <v>117</v>
      </c>
      <c r="BA524">
        <v>13372140354</v>
      </c>
      <c r="BC524" t="s">
        <v>1181</v>
      </c>
      <c r="BD524" t="s">
        <v>1182</v>
      </c>
      <c r="BE524" t="s">
        <v>541</v>
      </c>
      <c r="BF524" t="s">
        <v>553</v>
      </c>
      <c r="BG524" t="s">
        <v>158</v>
      </c>
      <c r="BH524" s="1">
        <v>44106.833333333336</v>
      </c>
      <c r="BI524">
        <v>40</v>
      </c>
      <c r="BJ524">
        <v>0</v>
      </c>
      <c r="BK524">
        <v>8</v>
      </c>
      <c r="BL524">
        <v>8</v>
      </c>
      <c r="BM524">
        <v>8</v>
      </c>
      <c r="BN524">
        <v>8</v>
      </c>
      <c r="BO524">
        <v>8</v>
      </c>
      <c r="BP524">
        <v>0</v>
      </c>
      <c r="BQ524" t="str">
        <f>"10:00 AM"</f>
        <v>10:00 AM</v>
      </c>
      <c r="BR524" t="str">
        <f>"6:00 PM"</f>
        <v>6:00 PM</v>
      </c>
      <c r="BS524" t="s">
        <v>120</v>
      </c>
      <c r="BT524">
        <v>0</v>
      </c>
      <c r="BU524">
        <v>3</v>
      </c>
      <c r="BV524" t="s">
        <v>113</v>
      </c>
      <c r="BW524">
        <v>0</v>
      </c>
      <c r="BX524" t="s">
        <v>4257</v>
      </c>
      <c r="BY524" t="s">
        <v>4252</v>
      </c>
      <c r="CA524" t="s">
        <v>4253</v>
      </c>
      <c r="CB524" t="s">
        <v>158</v>
      </c>
      <c r="CC524" s="3">
        <v>77590</v>
      </c>
      <c r="CD524" t="s">
        <v>4258</v>
      </c>
      <c r="CE524" t="s">
        <v>1326</v>
      </c>
      <c r="CF524" s="4">
        <v>13.73</v>
      </c>
      <c r="CG524" s="4">
        <v>13.73</v>
      </c>
      <c r="CH524" s="4">
        <v>20.6</v>
      </c>
      <c r="CI524" s="4">
        <v>20.6</v>
      </c>
      <c r="CJ524" t="s">
        <v>123</v>
      </c>
      <c r="CK524" t="s">
        <v>4259</v>
      </c>
      <c r="CL524" t="s">
        <v>4260</v>
      </c>
      <c r="CO524" t="s">
        <v>124</v>
      </c>
      <c r="CP524" t="s">
        <v>113</v>
      </c>
      <c r="CQ524" t="s">
        <v>113</v>
      </c>
      <c r="CR524" t="s">
        <v>121</v>
      </c>
      <c r="CS524" t="s">
        <v>113</v>
      </c>
      <c r="CT524" t="s">
        <v>121</v>
      </c>
      <c r="CU524" t="s">
        <v>121</v>
      </c>
      <c r="CV524" t="s">
        <v>4261</v>
      </c>
      <c r="CW524" t="str">
        <f>"14099454001"</f>
        <v>14099454001</v>
      </c>
      <c r="CX524" t="s">
        <v>4262</v>
      </c>
      <c r="CY524" t="s">
        <v>124</v>
      </c>
      <c r="CZ524" t="s">
        <v>126</v>
      </c>
      <c r="DA524" t="s">
        <v>113</v>
      </c>
      <c r="DB524" t="s">
        <v>113</v>
      </c>
      <c r="DC524" t="s">
        <v>121</v>
      </c>
      <c r="DD524" t="s">
        <v>113</v>
      </c>
    </row>
    <row r="525" spans="1:108" ht="15" customHeight="1" x14ac:dyDescent="0.25">
      <c r="A525" t="s">
        <v>4931</v>
      </c>
      <c r="B525" t="s">
        <v>129</v>
      </c>
      <c r="C525" s="1">
        <v>44107.637585763892</v>
      </c>
      <c r="D525" s="1">
        <v>44148</v>
      </c>
      <c r="E525" t="s">
        <v>113</v>
      </c>
      <c r="F525" t="s">
        <v>984</v>
      </c>
      <c r="G525" t="s">
        <v>12798</v>
      </c>
      <c r="H525" t="s">
        <v>649</v>
      </c>
      <c r="I525">
        <v>120</v>
      </c>
      <c r="J525">
        <v>120</v>
      </c>
      <c r="K525" s="1">
        <v>44197</v>
      </c>
      <c r="L525" s="1">
        <v>44500</v>
      </c>
      <c r="M525" s="1">
        <v>44197</v>
      </c>
      <c r="N525" s="1">
        <v>44500</v>
      </c>
      <c r="O525" t="s">
        <v>132</v>
      </c>
      <c r="P525" t="s">
        <v>4932</v>
      </c>
      <c r="R525" t="s">
        <v>4933</v>
      </c>
      <c r="T525" t="s">
        <v>4355</v>
      </c>
      <c r="U525" t="s">
        <v>1933</v>
      </c>
      <c r="V525" s="3">
        <v>60169</v>
      </c>
      <c r="W525" t="s">
        <v>117</v>
      </c>
      <c r="Y525">
        <v>18478852100</v>
      </c>
      <c r="AA525">
        <v>71399</v>
      </c>
      <c r="AB525" t="s">
        <v>2346</v>
      </c>
      <c r="AC525" t="s">
        <v>2347</v>
      </c>
      <c r="AE525" t="s">
        <v>119</v>
      </c>
      <c r="AF525" t="s">
        <v>4354</v>
      </c>
      <c r="AH525" t="s">
        <v>4355</v>
      </c>
      <c r="AI525" t="s">
        <v>1933</v>
      </c>
      <c r="AJ525" s="3">
        <v>60169</v>
      </c>
      <c r="AK525" t="s">
        <v>117</v>
      </c>
      <c r="AM525">
        <v>17657609135</v>
      </c>
      <c r="AO525" t="s">
        <v>2349</v>
      </c>
      <c r="AP525" t="s">
        <v>239</v>
      </c>
      <c r="AQ525" t="s">
        <v>991</v>
      </c>
      <c r="AR525" t="s">
        <v>992</v>
      </c>
      <c r="AS525" t="s">
        <v>993</v>
      </c>
      <c r="AT525" t="s">
        <v>994</v>
      </c>
      <c r="AU525" t="s">
        <v>995</v>
      </c>
      <c r="AV525" t="s">
        <v>996</v>
      </c>
      <c r="AW525" t="s">
        <v>158</v>
      </c>
      <c r="AX525" s="3">
        <v>78550</v>
      </c>
      <c r="AY525" t="s">
        <v>117</v>
      </c>
      <c r="AZ525" t="s">
        <v>124</v>
      </c>
      <c r="BA525">
        <v>19564408720</v>
      </c>
      <c r="BB525">
        <v>0</v>
      </c>
      <c r="BC525" t="s">
        <v>1143</v>
      </c>
      <c r="BD525" t="s">
        <v>998</v>
      </c>
      <c r="BG525" t="s">
        <v>158</v>
      </c>
      <c r="BH525" s="1">
        <v>44106.833333333336</v>
      </c>
      <c r="BI525">
        <v>40</v>
      </c>
      <c r="BJ525">
        <v>8</v>
      </c>
      <c r="BK525">
        <v>0</v>
      </c>
      <c r="BL525">
        <v>0</v>
      </c>
      <c r="BM525">
        <v>8</v>
      </c>
      <c r="BN525">
        <v>8</v>
      </c>
      <c r="BO525">
        <v>8</v>
      </c>
      <c r="BP525">
        <v>8</v>
      </c>
      <c r="BQ525" t="str">
        <f>"1:00 PM"</f>
        <v>1:00 PM</v>
      </c>
      <c r="BR525" t="str">
        <f>"10:00 PM"</f>
        <v>10:00 PM</v>
      </c>
      <c r="BS525" t="s">
        <v>120</v>
      </c>
      <c r="BT525">
        <v>0</v>
      </c>
      <c r="BU525">
        <v>0</v>
      </c>
      <c r="BV525" t="s">
        <v>113</v>
      </c>
      <c r="BW525">
        <v>0</v>
      </c>
      <c r="BX525" t="s">
        <v>999</v>
      </c>
      <c r="BY525" t="s">
        <v>4934</v>
      </c>
      <c r="CA525" t="s">
        <v>4935</v>
      </c>
      <c r="CB525" t="s">
        <v>158</v>
      </c>
      <c r="CC525" s="3">
        <v>78542</v>
      </c>
      <c r="CD525" t="s">
        <v>4936</v>
      </c>
      <c r="CE525" t="s">
        <v>4937</v>
      </c>
      <c r="CF525" s="4">
        <v>9.2100000000000009</v>
      </c>
      <c r="CG525" s="4">
        <v>11.84</v>
      </c>
      <c r="CJ525" t="s">
        <v>123</v>
      </c>
      <c r="CK525" t="s">
        <v>1004</v>
      </c>
      <c r="CL525" t="s">
        <v>4938</v>
      </c>
      <c r="CO525" t="s">
        <v>124</v>
      </c>
      <c r="CP525" t="s">
        <v>121</v>
      </c>
      <c r="CQ525" t="s">
        <v>121</v>
      </c>
      <c r="CR525" t="s">
        <v>113</v>
      </c>
      <c r="CS525" t="s">
        <v>121</v>
      </c>
      <c r="CT525" t="s">
        <v>121</v>
      </c>
      <c r="CU525" t="s">
        <v>121</v>
      </c>
      <c r="CV525" t="s">
        <v>4939</v>
      </c>
      <c r="CW525" t="str">
        <f>"17654333038"</f>
        <v>17654333038</v>
      </c>
      <c r="CX525" t="s">
        <v>2349</v>
      </c>
      <c r="CY525" t="s">
        <v>124</v>
      </c>
      <c r="CZ525" t="s">
        <v>126</v>
      </c>
      <c r="DA525" t="s">
        <v>113</v>
      </c>
      <c r="DB525" t="s">
        <v>121</v>
      </c>
      <c r="DC525" t="s">
        <v>121</v>
      </c>
      <c r="DD525" t="s">
        <v>113</v>
      </c>
    </row>
    <row r="526" spans="1:108" ht="15" customHeight="1" x14ac:dyDescent="0.25">
      <c r="A526" t="s">
        <v>3467</v>
      </c>
      <c r="B526" t="s">
        <v>1009</v>
      </c>
      <c r="C526" s="1">
        <v>44107.637011805557</v>
      </c>
      <c r="D526" s="1">
        <v>44148</v>
      </c>
      <c r="E526" t="s">
        <v>113</v>
      </c>
      <c r="F526" t="s">
        <v>1135</v>
      </c>
      <c r="G526" t="s">
        <v>12798</v>
      </c>
      <c r="H526" t="s">
        <v>649</v>
      </c>
      <c r="I526">
        <v>35</v>
      </c>
      <c r="J526">
        <v>35</v>
      </c>
      <c r="K526" s="1">
        <v>44197</v>
      </c>
      <c r="L526" s="1">
        <v>44500</v>
      </c>
      <c r="M526" s="1">
        <v>44197</v>
      </c>
      <c r="N526" s="1">
        <v>44500</v>
      </c>
      <c r="O526" t="s">
        <v>132</v>
      </c>
      <c r="P526" t="s">
        <v>3468</v>
      </c>
      <c r="R526" t="s">
        <v>3469</v>
      </c>
      <c r="S526" t="s">
        <v>3470</v>
      </c>
      <c r="T526" t="s">
        <v>3471</v>
      </c>
      <c r="U526" t="s">
        <v>541</v>
      </c>
      <c r="V526" s="3">
        <v>70458</v>
      </c>
      <c r="W526" t="s">
        <v>117</v>
      </c>
      <c r="Y526">
        <v>19859603013</v>
      </c>
      <c r="Z526">
        <v>0</v>
      </c>
      <c r="AA526">
        <v>71399</v>
      </c>
      <c r="AB526" t="s">
        <v>3472</v>
      </c>
      <c r="AC526" t="s">
        <v>781</v>
      </c>
      <c r="AE526" t="s">
        <v>3473</v>
      </c>
      <c r="AF526" t="s">
        <v>3469</v>
      </c>
      <c r="AG526" t="s">
        <v>3470</v>
      </c>
      <c r="AH526" t="s">
        <v>3471</v>
      </c>
      <c r="AI526" t="s">
        <v>541</v>
      </c>
      <c r="AJ526" s="3">
        <v>70458</v>
      </c>
      <c r="AK526" t="s">
        <v>117</v>
      </c>
      <c r="AM526">
        <v>19859603013</v>
      </c>
      <c r="AN526">
        <v>0</v>
      </c>
      <c r="AO526" t="s">
        <v>3474</v>
      </c>
      <c r="AP526" t="s">
        <v>239</v>
      </c>
      <c r="AQ526" t="s">
        <v>991</v>
      </c>
      <c r="AR526" t="s">
        <v>992</v>
      </c>
      <c r="AS526" t="s">
        <v>993</v>
      </c>
      <c r="AT526" t="s">
        <v>994</v>
      </c>
      <c r="AU526" t="s">
        <v>995</v>
      </c>
      <c r="AV526" t="s">
        <v>996</v>
      </c>
      <c r="AW526" t="s">
        <v>158</v>
      </c>
      <c r="AX526" s="3">
        <v>78550</v>
      </c>
      <c r="AY526" t="s">
        <v>117</v>
      </c>
      <c r="AZ526" t="s">
        <v>124</v>
      </c>
      <c r="BA526">
        <v>19564408720</v>
      </c>
      <c r="BB526">
        <v>0</v>
      </c>
      <c r="BC526" t="s">
        <v>1143</v>
      </c>
      <c r="BD526" t="s">
        <v>998</v>
      </c>
      <c r="BG526" t="s">
        <v>541</v>
      </c>
      <c r="BH526" s="1">
        <v>44470.833333333336</v>
      </c>
      <c r="BI526">
        <v>40</v>
      </c>
      <c r="BJ526">
        <v>8</v>
      </c>
      <c r="BK526">
        <v>0</v>
      </c>
      <c r="BL526">
        <v>0</v>
      </c>
      <c r="BM526">
        <v>8</v>
      </c>
      <c r="BN526">
        <v>8</v>
      </c>
      <c r="BO526">
        <v>8</v>
      </c>
      <c r="BP526">
        <v>8</v>
      </c>
      <c r="BQ526" t="str">
        <f>"1:00 PM"</f>
        <v>1:00 PM</v>
      </c>
      <c r="BR526" t="str">
        <f>"10:00 PM"</f>
        <v>10:00 PM</v>
      </c>
      <c r="BS526" t="s">
        <v>120</v>
      </c>
      <c r="BT526">
        <v>0</v>
      </c>
      <c r="BU526">
        <v>0</v>
      </c>
      <c r="BV526" t="s">
        <v>113</v>
      </c>
      <c r="BW526">
        <v>0</v>
      </c>
      <c r="BX526" t="s">
        <v>999</v>
      </c>
      <c r="BY526" t="s">
        <v>3475</v>
      </c>
      <c r="CA526" t="s">
        <v>3174</v>
      </c>
      <c r="CB526" t="s">
        <v>541</v>
      </c>
      <c r="CC526" s="3">
        <v>70458</v>
      </c>
      <c r="CD526" t="s">
        <v>3476</v>
      </c>
      <c r="CE526" t="s">
        <v>3477</v>
      </c>
      <c r="CF526" s="4">
        <v>9.3000000000000007</v>
      </c>
      <c r="CG526" s="4">
        <v>13.03</v>
      </c>
      <c r="CH526" s="4">
        <v>0</v>
      </c>
      <c r="CI526" s="4">
        <v>0</v>
      </c>
      <c r="CJ526" t="s">
        <v>123</v>
      </c>
      <c r="CK526" t="s">
        <v>1004</v>
      </c>
      <c r="CL526" t="s">
        <v>3478</v>
      </c>
      <c r="CO526" t="s">
        <v>124</v>
      </c>
      <c r="CP526" t="s">
        <v>121</v>
      </c>
      <c r="CQ526" t="s">
        <v>121</v>
      </c>
      <c r="CR526" t="s">
        <v>113</v>
      </c>
      <c r="CS526" t="s">
        <v>121</v>
      </c>
      <c r="CT526" t="s">
        <v>121</v>
      </c>
      <c r="CU526" t="s">
        <v>121</v>
      </c>
      <c r="CV526" t="s">
        <v>3288</v>
      </c>
      <c r="CW526" t="str">
        <f>"19859603013"</f>
        <v>19859603013</v>
      </c>
      <c r="CX526" t="s">
        <v>3474</v>
      </c>
      <c r="CY526" t="s">
        <v>124</v>
      </c>
      <c r="CZ526" t="s">
        <v>126</v>
      </c>
      <c r="DA526" t="s">
        <v>113</v>
      </c>
      <c r="DB526" t="s">
        <v>121</v>
      </c>
      <c r="DC526" t="s">
        <v>121</v>
      </c>
      <c r="DD526" t="s">
        <v>113</v>
      </c>
    </row>
    <row r="527" spans="1:108" ht="15" customHeight="1" x14ac:dyDescent="0.25">
      <c r="A527" t="s">
        <v>11343</v>
      </c>
      <c r="B527" t="s">
        <v>129</v>
      </c>
      <c r="C527" s="1">
        <v>44107.652385648151</v>
      </c>
      <c r="D527" s="1">
        <v>44147</v>
      </c>
      <c r="E527" t="s">
        <v>113</v>
      </c>
      <c r="F527" t="s">
        <v>587</v>
      </c>
      <c r="G527" t="s">
        <v>12786</v>
      </c>
      <c r="H527" t="s">
        <v>131</v>
      </c>
      <c r="I527">
        <v>30</v>
      </c>
      <c r="J527">
        <v>30</v>
      </c>
      <c r="K527" s="1">
        <v>44197</v>
      </c>
      <c r="L527" s="1">
        <v>44500</v>
      </c>
      <c r="M527" s="1">
        <v>44197</v>
      </c>
      <c r="N527" s="1">
        <v>44500</v>
      </c>
      <c r="O527" t="s">
        <v>115</v>
      </c>
      <c r="P527" t="s">
        <v>3171</v>
      </c>
      <c r="Q527" t="s">
        <v>3172</v>
      </c>
      <c r="R527" t="s">
        <v>3173</v>
      </c>
      <c r="S527" t="s">
        <v>124</v>
      </c>
      <c r="T527" t="s">
        <v>3174</v>
      </c>
      <c r="U527" t="s">
        <v>541</v>
      </c>
      <c r="V527" s="3">
        <v>70460</v>
      </c>
      <c r="W527" t="s">
        <v>117</v>
      </c>
      <c r="X527" t="s">
        <v>124</v>
      </c>
      <c r="Y527">
        <v>19856432427</v>
      </c>
      <c r="AA527">
        <v>56173</v>
      </c>
      <c r="AB527" t="s">
        <v>3175</v>
      </c>
      <c r="AC527" t="s">
        <v>3176</v>
      </c>
      <c r="AE527" t="s">
        <v>2121</v>
      </c>
      <c r="AF527" t="s">
        <v>3173</v>
      </c>
      <c r="AH527" t="s">
        <v>3174</v>
      </c>
      <c r="AI527" t="s">
        <v>541</v>
      </c>
      <c r="AJ527" s="3">
        <v>70460</v>
      </c>
      <c r="AK527" t="s">
        <v>117</v>
      </c>
      <c r="AM527">
        <v>19856432427</v>
      </c>
      <c r="AN527">
        <v>132</v>
      </c>
      <c r="AO527" t="s">
        <v>3177</v>
      </c>
      <c r="AP527" t="s">
        <v>239</v>
      </c>
      <c r="AQ527" t="s">
        <v>2682</v>
      </c>
      <c r="AR527" t="s">
        <v>2683</v>
      </c>
      <c r="AS527" t="s">
        <v>124</v>
      </c>
      <c r="AT527" t="s">
        <v>2684</v>
      </c>
      <c r="AU527" t="s">
        <v>2685</v>
      </c>
      <c r="AV527" t="s">
        <v>565</v>
      </c>
      <c r="AW527" t="s">
        <v>440</v>
      </c>
      <c r="AX527" s="3">
        <v>85048</v>
      </c>
      <c r="AY527" t="s">
        <v>117</v>
      </c>
      <c r="BA527">
        <v>14809411885</v>
      </c>
      <c r="BC527" t="s">
        <v>2686</v>
      </c>
      <c r="BD527" t="s">
        <v>2687</v>
      </c>
      <c r="BG527" t="s">
        <v>234</v>
      </c>
      <c r="BH527" s="1">
        <v>44106.833333333336</v>
      </c>
      <c r="BI527">
        <v>40</v>
      </c>
      <c r="BJ527">
        <v>0</v>
      </c>
      <c r="BK527">
        <v>8</v>
      </c>
      <c r="BL527">
        <v>8</v>
      </c>
      <c r="BM527">
        <v>8</v>
      </c>
      <c r="BN527">
        <v>8</v>
      </c>
      <c r="BO527">
        <v>8</v>
      </c>
      <c r="BP527">
        <v>0</v>
      </c>
      <c r="BQ527" t="str">
        <f>"6:00 AM"</f>
        <v>6:00 AM</v>
      </c>
      <c r="BR527" t="str">
        <f>"2:30 PM"</f>
        <v>2:30 PM</v>
      </c>
      <c r="BS527" t="s">
        <v>120</v>
      </c>
      <c r="BT527">
        <v>0</v>
      </c>
      <c r="BU527">
        <v>3</v>
      </c>
      <c r="BV527" t="s">
        <v>113</v>
      </c>
      <c r="BW527">
        <v>0</v>
      </c>
      <c r="BX527" s="2" t="s">
        <v>6498</v>
      </c>
      <c r="BY527" t="s">
        <v>11344</v>
      </c>
      <c r="CA527" t="s">
        <v>7584</v>
      </c>
      <c r="CB527" t="s">
        <v>234</v>
      </c>
      <c r="CC527" s="3">
        <v>32550</v>
      </c>
      <c r="CD527" t="s">
        <v>2435</v>
      </c>
      <c r="CE527" t="s">
        <v>2436</v>
      </c>
      <c r="CF527" s="4">
        <v>15.59</v>
      </c>
      <c r="CG527" s="4">
        <v>15.59</v>
      </c>
      <c r="CH527" s="4">
        <v>23.39</v>
      </c>
      <c r="CI527" s="4">
        <v>23.39</v>
      </c>
      <c r="CJ527" t="s">
        <v>123</v>
      </c>
      <c r="CK527" t="s">
        <v>3183</v>
      </c>
      <c r="CL527" t="s">
        <v>11345</v>
      </c>
      <c r="CO527" t="s">
        <v>124</v>
      </c>
      <c r="CP527" t="s">
        <v>121</v>
      </c>
      <c r="CQ527" t="s">
        <v>121</v>
      </c>
      <c r="CR527" t="s">
        <v>121</v>
      </c>
      <c r="CS527" t="s">
        <v>121</v>
      </c>
      <c r="CT527" t="s">
        <v>121</v>
      </c>
      <c r="CU527" t="s">
        <v>121</v>
      </c>
      <c r="CV527" t="s">
        <v>3510</v>
      </c>
      <c r="CW527" t="str">
        <f>"19856432427"</f>
        <v>19856432427</v>
      </c>
      <c r="CX527" t="s">
        <v>3177</v>
      </c>
      <c r="CY527" t="s">
        <v>124</v>
      </c>
      <c r="CZ527" t="s">
        <v>126</v>
      </c>
      <c r="DA527" t="s">
        <v>113</v>
      </c>
      <c r="DB527" t="s">
        <v>121</v>
      </c>
      <c r="DC527" t="s">
        <v>121</v>
      </c>
      <c r="DD527" t="s">
        <v>113</v>
      </c>
    </row>
    <row r="528" spans="1:108" ht="15" customHeight="1" x14ac:dyDescent="0.25">
      <c r="A528" t="s">
        <v>5053</v>
      </c>
      <c r="B528" t="s">
        <v>129</v>
      </c>
      <c r="C528" s="1">
        <v>44107.658446990739</v>
      </c>
      <c r="D528" s="1">
        <v>44151</v>
      </c>
      <c r="E528" t="s">
        <v>113</v>
      </c>
      <c r="F528" t="s">
        <v>587</v>
      </c>
      <c r="G528" t="s">
        <v>12786</v>
      </c>
      <c r="H528" t="s">
        <v>131</v>
      </c>
      <c r="I528">
        <v>80</v>
      </c>
      <c r="J528">
        <v>80</v>
      </c>
      <c r="K528" s="1">
        <v>44197</v>
      </c>
      <c r="L528" s="1">
        <v>44500</v>
      </c>
      <c r="M528" s="1">
        <v>44197</v>
      </c>
      <c r="N528" s="1">
        <v>44500</v>
      </c>
      <c r="O528" t="s">
        <v>115</v>
      </c>
      <c r="P528" t="s">
        <v>3171</v>
      </c>
      <c r="Q528" t="s">
        <v>3172</v>
      </c>
      <c r="R528" t="s">
        <v>3173</v>
      </c>
      <c r="S528" t="s">
        <v>124</v>
      </c>
      <c r="T528" t="s">
        <v>3174</v>
      </c>
      <c r="U528" t="s">
        <v>541</v>
      </c>
      <c r="V528" s="3">
        <v>70460</v>
      </c>
      <c r="W528" t="s">
        <v>117</v>
      </c>
      <c r="X528" t="s">
        <v>124</v>
      </c>
      <c r="Y528">
        <v>19856432427</v>
      </c>
      <c r="AA528">
        <v>56173</v>
      </c>
      <c r="AB528" t="s">
        <v>3175</v>
      </c>
      <c r="AC528" t="s">
        <v>3176</v>
      </c>
      <c r="AE528" t="s">
        <v>2121</v>
      </c>
      <c r="AF528" t="s">
        <v>3173</v>
      </c>
      <c r="AH528" t="s">
        <v>3174</v>
      </c>
      <c r="AI528" t="s">
        <v>541</v>
      </c>
      <c r="AJ528" s="3">
        <v>70460</v>
      </c>
      <c r="AK528" t="s">
        <v>117</v>
      </c>
      <c r="AM528">
        <v>19856432427</v>
      </c>
      <c r="AN528">
        <v>132</v>
      </c>
      <c r="AO528" t="s">
        <v>3177</v>
      </c>
      <c r="AP528" t="s">
        <v>239</v>
      </c>
      <c r="AQ528" t="s">
        <v>5054</v>
      </c>
      <c r="AR528" t="s">
        <v>2683</v>
      </c>
      <c r="AS528" t="s">
        <v>124</v>
      </c>
      <c r="AT528" t="s">
        <v>4377</v>
      </c>
      <c r="AU528" t="s">
        <v>4378</v>
      </c>
      <c r="AV528" t="s">
        <v>565</v>
      </c>
      <c r="AW528" t="s">
        <v>440</v>
      </c>
      <c r="AX528" s="3">
        <v>85048</v>
      </c>
      <c r="AY528" t="s">
        <v>117</v>
      </c>
      <c r="BA528">
        <v>14809411885</v>
      </c>
      <c r="BC528" t="s">
        <v>2686</v>
      </c>
      <c r="BD528" t="s">
        <v>2687</v>
      </c>
      <c r="BG528" t="s">
        <v>234</v>
      </c>
      <c r="BH528" s="1">
        <v>44106.833333333336</v>
      </c>
      <c r="BI528">
        <v>40</v>
      </c>
      <c r="BJ528">
        <v>0</v>
      </c>
      <c r="BK528">
        <v>8</v>
      </c>
      <c r="BL528">
        <v>8</v>
      </c>
      <c r="BM528">
        <v>8</v>
      </c>
      <c r="BN528">
        <v>8</v>
      </c>
      <c r="BO528">
        <v>8</v>
      </c>
      <c r="BP528">
        <v>0</v>
      </c>
      <c r="BQ528" t="str">
        <f>"6:00 AM"</f>
        <v>6:00 AM</v>
      </c>
      <c r="BR528" t="str">
        <f>"2:30 PM"</f>
        <v>2:30 PM</v>
      </c>
      <c r="BS528" t="s">
        <v>120</v>
      </c>
      <c r="BT528">
        <v>0</v>
      </c>
      <c r="BU528">
        <v>3</v>
      </c>
      <c r="BV528" t="s">
        <v>113</v>
      </c>
      <c r="BW528">
        <v>0</v>
      </c>
      <c r="BX528" s="2" t="s">
        <v>5055</v>
      </c>
      <c r="BY528" t="s">
        <v>5056</v>
      </c>
      <c r="CA528" t="s">
        <v>3718</v>
      </c>
      <c r="CB528" t="s">
        <v>234</v>
      </c>
      <c r="CC528" s="3">
        <v>32413</v>
      </c>
      <c r="CD528" t="s">
        <v>1105</v>
      </c>
      <c r="CE528" t="s">
        <v>1106</v>
      </c>
      <c r="CF528" s="4">
        <v>13.69</v>
      </c>
      <c r="CG528" s="4">
        <v>13.69</v>
      </c>
      <c r="CH528" s="4">
        <v>20.54</v>
      </c>
      <c r="CI528" s="4">
        <v>20.54</v>
      </c>
      <c r="CJ528" t="s">
        <v>123</v>
      </c>
      <c r="CK528" t="s">
        <v>3183</v>
      </c>
      <c r="CL528" t="s">
        <v>5057</v>
      </c>
      <c r="CO528" t="s">
        <v>124</v>
      </c>
      <c r="CP528" t="s">
        <v>121</v>
      </c>
      <c r="CQ528" t="s">
        <v>121</v>
      </c>
      <c r="CR528" t="s">
        <v>121</v>
      </c>
      <c r="CS528" t="s">
        <v>121</v>
      </c>
      <c r="CT528" t="s">
        <v>121</v>
      </c>
      <c r="CU528" t="s">
        <v>121</v>
      </c>
      <c r="CV528" t="s">
        <v>3510</v>
      </c>
      <c r="CW528" t="str">
        <f>"19856432427"</f>
        <v>19856432427</v>
      </c>
      <c r="CX528" t="s">
        <v>3177</v>
      </c>
      <c r="CY528" t="s">
        <v>124</v>
      </c>
      <c r="CZ528" t="s">
        <v>126</v>
      </c>
      <c r="DA528" t="s">
        <v>113</v>
      </c>
      <c r="DB528" t="s">
        <v>121</v>
      </c>
      <c r="DC528" t="s">
        <v>121</v>
      </c>
      <c r="DD528" t="s">
        <v>113</v>
      </c>
    </row>
    <row r="529" spans="1:108" ht="15" customHeight="1" x14ac:dyDescent="0.25">
      <c r="A529" t="s">
        <v>8605</v>
      </c>
      <c r="B529" t="s">
        <v>627</v>
      </c>
      <c r="C529" s="1">
        <v>44107.67650115741</v>
      </c>
      <c r="D529" s="1">
        <v>44148</v>
      </c>
      <c r="E529" t="s">
        <v>113</v>
      </c>
      <c r="F529" t="s">
        <v>587</v>
      </c>
      <c r="G529" t="s">
        <v>12786</v>
      </c>
      <c r="H529" t="s">
        <v>131</v>
      </c>
      <c r="I529">
        <v>225</v>
      </c>
      <c r="J529">
        <v>223</v>
      </c>
      <c r="K529" s="1">
        <v>44197</v>
      </c>
      <c r="L529" s="1">
        <v>44500</v>
      </c>
      <c r="M529" s="1">
        <v>44197</v>
      </c>
      <c r="N529" s="1">
        <v>44500</v>
      </c>
      <c r="O529" t="s">
        <v>115</v>
      </c>
      <c r="P529" t="s">
        <v>3171</v>
      </c>
      <c r="Q529" t="s">
        <v>3172</v>
      </c>
      <c r="R529" t="s">
        <v>3173</v>
      </c>
      <c r="S529" t="s">
        <v>124</v>
      </c>
      <c r="T529" t="s">
        <v>3174</v>
      </c>
      <c r="U529" t="s">
        <v>541</v>
      </c>
      <c r="V529" s="3">
        <v>70460</v>
      </c>
      <c r="W529" t="s">
        <v>117</v>
      </c>
      <c r="X529" t="s">
        <v>124</v>
      </c>
      <c r="Y529">
        <v>19856432427</v>
      </c>
      <c r="AA529">
        <v>56173</v>
      </c>
      <c r="AB529" t="s">
        <v>3175</v>
      </c>
      <c r="AC529" t="s">
        <v>3176</v>
      </c>
      <c r="AE529" t="s">
        <v>2121</v>
      </c>
      <c r="AF529" t="s">
        <v>3173</v>
      </c>
      <c r="AH529" t="s">
        <v>3174</v>
      </c>
      <c r="AI529" t="s">
        <v>541</v>
      </c>
      <c r="AJ529" s="3">
        <v>70460</v>
      </c>
      <c r="AK529" t="s">
        <v>117</v>
      </c>
      <c r="AM529">
        <v>19856432427</v>
      </c>
      <c r="AN529">
        <v>132</v>
      </c>
      <c r="AO529" t="s">
        <v>3177</v>
      </c>
      <c r="AP529" t="s">
        <v>239</v>
      </c>
      <c r="AQ529" t="s">
        <v>2682</v>
      </c>
      <c r="AR529" t="s">
        <v>2683</v>
      </c>
      <c r="AS529" t="s">
        <v>124</v>
      </c>
      <c r="AT529" t="s">
        <v>8606</v>
      </c>
      <c r="AV529" t="s">
        <v>565</v>
      </c>
      <c r="AW529" t="s">
        <v>440</v>
      </c>
      <c r="AX529" s="3">
        <v>85048</v>
      </c>
      <c r="AY529" t="s">
        <v>117</v>
      </c>
      <c r="BA529">
        <v>14809411885</v>
      </c>
      <c r="BC529" t="s">
        <v>2686</v>
      </c>
      <c r="BD529" t="s">
        <v>2687</v>
      </c>
      <c r="BG529" t="s">
        <v>541</v>
      </c>
      <c r="BH529" s="1">
        <v>44106.833333333336</v>
      </c>
      <c r="BI529">
        <v>40</v>
      </c>
      <c r="BJ529">
        <v>0</v>
      </c>
      <c r="BK529">
        <v>8</v>
      </c>
      <c r="BL529">
        <v>8</v>
      </c>
      <c r="BM529">
        <v>8</v>
      </c>
      <c r="BN529">
        <v>8</v>
      </c>
      <c r="BO529">
        <v>8</v>
      </c>
      <c r="BP529">
        <v>0</v>
      </c>
      <c r="BQ529" t="str">
        <f>"6:00 AM"</f>
        <v>6:00 AM</v>
      </c>
      <c r="BR529" t="str">
        <f>"2:30 PM"</f>
        <v>2:30 PM</v>
      </c>
      <c r="BS529" t="s">
        <v>120</v>
      </c>
      <c r="BT529">
        <v>0</v>
      </c>
      <c r="BU529">
        <v>3</v>
      </c>
      <c r="BV529" t="s">
        <v>113</v>
      </c>
      <c r="BW529">
        <v>0</v>
      </c>
      <c r="BX529" s="2" t="s">
        <v>6498</v>
      </c>
      <c r="BY529" t="s">
        <v>3173</v>
      </c>
      <c r="BZ529" t="s">
        <v>124</v>
      </c>
      <c r="CA529" t="s">
        <v>3174</v>
      </c>
      <c r="CB529" t="s">
        <v>541</v>
      </c>
      <c r="CC529" s="3">
        <v>70460</v>
      </c>
      <c r="CD529" t="s">
        <v>3707</v>
      </c>
      <c r="CE529" t="s">
        <v>3477</v>
      </c>
      <c r="CF529" s="4">
        <v>12.7</v>
      </c>
      <c r="CG529" s="4">
        <v>12.7</v>
      </c>
      <c r="CH529" s="4">
        <v>19.05</v>
      </c>
      <c r="CI529" s="4">
        <v>19.05</v>
      </c>
      <c r="CJ529" t="s">
        <v>123</v>
      </c>
      <c r="CK529" t="s">
        <v>2689</v>
      </c>
      <c r="CL529" t="s">
        <v>8607</v>
      </c>
      <c r="CO529" t="s">
        <v>124</v>
      </c>
      <c r="CP529" t="s">
        <v>121</v>
      </c>
      <c r="CQ529" t="s">
        <v>121</v>
      </c>
      <c r="CR529" t="s">
        <v>121</v>
      </c>
      <c r="CS529" t="s">
        <v>121</v>
      </c>
      <c r="CT529" t="s">
        <v>121</v>
      </c>
      <c r="CU529" t="s">
        <v>121</v>
      </c>
      <c r="CV529" t="s">
        <v>3510</v>
      </c>
      <c r="CW529" t="str">
        <f>"19856432427"</f>
        <v>19856432427</v>
      </c>
      <c r="CX529" t="s">
        <v>3177</v>
      </c>
      <c r="CY529" t="s">
        <v>124</v>
      </c>
      <c r="CZ529" t="s">
        <v>126</v>
      </c>
      <c r="DA529" t="s">
        <v>113</v>
      </c>
      <c r="DB529" t="s">
        <v>121</v>
      </c>
      <c r="DC529" t="s">
        <v>121</v>
      </c>
      <c r="DD529" t="s">
        <v>113</v>
      </c>
    </row>
    <row r="530" spans="1:108" ht="15" customHeight="1" x14ac:dyDescent="0.25">
      <c r="A530" t="s">
        <v>12522</v>
      </c>
      <c r="B530" t="s">
        <v>129</v>
      </c>
      <c r="C530" s="1">
        <v>44107.688083680558</v>
      </c>
      <c r="D530" s="1">
        <v>44148</v>
      </c>
      <c r="E530" t="s">
        <v>113</v>
      </c>
      <c r="F530" t="s">
        <v>2674</v>
      </c>
      <c r="G530" t="s">
        <v>12786</v>
      </c>
      <c r="H530" t="s">
        <v>131</v>
      </c>
      <c r="I530">
        <v>80</v>
      </c>
      <c r="J530">
        <v>80</v>
      </c>
      <c r="K530" s="1">
        <v>44197</v>
      </c>
      <c r="L530" s="1">
        <v>44500</v>
      </c>
      <c r="M530" s="1">
        <v>44197</v>
      </c>
      <c r="N530" s="1">
        <v>44500</v>
      </c>
      <c r="O530" t="s">
        <v>115</v>
      </c>
      <c r="P530" t="s">
        <v>3171</v>
      </c>
      <c r="Q530" t="s">
        <v>3172</v>
      </c>
      <c r="R530" t="s">
        <v>3173</v>
      </c>
      <c r="S530" t="s">
        <v>124</v>
      </c>
      <c r="T530" t="s">
        <v>3174</v>
      </c>
      <c r="U530" t="s">
        <v>541</v>
      </c>
      <c r="V530" s="3">
        <v>70460</v>
      </c>
      <c r="W530" t="s">
        <v>117</v>
      </c>
      <c r="X530" t="s">
        <v>124</v>
      </c>
      <c r="Y530">
        <v>19856432427</v>
      </c>
      <c r="AA530">
        <v>56173</v>
      </c>
      <c r="AB530" t="s">
        <v>3175</v>
      </c>
      <c r="AC530" t="s">
        <v>3176</v>
      </c>
      <c r="AE530" t="s">
        <v>2121</v>
      </c>
      <c r="AF530" t="s">
        <v>3173</v>
      </c>
      <c r="AH530" t="s">
        <v>3174</v>
      </c>
      <c r="AI530" t="s">
        <v>541</v>
      </c>
      <c r="AJ530" s="3">
        <v>70460</v>
      </c>
      <c r="AK530" t="s">
        <v>117</v>
      </c>
      <c r="AM530">
        <v>19856432427</v>
      </c>
      <c r="AN530">
        <v>132</v>
      </c>
      <c r="AO530" t="s">
        <v>3177</v>
      </c>
      <c r="AP530" t="s">
        <v>239</v>
      </c>
      <c r="AQ530" t="s">
        <v>2682</v>
      </c>
      <c r="AR530" t="s">
        <v>2683</v>
      </c>
      <c r="AT530" t="s">
        <v>4377</v>
      </c>
      <c r="AU530" t="s">
        <v>4378</v>
      </c>
      <c r="AV530" t="s">
        <v>565</v>
      </c>
      <c r="AW530" t="s">
        <v>440</v>
      </c>
      <c r="AX530" s="3">
        <v>85048</v>
      </c>
      <c r="AY530" t="s">
        <v>117</v>
      </c>
      <c r="BA530">
        <v>14809411885</v>
      </c>
      <c r="BC530" t="s">
        <v>2686</v>
      </c>
      <c r="BD530" t="s">
        <v>2687</v>
      </c>
      <c r="BG530" t="s">
        <v>541</v>
      </c>
      <c r="BH530" s="1">
        <v>44106.833333333336</v>
      </c>
      <c r="BI530">
        <v>40</v>
      </c>
      <c r="BJ530">
        <v>0</v>
      </c>
      <c r="BK530">
        <v>8</v>
      </c>
      <c r="BL530">
        <v>8</v>
      </c>
      <c r="BM530">
        <v>8</v>
      </c>
      <c r="BN530">
        <v>8</v>
      </c>
      <c r="BO530">
        <v>8</v>
      </c>
      <c r="BP530">
        <v>0</v>
      </c>
      <c r="BQ530" t="str">
        <f>"6:00 AM"</f>
        <v>6:00 AM</v>
      </c>
      <c r="BR530" t="str">
        <f>"2:30 PM"</f>
        <v>2:30 PM</v>
      </c>
      <c r="BS530" t="s">
        <v>120</v>
      </c>
      <c r="BT530">
        <v>0</v>
      </c>
      <c r="BU530">
        <v>3</v>
      </c>
      <c r="BV530" t="s">
        <v>113</v>
      </c>
      <c r="BW530">
        <v>0</v>
      </c>
      <c r="BX530" s="2" t="s">
        <v>11315</v>
      </c>
      <c r="BY530" t="s">
        <v>12523</v>
      </c>
      <c r="CA530" t="s">
        <v>5141</v>
      </c>
      <c r="CB530" t="s">
        <v>541</v>
      </c>
      <c r="CC530" s="3">
        <v>70506</v>
      </c>
      <c r="CD530" t="s">
        <v>5150</v>
      </c>
      <c r="CE530" t="s">
        <v>1185</v>
      </c>
      <c r="CF530" s="4">
        <v>13.71</v>
      </c>
      <c r="CG530" s="4">
        <v>13.71</v>
      </c>
      <c r="CH530" s="4">
        <v>20.57</v>
      </c>
      <c r="CI530" s="4">
        <v>20.57</v>
      </c>
      <c r="CJ530" t="s">
        <v>123</v>
      </c>
      <c r="CK530" t="s">
        <v>2689</v>
      </c>
      <c r="CL530" t="s">
        <v>12524</v>
      </c>
      <c r="CO530" t="s">
        <v>124</v>
      </c>
      <c r="CP530" t="s">
        <v>121</v>
      </c>
      <c r="CQ530" t="s">
        <v>121</v>
      </c>
      <c r="CR530" t="s">
        <v>121</v>
      </c>
      <c r="CS530" t="s">
        <v>121</v>
      </c>
      <c r="CT530" t="s">
        <v>121</v>
      </c>
      <c r="CU530" t="s">
        <v>121</v>
      </c>
      <c r="CV530" t="s">
        <v>3510</v>
      </c>
      <c r="CW530" t="str">
        <f>"19856432427"</f>
        <v>19856432427</v>
      </c>
      <c r="CX530" t="s">
        <v>3177</v>
      </c>
      <c r="CY530" t="s">
        <v>124</v>
      </c>
      <c r="CZ530" t="s">
        <v>126</v>
      </c>
      <c r="DA530" t="s">
        <v>113</v>
      </c>
      <c r="DB530" t="s">
        <v>121</v>
      </c>
      <c r="DC530" t="s">
        <v>121</v>
      </c>
      <c r="DD530" t="s">
        <v>113</v>
      </c>
    </row>
    <row r="531" spans="1:108" ht="15" customHeight="1" x14ac:dyDescent="0.25">
      <c r="A531" t="s">
        <v>1170</v>
      </c>
      <c r="B531" t="s">
        <v>129</v>
      </c>
      <c r="C531" s="1">
        <v>44107.689140856484</v>
      </c>
      <c r="D531" s="1">
        <v>44148</v>
      </c>
      <c r="E531" t="s">
        <v>113</v>
      </c>
      <c r="F531" t="s">
        <v>1171</v>
      </c>
      <c r="G531" t="s">
        <v>12797</v>
      </c>
      <c r="H531" t="s">
        <v>537</v>
      </c>
      <c r="I531">
        <v>75</v>
      </c>
      <c r="J531">
        <v>75</v>
      </c>
      <c r="K531" s="1">
        <v>44197</v>
      </c>
      <c r="L531" s="1">
        <v>44392</v>
      </c>
      <c r="M531" s="1">
        <v>44197</v>
      </c>
      <c r="N531" s="1">
        <v>44392</v>
      </c>
      <c r="O531" t="s">
        <v>132</v>
      </c>
      <c r="P531" t="s">
        <v>1172</v>
      </c>
      <c r="R531" t="s">
        <v>1173</v>
      </c>
      <c r="T531" t="s">
        <v>1174</v>
      </c>
      <c r="U531" t="s">
        <v>541</v>
      </c>
      <c r="V531" s="3">
        <v>70526</v>
      </c>
      <c r="W531" t="s">
        <v>117</v>
      </c>
      <c r="Y531">
        <v>13375818441</v>
      </c>
      <c r="AA531">
        <v>31171</v>
      </c>
      <c r="AB531" t="s">
        <v>1175</v>
      </c>
      <c r="AC531" t="s">
        <v>1176</v>
      </c>
      <c r="AD531" t="s">
        <v>731</v>
      </c>
      <c r="AE531" t="s">
        <v>161</v>
      </c>
      <c r="AF531" t="s">
        <v>1173</v>
      </c>
      <c r="AH531" t="s">
        <v>1174</v>
      </c>
      <c r="AI531" t="s">
        <v>541</v>
      </c>
      <c r="AJ531" s="3">
        <v>70526</v>
      </c>
      <c r="AK531" t="s">
        <v>117</v>
      </c>
      <c r="AM531">
        <v>13375818441</v>
      </c>
      <c r="AO531" t="s">
        <v>1177</v>
      </c>
      <c r="AP531" t="s">
        <v>141</v>
      </c>
      <c r="AQ531" t="s">
        <v>1178</v>
      </c>
      <c r="AR531" t="s">
        <v>118</v>
      </c>
      <c r="AS531" t="s">
        <v>948</v>
      </c>
      <c r="AT531" t="s">
        <v>1179</v>
      </c>
      <c r="AV531" t="s">
        <v>1180</v>
      </c>
      <c r="AW531" t="s">
        <v>541</v>
      </c>
      <c r="AX531" s="3">
        <v>70601</v>
      </c>
      <c r="AY531" t="s">
        <v>117</v>
      </c>
      <c r="BA531">
        <v>13372140354</v>
      </c>
      <c r="BC531" t="s">
        <v>1181</v>
      </c>
      <c r="BD531" t="s">
        <v>1182</v>
      </c>
      <c r="BE531" t="s">
        <v>541</v>
      </c>
      <c r="BF531" t="s">
        <v>553</v>
      </c>
      <c r="BG531" t="s">
        <v>541</v>
      </c>
      <c r="BH531" s="1">
        <v>44106.833333333336</v>
      </c>
      <c r="BI531">
        <v>40</v>
      </c>
      <c r="BJ531">
        <v>0</v>
      </c>
      <c r="BK531">
        <v>8</v>
      </c>
      <c r="BL531">
        <v>8</v>
      </c>
      <c r="BM531">
        <v>8</v>
      </c>
      <c r="BN531">
        <v>8</v>
      </c>
      <c r="BO531">
        <v>8</v>
      </c>
      <c r="BP531">
        <v>0</v>
      </c>
      <c r="BQ531" t="str">
        <f>"7:00 AM"</f>
        <v>7:00 AM</v>
      </c>
      <c r="BR531" t="str">
        <f>"4:00 PM"</f>
        <v>4:00 PM</v>
      </c>
      <c r="BS531" t="s">
        <v>120</v>
      </c>
      <c r="BT531">
        <v>0</v>
      </c>
      <c r="BU531">
        <v>3</v>
      </c>
      <c r="BV531" t="s">
        <v>113</v>
      </c>
      <c r="BW531">
        <v>0</v>
      </c>
      <c r="BX531" t="s">
        <v>1183</v>
      </c>
      <c r="BY531" t="s">
        <v>1173</v>
      </c>
      <c r="CA531" t="s">
        <v>1174</v>
      </c>
      <c r="CB531" t="s">
        <v>541</v>
      </c>
      <c r="CC531" s="3">
        <v>70526</v>
      </c>
      <c r="CD531" t="s">
        <v>1184</v>
      </c>
      <c r="CE531" t="s">
        <v>1185</v>
      </c>
      <c r="CF531" s="4">
        <v>9.2799999999999994</v>
      </c>
      <c r="CG531" s="4">
        <v>9.2799999999999994</v>
      </c>
      <c r="CH531" s="4">
        <v>13.92</v>
      </c>
      <c r="CI531" s="4">
        <v>13.92</v>
      </c>
      <c r="CJ531" t="s">
        <v>123</v>
      </c>
      <c r="CK531" t="s">
        <v>1186</v>
      </c>
      <c r="CL531" t="s">
        <v>1187</v>
      </c>
      <c r="CO531" t="s">
        <v>124</v>
      </c>
      <c r="CP531" t="s">
        <v>121</v>
      </c>
      <c r="CQ531" t="s">
        <v>121</v>
      </c>
      <c r="CR531" t="s">
        <v>121</v>
      </c>
      <c r="CS531" t="s">
        <v>113</v>
      </c>
      <c r="CT531" t="s">
        <v>121</v>
      </c>
      <c r="CU531" t="s">
        <v>121</v>
      </c>
      <c r="CV531" t="s">
        <v>1188</v>
      </c>
      <c r="CW531" t="str">
        <f>"13375818441"</f>
        <v>13375818441</v>
      </c>
      <c r="CX531" t="s">
        <v>1177</v>
      </c>
      <c r="CY531" t="s">
        <v>124</v>
      </c>
      <c r="CZ531" t="s">
        <v>126</v>
      </c>
      <c r="DA531" t="s">
        <v>113</v>
      </c>
      <c r="DB531" t="s">
        <v>121</v>
      </c>
      <c r="DC531" t="s">
        <v>121</v>
      </c>
      <c r="DD531" t="s">
        <v>113</v>
      </c>
    </row>
    <row r="532" spans="1:108" ht="15" customHeight="1" x14ac:dyDescent="0.25">
      <c r="A532" t="s">
        <v>12525</v>
      </c>
      <c r="B532" t="s">
        <v>129</v>
      </c>
      <c r="C532" s="1">
        <v>44107.690058912034</v>
      </c>
      <c r="D532" s="1">
        <v>44151</v>
      </c>
      <c r="E532" t="s">
        <v>113</v>
      </c>
      <c r="F532" t="s">
        <v>775</v>
      </c>
      <c r="G532" t="s">
        <v>12799</v>
      </c>
      <c r="H532" t="s">
        <v>680</v>
      </c>
      <c r="I532">
        <v>2</v>
      </c>
      <c r="J532">
        <v>2</v>
      </c>
      <c r="K532" s="1">
        <v>44197</v>
      </c>
      <c r="L532" s="1">
        <v>44500</v>
      </c>
      <c r="M532" s="1">
        <v>44197</v>
      </c>
      <c r="N532" s="1">
        <v>44500</v>
      </c>
      <c r="O532" t="s">
        <v>115</v>
      </c>
      <c r="P532" t="s">
        <v>12526</v>
      </c>
      <c r="R532" t="s">
        <v>12527</v>
      </c>
      <c r="T532" t="s">
        <v>12528</v>
      </c>
      <c r="U532" t="s">
        <v>299</v>
      </c>
      <c r="V532" s="3">
        <v>94028</v>
      </c>
      <c r="W532" t="s">
        <v>117</v>
      </c>
      <c r="Y532">
        <v>16508678201</v>
      </c>
      <c r="AA532">
        <v>71121</v>
      </c>
      <c r="AB532" t="s">
        <v>12529</v>
      </c>
      <c r="AC532" t="s">
        <v>268</v>
      </c>
      <c r="AE532" t="s">
        <v>1215</v>
      </c>
      <c r="AF532" t="s">
        <v>12530</v>
      </c>
      <c r="AH532" t="s">
        <v>12531</v>
      </c>
      <c r="AI532" t="s">
        <v>299</v>
      </c>
      <c r="AJ532" s="3">
        <v>94062</v>
      </c>
      <c r="AK532" t="s">
        <v>117</v>
      </c>
      <c r="AM532">
        <v>16508678201</v>
      </c>
      <c r="AO532" t="s">
        <v>12532</v>
      </c>
      <c r="AP532" t="s">
        <v>141</v>
      </c>
      <c r="AQ532" t="s">
        <v>2480</v>
      </c>
      <c r="AR532" t="s">
        <v>2481</v>
      </c>
      <c r="AS532" t="s">
        <v>1219</v>
      </c>
      <c r="AT532" t="s">
        <v>3487</v>
      </c>
      <c r="AU532" t="s">
        <v>1035</v>
      </c>
      <c r="AV532" t="s">
        <v>3488</v>
      </c>
      <c r="AW532" t="s">
        <v>299</v>
      </c>
      <c r="AX532" s="3">
        <v>92008</v>
      </c>
      <c r="AY532" t="s">
        <v>117</v>
      </c>
      <c r="BA532">
        <v>17609185584</v>
      </c>
      <c r="BC532" t="s">
        <v>1223</v>
      </c>
      <c r="BD532" t="s">
        <v>3489</v>
      </c>
      <c r="BE532" t="s">
        <v>299</v>
      </c>
      <c r="BF532" t="s">
        <v>12533</v>
      </c>
      <c r="BG532" t="s">
        <v>299</v>
      </c>
      <c r="BH532" s="1">
        <v>44106.833333333336</v>
      </c>
      <c r="BI532">
        <v>42</v>
      </c>
      <c r="BJ532">
        <v>7</v>
      </c>
      <c r="BK532">
        <v>0</v>
      </c>
      <c r="BL532">
        <v>7</v>
      </c>
      <c r="BM532">
        <v>7</v>
      </c>
      <c r="BN532">
        <v>7</v>
      </c>
      <c r="BO532">
        <v>7</v>
      </c>
      <c r="BP532">
        <v>7</v>
      </c>
      <c r="BQ532" t="str">
        <f>"8:00 AM"</f>
        <v>8:00 AM</v>
      </c>
      <c r="BR532" t="str">
        <f>"4:00 PM"</f>
        <v>4:00 PM</v>
      </c>
      <c r="BS532" t="s">
        <v>120</v>
      </c>
      <c r="BT532">
        <v>0</v>
      </c>
      <c r="BU532">
        <v>1</v>
      </c>
      <c r="BV532" t="s">
        <v>113</v>
      </c>
      <c r="BW532">
        <v>0</v>
      </c>
      <c r="BX532" s="2" t="s">
        <v>1226</v>
      </c>
      <c r="BY532" t="s">
        <v>12527</v>
      </c>
      <c r="CA532" t="s">
        <v>12528</v>
      </c>
      <c r="CB532" t="s">
        <v>299</v>
      </c>
      <c r="CC532" s="3">
        <v>94028</v>
      </c>
      <c r="CD532" t="s">
        <v>4984</v>
      </c>
      <c r="CE532" t="s">
        <v>1485</v>
      </c>
      <c r="CF532" s="4">
        <v>16.52</v>
      </c>
      <c r="CG532" s="4">
        <v>16.52</v>
      </c>
      <c r="CH532" s="4">
        <v>24.78</v>
      </c>
      <c r="CI532" s="4">
        <v>24.78</v>
      </c>
      <c r="CJ532" t="s">
        <v>123</v>
      </c>
      <c r="CK532" t="s">
        <v>124</v>
      </c>
      <c r="CL532" t="s">
        <v>12534</v>
      </c>
      <c r="CO532" t="s">
        <v>124</v>
      </c>
      <c r="CP532" t="s">
        <v>121</v>
      </c>
      <c r="CQ532" t="s">
        <v>121</v>
      </c>
      <c r="CR532" t="s">
        <v>121</v>
      </c>
      <c r="CS532" t="s">
        <v>113</v>
      </c>
      <c r="CT532" t="s">
        <v>121</v>
      </c>
      <c r="CU532" t="s">
        <v>121</v>
      </c>
      <c r="CV532" t="s">
        <v>120</v>
      </c>
      <c r="CW532" t="str">
        <f>"16508678201"</f>
        <v>16508678201</v>
      </c>
      <c r="CX532" t="s">
        <v>12532</v>
      </c>
      <c r="CY532" t="s">
        <v>124</v>
      </c>
      <c r="CZ532" t="s">
        <v>126</v>
      </c>
      <c r="DA532" t="s">
        <v>113</v>
      </c>
      <c r="DB532" t="s">
        <v>113</v>
      </c>
      <c r="DC532" t="s">
        <v>121</v>
      </c>
      <c r="DD532" t="s">
        <v>113</v>
      </c>
    </row>
    <row r="533" spans="1:108" ht="15" customHeight="1" x14ac:dyDescent="0.25">
      <c r="A533" t="s">
        <v>4975</v>
      </c>
      <c r="B533" t="s">
        <v>129</v>
      </c>
      <c r="C533" s="1">
        <v>44107.691994560184</v>
      </c>
      <c r="D533" s="1">
        <v>44151</v>
      </c>
      <c r="E533" t="s">
        <v>113</v>
      </c>
      <c r="F533" t="s">
        <v>775</v>
      </c>
      <c r="G533" t="s">
        <v>12799</v>
      </c>
      <c r="H533" t="s">
        <v>680</v>
      </c>
      <c r="I533">
        <v>4</v>
      </c>
      <c r="J533">
        <v>4</v>
      </c>
      <c r="K533" s="1">
        <v>44197</v>
      </c>
      <c r="L533" s="1">
        <v>44500</v>
      </c>
      <c r="M533" s="1">
        <v>44197</v>
      </c>
      <c r="N533" s="1">
        <v>44500</v>
      </c>
      <c r="O533" t="s">
        <v>115</v>
      </c>
      <c r="P533" t="s">
        <v>4976</v>
      </c>
      <c r="R533" t="s">
        <v>4977</v>
      </c>
      <c r="T533" t="s">
        <v>4978</v>
      </c>
      <c r="U533" t="s">
        <v>299</v>
      </c>
      <c r="V533" s="3">
        <v>94027</v>
      </c>
      <c r="W533" t="s">
        <v>117</v>
      </c>
      <c r="Y533">
        <v>16503250196</v>
      </c>
      <c r="AA533">
        <v>71121</v>
      </c>
      <c r="AB533" t="s">
        <v>4979</v>
      </c>
      <c r="AC533" t="s">
        <v>4980</v>
      </c>
      <c r="AE533" t="s">
        <v>3391</v>
      </c>
      <c r="AF533" t="s">
        <v>4981</v>
      </c>
      <c r="AH533" t="s">
        <v>4982</v>
      </c>
      <c r="AI533" t="s">
        <v>299</v>
      </c>
      <c r="AJ533" s="3">
        <v>94114</v>
      </c>
      <c r="AK533" t="s">
        <v>117</v>
      </c>
      <c r="AM533">
        <v>16504443200</v>
      </c>
      <c r="AO533" t="s">
        <v>4983</v>
      </c>
      <c r="AP533" t="s">
        <v>141</v>
      </c>
      <c r="AQ533" t="s">
        <v>2480</v>
      </c>
      <c r="AR533" t="s">
        <v>2481</v>
      </c>
      <c r="AS533" t="s">
        <v>1219</v>
      </c>
      <c r="AT533" t="s">
        <v>3487</v>
      </c>
      <c r="AU533" t="s">
        <v>1035</v>
      </c>
      <c r="AV533" t="s">
        <v>3488</v>
      </c>
      <c r="AW533" t="s">
        <v>299</v>
      </c>
      <c r="AX533" s="3">
        <v>92008</v>
      </c>
      <c r="AY533" t="s">
        <v>117</v>
      </c>
      <c r="BA533">
        <v>17609185584</v>
      </c>
      <c r="BC533" t="s">
        <v>1223</v>
      </c>
      <c r="BD533" t="s">
        <v>3489</v>
      </c>
      <c r="BE533" t="s">
        <v>299</v>
      </c>
      <c r="BF533" t="s">
        <v>1225</v>
      </c>
      <c r="BG533" t="s">
        <v>299</v>
      </c>
      <c r="BH533" s="1">
        <v>44106.833333333336</v>
      </c>
      <c r="BI533">
        <v>42</v>
      </c>
      <c r="BJ533">
        <v>7</v>
      </c>
      <c r="BK533">
        <v>0</v>
      </c>
      <c r="BL533">
        <v>7</v>
      </c>
      <c r="BM533">
        <v>7</v>
      </c>
      <c r="BN533">
        <v>7</v>
      </c>
      <c r="BO533">
        <v>7</v>
      </c>
      <c r="BP533">
        <v>7</v>
      </c>
      <c r="BQ533" t="str">
        <f>"8:00 AM"</f>
        <v>8:00 AM</v>
      </c>
      <c r="BR533" t="str">
        <f>"5:00 PM"</f>
        <v>5:00 PM</v>
      </c>
      <c r="BS533" t="s">
        <v>120</v>
      </c>
      <c r="BT533">
        <v>0</v>
      </c>
      <c r="BU533">
        <v>3</v>
      </c>
      <c r="BV533" t="s">
        <v>113</v>
      </c>
      <c r="BW533">
        <v>0</v>
      </c>
      <c r="BX533" s="2" t="s">
        <v>1226</v>
      </c>
      <c r="BY533" t="s">
        <v>4977</v>
      </c>
      <c r="CA533" t="s">
        <v>4978</v>
      </c>
      <c r="CB533" t="s">
        <v>299</v>
      </c>
      <c r="CC533" s="3">
        <v>94027</v>
      </c>
      <c r="CD533" t="s">
        <v>4984</v>
      </c>
      <c r="CE533" t="s">
        <v>1485</v>
      </c>
      <c r="CF533" s="4">
        <v>16.52</v>
      </c>
      <c r="CG533" s="4">
        <v>16.52</v>
      </c>
      <c r="CH533" s="4">
        <v>24.78</v>
      </c>
      <c r="CI533" s="4">
        <v>24.78</v>
      </c>
      <c r="CJ533" t="s">
        <v>123</v>
      </c>
      <c r="CK533" t="s">
        <v>124</v>
      </c>
      <c r="CL533" t="s">
        <v>4985</v>
      </c>
      <c r="CO533" t="s">
        <v>124</v>
      </c>
      <c r="CP533" t="s">
        <v>121</v>
      </c>
      <c r="CQ533" t="s">
        <v>121</v>
      </c>
      <c r="CR533" t="s">
        <v>121</v>
      </c>
      <c r="CS533" t="s">
        <v>113</v>
      </c>
      <c r="CT533" t="s">
        <v>121</v>
      </c>
      <c r="CU533" t="s">
        <v>121</v>
      </c>
      <c r="CV533" t="s">
        <v>120</v>
      </c>
      <c r="CW533" t="str">
        <f>"16504443200"</f>
        <v>16504443200</v>
      </c>
      <c r="CX533" t="s">
        <v>4983</v>
      </c>
      <c r="CY533" t="s">
        <v>124</v>
      </c>
      <c r="CZ533" t="s">
        <v>126</v>
      </c>
      <c r="DA533" t="s">
        <v>113</v>
      </c>
      <c r="DB533" t="s">
        <v>113</v>
      </c>
      <c r="DC533" t="s">
        <v>121</v>
      </c>
      <c r="DD533" t="s">
        <v>113</v>
      </c>
    </row>
    <row r="534" spans="1:108" ht="15" customHeight="1" x14ac:dyDescent="0.25">
      <c r="A534" t="s">
        <v>3434</v>
      </c>
      <c r="B534" t="s">
        <v>129</v>
      </c>
      <c r="C534" s="1">
        <v>44107.693313888885</v>
      </c>
      <c r="D534" s="1">
        <v>44152</v>
      </c>
      <c r="E534" t="s">
        <v>113</v>
      </c>
      <c r="F534" t="s">
        <v>3435</v>
      </c>
      <c r="G534" t="s">
        <v>12825</v>
      </c>
      <c r="H534" t="s">
        <v>3436</v>
      </c>
      <c r="I534">
        <v>5</v>
      </c>
      <c r="J534">
        <v>5</v>
      </c>
      <c r="K534" s="1">
        <v>44182</v>
      </c>
      <c r="L534" s="1">
        <v>44286</v>
      </c>
      <c r="M534" s="1">
        <v>44182</v>
      </c>
      <c r="N534" s="1">
        <v>44286</v>
      </c>
      <c r="O534" t="s">
        <v>115</v>
      </c>
      <c r="P534" t="s">
        <v>3437</v>
      </c>
      <c r="Q534" t="s">
        <v>3438</v>
      </c>
      <c r="R534" t="s">
        <v>3439</v>
      </c>
      <c r="S534" t="s">
        <v>3440</v>
      </c>
      <c r="T534" t="s">
        <v>3441</v>
      </c>
      <c r="U534" t="s">
        <v>1292</v>
      </c>
      <c r="V534" s="3">
        <v>18640</v>
      </c>
      <c r="W534" t="s">
        <v>117</v>
      </c>
      <c r="X534" t="s">
        <v>124</v>
      </c>
      <c r="Y534">
        <v>15706552811</v>
      </c>
      <c r="Z534">
        <v>0</v>
      </c>
      <c r="AA534">
        <v>332321</v>
      </c>
      <c r="AB534" t="s">
        <v>3442</v>
      </c>
      <c r="AC534" t="s">
        <v>786</v>
      </c>
      <c r="AD534" t="s">
        <v>731</v>
      </c>
      <c r="AE534" t="s">
        <v>263</v>
      </c>
      <c r="AF534" t="s">
        <v>3443</v>
      </c>
      <c r="AG534" t="s">
        <v>3444</v>
      </c>
      <c r="AH534" t="s">
        <v>3445</v>
      </c>
      <c r="AI534" t="s">
        <v>1292</v>
      </c>
      <c r="AJ534" s="3">
        <v>18640</v>
      </c>
      <c r="AK534" t="s">
        <v>117</v>
      </c>
      <c r="AM534">
        <v>15707048374</v>
      </c>
      <c r="AN534">
        <v>0</v>
      </c>
      <c r="AO534" t="s">
        <v>3446</v>
      </c>
      <c r="AP534" t="s">
        <v>239</v>
      </c>
      <c r="AQ534" t="s">
        <v>991</v>
      </c>
      <c r="AR534" t="s">
        <v>992</v>
      </c>
      <c r="AS534" t="s">
        <v>993</v>
      </c>
      <c r="AT534" t="s">
        <v>994</v>
      </c>
      <c r="AU534" t="s">
        <v>995</v>
      </c>
      <c r="AV534" t="s">
        <v>996</v>
      </c>
      <c r="AW534" t="s">
        <v>158</v>
      </c>
      <c r="AX534" s="3">
        <v>78550</v>
      </c>
      <c r="AY534" t="s">
        <v>117</v>
      </c>
      <c r="AZ534" t="s">
        <v>124</v>
      </c>
      <c r="BA534">
        <v>19564408720</v>
      </c>
      <c r="BB534">
        <v>0</v>
      </c>
      <c r="BC534" t="s">
        <v>1143</v>
      </c>
      <c r="BD534" t="s">
        <v>998</v>
      </c>
      <c r="BG534" t="s">
        <v>1292</v>
      </c>
      <c r="BH534" s="1">
        <v>44108.833333333336</v>
      </c>
      <c r="BI534">
        <v>40</v>
      </c>
      <c r="BJ534">
        <v>0</v>
      </c>
      <c r="BK534">
        <v>8</v>
      </c>
      <c r="BL534">
        <v>8</v>
      </c>
      <c r="BM534">
        <v>8</v>
      </c>
      <c r="BN534">
        <v>8</v>
      </c>
      <c r="BO534">
        <v>8</v>
      </c>
      <c r="BP534">
        <v>0</v>
      </c>
      <c r="BQ534" t="str">
        <f>"8:00 PM"</f>
        <v>8:00 PM</v>
      </c>
      <c r="BR534" t="str">
        <f>"5:00 PM"</f>
        <v>5:00 PM</v>
      </c>
      <c r="BS534" t="s">
        <v>120</v>
      </c>
      <c r="BT534">
        <v>0</v>
      </c>
      <c r="BU534">
        <v>3</v>
      </c>
      <c r="BV534" t="s">
        <v>113</v>
      </c>
      <c r="BW534">
        <v>0</v>
      </c>
      <c r="BX534" t="s">
        <v>3447</v>
      </c>
      <c r="BY534" t="s">
        <v>3443</v>
      </c>
      <c r="CA534" t="s">
        <v>3441</v>
      </c>
      <c r="CB534" t="s">
        <v>1292</v>
      </c>
      <c r="CC534" s="3">
        <v>18640</v>
      </c>
      <c r="CD534" t="s">
        <v>3448</v>
      </c>
      <c r="CE534" t="s">
        <v>3449</v>
      </c>
      <c r="CF534" s="4">
        <v>14.58</v>
      </c>
      <c r="CG534" s="4">
        <v>14.58</v>
      </c>
      <c r="CH534" s="4">
        <v>0</v>
      </c>
      <c r="CI534" s="4">
        <v>0</v>
      </c>
      <c r="CJ534" t="s">
        <v>123</v>
      </c>
      <c r="CK534" t="s">
        <v>1004</v>
      </c>
      <c r="CL534" t="s">
        <v>3450</v>
      </c>
      <c r="CO534" t="s">
        <v>124</v>
      </c>
      <c r="CP534" t="s">
        <v>113</v>
      </c>
      <c r="CQ534" t="s">
        <v>121</v>
      </c>
      <c r="CR534" t="s">
        <v>113</v>
      </c>
      <c r="CS534" t="s">
        <v>121</v>
      </c>
      <c r="CT534" t="s">
        <v>121</v>
      </c>
      <c r="CU534" t="s">
        <v>121</v>
      </c>
      <c r="CV534" t="s">
        <v>3451</v>
      </c>
      <c r="CW534" t="str">
        <f>"15706552811"</f>
        <v>15706552811</v>
      </c>
      <c r="CX534" t="s">
        <v>3452</v>
      </c>
      <c r="CY534" t="s">
        <v>3453</v>
      </c>
      <c r="CZ534" t="s">
        <v>126</v>
      </c>
      <c r="DA534" t="s">
        <v>113</v>
      </c>
      <c r="DB534" t="s">
        <v>121</v>
      </c>
      <c r="DC534" t="s">
        <v>121</v>
      </c>
      <c r="DD534" t="s">
        <v>113</v>
      </c>
    </row>
    <row r="535" spans="1:108" ht="15" customHeight="1" x14ac:dyDescent="0.25">
      <c r="A535" t="s">
        <v>5907</v>
      </c>
      <c r="B535" t="s">
        <v>129</v>
      </c>
      <c r="C535" s="1">
        <v>44107.699123379629</v>
      </c>
      <c r="D535" s="1">
        <v>44148</v>
      </c>
      <c r="E535" t="s">
        <v>113</v>
      </c>
      <c r="F535" t="s">
        <v>5908</v>
      </c>
      <c r="G535" t="s">
        <v>12797</v>
      </c>
      <c r="H535" t="s">
        <v>537</v>
      </c>
      <c r="I535">
        <v>18</v>
      </c>
      <c r="J535">
        <v>18</v>
      </c>
      <c r="K535" s="1">
        <v>44182</v>
      </c>
      <c r="L535" s="1">
        <v>44286</v>
      </c>
      <c r="M535" s="1">
        <v>44182</v>
      </c>
      <c r="N535" s="1">
        <v>44286</v>
      </c>
      <c r="O535" t="s">
        <v>854</v>
      </c>
      <c r="P535" t="s">
        <v>3437</v>
      </c>
      <c r="Q535" t="s">
        <v>3438</v>
      </c>
      <c r="R535" t="s">
        <v>3439</v>
      </c>
      <c r="S535" t="s">
        <v>3440</v>
      </c>
      <c r="T535" t="s">
        <v>3441</v>
      </c>
      <c r="U535" t="s">
        <v>1292</v>
      </c>
      <c r="V535" s="3">
        <v>18640</v>
      </c>
      <c r="W535" t="s">
        <v>117</v>
      </c>
      <c r="X535" t="s">
        <v>124</v>
      </c>
      <c r="Y535">
        <v>15706552811</v>
      </c>
      <c r="Z535">
        <v>0</v>
      </c>
      <c r="AA535">
        <v>332321</v>
      </c>
      <c r="AB535" t="s">
        <v>3442</v>
      </c>
      <c r="AC535" t="s">
        <v>786</v>
      </c>
      <c r="AD535" t="s">
        <v>731</v>
      </c>
      <c r="AE535" t="s">
        <v>263</v>
      </c>
      <c r="AF535" t="s">
        <v>3443</v>
      </c>
      <c r="AG535" t="s">
        <v>3444</v>
      </c>
      <c r="AH535" t="s">
        <v>3445</v>
      </c>
      <c r="AI535" t="s">
        <v>1292</v>
      </c>
      <c r="AJ535" s="3">
        <v>18640</v>
      </c>
      <c r="AK535" t="s">
        <v>117</v>
      </c>
      <c r="AM535">
        <v>15707048374</v>
      </c>
      <c r="AN535">
        <v>0</v>
      </c>
      <c r="AO535" t="s">
        <v>3446</v>
      </c>
      <c r="AP535" t="s">
        <v>239</v>
      </c>
      <c r="AQ535" t="s">
        <v>991</v>
      </c>
      <c r="AR535" t="s">
        <v>992</v>
      </c>
      <c r="AS535" t="s">
        <v>993</v>
      </c>
      <c r="AT535" t="s">
        <v>994</v>
      </c>
      <c r="AU535" t="s">
        <v>995</v>
      </c>
      <c r="AV535" t="s">
        <v>996</v>
      </c>
      <c r="AW535" t="s">
        <v>158</v>
      </c>
      <c r="AX535" s="3">
        <v>78550</v>
      </c>
      <c r="AY535" t="s">
        <v>117</v>
      </c>
      <c r="AZ535" t="s">
        <v>124</v>
      </c>
      <c r="BA535">
        <v>19564408720</v>
      </c>
      <c r="BB535">
        <v>0</v>
      </c>
      <c r="BC535" t="s">
        <v>1143</v>
      </c>
      <c r="BD535" t="s">
        <v>998</v>
      </c>
      <c r="BG535" t="s">
        <v>1292</v>
      </c>
      <c r="BH535" s="1">
        <v>44108.833333333336</v>
      </c>
      <c r="BI535">
        <v>40</v>
      </c>
      <c r="BJ535">
        <v>0</v>
      </c>
      <c r="BK535">
        <v>0</v>
      </c>
      <c r="BL535">
        <v>8</v>
      </c>
      <c r="BM535">
        <v>8</v>
      </c>
      <c r="BN535">
        <v>8</v>
      </c>
      <c r="BO535">
        <v>8</v>
      </c>
      <c r="BP535">
        <v>8</v>
      </c>
      <c r="BQ535" t="str">
        <f>"7:00 AM"</f>
        <v>7:00 AM</v>
      </c>
      <c r="BR535" t="str">
        <f>"4:00 PM"</f>
        <v>4:00 PM</v>
      </c>
      <c r="BS535" t="s">
        <v>120</v>
      </c>
      <c r="BT535">
        <v>0</v>
      </c>
      <c r="BU535">
        <v>0</v>
      </c>
      <c r="BV535" t="s">
        <v>113</v>
      </c>
      <c r="BW535">
        <v>0</v>
      </c>
      <c r="BX535" t="s">
        <v>3447</v>
      </c>
      <c r="BY535" t="s">
        <v>3443</v>
      </c>
      <c r="CA535" t="s">
        <v>3441</v>
      </c>
      <c r="CB535" t="s">
        <v>1292</v>
      </c>
      <c r="CC535" s="3">
        <v>18640</v>
      </c>
      <c r="CD535" t="s">
        <v>3448</v>
      </c>
      <c r="CE535" t="s">
        <v>3449</v>
      </c>
      <c r="CF535" s="4">
        <v>14.94</v>
      </c>
      <c r="CG535" s="4">
        <v>14.94</v>
      </c>
      <c r="CH535" s="4">
        <v>22.41</v>
      </c>
      <c r="CI535" s="4">
        <v>22.41</v>
      </c>
      <c r="CJ535" t="s">
        <v>123</v>
      </c>
      <c r="CK535" t="s">
        <v>5909</v>
      </c>
      <c r="CL535" t="s">
        <v>5910</v>
      </c>
      <c r="CO535" t="s">
        <v>124</v>
      </c>
      <c r="CP535" t="s">
        <v>113</v>
      </c>
      <c r="CQ535" t="s">
        <v>121</v>
      </c>
      <c r="CR535" t="s">
        <v>121</v>
      </c>
      <c r="CS535" t="s">
        <v>121</v>
      </c>
      <c r="CT535" t="s">
        <v>121</v>
      </c>
      <c r="CU535" t="s">
        <v>121</v>
      </c>
      <c r="CV535" t="s">
        <v>5911</v>
      </c>
      <c r="CW535" t="str">
        <f>"15706552811"</f>
        <v>15706552811</v>
      </c>
      <c r="CX535" t="s">
        <v>3452</v>
      </c>
      <c r="CY535" t="s">
        <v>3453</v>
      </c>
      <c r="CZ535" t="s">
        <v>126</v>
      </c>
      <c r="DA535" t="s">
        <v>113</v>
      </c>
      <c r="DB535" t="s">
        <v>121</v>
      </c>
      <c r="DC535" t="s">
        <v>121</v>
      </c>
      <c r="DD535" t="s">
        <v>113</v>
      </c>
    </row>
    <row r="536" spans="1:108" ht="15" customHeight="1" x14ac:dyDescent="0.25">
      <c r="A536" t="s">
        <v>11346</v>
      </c>
      <c r="B536" t="s">
        <v>129</v>
      </c>
      <c r="C536" s="1">
        <v>44107.709714351855</v>
      </c>
      <c r="D536" s="1">
        <v>44148</v>
      </c>
      <c r="E536" t="s">
        <v>113</v>
      </c>
      <c r="F536" t="s">
        <v>1135</v>
      </c>
      <c r="G536" t="s">
        <v>12798</v>
      </c>
      <c r="H536" t="s">
        <v>649</v>
      </c>
      <c r="I536">
        <v>35</v>
      </c>
      <c r="J536">
        <v>35</v>
      </c>
      <c r="K536" s="1">
        <v>44197</v>
      </c>
      <c r="L536" s="1">
        <v>44500</v>
      </c>
      <c r="M536" s="1">
        <v>44197</v>
      </c>
      <c r="N536" s="1">
        <v>44500</v>
      </c>
      <c r="O536" t="s">
        <v>132</v>
      </c>
      <c r="P536" t="s">
        <v>11347</v>
      </c>
      <c r="R536" t="s">
        <v>11348</v>
      </c>
      <c r="T536" t="s">
        <v>11349</v>
      </c>
      <c r="U536" t="s">
        <v>299</v>
      </c>
      <c r="V536" s="3">
        <v>92845</v>
      </c>
      <c r="W536" t="s">
        <v>117</v>
      </c>
      <c r="Y536">
        <v>17148931336</v>
      </c>
      <c r="Z536">
        <v>0</v>
      </c>
      <c r="AA536">
        <v>711190</v>
      </c>
      <c r="AB536" t="s">
        <v>11350</v>
      </c>
      <c r="AC536" t="s">
        <v>1427</v>
      </c>
      <c r="AD536" t="s">
        <v>4010</v>
      </c>
      <c r="AE536" t="s">
        <v>11351</v>
      </c>
      <c r="AF536" t="s">
        <v>11352</v>
      </c>
      <c r="AH536" t="s">
        <v>11353</v>
      </c>
      <c r="AI536" t="s">
        <v>299</v>
      </c>
      <c r="AJ536" s="3">
        <v>92845</v>
      </c>
      <c r="AK536" t="s">
        <v>117</v>
      </c>
      <c r="AM536">
        <v>17143138063</v>
      </c>
      <c r="AN536">
        <v>0</v>
      </c>
      <c r="AO536" t="s">
        <v>11354</v>
      </c>
      <c r="AP536" t="s">
        <v>239</v>
      </c>
      <c r="AQ536" t="s">
        <v>991</v>
      </c>
      <c r="AR536" t="s">
        <v>992</v>
      </c>
      <c r="AS536" t="s">
        <v>993</v>
      </c>
      <c r="AT536" t="s">
        <v>994</v>
      </c>
      <c r="AU536" t="s">
        <v>995</v>
      </c>
      <c r="AV536" t="s">
        <v>996</v>
      </c>
      <c r="AW536" t="s">
        <v>158</v>
      </c>
      <c r="AX536" s="3">
        <v>78550</v>
      </c>
      <c r="AY536" t="s">
        <v>117</v>
      </c>
      <c r="AZ536" t="s">
        <v>124</v>
      </c>
      <c r="BA536">
        <v>19564408720</v>
      </c>
      <c r="BB536">
        <v>0</v>
      </c>
      <c r="BC536" t="s">
        <v>1143</v>
      </c>
      <c r="BD536" t="s">
        <v>998</v>
      </c>
      <c r="BG536" t="s">
        <v>299</v>
      </c>
      <c r="BH536" s="1">
        <v>44106.833333333336</v>
      </c>
      <c r="BI536">
        <v>40</v>
      </c>
      <c r="BJ536">
        <v>8</v>
      </c>
      <c r="BK536">
        <v>0</v>
      </c>
      <c r="BL536">
        <v>0</v>
      </c>
      <c r="BM536">
        <v>8</v>
      </c>
      <c r="BN536">
        <v>8</v>
      </c>
      <c r="BO536">
        <v>8</v>
      </c>
      <c r="BP536">
        <v>8</v>
      </c>
      <c r="BQ536" t="str">
        <f>"1:00 PM"</f>
        <v>1:00 PM</v>
      </c>
      <c r="BR536" t="str">
        <f>"10:00 PM"</f>
        <v>10:00 PM</v>
      </c>
      <c r="BS536" t="s">
        <v>120</v>
      </c>
      <c r="BT536">
        <v>0</v>
      </c>
      <c r="BU536">
        <v>0</v>
      </c>
      <c r="BV536" t="s">
        <v>113</v>
      </c>
      <c r="BW536">
        <v>0</v>
      </c>
      <c r="BX536" t="s">
        <v>999</v>
      </c>
      <c r="BY536" t="s">
        <v>11348</v>
      </c>
      <c r="CA536" t="s">
        <v>11349</v>
      </c>
      <c r="CB536" t="s">
        <v>299</v>
      </c>
      <c r="CC536" s="3">
        <v>92845</v>
      </c>
      <c r="CD536" t="s">
        <v>5307</v>
      </c>
      <c r="CE536" t="s">
        <v>794</v>
      </c>
      <c r="CF536" s="4">
        <v>13</v>
      </c>
      <c r="CG536" s="4">
        <v>15</v>
      </c>
      <c r="CH536" s="4">
        <v>0</v>
      </c>
      <c r="CI536" s="4">
        <v>0</v>
      </c>
      <c r="CJ536" t="s">
        <v>123</v>
      </c>
      <c r="CK536" t="s">
        <v>1004</v>
      </c>
      <c r="CL536" t="s">
        <v>11355</v>
      </c>
      <c r="CO536" t="s">
        <v>124</v>
      </c>
      <c r="CP536" t="s">
        <v>121</v>
      </c>
      <c r="CQ536" t="s">
        <v>121</v>
      </c>
      <c r="CR536" t="s">
        <v>113</v>
      </c>
      <c r="CS536" t="s">
        <v>121</v>
      </c>
      <c r="CT536" t="s">
        <v>121</v>
      </c>
      <c r="CU536" t="s">
        <v>121</v>
      </c>
      <c r="CV536" t="s">
        <v>11356</v>
      </c>
      <c r="CW536" t="str">
        <f>"17148931336"</f>
        <v>17148931336</v>
      </c>
      <c r="CX536" t="s">
        <v>11354</v>
      </c>
      <c r="CY536" t="s">
        <v>11357</v>
      </c>
      <c r="CZ536" t="s">
        <v>126</v>
      </c>
      <c r="DA536" t="s">
        <v>113</v>
      </c>
      <c r="DB536" t="s">
        <v>113</v>
      </c>
      <c r="DC536" t="s">
        <v>121</v>
      </c>
      <c r="DD536" t="s">
        <v>113</v>
      </c>
    </row>
    <row r="537" spans="1:108" ht="15" customHeight="1" x14ac:dyDescent="0.25">
      <c r="A537" t="s">
        <v>8648</v>
      </c>
      <c r="B537" t="s">
        <v>129</v>
      </c>
      <c r="C537" s="1">
        <v>44107.716962037041</v>
      </c>
      <c r="D537" s="1">
        <v>44151</v>
      </c>
      <c r="E537" t="s">
        <v>113</v>
      </c>
      <c r="F537" t="s">
        <v>2674</v>
      </c>
      <c r="G537" t="s">
        <v>12786</v>
      </c>
      <c r="H537" t="s">
        <v>131</v>
      </c>
      <c r="I537">
        <v>40</v>
      </c>
      <c r="J537">
        <v>40</v>
      </c>
      <c r="K537" s="1">
        <v>44197</v>
      </c>
      <c r="L537" s="1">
        <v>44500</v>
      </c>
      <c r="M537" s="1">
        <v>44197</v>
      </c>
      <c r="N537" s="1">
        <v>44500</v>
      </c>
      <c r="O537" t="s">
        <v>115</v>
      </c>
      <c r="P537" t="s">
        <v>3171</v>
      </c>
      <c r="Q537" t="s">
        <v>3172</v>
      </c>
      <c r="R537" t="s">
        <v>3173</v>
      </c>
      <c r="S537" t="s">
        <v>124</v>
      </c>
      <c r="T537" t="s">
        <v>3174</v>
      </c>
      <c r="U537" t="s">
        <v>541</v>
      </c>
      <c r="V537" s="3">
        <v>70460</v>
      </c>
      <c r="W537" t="s">
        <v>117</v>
      </c>
      <c r="X537" t="s">
        <v>124</v>
      </c>
      <c r="Y537">
        <v>19856432427</v>
      </c>
      <c r="AA537">
        <v>56173</v>
      </c>
      <c r="AB537" t="s">
        <v>3175</v>
      </c>
      <c r="AC537" t="s">
        <v>3176</v>
      </c>
      <c r="AE537" t="s">
        <v>2121</v>
      </c>
      <c r="AF537" t="s">
        <v>3173</v>
      </c>
      <c r="AH537" t="s">
        <v>3174</v>
      </c>
      <c r="AI537" t="s">
        <v>541</v>
      </c>
      <c r="AJ537" s="3">
        <v>70460</v>
      </c>
      <c r="AK537" t="s">
        <v>117</v>
      </c>
      <c r="AM537">
        <v>19856432427</v>
      </c>
      <c r="AN537">
        <v>132</v>
      </c>
      <c r="AO537" t="s">
        <v>3177</v>
      </c>
      <c r="AP537" t="s">
        <v>239</v>
      </c>
      <c r="AQ537" t="s">
        <v>2682</v>
      </c>
      <c r="AR537" t="s">
        <v>2683</v>
      </c>
      <c r="AT537" t="s">
        <v>4377</v>
      </c>
      <c r="AU537" t="s">
        <v>2685</v>
      </c>
      <c r="AV537" t="s">
        <v>565</v>
      </c>
      <c r="AW537" t="s">
        <v>440</v>
      </c>
      <c r="AX537" s="3">
        <v>85048</v>
      </c>
      <c r="AY537" t="s">
        <v>117</v>
      </c>
      <c r="BA537">
        <v>14809411885</v>
      </c>
      <c r="BC537" t="s">
        <v>2686</v>
      </c>
      <c r="BD537" t="s">
        <v>2687</v>
      </c>
      <c r="BG537" t="s">
        <v>2454</v>
      </c>
      <c r="BH537" s="1">
        <v>44106.833333333336</v>
      </c>
      <c r="BI537">
        <v>40</v>
      </c>
      <c r="BJ537">
        <v>0</v>
      </c>
      <c r="BK537">
        <v>8</v>
      </c>
      <c r="BL537">
        <v>8</v>
      </c>
      <c r="BM537">
        <v>8</v>
      </c>
      <c r="BN537">
        <v>8</v>
      </c>
      <c r="BO537">
        <v>8</v>
      </c>
      <c r="BP537">
        <v>0</v>
      </c>
      <c r="BQ537" t="str">
        <f>"6:00 AM"</f>
        <v>6:00 AM</v>
      </c>
      <c r="BR537" t="str">
        <f>"2:30 PM"</f>
        <v>2:30 PM</v>
      </c>
      <c r="BS537" t="s">
        <v>120</v>
      </c>
      <c r="BT537">
        <v>0</v>
      </c>
      <c r="BU537">
        <v>3</v>
      </c>
      <c r="BV537" t="s">
        <v>113</v>
      </c>
      <c r="BW537">
        <v>0</v>
      </c>
      <c r="BX537" s="2" t="s">
        <v>5055</v>
      </c>
      <c r="BY537" t="s">
        <v>8649</v>
      </c>
      <c r="CA537" t="s">
        <v>8650</v>
      </c>
      <c r="CB537" t="s">
        <v>2454</v>
      </c>
      <c r="CC537" s="3">
        <v>39532</v>
      </c>
      <c r="CD537" t="s">
        <v>8651</v>
      </c>
      <c r="CE537" t="s">
        <v>8652</v>
      </c>
      <c r="CF537" s="4">
        <v>12.6</v>
      </c>
      <c r="CG537" s="4">
        <v>12.6</v>
      </c>
      <c r="CH537" s="4">
        <v>18.899999999999999</v>
      </c>
      <c r="CI537" s="4">
        <v>18.899999999999999</v>
      </c>
      <c r="CJ537" t="s">
        <v>123</v>
      </c>
      <c r="CK537" t="s">
        <v>2689</v>
      </c>
      <c r="CL537" t="s">
        <v>8653</v>
      </c>
      <c r="CO537" t="s">
        <v>124</v>
      </c>
      <c r="CP537" t="s">
        <v>121</v>
      </c>
      <c r="CQ537" t="s">
        <v>121</v>
      </c>
      <c r="CR537" t="s">
        <v>121</v>
      </c>
      <c r="CS537" t="s">
        <v>121</v>
      </c>
      <c r="CT537" t="s">
        <v>121</v>
      </c>
      <c r="CU537" t="s">
        <v>121</v>
      </c>
      <c r="CV537" t="s">
        <v>3510</v>
      </c>
      <c r="CW537" t="str">
        <f>"19856432427"</f>
        <v>19856432427</v>
      </c>
      <c r="CX537" t="s">
        <v>3177</v>
      </c>
      <c r="CY537" t="s">
        <v>124</v>
      </c>
      <c r="CZ537" t="s">
        <v>126</v>
      </c>
      <c r="DA537" t="s">
        <v>113</v>
      </c>
      <c r="DB537" t="s">
        <v>121</v>
      </c>
      <c r="DC537" t="s">
        <v>121</v>
      </c>
      <c r="DD537" t="s">
        <v>113</v>
      </c>
    </row>
    <row r="538" spans="1:108" ht="15" customHeight="1" x14ac:dyDescent="0.25">
      <c r="A538" t="s">
        <v>2416</v>
      </c>
      <c r="B538" t="s">
        <v>1009</v>
      </c>
      <c r="C538" s="1">
        <v>44107.730273958332</v>
      </c>
      <c r="D538" s="1">
        <v>44148</v>
      </c>
      <c r="E538" t="s">
        <v>113</v>
      </c>
      <c r="F538" t="s">
        <v>984</v>
      </c>
      <c r="G538" t="s">
        <v>12798</v>
      </c>
      <c r="H538" t="s">
        <v>649</v>
      </c>
      <c r="I538">
        <v>175</v>
      </c>
      <c r="J538">
        <v>175</v>
      </c>
      <c r="K538" s="1">
        <v>44197</v>
      </c>
      <c r="L538" s="1">
        <v>44348</v>
      </c>
      <c r="M538" s="1">
        <v>44197</v>
      </c>
      <c r="N538" s="1">
        <v>44348</v>
      </c>
      <c r="O538" t="s">
        <v>132</v>
      </c>
      <c r="P538" t="s">
        <v>2417</v>
      </c>
      <c r="R538" t="s">
        <v>2344</v>
      </c>
      <c r="T538" t="s">
        <v>2345</v>
      </c>
      <c r="U538" t="s">
        <v>136</v>
      </c>
      <c r="V538" s="3">
        <v>47340</v>
      </c>
      <c r="W538" t="s">
        <v>117</v>
      </c>
      <c r="Y538">
        <v>17654333038</v>
      </c>
      <c r="AA538">
        <v>71399</v>
      </c>
      <c r="AB538" t="s">
        <v>2418</v>
      </c>
      <c r="AC538" t="s">
        <v>947</v>
      </c>
      <c r="AE538" t="s">
        <v>2419</v>
      </c>
      <c r="AF538" t="s">
        <v>2344</v>
      </c>
      <c r="AH538" t="s">
        <v>2345</v>
      </c>
      <c r="AI538" t="s">
        <v>136</v>
      </c>
      <c r="AJ538" s="3">
        <v>47340</v>
      </c>
      <c r="AK538" t="s">
        <v>117</v>
      </c>
      <c r="AM538">
        <v>15197519091</v>
      </c>
      <c r="AO538" t="s">
        <v>2420</v>
      </c>
      <c r="AP538" t="s">
        <v>239</v>
      </c>
      <c r="AQ538" t="s">
        <v>991</v>
      </c>
      <c r="AR538" t="s">
        <v>992</v>
      </c>
      <c r="AS538" t="s">
        <v>993</v>
      </c>
      <c r="AT538" t="s">
        <v>994</v>
      </c>
      <c r="AU538" t="s">
        <v>995</v>
      </c>
      <c r="AV538" t="s">
        <v>996</v>
      </c>
      <c r="AW538" t="s">
        <v>158</v>
      </c>
      <c r="AX538" s="3">
        <v>78550</v>
      </c>
      <c r="AY538" t="s">
        <v>117</v>
      </c>
      <c r="AZ538" t="s">
        <v>124</v>
      </c>
      <c r="BA538">
        <v>19564408720</v>
      </c>
      <c r="BB538">
        <v>0</v>
      </c>
      <c r="BC538" t="s">
        <v>1143</v>
      </c>
      <c r="BD538" t="s">
        <v>998</v>
      </c>
      <c r="BG538" t="s">
        <v>234</v>
      </c>
      <c r="BH538" s="1">
        <v>44106.833333333336</v>
      </c>
      <c r="BI538">
        <v>40</v>
      </c>
      <c r="BJ538">
        <v>8</v>
      </c>
      <c r="BK538">
        <v>0</v>
      </c>
      <c r="BL538">
        <v>0</v>
      </c>
      <c r="BM538">
        <v>8</v>
      </c>
      <c r="BN538">
        <v>8</v>
      </c>
      <c r="BO538">
        <v>8</v>
      </c>
      <c r="BP538">
        <v>8</v>
      </c>
      <c r="BQ538" t="str">
        <f>"1:00 PM"</f>
        <v>1:00 PM</v>
      </c>
      <c r="BR538" t="str">
        <f>"10:00 PM"</f>
        <v>10:00 PM</v>
      </c>
      <c r="BS538" t="s">
        <v>120</v>
      </c>
      <c r="BT538">
        <v>0</v>
      </c>
      <c r="BU538">
        <v>0</v>
      </c>
      <c r="BV538" t="s">
        <v>113</v>
      </c>
      <c r="BW538">
        <v>0</v>
      </c>
      <c r="BX538" t="s">
        <v>999</v>
      </c>
      <c r="BY538" t="s">
        <v>2421</v>
      </c>
      <c r="CA538" t="s">
        <v>1145</v>
      </c>
      <c r="CB538" t="s">
        <v>234</v>
      </c>
      <c r="CC538" s="3">
        <v>33534</v>
      </c>
      <c r="CD538" t="s">
        <v>1146</v>
      </c>
      <c r="CE538" t="s">
        <v>368</v>
      </c>
      <c r="CF538" s="4">
        <v>10.37</v>
      </c>
      <c r="CG538" s="4">
        <v>12.06</v>
      </c>
      <c r="CJ538" t="s">
        <v>123</v>
      </c>
      <c r="CK538" t="s">
        <v>1004</v>
      </c>
      <c r="CL538" t="s">
        <v>2422</v>
      </c>
      <c r="CO538" t="s">
        <v>124</v>
      </c>
      <c r="CP538" t="s">
        <v>121</v>
      </c>
      <c r="CQ538" t="s">
        <v>121</v>
      </c>
      <c r="CR538" t="s">
        <v>113</v>
      </c>
      <c r="CS538" t="s">
        <v>121</v>
      </c>
      <c r="CT538" t="s">
        <v>121</v>
      </c>
      <c r="CU538" t="s">
        <v>121</v>
      </c>
      <c r="CV538" t="s">
        <v>2423</v>
      </c>
      <c r="CW538" t="str">
        <f>"15197519091"</f>
        <v>15197519091</v>
      </c>
      <c r="CX538" t="s">
        <v>2420</v>
      </c>
      <c r="CY538" t="s">
        <v>124</v>
      </c>
      <c r="CZ538" t="s">
        <v>126</v>
      </c>
      <c r="DA538" t="s">
        <v>113</v>
      </c>
      <c r="DB538" t="s">
        <v>121</v>
      </c>
      <c r="DC538" t="s">
        <v>121</v>
      </c>
      <c r="DD538" t="s">
        <v>113</v>
      </c>
    </row>
    <row r="539" spans="1:108" ht="15" customHeight="1" x14ac:dyDescent="0.25">
      <c r="A539" t="s">
        <v>3479</v>
      </c>
      <c r="B539" t="s">
        <v>129</v>
      </c>
      <c r="C539" s="1">
        <v>44107.739327546296</v>
      </c>
      <c r="D539" s="1">
        <v>44151</v>
      </c>
      <c r="E539" t="s">
        <v>113</v>
      </c>
      <c r="F539" t="s">
        <v>775</v>
      </c>
      <c r="G539" t="s">
        <v>12799</v>
      </c>
      <c r="H539" t="s">
        <v>680</v>
      </c>
      <c r="I539">
        <v>3</v>
      </c>
      <c r="J539">
        <v>3</v>
      </c>
      <c r="K539" s="1">
        <v>44197</v>
      </c>
      <c r="L539" s="1">
        <v>44500</v>
      </c>
      <c r="M539" s="1">
        <v>44197</v>
      </c>
      <c r="N539" s="1">
        <v>44500</v>
      </c>
      <c r="O539" t="s">
        <v>115</v>
      </c>
      <c r="P539" t="s">
        <v>3480</v>
      </c>
      <c r="Q539" t="s">
        <v>3481</v>
      </c>
      <c r="R539" t="s">
        <v>3482</v>
      </c>
      <c r="T539" t="s">
        <v>3483</v>
      </c>
      <c r="U539" t="s">
        <v>299</v>
      </c>
      <c r="V539" s="3">
        <v>94586</v>
      </c>
      <c r="W539" t="s">
        <v>117</v>
      </c>
      <c r="Y539">
        <v>19258620447</v>
      </c>
      <c r="AA539">
        <v>71121</v>
      </c>
      <c r="AB539" t="s">
        <v>3484</v>
      </c>
      <c r="AC539" t="s">
        <v>3485</v>
      </c>
      <c r="AE539" t="s">
        <v>161</v>
      </c>
      <c r="AF539" t="s">
        <v>3482</v>
      </c>
      <c r="AH539" t="s">
        <v>3483</v>
      </c>
      <c r="AI539" t="s">
        <v>299</v>
      </c>
      <c r="AJ539" s="3">
        <v>94586</v>
      </c>
      <c r="AK539" t="s">
        <v>117</v>
      </c>
      <c r="AM539">
        <v>19258628960</v>
      </c>
      <c r="AO539" t="s">
        <v>3486</v>
      </c>
      <c r="AP539" t="s">
        <v>141</v>
      </c>
      <c r="AQ539" t="s">
        <v>2480</v>
      </c>
      <c r="AR539" t="s">
        <v>2481</v>
      </c>
      <c r="AS539" t="s">
        <v>1219</v>
      </c>
      <c r="AT539" t="s">
        <v>3487</v>
      </c>
      <c r="AU539" t="s">
        <v>1035</v>
      </c>
      <c r="AV539" t="s">
        <v>3488</v>
      </c>
      <c r="AW539" t="s">
        <v>299</v>
      </c>
      <c r="AX539" s="3">
        <v>92008</v>
      </c>
      <c r="AY539" t="s">
        <v>117</v>
      </c>
      <c r="BA539">
        <v>17609185584</v>
      </c>
      <c r="BC539" t="s">
        <v>1223</v>
      </c>
      <c r="BD539" t="s">
        <v>3489</v>
      </c>
      <c r="BE539" t="s">
        <v>299</v>
      </c>
      <c r="BF539" t="s">
        <v>1225</v>
      </c>
      <c r="BG539" t="s">
        <v>299</v>
      </c>
      <c r="BH539" s="1">
        <v>44106.833333333336</v>
      </c>
      <c r="BI539">
        <v>48</v>
      </c>
      <c r="BJ539">
        <v>8</v>
      </c>
      <c r="BK539">
        <v>0</v>
      </c>
      <c r="BL539">
        <v>8</v>
      </c>
      <c r="BM539">
        <v>8</v>
      </c>
      <c r="BN539">
        <v>8</v>
      </c>
      <c r="BO539">
        <v>8</v>
      </c>
      <c r="BP539">
        <v>8</v>
      </c>
      <c r="BQ539" t="str">
        <f>"7:00 AM"</f>
        <v>7:00 AM</v>
      </c>
      <c r="BR539" t="str">
        <f>"4:00 PM"</f>
        <v>4:00 PM</v>
      </c>
      <c r="BS539" t="s">
        <v>120</v>
      </c>
      <c r="BT539">
        <v>0</v>
      </c>
      <c r="BU539">
        <v>1</v>
      </c>
      <c r="BV539" t="s">
        <v>113</v>
      </c>
      <c r="BW539">
        <v>0</v>
      </c>
      <c r="BX539" s="2" t="s">
        <v>3490</v>
      </c>
      <c r="BY539" t="s">
        <v>3491</v>
      </c>
      <c r="CA539" t="s">
        <v>3492</v>
      </c>
      <c r="CB539" t="s">
        <v>299</v>
      </c>
      <c r="CC539" s="3">
        <v>92603</v>
      </c>
      <c r="CD539" t="s">
        <v>1308</v>
      </c>
      <c r="CE539" t="s">
        <v>1309</v>
      </c>
      <c r="CF539" s="4">
        <v>16.52</v>
      </c>
      <c r="CG539" s="4">
        <v>16.52</v>
      </c>
      <c r="CH539" s="4">
        <v>24.78</v>
      </c>
      <c r="CI539" s="4">
        <v>24.78</v>
      </c>
      <c r="CJ539" t="s">
        <v>123</v>
      </c>
      <c r="CK539" t="s">
        <v>124</v>
      </c>
      <c r="CL539" t="s">
        <v>3493</v>
      </c>
      <c r="CO539" t="s">
        <v>124</v>
      </c>
      <c r="CP539" t="s">
        <v>121</v>
      </c>
      <c r="CQ539" t="s">
        <v>121</v>
      </c>
      <c r="CR539" t="s">
        <v>121</v>
      </c>
      <c r="CS539" t="s">
        <v>113</v>
      </c>
      <c r="CT539" t="s">
        <v>121</v>
      </c>
      <c r="CU539" t="s">
        <v>121</v>
      </c>
      <c r="CV539" t="s">
        <v>120</v>
      </c>
      <c r="CW539" t="str">
        <f>"19258768960"</f>
        <v>19258768960</v>
      </c>
      <c r="CX539" t="s">
        <v>3486</v>
      </c>
      <c r="CY539" t="s">
        <v>124</v>
      </c>
      <c r="CZ539" t="s">
        <v>126</v>
      </c>
      <c r="DA539" t="s">
        <v>113</v>
      </c>
      <c r="DB539" t="s">
        <v>113</v>
      </c>
      <c r="DC539" t="s">
        <v>121</v>
      </c>
      <c r="DD539" t="s">
        <v>113</v>
      </c>
    </row>
    <row r="540" spans="1:108" ht="15" customHeight="1" x14ac:dyDescent="0.25">
      <c r="A540" t="s">
        <v>4940</v>
      </c>
      <c r="B540" t="s">
        <v>129</v>
      </c>
      <c r="C540" s="1">
        <v>44107.780058680553</v>
      </c>
      <c r="D540" s="1">
        <v>44148</v>
      </c>
      <c r="E540" t="s">
        <v>113</v>
      </c>
      <c r="F540" t="s">
        <v>775</v>
      </c>
      <c r="G540" t="s">
        <v>12799</v>
      </c>
      <c r="H540" t="s">
        <v>680</v>
      </c>
      <c r="I540">
        <v>2</v>
      </c>
      <c r="J540">
        <v>2</v>
      </c>
      <c r="K540" s="1">
        <v>44197</v>
      </c>
      <c r="L540" s="1">
        <v>44500</v>
      </c>
      <c r="M540" s="1">
        <v>44197</v>
      </c>
      <c r="N540" s="1">
        <v>44500</v>
      </c>
      <c r="O540" t="s">
        <v>115</v>
      </c>
      <c r="P540" t="s">
        <v>4941</v>
      </c>
      <c r="R540" t="s">
        <v>4942</v>
      </c>
      <c r="T540" t="s">
        <v>4943</v>
      </c>
      <c r="U540" t="s">
        <v>299</v>
      </c>
      <c r="V540" s="3">
        <v>91301</v>
      </c>
      <c r="W540" t="s">
        <v>117</v>
      </c>
      <c r="Y540">
        <v>18187061541</v>
      </c>
      <c r="AA540">
        <v>71121</v>
      </c>
      <c r="AB540" t="s">
        <v>4944</v>
      </c>
      <c r="AC540" t="s">
        <v>1158</v>
      </c>
      <c r="AE540" t="s">
        <v>1215</v>
      </c>
      <c r="AF540" t="s">
        <v>4942</v>
      </c>
      <c r="AH540" t="s">
        <v>4943</v>
      </c>
      <c r="AI540" t="s">
        <v>299</v>
      </c>
      <c r="AJ540" s="3">
        <v>91301</v>
      </c>
      <c r="AK540" t="s">
        <v>117</v>
      </c>
      <c r="AM540">
        <v>18187061541</v>
      </c>
      <c r="AO540" t="s">
        <v>4945</v>
      </c>
      <c r="AP540" t="s">
        <v>141</v>
      </c>
      <c r="AQ540" t="s">
        <v>2480</v>
      </c>
      <c r="AR540" t="s">
        <v>2481</v>
      </c>
      <c r="AS540" t="s">
        <v>1219</v>
      </c>
      <c r="AT540" t="s">
        <v>3487</v>
      </c>
      <c r="AU540" t="s">
        <v>1035</v>
      </c>
      <c r="AV540" t="s">
        <v>3488</v>
      </c>
      <c r="AW540" t="s">
        <v>299</v>
      </c>
      <c r="AX540" s="3">
        <v>92008</v>
      </c>
      <c r="AY540" t="s">
        <v>117</v>
      </c>
      <c r="BA540">
        <v>17609185584</v>
      </c>
      <c r="BC540" t="s">
        <v>1223</v>
      </c>
      <c r="BD540" t="s">
        <v>3489</v>
      </c>
      <c r="BE540" t="s">
        <v>299</v>
      </c>
      <c r="BF540" t="s">
        <v>1225</v>
      </c>
      <c r="BG540" t="s">
        <v>299</v>
      </c>
      <c r="BH540" s="1">
        <v>44106.833333333336</v>
      </c>
      <c r="BI540">
        <v>48</v>
      </c>
      <c r="BJ540">
        <v>8</v>
      </c>
      <c r="BK540">
        <v>0</v>
      </c>
      <c r="BL540">
        <v>8</v>
      </c>
      <c r="BM540">
        <v>8</v>
      </c>
      <c r="BN540">
        <v>8</v>
      </c>
      <c r="BO540">
        <v>8</v>
      </c>
      <c r="BP540">
        <v>8</v>
      </c>
      <c r="BQ540" t="str">
        <f>"7:00 AM"</f>
        <v>7:00 AM</v>
      </c>
      <c r="BR540" t="str">
        <f>"4:00 PM"</f>
        <v>4:00 PM</v>
      </c>
      <c r="BS540" t="s">
        <v>120</v>
      </c>
      <c r="BT540">
        <v>0</v>
      </c>
      <c r="BU540">
        <v>1</v>
      </c>
      <c r="BV540" t="s">
        <v>113</v>
      </c>
      <c r="BW540">
        <v>0</v>
      </c>
      <c r="BX540" s="2" t="s">
        <v>1226</v>
      </c>
      <c r="BY540" t="s">
        <v>4946</v>
      </c>
      <c r="CA540" t="s">
        <v>1228</v>
      </c>
      <c r="CB540" t="s">
        <v>299</v>
      </c>
      <c r="CC540" s="3">
        <v>92274</v>
      </c>
      <c r="CD540" t="s">
        <v>1229</v>
      </c>
      <c r="CE540" t="s">
        <v>1230</v>
      </c>
      <c r="CF540" s="4">
        <v>16.989999999999998</v>
      </c>
      <c r="CG540" s="4">
        <v>16.989999999999998</v>
      </c>
      <c r="CH540" s="4">
        <v>25.49</v>
      </c>
      <c r="CI540" s="4">
        <v>25.49</v>
      </c>
      <c r="CJ540" t="s">
        <v>123</v>
      </c>
      <c r="CK540" t="s">
        <v>124</v>
      </c>
      <c r="CL540" t="s">
        <v>4947</v>
      </c>
      <c r="CO540" t="s">
        <v>124</v>
      </c>
      <c r="CP540" t="s">
        <v>121</v>
      </c>
      <c r="CQ540" t="s">
        <v>121</v>
      </c>
      <c r="CR540" t="s">
        <v>121</v>
      </c>
      <c r="CS540" t="s">
        <v>113</v>
      </c>
      <c r="CT540" t="s">
        <v>121</v>
      </c>
      <c r="CU540" t="s">
        <v>121</v>
      </c>
      <c r="CV540" t="s">
        <v>120</v>
      </c>
      <c r="CW540" t="str">
        <f>"18187061541"</f>
        <v>18187061541</v>
      </c>
      <c r="CX540" t="s">
        <v>4945</v>
      </c>
      <c r="CY540" t="s">
        <v>124</v>
      </c>
      <c r="CZ540" t="s">
        <v>126</v>
      </c>
      <c r="DA540" t="s">
        <v>113</v>
      </c>
      <c r="DB540" t="s">
        <v>113</v>
      </c>
      <c r="DC540" t="s">
        <v>121</v>
      </c>
      <c r="DD540" t="s">
        <v>113</v>
      </c>
    </row>
    <row r="541" spans="1:108" ht="15" customHeight="1" x14ac:dyDescent="0.25">
      <c r="A541" t="s">
        <v>6557</v>
      </c>
      <c r="B541" t="s">
        <v>1009</v>
      </c>
      <c r="C541" s="1">
        <v>44108.000438773146</v>
      </c>
      <c r="D541" s="1">
        <v>44151</v>
      </c>
      <c r="E541" t="s">
        <v>113</v>
      </c>
      <c r="F541" t="s">
        <v>587</v>
      </c>
      <c r="G541" t="s">
        <v>12786</v>
      </c>
      <c r="H541" t="s">
        <v>131</v>
      </c>
      <c r="I541">
        <v>16</v>
      </c>
      <c r="J541">
        <v>16</v>
      </c>
      <c r="K541" s="1">
        <v>44198</v>
      </c>
      <c r="L541" s="1">
        <v>44501</v>
      </c>
      <c r="M541" s="1">
        <v>44198</v>
      </c>
      <c r="N541" s="1">
        <v>44501</v>
      </c>
      <c r="O541" t="s">
        <v>115</v>
      </c>
      <c r="P541" t="s">
        <v>6558</v>
      </c>
      <c r="R541" t="s">
        <v>6559</v>
      </c>
      <c r="S541" t="s">
        <v>6560</v>
      </c>
      <c r="T541" t="s">
        <v>2663</v>
      </c>
      <c r="U541" t="s">
        <v>158</v>
      </c>
      <c r="V541" s="3">
        <v>77808</v>
      </c>
      <c r="W541" t="s">
        <v>117</v>
      </c>
      <c r="Y541">
        <v>13864376211</v>
      </c>
      <c r="AA541">
        <v>56173</v>
      </c>
      <c r="AB541" t="s">
        <v>5034</v>
      </c>
      <c r="AC541" t="s">
        <v>5035</v>
      </c>
      <c r="AE541" t="s">
        <v>2092</v>
      </c>
      <c r="AF541" t="s">
        <v>6559</v>
      </c>
      <c r="AG541" t="s">
        <v>6560</v>
      </c>
      <c r="AH541" t="s">
        <v>2660</v>
      </c>
      <c r="AI541" t="s">
        <v>158</v>
      </c>
      <c r="AJ541" s="3">
        <v>77808</v>
      </c>
      <c r="AK541" t="s">
        <v>117</v>
      </c>
      <c r="AM541">
        <v>13864376211</v>
      </c>
      <c r="AO541" t="s">
        <v>6561</v>
      </c>
      <c r="AP541" t="s">
        <v>239</v>
      </c>
      <c r="AQ541" t="s">
        <v>1031</v>
      </c>
      <c r="AR541" t="s">
        <v>1032</v>
      </c>
      <c r="AS541" t="s">
        <v>1033</v>
      </c>
      <c r="AT541" t="s">
        <v>1034</v>
      </c>
      <c r="AU541" t="s">
        <v>1035</v>
      </c>
      <c r="AV541" t="s">
        <v>1036</v>
      </c>
      <c r="AW541" t="s">
        <v>158</v>
      </c>
      <c r="AX541" s="3">
        <v>75033</v>
      </c>
      <c r="AY541" t="s">
        <v>117</v>
      </c>
      <c r="BA541">
        <v>19727789690</v>
      </c>
      <c r="BC541" t="s">
        <v>1037</v>
      </c>
      <c r="BD541" t="s">
        <v>1038</v>
      </c>
      <c r="BG541" t="s">
        <v>158</v>
      </c>
      <c r="BH541" s="1">
        <v>44107.833333333336</v>
      </c>
      <c r="BI541">
        <v>40</v>
      </c>
      <c r="BJ541">
        <v>0</v>
      </c>
      <c r="BK541">
        <v>0</v>
      </c>
      <c r="BL541">
        <v>8</v>
      </c>
      <c r="BM541">
        <v>8</v>
      </c>
      <c r="BN541">
        <v>8</v>
      </c>
      <c r="BO541">
        <v>8</v>
      </c>
      <c r="BP541">
        <v>8</v>
      </c>
      <c r="BQ541" t="str">
        <f>"7:00 AM"</f>
        <v>7:00 AM</v>
      </c>
      <c r="BR541" t="str">
        <f>"4:00 PM"</f>
        <v>4:00 PM</v>
      </c>
      <c r="BS541" t="s">
        <v>120</v>
      </c>
      <c r="BT541">
        <v>0</v>
      </c>
      <c r="BU541">
        <v>0</v>
      </c>
      <c r="BV541" t="s">
        <v>113</v>
      </c>
      <c r="BW541">
        <v>0</v>
      </c>
      <c r="BX541" s="2" t="s">
        <v>6562</v>
      </c>
      <c r="BY541" t="s">
        <v>6559</v>
      </c>
      <c r="CA541" t="s">
        <v>2663</v>
      </c>
      <c r="CB541" t="s">
        <v>158</v>
      </c>
      <c r="CC541" s="3">
        <v>77808</v>
      </c>
      <c r="CD541" t="s">
        <v>1533</v>
      </c>
      <c r="CE541" t="s">
        <v>1534</v>
      </c>
      <c r="CF541" s="4">
        <v>14.04</v>
      </c>
      <c r="CG541" s="4">
        <v>14.04</v>
      </c>
      <c r="CH541" s="4">
        <v>21.06</v>
      </c>
      <c r="CI541" s="4">
        <v>21.06</v>
      </c>
      <c r="CJ541" t="s">
        <v>123</v>
      </c>
      <c r="CK541" t="s">
        <v>1327</v>
      </c>
      <c r="CL541" t="s">
        <v>6563</v>
      </c>
      <c r="CO541" t="s">
        <v>124</v>
      </c>
      <c r="CP541" t="s">
        <v>121</v>
      </c>
      <c r="CQ541" t="s">
        <v>121</v>
      </c>
      <c r="CR541" t="s">
        <v>121</v>
      </c>
      <c r="CS541" t="s">
        <v>121</v>
      </c>
      <c r="CT541" t="s">
        <v>121</v>
      </c>
      <c r="CU541" t="s">
        <v>113</v>
      </c>
      <c r="CV541" t="s">
        <v>6564</v>
      </c>
      <c r="CW541" t="str">
        <f>"13864376211"</f>
        <v>13864376211</v>
      </c>
      <c r="CX541" t="s">
        <v>124</v>
      </c>
      <c r="CY541" t="s">
        <v>1404</v>
      </c>
      <c r="CZ541" t="s">
        <v>126</v>
      </c>
      <c r="DA541" t="s">
        <v>113</v>
      </c>
      <c r="DB541" t="s">
        <v>113</v>
      </c>
      <c r="DC541" t="s">
        <v>121</v>
      </c>
      <c r="DD541" t="s">
        <v>113</v>
      </c>
    </row>
    <row r="542" spans="1:108" ht="15" customHeight="1" x14ac:dyDescent="0.25">
      <c r="A542" t="s">
        <v>10605</v>
      </c>
      <c r="B542" t="s">
        <v>1009</v>
      </c>
      <c r="C542" s="1">
        <v>44108.000271412035</v>
      </c>
      <c r="D542" s="1">
        <v>44148</v>
      </c>
      <c r="E542" t="s">
        <v>113</v>
      </c>
      <c r="F542" t="s">
        <v>587</v>
      </c>
      <c r="G542" t="s">
        <v>12786</v>
      </c>
      <c r="H542" t="s">
        <v>131</v>
      </c>
      <c r="I542">
        <v>52</v>
      </c>
      <c r="J542">
        <v>52</v>
      </c>
      <c r="K542" s="1">
        <v>44198</v>
      </c>
      <c r="L542" s="1">
        <v>44501</v>
      </c>
      <c r="M542" s="1">
        <v>44198</v>
      </c>
      <c r="N542" s="1">
        <v>44501</v>
      </c>
      <c r="O542" t="s">
        <v>115</v>
      </c>
      <c r="P542" t="s">
        <v>6558</v>
      </c>
      <c r="R542" t="s">
        <v>10606</v>
      </c>
      <c r="S542" t="s">
        <v>6560</v>
      </c>
      <c r="T542" t="s">
        <v>6835</v>
      </c>
      <c r="U542" t="s">
        <v>158</v>
      </c>
      <c r="V542" s="3">
        <v>78660</v>
      </c>
      <c r="W542" t="s">
        <v>117</v>
      </c>
      <c r="Y542">
        <v>13864376211</v>
      </c>
      <c r="AA542">
        <v>56173</v>
      </c>
      <c r="AB542" t="s">
        <v>5034</v>
      </c>
      <c r="AC542" t="s">
        <v>5035</v>
      </c>
      <c r="AE542" t="s">
        <v>2092</v>
      </c>
      <c r="AF542" t="s">
        <v>10606</v>
      </c>
      <c r="AG542" t="s">
        <v>6560</v>
      </c>
      <c r="AH542" t="s">
        <v>6835</v>
      </c>
      <c r="AI542" t="s">
        <v>158</v>
      </c>
      <c r="AJ542" s="3">
        <v>78660</v>
      </c>
      <c r="AK542" t="s">
        <v>117</v>
      </c>
      <c r="AM542">
        <v>13864376211</v>
      </c>
      <c r="AO542" t="s">
        <v>6561</v>
      </c>
      <c r="AP542" t="s">
        <v>239</v>
      </c>
      <c r="AQ542" t="s">
        <v>1031</v>
      </c>
      <c r="AR542" t="s">
        <v>1032</v>
      </c>
      <c r="AS542" t="s">
        <v>1033</v>
      </c>
      <c r="AT542" t="s">
        <v>1034</v>
      </c>
      <c r="AU542" t="s">
        <v>1035</v>
      </c>
      <c r="AV542" t="s">
        <v>1036</v>
      </c>
      <c r="AW542" t="s">
        <v>158</v>
      </c>
      <c r="AX542" s="3">
        <v>75033</v>
      </c>
      <c r="AY542" t="s">
        <v>117</v>
      </c>
      <c r="BA542">
        <v>19727789690</v>
      </c>
      <c r="BC542" t="s">
        <v>1037</v>
      </c>
      <c r="BD542" t="s">
        <v>1038</v>
      </c>
      <c r="BG542" t="s">
        <v>158</v>
      </c>
      <c r="BH542" s="1">
        <v>44107.833333333336</v>
      </c>
      <c r="BI542">
        <v>40</v>
      </c>
      <c r="BJ542">
        <v>0</v>
      </c>
      <c r="BK542">
        <v>0</v>
      </c>
      <c r="BL542">
        <v>8</v>
      </c>
      <c r="BM542">
        <v>8</v>
      </c>
      <c r="BN542">
        <v>8</v>
      </c>
      <c r="BO542">
        <v>8</v>
      </c>
      <c r="BP542">
        <v>8</v>
      </c>
      <c r="BQ542" t="str">
        <f>"7:00 AM"</f>
        <v>7:00 AM</v>
      </c>
      <c r="BR542" t="str">
        <f>"4:00 PM"</f>
        <v>4:00 PM</v>
      </c>
      <c r="BS542" t="s">
        <v>120</v>
      </c>
      <c r="BT542">
        <v>0</v>
      </c>
      <c r="BU542">
        <v>0</v>
      </c>
      <c r="BV542" t="s">
        <v>113</v>
      </c>
      <c r="BW542">
        <v>0</v>
      </c>
      <c r="BX542" s="2" t="s">
        <v>10607</v>
      </c>
      <c r="BY542" t="s">
        <v>10606</v>
      </c>
      <c r="CA542" t="s">
        <v>6835</v>
      </c>
      <c r="CB542" t="s">
        <v>158</v>
      </c>
      <c r="CC542" s="3">
        <v>78660</v>
      </c>
      <c r="CD542" t="s">
        <v>1514</v>
      </c>
      <c r="CE542" t="s">
        <v>172</v>
      </c>
      <c r="CF542" s="4">
        <v>14.63</v>
      </c>
      <c r="CG542" s="4">
        <v>14.63</v>
      </c>
      <c r="CH542" s="4">
        <v>21.95</v>
      </c>
      <c r="CI542" s="4">
        <v>21.95</v>
      </c>
      <c r="CJ542" t="s">
        <v>123</v>
      </c>
      <c r="CK542" t="s">
        <v>1401</v>
      </c>
      <c r="CL542" t="s">
        <v>10608</v>
      </c>
      <c r="CO542" t="s">
        <v>124</v>
      </c>
      <c r="CP542" t="s">
        <v>121</v>
      </c>
      <c r="CQ542" t="s">
        <v>121</v>
      </c>
      <c r="CR542" t="s">
        <v>121</v>
      </c>
      <c r="CS542" t="s">
        <v>121</v>
      </c>
      <c r="CT542" t="s">
        <v>121</v>
      </c>
      <c r="CU542" t="s">
        <v>113</v>
      </c>
      <c r="CV542" t="s">
        <v>6564</v>
      </c>
      <c r="CW542" t="str">
        <f>"13864376211"</f>
        <v>13864376211</v>
      </c>
      <c r="CX542" t="s">
        <v>124</v>
      </c>
      <c r="CY542" t="s">
        <v>1404</v>
      </c>
      <c r="CZ542" t="s">
        <v>126</v>
      </c>
      <c r="DA542" t="s">
        <v>113</v>
      </c>
      <c r="DB542" t="s">
        <v>113</v>
      </c>
      <c r="DC542" t="s">
        <v>121</v>
      </c>
      <c r="DD542" t="s">
        <v>113</v>
      </c>
    </row>
    <row r="543" spans="1:108" ht="15" customHeight="1" x14ac:dyDescent="0.25">
      <c r="A543" t="s">
        <v>7933</v>
      </c>
      <c r="B543" t="s">
        <v>129</v>
      </c>
      <c r="C543" s="1">
        <v>44108.000097800927</v>
      </c>
      <c r="D543" s="1">
        <v>44148</v>
      </c>
      <c r="E543" t="s">
        <v>113</v>
      </c>
      <c r="F543" t="s">
        <v>587</v>
      </c>
      <c r="G543" t="s">
        <v>12786</v>
      </c>
      <c r="H543" t="s">
        <v>131</v>
      </c>
      <c r="I543">
        <v>296</v>
      </c>
      <c r="J543">
        <v>296</v>
      </c>
      <c r="K543" s="1">
        <v>44198</v>
      </c>
      <c r="L543" s="1">
        <v>44501</v>
      </c>
      <c r="M543" s="1">
        <v>44198</v>
      </c>
      <c r="N543" s="1">
        <v>44501</v>
      </c>
      <c r="O543" t="s">
        <v>115</v>
      </c>
      <c r="P543" t="s">
        <v>6558</v>
      </c>
      <c r="R543" t="s">
        <v>7934</v>
      </c>
      <c r="S543" t="s">
        <v>6560</v>
      </c>
      <c r="T543" t="s">
        <v>1317</v>
      </c>
      <c r="U543" t="s">
        <v>158</v>
      </c>
      <c r="V543" s="3">
        <v>77043</v>
      </c>
      <c r="W543" t="s">
        <v>117</v>
      </c>
      <c r="Y543">
        <v>13864376211</v>
      </c>
      <c r="AA543">
        <v>56173</v>
      </c>
      <c r="AB543" t="s">
        <v>5034</v>
      </c>
      <c r="AC543" t="s">
        <v>5035</v>
      </c>
      <c r="AE543" t="s">
        <v>2092</v>
      </c>
      <c r="AF543" t="s">
        <v>7934</v>
      </c>
      <c r="AG543" t="s">
        <v>6560</v>
      </c>
      <c r="AH543" t="s">
        <v>1317</v>
      </c>
      <c r="AI543" t="s">
        <v>158</v>
      </c>
      <c r="AJ543" s="3">
        <v>77043</v>
      </c>
      <c r="AK543" t="s">
        <v>117</v>
      </c>
      <c r="AM543">
        <v>13864376211</v>
      </c>
      <c r="AO543" t="s">
        <v>6561</v>
      </c>
      <c r="AP543" t="s">
        <v>239</v>
      </c>
      <c r="AQ543" t="s">
        <v>1031</v>
      </c>
      <c r="AR543" t="s">
        <v>1032</v>
      </c>
      <c r="AS543" t="s">
        <v>1033</v>
      </c>
      <c r="AT543" t="s">
        <v>1034</v>
      </c>
      <c r="AU543" t="s">
        <v>1035</v>
      </c>
      <c r="AV543" t="s">
        <v>1036</v>
      </c>
      <c r="AW543" t="s">
        <v>158</v>
      </c>
      <c r="AX543" s="3">
        <v>75033</v>
      </c>
      <c r="AY543" t="s">
        <v>117</v>
      </c>
      <c r="BA543">
        <v>19727789690</v>
      </c>
      <c r="BC543" t="s">
        <v>1037</v>
      </c>
      <c r="BD543" t="s">
        <v>1038</v>
      </c>
      <c r="BG543" t="s">
        <v>158</v>
      </c>
      <c r="BH543" s="1">
        <v>44106.833333333336</v>
      </c>
      <c r="BI543">
        <v>40</v>
      </c>
      <c r="BJ543">
        <v>0</v>
      </c>
      <c r="BK543">
        <v>0</v>
      </c>
      <c r="BL543">
        <v>8</v>
      </c>
      <c r="BM543">
        <v>8</v>
      </c>
      <c r="BN543">
        <v>8</v>
      </c>
      <c r="BO543">
        <v>8</v>
      </c>
      <c r="BP543">
        <v>8</v>
      </c>
      <c r="BQ543" t="str">
        <f>"7:00 AM"</f>
        <v>7:00 AM</v>
      </c>
      <c r="BR543" t="str">
        <f>"4:00 PM"</f>
        <v>4:00 PM</v>
      </c>
      <c r="BS543" t="s">
        <v>120</v>
      </c>
      <c r="BT543">
        <v>0</v>
      </c>
      <c r="BU543">
        <v>0</v>
      </c>
      <c r="BV543" t="s">
        <v>113</v>
      </c>
      <c r="BW543">
        <v>0</v>
      </c>
      <c r="BX543" t="s">
        <v>7935</v>
      </c>
      <c r="BY543" t="s">
        <v>7934</v>
      </c>
      <c r="CA543" t="s">
        <v>1317</v>
      </c>
      <c r="CB543" t="s">
        <v>158</v>
      </c>
      <c r="CC543" s="3">
        <v>77043</v>
      </c>
      <c r="CD543" t="s">
        <v>1325</v>
      </c>
      <c r="CE543" t="s">
        <v>1326</v>
      </c>
      <c r="CF543" s="4">
        <v>13.93</v>
      </c>
      <c r="CG543" s="4">
        <v>13.93</v>
      </c>
      <c r="CH543" s="4">
        <v>20.9</v>
      </c>
      <c r="CI543" s="4">
        <v>20.9</v>
      </c>
      <c r="CJ543" t="s">
        <v>123</v>
      </c>
      <c r="CK543" t="s">
        <v>1327</v>
      </c>
      <c r="CL543" t="s">
        <v>7936</v>
      </c>
      <c r="CO543" t="s">
        <v>124</v>
      </c>
      <c r="CP543" t="s">
        <v>121</v>
      </c>
      <c r="CQ543" t="s">
        <v>121</v>
      </c>
      <c r="CR543" t="s">
        <v>121</v>
      </c>
      <c r="CS543" t="s">
        <v>121</v>
      </c>
      <c r="CT543" t="s">
        <v>121</v>
      </c>
      <c r="CU543" t="s">
        <v>113</v>
      </c>
      <c r="CV543" t="s">
        <v>6564</v>
      </c>
      <c r="CW543" t="str">
        <f>"13864376211"</f>
        <v>13864376211</v>
      </c>
      <c r="CX543" t="s">
        <v>124</v>
      </c>
      <c r="CY543" t="s">
        <v>1404</v>
      </c>
      <c r="CZ543" t="s">
        <v>126</v>
      </c>
      <c r="DA543" t="s">
        <v>113</v>
      </c>
      <c r="DB543" t="s">
        <v>113</v>
      </c>
      <c r="DC543" t="s">
        <v>121</v>
      </c>
      <c r="DD543" t="s">
        <v>113</v>
      </c>
    </row>
    <row r="544" spans="1:108" ht="15" customHeight="1" x14ac:dyDescent="0.25">
      <c r="A544" t="s">
        <v>6497</v>
      </c>
      <c r="B544" t="s">
        <v>129</v>
      </c>
      <c r="C544" s="1">
        <v>44108.006952083335</v>
      </c>
      <c r="D544" s="1">
        <v>44148</v>
      </c>
      <c r="E544" t="s">
        <v>113</v>
      </c>
      <c r="F544" t="s">
        <v>2674</v>
      </c>
      <c r="G544" t="s">
        <v>12786</v>
      </c>
      <c r="H544" t="s">
        <v>131</v>
      </c>
      <c r="I544">
        <v>20</v>
      </c>
      <c r="J544">
        <v>20</v>
      </c>
      <c r="K544" s="1">
        <v>44197</v>
      </c>
      <c r="L544" s="1">
        <v>44500</v>
      </c>
      <c r="M544" s="1">
        <v>44197</v>
      </c>
      <c r="N544" s="1">
        <v>44500</v>
      </c>
      <c r="O544" t="s">
        <v>115</v>
      </c>
      <c r="P544" t="s">
        <v>3171</v>
      </c>
      <c r="Q544" t="s">
        <v>3172</v>
      </c>
      <c r="R544" t="s">
        <v>3173</v>
      </c>
      <c r="S544" t="s">
        <v>124</v>
      </c>
      <c r="T544" t="s">
        <v>3174</v>
      </c>
      <c r="U544" t="s">
        <v>541</v>
      </c>
      <c r="V544" s="3">
        <v>70460</v>
      </c>
      <c r="W544" t="s">
        <v>117</v>
      </c>
      <c r="X544" t="s">
        <v>124</v>
      </c>
      <c r="Y544">
        <v>19856432427</v>
      </c>
      <c r="AA544">
        <v>56173</v>
      </c>
      <c r="AB544" t="s">
        <v>3175</v>
      </c>
      <c r="AC544" t="s">
        <v>3176</v>
      </c>
      <c r="AE544" t="s">
        <v>2121</v>
      </c>
      <c r="AF544" t="s">
        <v>3173</v>
      </c>
      <c r="AH544" t="s">
        <v>3174</v>
      </c>
      <c r="AI544" t="s">
        <v>541</v>
      </c>
      <c r="AJ544" s="3">
        <v>70460</v>
      </c>
      <c r="AK544" t="s">
        <v>117</v>
      </c>
      <c r="AM544">
        <v>19856432427</v>
      </c>
      <c r="AN544">
        <v>132</v>
      </c>
      <c r="AO544" t="s">
        <v>3177</v>
      </c>
      <c r="AP544" t="s">
        <v>239</v>
      </c>
      <c r="AQ544" t="s">
        <v>2682</v>
      </c>
      <c r="AR544" t="s">
        <v>2683</v>
      </c>
      <c r="AT544" t="s">
        <v>2684</v>
      </c>
      <c r="AU544" t="s">
        <v>4378</v>
      </c>
      <c r="AV544" t="s">
        <v>565</v>
      </c>
      <c r="AW544" t="s">
        <v>440</v>
      </c>
      <c r="AX544" s="3">
        <v>85048</v>
      </c>
      <c r="AY544" t="s">
        <v>117</v>
      </c>
      <c r="BA544">
        <v>14809411885</v>
      </c>
      <c r="BC544" t="s">
        <v>2686</v>
      </c>
      <c r="BD544" t="s">
        <v>2687</v>
      </c>
      <c r="BG544" t="s">
        <v>468</v>
      </c>
      <c r="BH544" s="1">
        <v>44106.833333333336</v>
      </c>
      <c r="BI544">
        <v>40</v>
      </c>
      <c r="BJ544">
        <v>0</v>
      </c>
      <c r="BK544">
        <v>8</v>
      </c>
      <c r="BL544">
        <v>8</v>
      </c>
      <c r="BM544">
        <v>8</v>
      </c>
      <c r="BN544">
        <v>8</v>
      </c>
      <c r="BO544">
        <v>8</v>
      </c>
      <c r="BP544">
        <v>0</v>
      </c>
      <c r="BQ544" t="str">
        <f>"6:00 AM"</f>
        <v>6:00 AM</v>
      </c>
      <c r="BR544" t="str">
        <f>"2:30 PM"</f>
        <v>2:30 PM</v>
      </c>
      <c r="BS544" t="s">
        <v>120</v>
      </c>
      <c r="BT544">
        <v>0</v>
      </c>
      <c r="BU544">
        <v>3</v>
      </c>
      <c r="BV544" t="s">
        <v>113</v>
      </c>
      <c r="BW544">
        <v>0</v>
      </c>
      <c r="BX544" s="2" t="s">
        <v>6498</v>
      </c>
      <c r="BY544" t="s">
        <v>3505</v>
      </c>
      <c r="CA544" t="s">
        <v>3506</v>
      </c>
      <c r="CB544" t="s">
        <v>468</v>
      </c>
      <c r="CC544" s="3">
        <v>36535</v>
      </c>
      <c r="CD544" t="s">
        <v>3507</v>
      </c>
      <c r="CE544" t="s">
        <v>3508</v>
      </c>
      <c r="CF544" s="4">
        <v>13.92</v>
      </c>
      <c r="CG544" s="4">
        <v>13.92</v>
      </c>
      <c r="CH544" s="4">
        <v>20.88</v>
      </c>
      <c r="CI544" s="4">
        <v>20.88</v>
      </c>
      <c r="CJ544" t="s">
        <v>123</v>
      </c>
      <c r="CK544" t="s">
        <v>3183</v>
      </c>
      <c r="CL544" t="s">
        <v>6499</v>
      </c>
      <c r="CO544" t="s">
        <v>124</v>
      </c>
      <c r="CP544" t="s">
        <v>121</v>
      </c>
      <c r="CQ544" t="s">
        <v>121</v>
      </c>
      <c r="CR544" t="s">
        <v>121</v>
      </c>
      <c r="CS544" t="s">
        <v>121</v>
      </c>
      <c r="CT544" t="s">
        <v>121</v>
      </c>
      <c r="CU544" t="s">
        <v>121</v>
      </c>
      <c r="CV544" t="s">
        <v>3510</v>
      </c>
      <c r="CW544" t="str">
        <f>"19856432427"</f>
        <v>19856432427</v>
      </c>
      <c r="CX544" t="s">
        <v>3177</v>
      </c>
      <c r="CY544" t="s">
        <v>124</v>
      </c>
      <c r="CZ544" t="s">
        <v>126</v>
      </c>
      <c r="DA544" t="s">
        <v>113</v>
      </c>
      <c r="DB544" t="s">
        <v>121</v>
      </c>
      <c r="DC544" t="s">
        <v>121</v>
      </c>
      <c r="DD544" t="s">
        <v>113</v>
      </c>
    </row>
    <row r="545" spans="1:113" ht="15" customHeight="1" x14ac:dyDescent="0.25">
      <c r="A545" t="s">
        <v>11314</v>
      </c>
      <c r="B545" t="s">
        <v>129</v>
      </c>
      <c r="C545" s="1">
        <v>44108.015493749997</v>
      </c>
      <c r="D545" s="1">
        <v>44147</v>
      </c>
      <c r="E545" t="s">
        <v>113</v>
      </c>
      <c r="F545" t="s">
        <v>2674</v>
      </c>
      <c r="G545" t="s">
        <v>12786</v>
      </c>
      <c r="H545" t="s">
        <v>131</v>
      </c>
      <c r="I545">
        <v>50</v>
      </c>
      <c r="J545">
        <v>50</v>
      </c>
      <c r="K545" s="1">
        <v>44197</v>
      </c>
      <c r="L545" s="1">
        <v>44500</v>
      </c>
      <c r="M545" s="1">
        <v>44197</v>
      </c>
      <c r="N545" s="1">
        <v>44500</v>
      </c>
      <c r="O545" t="s">
        <v>115</v>
      </c>
      <c r="P545" t="s">
        <v>3171</v>
      </c>
      <c r="Q545" t="s">
        <v>3172</v>
      </c>
      <c r="R545" t="s">
        <v>3173</v>
      </c>
      <c r="S545" t="s">
        <v>124</v>
      </c>
      <c r="T545" t="s">
        <v>3174</v>
      </c>
      <c r="U545" t="s">
        <v>541</v>
      </c>
      <c r="V545" s="3">
        <v>70460</v>
      </c>
      <c r="W545" t="s">
        <v>117</v>
      </c>
      <c r="X545" t="s">
        <v>124</v>
      </c>
      <c r="Y545">
        <v>19856432427</v>
      </c>
      <c r="AA545">
        <v>56173</v>
      </c>
      <c r="AB545" t="s">
        <v>3175</v>
      </c>
      <c r="AC545" t="s">
        <v>3176</v>
      </c>
      <c r="AE545" t="s">
        <v>2121</v>
      </c>
      <c r="AF545" t="s">
        <v>3173</v>
      </c>
      <c r="AH545" t="s">
        <v>3174</v>
      </c>
      <c r="AI545" t="s">
        <v>541</v>
      </c>
      <c r="AJ545" s="3">
        <v>70460</v>
      </c>
      <c r="AK545" t="s">
        <v>117</v>
      </c>
      <c r="AM545">
        <v>19856432427</v>
      </c>
      <c r="AN545">
        <v>132</v>
      </c>
      <c r="AO545" t="s">
        <v>3177</v>
      </c>
      <c r="AP545" t="s">
        <v>239</v>
      </c>
      <c r="AQ545" t="s">
        <v>2682</v>
      </c>
      <c r="AR545" t="s">
        <v>2683</v>
      </c>
      <c r="AT545" t="s">
        <v>4377</v>
      </c>
      <c r="AU545" t="s">
        <v>4378</v>
      </c>
      <c r="AV545" t="s">
        <v>565</v>
      </c>
      <c r="AW545" t="s">
        <v>440</v>
      </c>
      <c r="AX545" s="3">
        <v>85048</v>
      </c>
      <c r="AY545" t="s">
        <v>117</v>
      </c>
      <c r="BA545">
        <v>14809411885</v>
      </c>
      <c r="BC545" t="s">
        <v>2686</v>
      </c>
      <c r="BD545" t="s">
        <v>2687</v>
      </c>
      <c r="BG545" t="s">
        <v>468</v>
      </c>
      <c r="BH545" s="1">
        <v>44106.833333333336</v>
      </c>
      <c r="BI545">
        <v>40</v>
      </c>
      <c r="BJ545">
        <v>0</v>
      </c>
      <c r="BK545">
        <v>8</v>
      </c>
      <c r="BL545">
        <v>8</v>
      </c>
      <c r="BM545">
        <v>8</v>
      </c>
      <c r="BN545">
        <v>8</v>
      </c>
      <c r="BO545">
        <v>8</v>
      </c>
      <c r="BP545">
        <v>0</v>
      </c>
      <c r="BQ545" t="str">
        <f>"6:00 AM"</f>
        <v>6:00 AM</v>
      </c>
      <c r="BR545" t="str">
        <f>"2:30 PM"</f>
        <v>2:30 PM</v>
      </c>
      <c r="BS545" t="s">
        <v>120</v>
      </c>
      <c r="BT545">
        <v>0</v>
      </c>
      <c r="BU545">
        <v>3</v>
      </c>
      <c r="BV545" t="s">
        <v>113</v>
      </c>
      <c r="BW545">
        <v>0</v>
      </c>
      <c r="BX545" s="2" t="s">
        <v>11315</v>
      </c>
      <c r="BY545" t="s">
        <v>11316</v>
      </c>
      <c r="CA545" t="s">
        <v>9398</v>
      </c>
      <c r="CB545" t="s">
        <v>468</v>
      </c>
      <c r="CC545" s="3">
        <v>35010</v>
      </c>
      <c r="CD545" t="s">
        <v>9399</v>
      </c>
      <c r="CE545" t="s">
        <v>9400</v>
      </c>
      <c r="CF545" s="4">
        <v>10.71</v>
      </c>
      <c r="CG545" s="4">
        <v>10.71</v>
      </c>
      <c r="CH545" s="4">
        <v>16.07</v>
      </c>
      <c r="CI545" s="4">
        <v>16.07</v>
      </c>
      <c r="CJ545" t="s">
        <v>123</v>
      </c>
      <c r="CK545" t="s">
        <v>3183</v>
      </c>
      <c r="CL545" t="s">
        <v>11317</v>
      </c>
      <c r="CO545" t="s">
        <v>124</v>
      </c>
      <c r="CP545" t="s">
        <v>121</v>
      </c>
      <c r="CQ545" t="s">
        <v>121</v>
      </c>
      <c r="CR545" t="s">
        <v>121</v>
      </c>
      <c r="CS545" t="s">
        <v>121</v>
      </c>
      <c r="CT545" t="s">
        <v>121</v>
      </c>
      <c r="CU545" t="s">
        <v>121</v>
      </c>
      <c r="CV545" t="s">
        <v>3510</v>
      </c>
      <c r="CW545" t="str">
        <f>"19856432427"</f>
        <v>19856432427</v>
      </c>
      <c r="CX545" t="s">
        <v>3177</v>
      </c>
      <c r="CY545" t="s">
        <v>124</v>
      </c>
      <c r="CZ545" t="s">
        <v>126</v>
      </c>
      <c r="DA545" t="s">
        <v>113</v>
      </c>
      <c r="DB545" t="s">
        <v>121</v>
      </c>
      <c r="DC545" t="s">
        <v>121</v>
      </c>
      <c r="DD545" t="s">
        <v>113</v>
      </c>
    </row>
    <row r="546" spans="1:113" ht="15" customHeight="1" x14ac:dyDescent="0.25">
      <c r="A546" t="s">
        <v>4919</v>
      </c>
      <c r="B546" t="s">
        <v>129</v>
      </c>
      <c r="C546" s="1">
        <v>44108.027260069444</v>
      </c>
      <c r="D546" s="1">
        <v>44148</v>
      </c>
      <c r="E546" t="s">
        <v>113</v>
      </c>
      <c r="F546" t="s">
        <v>1171</v>
      </c>
      <c r="G546" t="s">
        <v>12797</v>
      </c>
      <c r="H546" t="s">
        <v>537</v>
      </c>
      <c r="I546">
        <v>60</v>
      </c>
      <c r="J546">
        <v>60</v>
      </c>
      <c r="K546" s="1">
        <v>44197</v>
      </c>
      <c r="L546" s="1">
        <v>44362</v>
      </c>
      <c r="M546" s="1">
        <v>44197</v>
      </c>
      <c r="N546" s="1">
        <v>44362</v>
      </c>
      <c r="O546" t="s">
        <v>132</v>
      </c>
      <c r="P546" t="s">
        <v>4920</v>
      </c>
      <c r="R546" t="s">
        <v>4921</v>
      </c>
      <c r="S546" t="s">
        <v>4922</v>
      </c>
      <c r="T546" t="s">
        <v>4923</v>
      </c>
      <c r="U546" t="s">
        <v>541</v>
      </c>
      <c r="V546" s="3">
        <v>70511</v>
      </c>
      <c r="W546" t="s">
        <v>117</v>
      </c>
      <c r="Y546">
        <v>13377897601</v>
      </c>
      <c r="AA546">
        <v>31171</v>
      </c>
      <c r="AB546" t="s">
        <v>4924</v>
      </c>
      <c r="AC546" t="s">
        <v>2048</v>
      </c>
      <c r="AE546" t="s">
        <v>161</v>
      </c>
      <c r="AF546" t="s">
        <v>4921</v>
      </c>
      <c r="AG546" t="s">
        <v>4922</v>
      </c>
      <c r="AH546" t="s">
        <v>4923</v>
      </c>
      <c r="AI546" t="s">
        <v>541</v>
      </c>
      <c r="AJ546" s="3">
        <v>70511</v>
      </c>
      <c r="AK546" t="s">
        <v>117</v>
      </c>
      <c r="AM546">
        <v>13377897601</v>
      </c>
      <c r="AO546" t="s">
        <v>4925</v>
      </c>
      <c r="AP546" t="s">
        <v>141</v>
      </c>
      <c r="AQ546" t="s">
        <v>1178</v>
      </c>
      <c r="AR546" t="s">
        <v>118</v>
      </c>
      <c r="AS546" t="s">
        <v>948</v>
      </c>
      <c r="AT546" t="s">
        <v>1179</v>
      </c>
      <c r="AV546" t="s">
        <v>1180</v>
      </c>
      <c r="AW546" t="s">
        <v>541</v>
      </c>
      <c r="AX546" s="3">
        <v>70601</v>
      </c>
      <c r="AY546" t="s">
        <v>117</v>
      </c>
      <c r="AZ546" t="s">
        <v>541</v>
      </c>
      <c r="BA546">
        <v>13372140354</v>
      </c>
      <c r="BC546" t="s">
        <v>1181</v>
      </c>
      <c r="BD546" t="s">
        <v>1182</v>
      </c>
      <c r="BE546" t="s">
        <v>541</v>
      </c>
      <c r="BF546" t="s">
        <v>553</v>
      </c>
      <c r="BG546" t="s">
        <v>541</v>
      </c>
      <c r="BH546" s="1">
        <v>44106.833333333336</v>
      </c>
      <c r="BI546">
        <v>35</v>
      </c>
      <c r="BJ546">
        <v>0</v>
      </c>
      <c r="BK546">
        <v>7</v>
      </c>
      <c r="BL546">
        <v>7</v>
      </c>
      <c r="BM546">
        <v>7</v>
      </c>
      <c r="BN546">
        <v>7</v>
      </c>
      <c r="BO546">
        <v>7</v>
      </c>
      <c r="BP546">
        <v>0</v>
      </c>
      <c r="BQ546" t="str">
        <f>"6:00 AM"</f>
        <v>6:00 AM</v>
      </c>
      <c r="BR546" t="str">
        <f>"2:00 PM"</f>
        <v>2:00 PM</v>
      </c>
      <c r="BS546" t="s">
        <v>120</v>
      </c>
      <c r="BT546">
        <v>0</v>
      </c>
      <c r="BU546">
        <v>3</v>
      </c>
      <c r="BV546" t="s">
        <v>113</v>
      </c>
      <c r="BW546">
        <v>0</v>
      </c>
      <c r="BX546" t="s">
        <v>4926</v>
      </c>
      <c r="BY546" t="s">
        <v>4921</v>
      </c>
      <c r="CA546" t="s">
        <v>4923</v>
      </c>
      <c r="CB546" t="s">
        <v>541</v>
      </c>
      <c r="CC546" s="3">
        <v>70511</v>
      </c>
      <c r="CD546" t="s">
        <v>4927</v>
      </c>
      <c r="CE546" t="s">
        <v>1185</v>
      </c>
      <c r="CF546" s="4">
        <v>9.2799999999999994</v>
      </c>
      <c r="CG546" s="4">
        <v>9.2799999999999994</v>
      </c>
      <c r="CH546" s="4">
        <v>13.92</v>
      </c>
      <c r="CI546" s="4">
        <v>13.92</v>
      </c>
      <c r="CJ546" t="s">
        <v>123</v>
      </c>
      <c r="CK546" t="s">
        <v>4928</v>
      </c>
      <c r="CL546" t="s">
        <v>4929</v>
      </c>
      <c r="CO546" t="s">
        <v>124</v>
      </c>
      <c r="CP546" t="s">
        <v>121</v>
      </c>
      <c r="CQ546" t="s">
        <v>121</v>
      </c>
      <c r="CR546" t="s">
        <v>121</v>
      </c>
      <c r="CS546" t="s">
        <v>113</v>
      </c>
      <c r="CT546" t="s">
        <v>121</v>
      </c>
      <c r="CU546" t="s">
        <v>121</v>
      </c>
      <c r="CV546" t="s">
        <v>4930</v>
      </c>
      <c r="CW546" t="str">
        <f>"13377897601"</f>
        <v>13377897601</v>
      </c>
      <c r="CX546" t="s">
        <v>4925</v>
      </c>
      <c r="CY546" t="s">
        <v>124</v>
      </c>
      <c r="CZ546" t="s">
        <v>126</v>
      </c>
      <c r="DA546" t="s">
        <v>113</v>
      </c>
      <c r="DB546" t="s">
        <v>113</v>
      </c>
      <c r="DC546" t="s">
        <v>121</v>
      </c>
      <c r="DD546" t="s">
        <v>113</v>
      </c>
    </row>
    <row r="547" spans="1:113" ht="15" customHeight="1" x14ac:dyDescent="0.25">
      <c r="A547" t="s">
        <v>12456</v>
      </c>
      <c r="B547" t="s">
        <v>1388</v>
      </c>
      <c r="C547" s="1">
        <v>44108.136704745368</v>
      </c>
      <c r="D547" s="1">
        <v>44145</v>
      </c>
      <c r="E547" t="s">
        <v>113</v>
      </c>
      <c r="F547" t="s">
        <v>358</v>
      </c>
      <c r="G547" t="s">
        <v>12791</v>
      </c>
      <c r="H547" t="s">
        <v>283</v>
      </c>
      <c r="I547">
        <v>75</v>
      </c>
      <c r="K547" s="1">
        <v>44180</v>
      </c>
      <c r="L547" s="1">
        <v>44433</v>
      </c>
      <c r="O547" t="s">
        <v>132</v>
      </c>
      <c r="P547" t="s">
        <v>7040</v>
      </c>
      <c r="R547" t="s">
        <v>11914</v>
      </c>
      <c r="S547" t="s">
        <v>7042</v>
      </c>
      <c r="T547" t="s">
        <v>1100</v>
      </c>
      <c r="U547" t="s">
        <v>234</v>
      </c>
      <c r="V547" s="3">
        <v>32408</v>
      </c>
      <c r="W547" t="s">
        <v>117</v>
      </c>
      <c r="Y547">
        <v>17863285408</v>
      </c>
      <c r="AA547">
        <v>561720</v>
      </c>
      <c r="AB547" t="s">
        <v>7043</v>
      </c>
      <c r="AC547" t="s">
        <v>7044</v>
      </c>
      <c r="AE547" t="s">
        <v>2744</v>
      </c>
      <c r="AF547" t="s">
        <v>11914</v>
      </c>
      <c r="AG547" t="s">
        <v>7042</v>
      </c>
      <c r="AH547" t="s">
        <v>1100</v>
      </c>
      <c r="AI547" t="s">
        <v>234</v>
      </c>
      <c r="AJ547" s="3">
        <v>32408</v>
      </c>
      <c r="AK547" t="s">
        <v>117</v>
      </c>
      <c r="AM547">
        <v>17863285408</v>
      </c>
      <c r="AO547" t="s">
        <v>365</v>
      </c>
      <c r="BG547" t="s">
        <v>7203</v>
      </c>
      <c r="BH547" s="1">
        <v>44107.833333333336</v>
      </c>
      <c r="BI547">
        <v>35</v>
      </c>
      <c r="BJ547">
        <v>7</v>
      </c>
      <c r="BK547">
        <v>7</v>
      </c>
      <c r="BL547">
        <v>0</v>
      </c>
      <c r="BM547">
        <v>0</v>
      </c>
      <c r="BN547">
        <v>7</v>
      </c>
      <c r="BO547">
        <v>7</v>
      </c>
      <c r="BP547">
        <v>7</v>
      </c>
      <c r="BQ547" t="str">
        <f>"8:00 AM"</f>
        <v>8:00 AM</v>
      </c>
      <c r="BR547" t="str">
        <f>"3:00 PM"</f>
        <v>3:00 PM</v>
      </c>
      <c r="BS547" t="s">
        <v>120</v>
      </c>
      <c r="BT547">
        <v>0</v>
      </c>
      <c r="BU547">
        <v>1</v>
      </c>
      <c r="BV547" t="s">
        <v>113</v>
      </c>
      <c r="BW547">
        <v>0</v>
      </c>
      <c r="BX547" t="s">
        <v>12457</v>
      </c>
      <c r="BY547" t="s">
        <v>12458</v>
      </c>
      <c r="CA547" t="s">
        <v>12459</v>
      </c>
      <c r="CB547" t="s">
        <v>7203</v>
      </c>
      <c r="CC547" s="3">
        <v>89449</v>
      </c>
      <c r="CD547" t="s">
        <v>3566</v>
      </c>
      <c r="CE547" t="s">
        <v>12460</v>
      </c>
      <c r="CF547" s="4">
        <v>11</v>
      </c>
      <c r="CH547" s="4">
        <v>16.5</v>
      </c>
      <c r="CJ547" t="s">
        <v>123</v>
      </c>
      <c r="CL547" t="s">
        <v>12461</v>
      </c>
      <c r="CO547" t="s">
        <v>121</v>
      </c>
      <c r="CP547" t="s">
        <v>121</v>
      </c>
      <c r="CQ547" t="s">
        <v>113</v>
      </c>
      <c r="CR547" t="s">
        <v>121</v>
      </c>
      <c r="CS547" t="s">
        <v>113</v>
      </c>
      <c r="CT547" t="s">
        <v>121</v>
      </c>
      <c r="CU547" t="s">
        <v>121</v>
      </c>
      <c r="CV547" t="s">
        <v>12462</v>
      </c>
      <c r="CW547" t="str">
        <f>"17864929774"</f>
        <v>17864929774</v>
      </c>
      <c r="CX547" t="s">
        <v>7051</v>
      </c>
      <c r="CY547" t="s">
        <v>124</v>
      </c>
      <c r="CZ547" t="s">
        <v>126</v>
      </c>
      <c r="DA547" t="s">
        <v>113</v>
      </c>
      <c r="DB547" t="s">
        <v>121</v>
      </c>
      <c r="DC547" t="s">
        <v>121</v>
      </c>
      <c r="DD547" t="s">
        <v>113</v>
      </c>
    </row>
    <row r="548" spans="1:113" ht="15" customHeight="1" x14ac:dyDescent="0.25">
      <c r="A548" t="s">
        <v>3454</v>
      </c>
      <c r="B548" t="s">
        <v>129</v>
      </c>
      <c r="C548" s="1">
        <v>44108.361366435187</v>
      </c>
      <c r="D548" s="1">
        <v>44148</v>
      </c>
      <c r="E548" t="s">
        <v>113</v>
      </c>
      <c r="F548" t="s">
        <v>2441</v>
      </c>
      <c r="G548" t="s">
        <v>12810</v>
      </c>
      <c r="H548" t="s">
        <v>1675</v>
      </c>
      <c r="I548">
        <v>25</v>
      </c>
      <c r="J548">
        <v>25</v>
      </c>
      <c r="K548" s="1">
        <v>44198</v>
      </c>
      <c r="L548" s="1">
        <v>44489</v>
      </c>
      <c r="M548" s="1">
        <v>44198</v>
      </c>
      <c r="N548" s="1">
        <v>44489</v>
      </c>
      <c r="O548" t="s">
        <v>132</v>
      </c>
      <c r="P548" t="s">
        <v>3455</v>
      </c>
      <c r="Q548" t="s">
        <v>3456</v>
      </c>
      <c r="R548" t="s">
        <v>3457</v>
      </c>
      <c r="S548" t="s">
        <v>3458</v>
      </c>
      <c r="T548" t="s">
        <v>3459</v>
      </c>
      <c r="U548" t="s">
        <v>299</v>
      </c>
      <c r="V548" s="3">
        <v>93446</v>
      </c>
      <c r="W548" t="s">
        <v>117</v>
      </c>
      <c r="Y548">
        <v>18057125983</v>
      </c>
      <c r="AA548">
        <v>71399</v>
      </c>
      <c r="AB548" t="s">
        <v>3460</v>
      </c>
      <c r="AC548" t="s">
        <v>593</v>
      </c>
      <c r="AE548" t="s">
        <v>161</v>
      </c>
      <c r="AF548" t="s">
        <v>3457</v>
      </c>
      <c r="AG548" t="s">
        <v>3458</v>
      </c>
      <c r="AH548" t="s">
        <v>3461</v>
      </c>
      <c r="AI548" t="s">
        <v>299</v>
      </c>
      <c r="AJ548" s="3">
        <v>93446</v>
      </c>
      <c r="AK548" t="s">
        <v>117</v>
      </c>
      <c r="AM548">
        <v>18057125982</v>
      </c>
      <c r="AO548" t="s">
        <v>3462</v>
      </c>
      <c r="AP548" t="s">
        <v>239</v>
      </c>
      <c r="AQ548" t="s">
        <v>991</v>
      </c>
      <c r="AR548" t="s">
        <v>992</v>
      </c>
      <c r="AS548" t="s">
        <v>993</v>
      </c>
      <c r="AT548" t="s">
        <v>994</v>
      </c>
      <c r="AU548" t="s">
        <v>995</v>
      </c>
      <c r="AV548" t="s">
        <v>996</v>
      </c>
      <c r="AW548" t="s">
        <v>158</v>
      </c>
      <c r="AX548" s="3">
        <v>78550</v>
      </c>
      <c r="AY548" t="s">
        <v>117</v>
      </c>
      <c r="AZ548" t="s">
        <v>124</v>
      </c>
      <c r="BA548">
        <v>19564408720</v>
      </c>
      <c r="BB548">
        <v>0</v>
      </c>
      <c r="BC548" t="s">
        <v>997</v>
      </c>
      <c r="BD548" t="s">
        <v>998</v>
      </c>
      <c r="BG548" t="s">
        <v>299</v>
      </c>
      <c r="BH548" s="1">
        <v>44107.833333333336</v>
      </c>
      <c r="BI548">
        <v>40</v>
      </c>
      <c r="BJ548">
        <v>8</v>
      </c>
      <c r="BK548">
        <v>0</v>
      </c>
      <c r="BL548">
        <v>0</v>
      </c>
      <c r="BM548">
        <v>8</v>
      </c>
      <c r="BN548">
        <v>8</v>
      </c>
      <c r="BO548">
        <v>8</v>
      </c>
      <c r="BP548">
        <v>8</v>
      </c>
      <c r="BQ548" t="str">
        <f>"1:00 PM"</f>
        <v>1:00 PM</v>
      </c>
      <c r="BR548" t="str">
        <f>"10:00 PM"</f>
        <v>10:00 PM</v>
      </c>
      <c r="BS548" t="s">
        <v>120</v>
      </c>
      <c r="BT548">
        <v>0</v>
      </c>
      <c r="BU548">
        <v>0</v>
      </c>
      <c r="BV548" t="s">
        <v>113</v>
      </c>
      <c r="BW548">
        <v>0</v>
      </c>
      <c r="BX548" t="s">
        <v>999</v>
      </c>
      <c r="BY548" t="s">
        <v>3457</v>
      </c>
      <c r="CA548" t="s">
        <v>3459</v>
      </c>
      <c r="CB548" t="s">
        <v>299</v>
      </c>
      <c r="CC548" s="3">
        <v>93446</v>
      </c>
      <c r="CD548" t="s">
        <v>3463</v>
      </c>
      <c r="CE548" t="s">
        <v>3464</v>
      </c>
      <c r="CF548" s="4">
        <v>10.06</v>
      </c>
      <c r="CG548" s="4">
        <v>15.2</v>
      </c>
      <c r="CJ548" t="s">
        <v>123</v>
      </c>
      <c r="CK548" t="s">
        <v>1004</v>
      </c>
      <c r="CL548" t="s">
        <v>3465</v>
      </c>
      <c r="CO548" t="s">
        <v>124</v>
      </c>
      <c r="CP548" t="s">
        <v>121</v>
      </c>
      <c r="CQ548" t="s">
        <v>121</v>
      </c>
      <c r="CR548" t="s">
        <v>113</v>
      </c>
      <c r="CS548" t="s">
        <v>121</v>
      </c>
      <c r="CT548" t="s">
        <v>121</v>
      </c>
      <c r="CU548" t="s">
        <v>121</v>
      </c>
      <c r="CV548" t="s">
        <v>3466</v>
      </c>
      <c r="CW548" t="str">
        <f>"18057125983"</f>
        <v>18057125983</v>
      </c>
      <c r="CX548" t="s">
        <v>3462</v>
      </c>
      <c r="CY548" t="s">
        <v>124</v>
      </c>
      <c r="CZ548" t="s">
        <v>126</v>
      </c>
      <c r="DA548" t="s">
        <v>113</v>
      </c>
      <c r="DB548" t="s">
        <v>113</v>
      </c>
      <c r="DC548" t="s">
        <v>121</v>
      </c>
      <c r="DD548" t="s">
        <v>113</v>
      </c>
    </row>
    <row r="549" spans="1:113" ht="15" customHeight="1" x14ac:dyDescent="0.25">
      <c r="A549" t="s">
        <v>7925</v>
      </c>
      <c r="B549" t="s">
        <v>129</v>
      </c>
      <c r="C549" s="1">
        <v>44108.38333877315</v>
      </c>
      <c r="D549" s="1">
        <v>44148</v>
      </c>
      <c r="E549" t="s">
        <v>113</v>
      </c>
      <c r="F549" t="s">
        <v>964</v>
      </c>
      <c r="G549" t="s">
        <v>12786</v>
      </c>
      <c r="H549" t="s">
        <v>131</v>
      </c>
      <c r="I549">
        <v>45</v>
      </c>
      <c r="J549">
        <v>45</v>
      </c>
      <c r="K549" s="1">
        <v>44198</v>
      </c>
      <c r="L549" s="1">
        <v>44500</v>
      </c>
      <c r="M549" s="1">
        <v>44198</v>
      </c>
      <c r="N549" s="1">
        <v>44500</v>
      </c>
      <c r="O549" t="s">
        <v>115</v>
      </c>
      <c r="P549" t="s">
        <v>7926</v>
      </c>
      <c r="R549" t="s">
        <v>7927</v>
      </c>
      <c r="S549" t="s">
        <v>5032</v>
      </c>
      <c r="T549" t="s">
        <v>7928</v>
      </c>
      <c r="U549" t="s">
        <v>339</v>
      </c>
      <c r="V549" s="3">
        <v>28269</v>
      </c>
      <c r="W549" t="s">
        <v>117</v>
      </c>
      <c r="Y549">
        <v>17045090020</v>
      </c>
      <c r="AA549">
        <v>56173</v>
      </c>
      <c r="AB549" t="s">
        <v>7929</v>
      </c>
      <c r="AC549" t="s">
        <v>5035</v>
      </c>
      <c r="AE549" t="s">
        <v>5036</v>
      </c>
      <c r="AF549" t="s">
        <v>7927</v>
      </c>
      <c r="AG549" t="s">
        <v>5038</v>
      </c>
      <c r="AH549" t="s">
        <v>3675</v>
      </c>
      <c r="AI549" t="s">
        <v>339</v>
      </c>
      <c r="AJ549" s="3">
        <v>28269</v>
      </c>
      <c r="AK549" t="s">
        <v>117</v>
      </c>
      <c r="AM549">
        <v>17045090020</v>
      </c>
      <c r="AO549" t="s">
        <v>124</v>
      </c>
      <c r="AP549" t="s">
        <v>239</v>
      </c>
      <c r="AQ549" t="s">
        <v>756</v>
      </c>
      <c r="AR549" t="s">
        <v>757</v>
      </c>
      <c r="AT549" t="s">
        <v>975</v>
      </c>
      <c r="AV549" t="s">
        <v>760</v>
      </c>
      <c r="AW549" t="s">
        <v>610</v>
      </c>
      <c r="AX549" s="3">
        <v>22903</v>
      </c>
      <c r="AY549" t="s">
        <v>117</v>
      </c>
      <c r="BA549">
        <v>14342634300</v>
      </c>
      <c r="BC549" t="s">
        <v>1201</v>
      </c>
      <c r="BD549" t="s">
        <v>762</v>
      </c>
      <c r="BG549" t="s">
        <v>339</v>
      </c>
      <c r="BH549" s="1">
        <v>44107.833333333336</v>
      </c>
      <c r="BI549">
        <v>40</v>
      </c>
      <c r="BJ549">
        <v>0</v>
      </c>
      <c r="BK549">
        <v>8</v>
      </c>
      <c r="BL549">
        <v>8</v>
      </c>
      <c r="BM549">
        <v>8</v>
      </c>
      <c r="BN549">
        <v>8</v>
      </c>
      <c r="BO549">
        <v>8</v>
      </c>
      <c r="BP549">
        <v>0</v>
      </c>
      <c r="BQ549" t="str">
        <f>"7:00 AM"</f>
        <v>7:00 AM</v>
      </c>
      <c r="BR549" t="str">
        <f>"4:00 PM"</f>
        <v>4:00 PM</v>
      </c>
      <c r="BS549" t="s">
        <v>120</v>
      </c>
      <c r="BT549">
        <v>0</v>
      </c>
      <c r="BU549">
        <v>0</v>
      </c>
      <c r="BV549" t="s">
        <v>113</v>
      </c>
      <c r="BW549">
        <v>0</v>
      </c>
      <c r="BX549" t="s">
        <v>5039</v>
      </c>
      <c r="BY549" t="s">
        <v>5037</v>
      </c>
      <c r="CA549" t="s">
        <v>7930</v>
      </c>
      <c r="CB549" t="s">
        <v>339</v>
      </c>
      <c r="CC549" s="3">
        <v>28269</v>
      </c>
      <c r="CD549" t="s">
        <v>1705</v>
      </c>
      <c r="CE549" t="s">
        <v>1706</v>
      </c>
      <c r="CF549" s="4">
        <v>14.31</v>
      </c>
      <c r="CH549" s="4">
        <v>21.47</v>
      </c>
      <c r="CJ549" t="s">
        <v>123</v>
      </c>
      <c r="CK549" t="s">
        <v>1745</v>
      </c>
      <c r="CL549" t="s">
        <v>7931</v>
      </c>
      <c r="CO549" t="s">
        <v>124</v>
      </c>
      <c r="CP549" t="s">
        <v>121</v>
      </c>
      <c r="CQ549" t="s">
        <v>121</v>
      </c>
      <c r="CR549" t="s">
        <v>121</v>
      </c>
      <c r="CS549" t="s">
        <v>121</v>
      </c>
      <c r="CT549" t="s">
        <v>121</v>
      </c>
      <c r="CU549" t="s">
        <v>113</v>
      </c>
      <c r="CV549" t="s">
        <v>7932</v>
      </c>
      <c r="CW549" t="str">
        <f>"17045090020"</f>
        <v>17045090020</v>
      </c>
      <c r="CX549" t="s">
        <v>124</v>
      </c>
      <c r="CY549" t="s">
        <v>5046</v>
      </c>
      <c r="CZ549" t="s">
        <v>126</v>
      </c>
      <c r="DA549" t="s">
        <v>113</v>
      </c>
      <c r="DB549" t="s">
        <v>121</v>
      </c>
      <c r="DC549" t="s">
        <v>121</v>
      </c>
      <c r="DD549" t="s">
        <v>113</v>
      </c>
      <c r="DE549" t="s">
        <v>1080</v>
      </c>
      <c r="DF549" t="s">
        <v>7338</v>
      </c>
      <c r="DH549" t="s">
        <v>762</v>
      </c>
      <c r="DI549" t="s">
        <v>1201</v>
      </c>
    </row>
    <row r="550" spans="1:113" ht="15" customHeight="1" x14ac:dyDescent="0.25">
      <c r="A550" t="s">
        <v>8671</v>
      </c>
      <c r="B550" t="s">
        <v>129</v>
      </c>
      <c r="C550" s="1">
        <v>44108.389280439813</v>
      </c>
      <c r="D550" s="1">
        <v>44148</v>
      </c>
      <c r="E550" t="s">
        <v>113</v>
      </c>
      <c r="F550" t="s">
        <v>8672</v>
      </c>
      <c r="G550" t="s">
        <v>12786</v>
      </c>
      <c r="H550" t="s">
        <v>131</v>
      </c>
      <c r="I550">
        <v>60</v>
      </c>
      <c r="J550">
        <v>60</v>
      </c>
      <c r="K550" s="1">
        <v>44198</v>
      </c>
      <c r="L550" s="1">
        <v>44500</v>
      </c>
      <c r="M550" s="1">
        <v>44198</v>
      </c>
      <c r="N550" s="1">
        <v>44500</v>
      </c>
      <c r="O550" t="s">
        <v>115</v>
      </c>
      <c r="P550" t="s">
        <v>8673</v>
      </c>
      <c r="R550" t="s">
        <v>8674</v>
      </c>
      <c r="S550" t="s">
        <v>5032</v>
      </c>
      <c r="T550" t="s">
        <v>8675</v>
      </c>
      <c r="U550" t="s">
        <v>147</v>
      </c>
      <c r="V550" s="3">
        <v>37211</v>
      </c>
      <c r="W550" t="s">
        <v>117</v>
      </c>
      <c r="Y550">
        <v>16157812077</v>
      </c>
      <c r="AA550">
        <v>56173</v>
      </c>
      <c r="AB550" t="s">
        <v>5034</v>
      </c>
      <c r="AC550" t="s">
        <v>5035</v>
      </c>
      <c r="AE550" t="s">
        <v>5036</v>
      </c>
      <c r="AF550" t="s">
        <v>5037</v>
      </c>
      <c r="AG550" t="s">
        <v>5038</v>
      </c>
      <c r="AH550" t="s">
        <v>3675</v>
      </c>
      <c r="AI550" t="s">
        <v>339</v>
      </c>
      <c r="AJ550" s="3">
        <v>28269</v>
      </c>
      <c r="AK550" t="s">
        <v>117</v>
      </c>
      <c r="AM550">
        <v>16157812077</v>
      </c>
      <c r="AO550" t="s">
        <v>124</v>
      </c>
      <c r="AP550" t="s">
        <v>239</v>
      </c>
      <c r="AQ550" t="s">
        <v>756</v>
      </c>
      <c r="AR550" t="s">
        <v>757</v>
      </c>
      <c r="AT550" t="s">
        <v>975</v>
      </c>
      <c r="AV550" t="s">
        <v>760</v>
      </c>
      <c r="AW550" t="s">
        <v>610</v>
      </c>
      <c r="AX550" s="3">
        <v>22903</v>
      </c>
      <c r="AY550" t="s">
        <v>117</v>
      </c>
      <c r="BA550">
        <v>14342634300</v>
      </c>
      <c r="BC550" t="s">
        <v>1201</v>
      </c>
      <c r="BD550" t="s">
        <v>762</v>
      </c>
      <c r="BG550" t="s">
        <v>147</v>
      </c>
      <c r="BH550" s="1">
        <v>44107.833333333336</v>
      </c>
      <c r="BI550">
        <v>40</v>
      </c>
      <c r="BJ550">
        <v>0</v>
      </c>
      <c r="BK550">
        <v>8</v>
      </c>
      <c r="BL550">
        <v>8</v>
      </c>
      <c r="BM550">
        <v>8</v>
      </c>
      <c r="BN550">
        <v>8</v>
      </c>
      <c r="BO550">
        <v>8</v>
      </c>
      <c r="BP550">
        <v>0</v>
      </c>
      <c r="BQ550" t="str">
        <f>"7:00 AM"</f>
        <v>7:00 AM</v>
      </c>
      <c r="BR550" t="str">
        <f>"4:00 PM"</f>
        <v>4:00 PM</v>
      </c>
      <c r="BS550" t="s">
        <v>120</v>
      </c>
      <c r="BT550">
        <v>0</v>
      </c>
      <c r="BU550">
        <v>0</v>
      </c>
      <c r="BV550" t="s">
        <v>113</v>
      </c>
      <c r="BW550">
        <v>0</v>
      </c>
      <c r="BX550" t="s">
        <v>5039</v>
      </c>
      <c r="BY550" t="s">
        <v>8676</v>
      </c>
      <c r="CA550" t="s">
        <v>4678</v>
      </c>
      <c r="CB550" t="s">
        <v>147</v>
      </c>
      <c r="CC550" s="3">
        <v>37211</v>
      </c>
      <c r="CD550" t="s">
        <v>4680</v>
      </c>
      <c r="CE550" t="s">
        <v>4681</v>
      </c>
      <c r="CF550" s="4">
        <v>12.71</v>
      </c>
      <c r="CH550" s="4">
        <v>19.07</v>
      </c>
      <c r="CJ550" t="s">
        <v>123</v>
      </c>
      <c r="CK550" t="s">
        <v>1745</v>
      </c>
      <c r="CL550" t="s">
        <v>8677</v>
      </c>
      <c r="CO550" t="s">
        <v>124</v>
      </c>
      <c r="CP550" t="s">
        <v>121</v>
      </c>
      <c r="CQ550" t="s">
        <v>121</v>
      </c>
      <c r="CR550" t="s">
        <v>121</v>
      </c>
      <c r="CS550" t="s">
        <v>121</v>
      </c>
      <c r="CT550" t="s">
        <v>121</v>
      </c>
      <c r="CU550" t="s">
        <v>113</v>
      </c>
      <c r="CV550" t="s">
        <v>8678</v>
      </c>
      <c r="CW550" t="str">
        <f>"16157812077"</f>
        <v>16157812077</v>
      </c>
      <c r="CX550" t="s">
        <v>124</v>
      </c>
      <c r="CY550" t="s">
        <v>8679</v>
      </c>
      <c r="CZ550" t="s">
        <v>126</v>
      </c>
      <c r="DA550" t="s">
        <v>113</v>
      </c>
      <c r="DB550" t="s">
        <v>121</v>
      </c>
      <c r="DC550" t="s">
        <v>121</v>
      </c>
      <c r="DD550" t="s">
        <v>113</v>
      </c>
      <c r="DE550" t="s">
        <v>1080</v>
      </c>
      <c r="DF550" t="s">
        <v>773</v>
      </c>
      <c r="DH550" t="s">
        <v>762</v>
      </c>
      <c r="DI550" t="s">
        <v>1201</v>
      </c>
    </row>
    <row r="551" spans="1:113" ht="15" customHeight="1" x14ac:dyDescent="0.25">
      <c r="A551" t="s">
        <v>5029</v>
      </c>
      <c r="B551" t="s">
        <v>129</v>
      </c>
      <c r="C551" s="1">
        <v>44108.391935416665</v>
      </c>
      <c r="D551" s="1">
        <v>44148</v>
      </c>
      <c r="E551" t="s">
        <v>113</v>
      </c>
      <c r="F551" t="s">
        <v>964</v>
      </c>
      <c r="G551" t="s">
        <v>12786</v>
      </c>
      <c r="H551" t="s">
        <v>131</v>
      </c>
      <c r="I551">
        <v>35</v>
      </c>
      <c r="J551">
        <v>35</v>
      </c>
      <c r="K551" s="1">
        <v>44198</v>
      </c>
      <c r="L551" s="1">
        <v>44500</v>
      </c>
      <c r="M551" s="1">
        <v>44198</v>
      </c>
      <c r="N551" s="1">
        <v>44500</v>
      </c>
      <c r="O551" t="s">
        <v>115</v>
      </c>
      <c r="P551" t="s">
        <v>5030</v>
      </c>
      <c r="R551" t="s">
        <v>5031</v>
      </c>
      <c r="S551" t="s">
        <v>5032</v>
      </c>
      <c r="T551" t="s">
        <v>5033</v>
      </c>
      <c r="U551" t="s">
        <v>339</v>
      </c>
      <c r="V551" s="3">
        <v>27703</v>
      </c>
      <c r="W551" t="s">
        <v>117</v>
      </c>
      <c r="Y551">
        <v>17045090020</v>
      </c>
      <c r="AA551">
        <v>56173</v>
      </c>
      <c r="AB551" t="s">
        <v>5034</v>
      </c>
      <c r="AC551" t="s">
        <v>5035</v>
      </c>
      <c r="AE551" t="s">
        <v>5036</v>
      </c>
      <c r="AF551" t="s">
        <v>5037</v>
      </c>
      <c r="AG551" t="s">
        <v>5038</v>
      </c>
      <c r="AH551" t="s">
        <v>3675</v>
      </c>
      <c r="AI551" t="s">
        <v>339</v>
      </c>
      <c r="AJ551" s="3">
        <v>28269</v>
      </c>
      <c r="AK551" t="s">
        <v>117</v>
      </c>
      <c r="AM551">
        <v>17045090020</v>
      </c>
      <c r="AO551" t="s">
        <v>124</v>
      </c>
      <c r="AP551" t="s">
        <v>239</v>
      </c>
      <c r="AQ551" t="s">
        <v>756</v>
      </c>
      <c r="AR551" t="s">
        <v>757</v>
      </c>
      <c r="AT551" t="s">
        <v>975</v>
      </c>
      <c r="AV551" t="s">
        <v>760</v>
      </c>
      <c r="AW551" t="s">
        <v>610</v>
      </c>
      <c r="AX551" s="3">
        <v>22903</v>
      </c>
      <c r="AY551" t="s">
        <v>117</v>
      </c>
      <c r="BA551">
        <v>14342634300</v>
      </c>
      <c r="BC551" t="s">
        <v>1201</v>
      </c>
      <c r="BD551" t="s">
        <v>762</v>
      </c>
      <c r="BG551" t="s">
        <v>339</v>
      </c>
      <c r="BH551" s="1">
        <v>44107.833333333336</v>
      </c>
      <c r="BI551">
        <v>40</v>
      </c>
      <c r="BJ551">
        <v>0</v>
      </c>
      <c r="BK551">
        <v>8</v>
      </c>
      <c r="BL551">
        <v>8</v>
      </c>
      <c r="BM551">
        <v>8</v>
      </c>
      <c r="BN551">
        <v>8</v>
      </c>
      <c r="BO551">
        <v>8</v>
      </c>
      <c r="BP551">
        <v>0</v>
      </c>
      <c r="BQ551" t="str">
        <f>"7:00 AM"</f>
        <v>7:00 AM</v>
      </c>
      <c r="BR551" t="str">
        <f>"4:00 PM"</f>
        <v>4:00 PM</v>
      </c>
      <c r="BS551" t="s">
        <v>120</v>
      </c>
      <c r="BT551">
        <v>0</v>
      </c>
      <c r="BU551">
        <v>0</v>
      </c>
      <c r="BV551" t="s">
        <v>113</v>
      </c>
      <c r="BW551">
        <v>0</v>
      </c>
      <c r="BX551" t="s">
        <v>5039</v>
      </c>
      <c r="BY551" t="s">
        <v>5040</v>
      </c>
      <c r="CA551" t="s">
        <v>5041</v>
      </c>
      <c r="CB551" t="s">
        <v>339</v>
      </c>
      <c r="CC551" s="3">
        <v>27703</v>
      </c>
      <c r="CD551" t="s">
        <v>5042</v>
      </c>
      <c r="CE551" t="s">
        <v>5043</v>
      </c>
      <c r="CF551" s="4">
        <v>15.18</v>
      </c>
      <c r="CH551" s="4">
        <v>22.77</v>
      </c>
      <c r="CJ551" t="s">
        <v>123</v>
      </c>
      <c r="CK551" t="s">
        <v>1745</v>
      </c>
      <c r="CL551" t="s">
        <v>5044</v>
      </c>
      <c r="CO551" t="s">
        <v>124</v>
      </c>
      <c r="CP551" t="s">
        <v>121</v>
      </c>
      <c r="CQ551" t="s">
        <v>121</v>
      </c>
      <c r="CR551" t="s">
        <v>121</v>
      </c>
      <c r="CS551" t="s">
        <v>121</v>
      </c>
      <c r="CT551" t="s">
        <v>121</v>
      </c>
      <c r="CU551" t="s">
        <v>113</v>
      </c>
      <c r="CV551" t="s">
        <v>5045</v>
      </c>
      <c r="CW551" t="str">
        <f>"17045090020"</f>
        <v>17045090020</v>
      </c>
      <c r="CX551" t="s">
        <v>124</v>
      </c>
      <c r="CY551" t="s">
        <v>5046</v>
      </c>
      <c r="CZ551" t="s">
        <v>126</v>
      </c>
      <c r="DA551" t="s">
        <v>113</v>
      </c>
      <c r="DB551" t="s">
        <v>121</v>
      </c>
      <c r="DC551" t="s">
        <v>121</v>
      </c>
      <c r="DD551" t="s">
        <v>113</v>
      </c>
      <c r="DE551" t="s">
        <v>1080</v>
      </c>
      <c r="DF551" t="s">
        <v>5047</v>
      </c>
      <c r="DH551" t="s">
        <v>762</v>
      </c>
      <c r="DI551" t="s">
        <v>1201</v>
      </c>
    </row>
    <row r="552" spans="1:113" ht="15" customHeight="1" x14ac:dyDescent="0.25">
      <c r="A552" t="s">
        <v>2456</v>
      </c>
      <c r="B552" t="s">
        <v>129</v>
      </c>
      <c r="C552" s="1">
        <v>44108.575888888889</v>
      </c>
      <c r="D552" s="1">
        <v>44154</v>
      </c>
      <c r="E552" t="s">
        <v>121</v>
      </c>
      <c r="F552" t="s">
        <v>561</v>
      </c>
      <c r="G552" t="s">
        <v>12787</v>
      </c>
      <c r="H552" t="s">
        <v>176</v>
      </c>
      <c r="I552">
        <v>60</v>
      </c>
      <c r="J552">
        <v>60</v>
      </c>
      <c r="K552" s="1">
        <v>44145</v>
      </c>
      <c r="L552" s="1">
        <v>44180</v>
      </c>
      <c r="M552" s="1">
        <v>44145</v>
      </c>
      <c r="N552" s="1">
        <v>44180</v>
      </c>
      <c r="O552" t="s">
        <v>132</v>
      </c>
      <c r="P552" t="s">
        <v>2457</v>
      </c>
      <c r="R552" t="s">
        <v>2458</v>
      </c>
      <c r="T552" t="s">
        <v>2459</v>
      </c>
      <c r="U552" t="s">
        <v>339</v>
      </c>
      <c r="V552" s="3">
        <v>28379</v>
      </c>
      <c r="W552" t="s">
        <v>117</v>
      </c>
      <c r="Y552">
        <v>19109975011</v>
      </c>
      <c r="AA552">
        <v>11531</v>
      </c>
      <c r="AB552" t="s">
        <v>2460</v>
      </c>
      <c r="AC552" t="s">
        <v>2461</v>
      </c>
      <c r="AE552" t="s">
        <v>263</v>
      </c>
      <c r="AF552" t="s">
        <v>2458</v>
      </c>
      <c r="AH552" t="s">
        <v>2459</v>
      </c>
      <c r="AI552" t="s">
        <v>339</v>
      </c>
      <c r="AJ552" s="3">
        <v>28379</v>
      </c>
      <c r="AK552" t="s">
        <v>117</v>
      </c>
      <c r="AM552">
        <v>19109975011</v>
      </c>
      <c r="AO552" t="s">
        <v>2462</v>
      </c>
      <c r="BG552" t="s">
        <v>245</v>
      </c>
      <c r="BH552" s="1">
        <v>44107.833333333336</v>
      </c>
      <c r="BI552">
        <v>35</v>
      </c>
      <c r="BJ552">
        <v>0</v>
      </c>
      <c r="BK552">
        <v>7</v>
      </c>
      <c r="BL552">
        <v>7</v>
      </c>
      <c r="BM552">
        <v>7</v>
      </c>
      <c r="BN552">
        <v>7</v>
      </c>
      <c r="BO552">
        <v>7</v>
      </c>
      <c r="BP552">
        <v>0</v>
      </c>
      <c r="BQ552" t="str">
        <f>"8:00 AM"</f>
        <v>8:00 AM</v>
      </c>
      <c r="BR552" t="str">
        <f>"3:00 PM"</f>
        <v>3:00 PM</v>
      </c>
      <c r="BS552" t="s">
        <v>120</v>
      </c>
      <c r="BT552">
        <v>0</v>
      </c>
      <c r="BU552">
        <v>3</v>
      </c>
      <c r="BV552" t="s">
        <v>113</v>
      </c>
      <c r="BW552">
        <v>0</v>
      </c>
      <c r="BX552" t="s">
        <v>2463</v>
      </c>
      <c r="BY552" t="s">
        <v>2464</v>
      </c>
      <c r="CA552" t="s">
        <v>2248</v>
      </c>
      <c r="CB552" t="s">
        <v>245</v>
      </c>
      <c r="CC552" s="3">
        <v>4643</v>
      </c>
      <c r="CD552" t="s">
        <v>2465</v>
      </c>
      <c r="CE552" t="s">
        <v>2466</v>
      </c>
      <c r="CF552" s="4">
        <v>15.76</v>
      </c>
      <c r="CH552" s="4">
        <v>23.64</v>
      </c>
      <c r="CJ552" t="s">
        <v>123</v>
      </c>
      <c r="CL552" t="s">
        <v>2467</v>
      </c>
      <c r="CO552" t="s">
        <v>121</v>
      </c>
      <c r="CP552" t="s">
        <v>113</v>
      </c>
      <c r="CQ552" t="s">
        <v>121</v>
      </c>
      <c r="CR552" t="s">
        <v>121</v>
      </c>
      <c r="CS552" t="s">
        <v>113</v>
      </c>
      <c r="CT552" t="s">
        <v>121</v>
      </c>
      <c r="CU552" t="s">
        <v>121</v>
      </c>
      <c r="CV552" t="s">
        <v>124</v>
      </c>
      <c r="CW552" t="str">
        <f>"19109975011"</f>
        <v>19109975011</v>
      </c>
      <c r="CX552" t="s">
        <v>2468</v>
      </c>
      <c r="CY552" t="s">
        <v>124</v>
      </c>
      <c r="CZ552" t="s">
        <v>126</v>
      </c>
      <c r="DA552" t="s">
        <v>113</v>
      </c>
      <c r="DB552" t="s">
        <v>113</v>
      </c>
      <c r="DC552" t="s">
        <v>121</v>
      </c>
      <c r="DD552" t="s">
        <v>113</v>
      </c>
    </row>
    <row r="553" spans="1:113" ht="15" customHeight="1" x14ac:dyDescent="0.25">
      <c r="A553" t="s">
        <v>8608</v>
      </c>
      <c r="B553" t="s">
        <v>129</v>
      </c>
      <c r="C553" s="1">
        <v>44108.81182210648</v>
      </c>
      <c r="D553" s="1">
        <v>44152</v>
      </c>
      <c r="E553" t="s">
        <v>121</v>
      </c>
      <c r="F553" t="s">
        <v>8609</v>
      </c>
      <c r="G553" t="s">
        <v>12820</v>
      </c>
      <c r="H553" t="s">
        <v>2316</v>
      </c>
      <c r="I553">
        <v>4</v>
      </c>
      <c r="J553">
        <v>4</v>
      </c>
      <c r="K553" s="1">
        <v>44197</v>
      </c>
      <c r="L553" s="1">
        <v>44316</v>
      </c>
      <c r="M553" s="1">
        <v>44197</v>
      </c>
      <c r="N553" s="1">
        <v>44316</v>
      </c>
      <c r="O553" t="s">
        <v>132</v>
      </c>
      <c r="P553" t="s">
        <v>3101</v>
      </c>
      <c r="Q553" t="s">
        <v>124</v>
      </c>
      <c r="R553" t="s">
        <v>6501</v>
      </c>
      <c r="S553" t="s">
        <v>564</v>
      </c>
      <c r="T553" t="s">
        <v>2089</v>
      </c>
      <c r="U553" t="s">
        <v>1161</v>
      </c>
      <c r="V553" s="3">
        <v>98004</v>
      </c>
      <c r="W553" t="s">
        <v>117</v>
      </c>
      <c r="X553" t="s">
        <v>124</v>
      </c>
      <c r="Y553">
        <v>12067286000</v>
      </c>
      <c r="Z553">
        <v>7216</v>
      </c>
      <c r="AA553">
        <v>31171</v>
      </c>
      <c r="AB553" t="s">
        <v>8610</v>
      </c>
      <c r="AC553" t="s">
        <v>8611</v>
      </c>
      <c r="AD553" t="s">
        <v>8612</v>
      </c>
      <c r="AE553" t="s">
        <v>8613</v>
      </c>
      <c r="AF553" t="s">
        <v>6501</v>
      </c>
      <c r="AG553" t="s">
        <v>564</v>
      </c>
      <c r="AH553" t="s">
        <v>2089</v>
      </c>
      <c r="AI553" t="s">
        <v>1161</v>
      </c>
      <c r="AJ553" s="3">
        <v>98004</v>
      </c>
      <c r="AK553" t="s">
        <v>117</v>
      </c>
      <c r="AL553" t="s">
        <v>124</v>
      </c>
      <c r="AM553">
        <v>12067286000</v>
      </c>
      <c r="AN553">
        <v>7216</v>
      </c>
      <c r="AO553" t="s">
        <v>8614</v>
      </c>
      <c r="BG553" t="s">
        <v>2103</v>
      </c>
      <c r="BH553" s="1">
        <v>44107.833333333336</v>
      </c>
      <c r="BI553">
        <v>40</v>
      </c>
      <c r="BJ553">
        <v>0</v>
      </c>
      <c r="BK553">
        <v>8</v>
      </c>
      <c r="BL553">
        <v>8</v>
      </c>
      <c r="BM553">
        <v>8</v>
      </c>
      <c r="BN553">
        <v>8</v>
      </c>
      <c r="BO553">
        <v>8</v>
      </c>
      <c r="BP553">
        <v>0</v>
      </c>
      <c r="BQ553" t="str">
        <f>"8:00 AM"</f>
        <v>8:00 AM</v>
      </c>
      <c r="BR553" t="str">
        <f>"5:00 PM"</f>
        <v>5:00 PM</v>
      </c>
      <c r="BS553" t="s">
        <v>120</v>
      </c>
      <c r="BT553">
        <v>0</v>
      </c>
      <c r="BU553">
        <v>24</v>
      </c>
      <c r="BV553" t="s">
        <v>113</v>
      </c>
      <c r="BW553">
        <v>0</v>
      </c>
      <c r="BX553" t="s">
        <v>8615</v>
      </c>
      <c r="BY553" t="s">
        <v>8616</v>
      </c>
      <c r="CA553" t="s">
        <v>8617</v>
      </c>
      <c r="CB553" t="s">
        <v>2103</v>
      </c>
      <c r="CC553" s="3">
        <v>99612</v>
      </c>
      <c r="CD553" t="s">
        <v>7706</v>
      </c>
      <c r="CE553" t="s">
        <v>2108</v>
      </c>
      <c r="CF553" s="4">
        <v>18.579999999999998</v>
      </c>
      <c r="CG553" s="4">
        <v>18.579999999999998</v>
      </c>
      <c r="CH553" s="4">
        <v>27.87</v>
      </c>
      <c r="CI553" s="4">
        <v>27.87</v>
      </c>
      <c r="CJ553" t="s">
        <v>123</v>
      </c>
      <c r="CK553" t="s">
        <v>124</v>
      </c>
      <c r="CL553" t="s">
        <v>8618</v>
      </c>
      <c r="CO553" t="s">
        <v>124</v>
      </c>
      <c r="CP553" t="s">
        <v>121</v>
      </c>
      <c r="CQ553" t="s">
        <v>113</v>
      </c>
      <c r="CR553" t="s">
        <v>121</v>
      </c>
      <c r="CS553" t="s">
        <v>113</v>
      </c>
      <c r="CT553" t="s">
        <v>121</v>
      </c>
      <c r="CU553" t="s">
        <v>121</v>
      </c>
      <c r="CV553" t="s">
        <v>8619</v>
      </c>
      <c r="CW553" t="str">
        <f>"19074658753"</f>
        <v>19074658753</v>
      </c>
      <c r="CX553" t="s">
        <v>8620</v>
      </c>
      <c r="CY553" t="s">
        <v>124</v>
      </c>
      <c r="CZ553" t="s">
        <v>126</v>
      </c>
      <c r="DA553" t="s">
        <v>113</v>
      </c>
      <c r="DB553" t="s">
        <v>113</v>
      </c>
      <c r="DC553" t="s">
        <v>121</v>
      </c>
      <c r="DD553" t="s">
        <v>113</v>
      </c>
    </row>
    <row r="554" spans="1:113" ht="15" customHeight="1" x14ac:dyDescent="0.25">
      <c r="A554" t="s">
        <v>5692</v>
      </c>
      <c r="B554" t="s">
        <v>129</v>
      </c>
      <c r="C554" s="1">
        <v>44109.136484143521</v>
      </c>
      <c r="D554" s="1">
        <v>44148</v>
      </c>
      <c r="E554" t="s">
        <v>113</v>
      </c>
      <c r="F554" t="s">
        <v>1939</v>
      </c>
      <c r="G554" t="s">
        <v>12788</v>
      </c>
      <c r="H554" t="s">
        <v>200</v>
      </c>
      <c r="I554">
        <v>17</v>
      </c>
      <c r="J554">
        <v>17</v>
      </c>
      <c r="K554" s="1">
        <v>44197</v>
      </c>
      <c r="L554" s="1">
        <v>44468</v>
      </c>
      <c r="M554" s="1">
        <v>44197</v>
      </c>
      <c r="N554" s="1">
        <v>44468</v>
      </c>
      <c r="O554" t="s">
        <v>115</v>
      </c>
      <c r="P554" t="s">
        <v>2426</v>
      </c>
      <c r="Q554" t="s">
        <v>2427</v>
      </c>
      <c r="R554" t="s">
        <v>2428</v>
      </c>
      <c r="T554" t="s">
        <v>2429</v>
      </c>
      <c r="U554" t="s">
        <v>234</v>
      </c>
      <c r="V554" s="3">
        <v>32550</v>
      </c>
      <c r="W554" t="s">
        <v>117</v>
      </c>
      <c r="Y554">
        <v>18502678292</v>
      </c>
      <c r="AA554">
        <v>72111</v>
      </c>
      <c r="AB554" t="s">
        <v>2430</v>
      </c>
      <c r="AC554" t="s">
        <v>2431</v>
      </c>
      <c r="AE554" t="s">
        <v>2432</v>
      </c>
      <c r="AF554" t="s">
        <v>2428</v>
      </c>
      <c r="AH554" t="s">
        <v>2429</v>
      </c>
      <c r="AI554" t="s">
        <v>234</v>
      </c>
      <c r="AJ554" s="3">
        <v>32550</v>
      </c>
      <c r="AK554" t="s">
        <v>117</v>
      </c>
      <c r="AM554">
        <v>18502678292</v>
      </c>
      <c r="AO554" t="s">
        <v>5693</v>
      </c>
      <c r="AP554" t="s">
        <v>239</v>
      </c>
      <c r="AQ554" t="s">
        <v>240</v>
      </c>
      <c r="AR554" t="s">
        <v>241</v>
      </c>
      <c r="AT554" t="s">
        <v>917</v>
      </c>
      <c r="AU554" t="s">
        <v>5694</v>
      </c>
      <c r="AV554" t="s">
        <v>244</v>
      </c>
      <c r="AW554" t="s">
        <v>245</v>
      </c>
      <c r="AX554" s="3">
        <v>3909</v>
      </c>
      <c r="AY554" t="s">
        <v>117</v>
      </c>
      <c r="BA554">
        <v>12075718500</v>
      </c>
      <c r="BC554" t="s">
        <v>246</v>
      </c>
      <c r="BD554" t="s">
        <v>247</v>
      </c>
      <c r="BG554" t="s">
        <v>234</v>
      </c>
      <c r="BH554" s="1">
        <v>44108.833333333336</v>
      </c>
      <c r="BI554">
        <v>35</v>
      </c>
      <c r="BJ554">
        <v>7</v>
      </c>
      <c r="BK554">
        <v>7</v>
      </c>
      <c r="BL554">
        <v>0</v>
      </c>
      <c r="BM554">
        <v>0</v>
      </c>
      <c r="BN554">
        <v>7</v>
      </c>
      <c r="BO554">
        <v>7</v>
      </c>
      <c r="BP554">
        <v>7</v>
      </c>
      <c r="BQ554" t="str">
        <f>"7:00 AM"</f>
        <v>7:00 AM</v>
      </c>
      <c r="BR554" t="str">
        <f>"2:00 PM"</f>
        <v>2:00 PM</v>
      </c>
      <c r="BS554" t="s">
        <v>120</v>
      </c>
      <c r="BT554">
        <v>0</v>
      </c>
      <c r="BU554">
        <v>1</v>
      </c>
      <c r="BV554" t="s">
        <v>113</v>
      </c>
      <c r="BW554">
        <v>0</v>
      </c>
      <c r="BX554" t="s">
        <v>919</v>
      </c>
      <c r="BY554" t="s">
        <v>2428</v>
      </c>
      <c r="CA554" t="s">
        <v>2429</v>
      </c>
      <c r="CB554" t="s">
        <v>234</v>
      </c>
      <c r="CC554" s="3">
        <v>32550</v>
      </c>
      <c r="CD554" t="s">
        <v>2435</v>
      </c>
      <c r="CE554" t="s">
        <v>2436</v>
      </c>
      <c r="CF554" s="4">
        <v>13.45</v>
      </c>
      <c r="CH554" s="4">
        <v>20.18</v>
      </c>
      <c r="CJ554" t="s">
        <v>123</v>
      </c>
      <c r="CL554" t="s">
        <v>5695</v>
      </c>
      <c r="CO554" t="s">
        <v>124</v>
      </c>
      <c r="CP554" t="s">
        <v>113</v>
      </c>
      <c r="CQ554" t="s">
        <v>113</v>
      </c>
      <c r="CR554" t="s">
        <v>121</v>
      </c>
      <c r="CS554" t="s">
        <v>113</v>
      </c>
      <c r="CT554" t="s">
        <v>121</v>
      </c>
      <c r="CU554" t="s">
        <v>121</v>
      </c>
      <c r="CV554" t="s">
        <v>5696</v>
      </c>
      <c r="CW554" t="str">
        <f>"18502678271"</f>
        <v>18502678271</v>
      </c>
      <c r="CX554" t="s">
        <v>517</v>
      </c>
      <c r="CY554" t="s">
        <v>2439</v>
      </c>
      <c r="CZ554" t="s">
        <v>126</v>
      </c>
      <c r="DA554" t="s">
        <v>113</v>
      </c>
      <c r="DB554" t="s">
        <v>121</v>
      </c>
      <c r="DC554" t="s">
        <v>121</v>
      </c>
      <c r="DD554" t="s">
        <v>113</v>
      </c>
    </row>
    <row r="555" spans="1:113" ht="15" customHeight="1" x14ac:dyDescent="0.25">
      <c r="A555" t="s">
        <v>12463</v>
      </c>
      <c r="B555" t="s">
        <v>835</v>
      </c>
      <c r="C555" s="1">
        <v>44109.145014236114</v>
      </c>
      <c r="D555" s="1">
        <v>44109</v>
      </c>
      <c r="E555" t="s">
        <v>113</v>
      </c>
      <c r="F555" t="s">
        <v>2425</v>
      </c>
      <c r="G555" t="s">
        <v>12786</v>
      </c>
      <c r="H555" t="s">
        <v>131</v>
      </c>
      <c r="I555">
        <v>17</v>
      </c>
      <c r="K555" s="1">
        <v>44197</v>
      </c>
      <c r="L555" s="1">
        <v>44469</v>
      </c>
      <c r="O555" t="s">
        <v>115</v>
      </c>
      <c r="P555" t="s">
        <v>2426</v>
      </c>
      <c r="Q555" t="s">
        <v>2427</v>
      </c>
      <c r="R555" t="s">
        <v>2428</v>
      </c>
      <c r="T555" t="s">
        <v>2429</v>
      </c>
      <c r="U555" t="s">
        <v>234</v>
      </c>
      <c r="V555" s="3">
        <v>32550</v>
      </c>
      <c r="W555" t="s">
        <v>117</v>
      </c>
      <c r="Y555">
        <v>18502678292</v>
      </c>
      <c r="AA555">
        <v>72111</v>
      </c>
      <c r="AB555" t="s">
        <v>2430</v>
      </c>
      <c r="AC555" t="s">
        <v>2431</v>
      </c>
      <c r="AE555" t="s">
        <v>2432</v>
      </c>
      <c r="AF555" t="s">
        <v>2428</v>
      </c>
      <c r="AH555" t="s">
        <v>2429</v>
      </c>
      <c r="AI555" t="s">
        <v>234</v>
      </c>
      <c r="AJ555" s="3">
        <v>32550</v>
      </c>
      <c r="AK555" t="s">
        <v>117</v>
      </c>
      <c r="AM555">
        <v>18502678292</v>
      </c>
      <c r="AO555" t="s">
        <v>5693</v>
      </c>
      <c r="AP555" t="s">
        <v>239</v>
      </c>
      <c r="AQ555" t="s">
        <v>675</v>
      </c>
      <c r="AR555" t="s">
        <v>241</v>
      </c>
      <c r="AT555" t="s">
        <v>917</v>
      </c>
      <c r="AU555" t="s">
        <v>243</v>
      </c>
      <c r="AV555" t="s">
        <v>244</v>
      </c>
      <c r="AW555" t="s">
        <v>245</v>
      </c>
      <c r="AX555" s="3">
        <v>3909</v>
      </c>
      <c r="AY555" t="s">
        <v>117</v>
      </c>
      <c r="BA555">
        <v>12075718500</v>
      </c>
      <c r="BC555" t="s">
        <v>246</v>
      </c>
      <c r="BD555" t="s">
        <v>247</v>
      </c>
      <c r="BG555" t="s">
        <v>234</v>
      </c>
      <c r="BH555" s="1">
        <v>44108.833333333336</v>
      </c>
      <c r="BI555">
        <v>35</v>
      </c>
      <c r="BJ555">
        <v>7</v>
      </c>
      <c r="BK555">
        <v>0</v>
      </c>
      <c r="BL555">
        <v>0</v>
      </c>
      <c r="BM555">
        <v>7</v>
      </c>
      <c r="BN555">
        <v>7</v>
      </c>
      <c r="BO555">
        <v>7</v>
      </c>
      <c r="BP555">
        <v>7</v>
      </c>
      <c r="BQ555" t="str">
        <f>"6:00 AM"</f>
        <v>6:00 AM</v>
      </c>
      <c r="BR555" t="str">
        <f>"1:00 PM"</f>
        <v>1:00 PM</v>
      </c>
      <c r="BS555" t="s">
        <v>120</v>
      </c>
      <c r="BT555">
        <v>0</v>
      </c>
      <c r="BU555">
        <v>1</v>
      </c>
      <c r="BV555" t="s">
        <v>113</v>
      </c>
      <c r="BW555">
        <v>0</v>
      </c>
      <c r="BX555" t="s">
        <v>2434</v>
      </c>
      <c r="BY555" t="s">
        <v>2428</v>
      </c>
      <c r="CA555" t="s">
        <v>2429</v>
      </c>
      <c r="CB555" t="s">
        <v>234</v>
      </c>
      <c r="CC555" s="3">
        <v>32550</v>
      </c>
      <c r="CD555" t="s">
        <v>2435</v>
      </c>
      <c r="CE555" t="s">
        <v>2436</v>
      </c>
      <c r="CF555" s="4">
        <v>15.59</v>
      </c>
      <c r="CH555" s="4">
        <v>23.39</v>
      </c>
      <c r="CJ555" t="s">
        <v>123</v>
      </c>
      <c r="CL555" t="s">
        <v>2437</v>
      </c>
      <c r="CO555" t="s">
        <v>124</v>
      </c>
      <c r="CP555" t="s">
        <v>113</v>
      </c>
      <c r="CQ555" t="s">
        <v>121</v>
      </c>
      <c r="CR555" t="s">
        <v>121</v>
      </c>
      <c r="CS555" t="s">
        <v>113</v>
      </c>
      <c r="CT555" t="s">
        <v>121</v>
      </c>
      <c r="CU555" t="s">
        <v>121</v>
      </c>
      <c r="CV555" t="s">
        <v>5696</v>
      </c>
      <c r="CW555" t="str">
        <f>"18502678271"</f>
        <v>18502678271</v>
      </c>
      <c r="CX555" t="s">
        <v>124</v>
      </c>
      <c r="CY555" t="s">
        <v>2439</v>
      </c>
      <c r="CZ555" t="s">
        <v>126</v>
      </c>
      <c r="DA555" t="s">
        <v>113</v>
      </c>
      <c r="DB555" t="s">
        <v>121</v>
      </c>
      <c r="DC555" t="s">
        <v>121</v>
      </c>
      <c r="DD555" t="s">
        <v>113</v>
      </c>
    </row>
    <row r="556" spans="1:113" ht="15" customHeight="1" x14ac:dyDescent="0.25">
      <c r="A556" t="s">
        <v>9280</v>
      </c>
      <c r="B556" t="s">
        <v>129</v>
      </c>
      <c r="C556" s="1">
        <v>44109.155273379627</v>
      </c>
      <c r="D556" s="1">
        <v>44147</v>
      </c>
      <c r="E556" t="s">
        <v>113</v>
      </c>
      <c r="F556" t="s">
        <v>358</v>
      </c>
      <c r="G556" t="s">
        <v>12791</v>
      </c>
      <c r="H556" t="s">
        <v>283</v>
      </c>
      <c r="I556">
        <v>65</v>
      </c>
      <c r="J556">
        <v>65</v>
      </c>
      <c r="K556" s="1">
        <v>44197</v>
      </c>
      <c r="L556" s="1">
        <v>44453</v>
      </c>
      <c r="M556" s="1">
        <v>44197</v>
      </c>
      <c r="N556" s="1">
        <v>44453</v>
      </c>
      <c r="O556" t="s">
        <v>115</v>
      </c>
      <c r="P556" t="s">
        <v>2426</v>
      </c>
      <c r="Q556" t="s">
        <v>2427</v>
      </c>
      <c r="R556" t="s">
        <v>2428</v>
      </c>
      <c r="T556" t="s">
        <v>2429</v>
      </c>
      <c r="U556" t="s">
        <v>234</v>
      </c>
      <c r="V556" s="3">
        <v>32550</v>
      </c>
      <c r="W556" t="s">
        <v>117</v>
      </c>
      <c r="Y556">
        <v>18502678292</v>
      </c>
      <c r="AA556">
        <v>72111</v>
      </c>
      <c r="AB556" t="s">
        <v>2430</v>
      </c>
      <c r="AC556" t="s">
        <v>2431</v>
      </c>
      <c r="AE556" t="s">
        <v>2432</v>
      </c>
      <c r="AF556" t="s">
        <v>2428</v>
      </c>
      <c r="AH556" t="s">
        <v>2429</v>
      </c>
      <c r="AI556" t="s">
        <v>234</v>
      </c>
      <c r="AJ556" s="3">
        <v>32550</v>
      </c>
      <c r="AK556" t="s">
        <v>117</v>
      </c>
      <c r="AM556">
        <v>18502678292</v>
      </c>
      <c r="AO556" t="s">
        <v>5693</v>
      </c>
      <c r="AP556" t="s">
        <v>239</v>
      </c>
      <c r="AQ556" t="s">
        <v>675</v>
      </c>
      <c r="AR556" t="s">
        <v>241</v>
      </c>
      <c r="AT556" t="s">
        <v>917</v>
      </c>
      <c r="AU556" t="s">
        <v>243</v>
      </c>
      <c r="AV556" t="s">
        <v>244</v>
      </c>
      <c r="AW556" t="s">
        <v>245</v>
      </c>
      <c r="AX556" s="3">
        <v>3909</v>
      </c>
      <c r="AY556" t="s">
        <v>117</v>
      </c>
      <c r="BA556">
        <v>12075718500</v>
      </c>
      <c r="BC556" t="s">
        <v>246</v>
      </c>
      <c r="BD556" t="s">
        <v>247</v>
      </c>
      <c r="BG556" t="s">
        <v>234</v>
      </c>
      <c r="BH556" s="1">
        <v>44108.833333333336</v>
      </c>
      <c r="BI556">
        <v>35</v>
      </c>
      <c r="BJ556">
        <v>7</v>
      </c>
      <c r="BK556">
        <v>7</v>
      </c>
      <c r="BL556">
        <v>0</v>
      </c>
      <c r="BM556">
        <v>0</v>
      </c>
      <c r="BN556">
        <v>7</v>
      </c>
      <c r="BO556">
        <v>7</v>
      </c>
      <c r="BP556">
        <v>7</v>
      </c>
      <c r="BQ556" t="str">
        <f>"8:00 AM"</f>
        <v>8:00 AM</v>
      </c>
      <c r="BR556" t="str">
        <f>"3:00 PM"</f>
        <v>3:00 PM</v>
      </c>
      <c r="BS556" t="s">
        <v>120</v>
      </c>
      <c r="BT556">
        <v>0</v>
      </c>
      <c r="BU556">
        <v>1</v>
      </c>
      <c r="BV556" t="s">
        <v>113</v>
      </c>
      <c r="BW556">
        <v>0</v>
      </c>
      <c r="BX556" t="s">
        <v>919</v>
      </c>
      <c r="BY556" t="s">
        <v>2428</v>
      </c>
      <c r="CA556" t="s">
        <v>2429</v>
      </c>
      <c r="CB556" t="s">
        <v>234</v>
      </c>
      <c r="CC556" s="3">
        <v>32550</v>
      </c>
      <c r="CD556" t="s">
        <v>2435</v>
      </c>
      <c r="CE556" t="s">
        <v>2436</v>
      </c>
      <c r="CF556" s="4">
        <v>11.79</v>
      </c>
      <c r="CH556" s="4">
        <v>17.690000000000001</v>
      </c>
      <c r="CJ556" t="s">
        <v>123</v>
      </c>
      <c r="CL556" t="s">
        <v>9281</v>
      </c>
      <c r="CO556" t="s">
        <v>124</v>
      </c>
      <c r="CP556" t="s">
        <v>113</v>
      </c>
      <c r="CQ556" t="s">
        <v>121</v>
      </c>
      <c r="CR556" t="s">
        <v>121</v>
      </c>
      <c r="CS556" t="s">
        <v>113</v>
      </c>
      <c r="CT556" t="s">
        <v>121</v>
      </c>
      <c r="CU556" t="s">
        <v>121</v>
      </c>
      <c r="CV556" t="s">
        <v>2438</v>
      </c>
      <c r="CW556" t="str">
        <f>"18502678271"</f>
        <v>18502678271</v>
      </c>
      <c r="CX556" t="s">
        <v>124</v>
      </c>
      <c r="CY556" t="s">
        <v>2439</v>
      </c>
      <c r="CZ556" t="s">
        <v>126</v>
      </c>
      <c r="DA556" t="s">
        <v>113</v>
      </c>
      <c r="DB556" t="s">
        <v>121</v>
      </c>
      <c r="DC556" t="s">
        <v>121</v>
      </c>
      <c r="DD556" t="s">
        <v>113</v>
      </c>
    </row>
    <row r="557" spans="1:113" ht="15" customHeight="1" x14ac:dyDescent="0.25">
      <c r="A557" t="s">
        <v>2424</v>
      </c>
      <c r="B557" t="s">
        <v>129</v>
      </c>
      <c r="C557" s="1">
        <v>44109.164732291669</v>
      </c>
      <c r="D557" s="1">
        <v>44147</v>
      </c>
      <c r="E557" t="s">
        <v>113</v>
      </c>
      <c r="F557" t="s">
        <v>2425</v>
      </c>
      <c r="G557" t="s">
        <v>12786</v>
      </c>
      <c r="H557" t="s">
        <v>131</v>
      </c>
      <c r="I557">
        <v>17</v>
      </c>
      <c r="J557">
        <v>17</v>
      </c>
      <c r="K557" s="1">
        <v>44197</v>
      </c>
      <c r="L557" s="1">
        <v>44469</v>
      </c>
      <c r="M557" s="1">
        <v>44197</v>
      </c>
      <c r="N557" s="1">
        <v>44469</v>
      </c>
      <c r="O557" t="s">
        <v>115</v>
      </c>
      <c r="P557" t="s">
        <v>2426</v>
      </c>
      <c r="Q557" t="s">
        <v>2427</v>
      </c>
      <c r="R557" t="s">
        <v>2428</v>
      </c>
      <c r="T557" t="s">
        <v>2429</v>
      </c>
      <c r="U557" t="s">
        <v>234</v>
      </c>
      <c r="V557" s="3">
        <v>32550</v>
      </c>
      <c r="W557" t="s">
        <v>117</v>
      </c>
      <c r="Y557">
        <v>18502678292</v>
      </c>
      <c r="AA557">
        <v>72111</v>
      </c>
      <c r="AB557" t="s">
        <v>2430</v>
      </c>
      <c r="AC557" t="s">
        <v>2431</v>
      </c>
      <c r="AE557" t="s">
        <v>2432</v>
      </c>
      <c r="AF557" t="s">
        <v>2428</v>
      </c>
      <c r="AH557" t="s">
        <v>2429</v>
      </c>
      <c r="AI557" t="s">
        <v>234</v>
      </c>
      <c r="AJ557" s="3">
        <v>32550</v>
      </c>
      <c r="AK557" t="s">
        <v>117</v>
      </c>
      <c r="AM557">
        <v>18502678292</v>
      </c>
      <c r="AO557" t="s">
        <v>2433</v>
      </c>
      <c r="AP557" t="s">
        <v>239</v>
      </c>
      <c r="AQ557" t="s">
        <v>675</v>
      </c>
      <c r="AR557" t="s">
        <v>241</v>
      </c>
      <c r="AT557" t="s">
        <v>917</v>
      </c>
      <c r="AU557" t="s">
        <v>243</v>
      </c>
      <c r="AV557" t="s">
        <v>244</v>
      </c>
      <c r="AW557" t="s">
        <v>245</v>
      </c>
      <c r="AX557" s="3">
        <v>3909</v>
      </c>
      <c r="AY557" t="s">
        <v>117</v>
      </c>
      <c r="BA557">
        <v>12075718500</v>
      </c>
      <c r="BC557" t="s">
        <v>246</v>
      </c>
      <c r="BD557" t="s">
        <v>247</v>
      </c>
      <c r="BG557" t="s">
        <v>234</v>
      </c>
      <c r="BH557" s="1">
        <v>44108.833333333336</v>
      </c>
      <c r="BI557">
        <v>35</v>
      </c>
      <c r="BJ557">
        <v>7</v>
      </c>
      <c r="BK557">
        <v>7</v>
      </c>
      <c r="BL557">
        <v>0</v>
      </c>
      <c r="BM557">
        <v>0</v>
      </c>
      <c r="BN557">
        <v>7</v>
      </c>
      <c r="BO557">
        <v>7</v>
      </c>
      <c r="BP557">
        <v>7</v>
      </c>
      <c r="BQ557" t="str">
        <f>"6:00 AM"</f>
        <v>6:00 AM</v>
      </c>
      <c r="BR557" t="str">
        <f>"1:00 PM"</f>
        <v>1:00 PM</v>
      </c>
      <c r="BS557" t="s">
        <v>120</v>
      </c>
      <c r="BT557">
        <v>0</v>
      </c>
      <c r="BU557">
        <v>1</v>
      </c>
      <c r="BV557" t="s">
        <v>113</v>
      </c>
      <c r="BW557">
        <v>0</v>
      </c>
      <c r="BX557" t="s">
        <v>2434</v>
      </c>
      <c r="BY557" t="s">
        <v>2428</v>
      </c>
      <c r="CA557" t="s">
        <v>2429</v>
      </c>
      <c r="CB557" t="s">
        <v>234</v>
      </c>
      <c r="CC557" s="3">
        <v>32550</v>
      </c>
      <c r="CD557" t="s">
        <v>2435</v>
      </c>
      <c r="CE557" t="s">
        <v>2436</v>
      </c>
      <c r="CF557" s="4">
        <v>15.59</v>
      </c>
      <c r="CH557" s="4">
        <v>23.39</v>
      </c>
      <c r="CJ557" t="s">
        <v>123</v>
      </c>
      <c r="CL557" t="s">
        <v>2437</v>
      </c>
      <c r="CO557" t="s">
        <v>124</v>
      </c>
      <c r="CP557" t="s">
        <v>113</v>
      </c>
      <c r="CQ557" t="s">
        <v>121</v>
      </c>
      <c r="CR557" t="s">
        <v>121</v>
      </c>
      <c r="CS557" t="s">
        <v>113</v>
      </c>
      <c r="CT557" t="s">
        <v>121</v>
      </c>
      <c r="CU557" t="s">
        <v>121</v>
      </c>
      <c r="CV557" t="s">
        <v>2438</v>
      </c>
      <c r="CW557" t="str">
        <f>"18502678271"</f>
        <v>18502678271</v>
      </c>
      <c r="CX557" t="s">
        <v>124</v>
      </c>
      <c r="CY557" t="s">
        <v>2439</v>
      </c>
      <c r="CZ557" t="s">
        <v>126</v>
      </c>
      <c r="DA557" t="s">
        <v>113</v>
      </c>
      <c r="DB557" t="s">
        <v>121</v>
      </c>
      <c r="DC557" t="s">
        <v>121</v>
      </c>
      <c r="DD557" t="s">
        <v>113</v>
      </c>
    </row>
    <row r="558" spans="1:113" ht="15" customHeight="1" x14ac:dyDescent="0.25">
      <c r="A558" t="s">
        <v>1095</v>
      </c>
      <c r="B558" t="s">
        <v>129</v>
      </c>
      <c r="C558" s="1">
        <v>44109.201548379628</v>
      </c>
      <c r="D558" s="1">
        <v>44148</v>
      </c>
      <c r="E558" t="s">
        <v>113</v>
      </c>
      <c r="F558" t="s">
        <v>1096</v>
      </c>
      <c r="G558" t="s">
        <v>12789</v>
      </c>
      <c r="H558" t="s">
        <v>229</v>
      </c>
      <c r="I558">
        <v>12</v>
      </c>
      <c r="J558">
        <v>12</v>
      </c>
      <c r="K558" s="1">
        <v>44197</v>
      </c>
      <c r="L558" s="1">
        <v>44454</v>
      </c>
      <c r="M558" s="1">
        <v>44197</v>
      </c>
      <c r="N558" s="1">
        <v>44454</v>
      </c>
      <c r="O558" t="s">
        <v>115</v>
      </c>
      <c r="P558" t="s">
        <v>1097</v>
      </c>
      <c r="Q558" t="s">
        <v>1098</v>
      </c>
      <c r="R558" t="s">
        <v>1099</v>
      </c>
      <c r="T558" t="s">
        <v>1100</v>
      </c>
      <c r="U558" t="s">
        <v>234</v>
      </c>
      <c r="V558" s="3">
        <v>32407</v>
      </c>
      <c r="W558" t="s">
        <v>117</v>
      </c>
      <c r="Y558">
        <v>18502337594</v>
      </c>
      <c r="AA558">
        <v>72111</v>
      </c>
      <c r="AB558" t="s">
        <v>1101</v>
      </c>
      <c r="AC558" t="s">
        <v>1102</v>
      </c>
      <c r="AE558" t="s">
        <v>237</v>
      </c>
      <c r="AF558" t="s">
        <v>1099</v>
      </c>
      <c r="AH558" t="s">
        <v>1100</v>
      </c>
      <c r="AI558" t="s">
        <v>234</v>
      </c>
      <c r="AJ558" s="3">
        <v>32407</v>
      </c>
      <c r="AK558" t="s">
        <v>117</v>
      </c>
      <c r="AM558">
        <v>18502337594</v>
      </c>
      <c r="AO558" t="s">
        <v>1103</v>
      </c>
      <c r="BG558" t="s">
        <v>234</v>
      </c>
      <c r="BH558" s="1">
        <v>44108.833333333336</v>
      </c>
      <c r="BI558">
        <v>35</v>
      </c>
      <c r="BJ558">
        <v>7</v>
      </c>
      <c r="BK558">
        <v>7</v>
      </c>
      <c r="BL558">
        <v>0</v>
      </c>
      <c r="BM558">
        <v>7</v>
      </c>
      <c r="BN558">
        <v>0</v>
      </c>
      <c r="BO558">
        <v>7</v>
      </c>
      <c r="BP558">
        <v>7</v>
      </c>
      <c r="BQ558" t="str">
        <f>"7:00 AM"</f>
        <v>7:00 AM</v>
      </c>
      <c r="BR558" t="str">
        <f>"2:00 PM"</f>
        <v>2:00 PM</v>
      </c>
      <c r="BS558" t="s">
        <v>120</v>
      </c>
      <c r="BT558">
        <v>0</v>
      </c>
      <c r="BU558">
        <v>1</v>
      </c>
      <c r="BV558" t="s">
        <v>113</v>
      </c>
      <c r="BW558">
        <v>0</v>
      </c>
      <c r="BX558" t="s">
        <v>1104</v>
      </c>
      <c r="BY558" t="s">
        <v>1099</v>
      </c>
      <c r="CA558" t="s">
        <v>1100</v>
      </c>
      <c r="CB558" t="s">
        <v>234</v>
      </c>
      <c r="CC558" s="3">
        <v>32407</v>
      </c>
      <c r="CD558" t="s">
        <v>1105</v>
      </c>
      <c r="CE558" t="s">
        <v>1106</v>
      </c>
      <c r="CF558" s="4">
        <v>13.02</v>
      </c>
      <c r="CH558" s="4">
        <v>19.53</v>
      </c>
      <c r="CJ558" t="s">
        <v>123</v>
      </c>
      <c r="CL558" t="s">
        <v>1107</v>
      </c>
      <c r="CO558" t="s">
        <v>124</v>
      </c>
      <c r="CP558" t="s">
        <v>121</v>
      </c>
      <c r="CQ558" t="s">
        <v>113</v>
      </c>
      <c r="CR558" t="s">
        <v>121</v>
      </c>
      <c r="CS558" t="s">
        <v>113</v>
      </c>
      <c r="CT558" t="s">
        <v>121</v>
      </c>
      <c r="CU558" t="s">
        <v>121</v>
      </c>
      <c r="CV558" t="s">
        <v>1108</v>
      </c>
      <c r="CW558" t="str">
        <f>"N/A"</f>
        <v>N/A</v>
      </c>
      <c r="CX558" t="s">
        <v>1109</v>
      </c>
      <c r="CY558" t="s">
        <v>1110</v>
      </c>
      <c r="CZ558" t="s">
        <v>126</v>
      </c>
      <c r="DA558" t="s">
        <v>113</v>
      </c>
      <c r="DB558" t="s">
        <v>113</v>
      </c>
      <c r="DC558" t="s">
        <v>121</v>
      </c>
      <c r="DD558" t="s">
        <v>113</v>
      </c>
    </row>
    <row r="559" spans="1:113" ht="15" customHeight="1" x14ac:dyDescent="0.25">
      <c r="A559" t="s">
        <v>11312</v>
      </c>
      <c r="B559" t="s">
        <v>129</v>
      </c>
      <c r="C559" s="1">
        <v>44109.208980208336</v>
      </c>
      <c r="D559" s="1">
        <v>44148</v>
      </c>
      <c r="E559" t="s">
        <v>113</v>
      </c>
      <c r="F559" t="s">
        <v>358</v>
      </c>
      <c r="G559" t="s">
        <v>12791</v>
      </c>
      <c r="H559" t="s">
        <v>283</v>
      </c>
      <c r="I559">
        <v>45</v>
      </c>
      <c r="J559">
        <v>45</v>
      </c>
      <c r="K559" s="1">
        <v>44197</v>
      </c>
      <c r="L559" s="1">
        <v>44439</v>
      </c>
      <c r="M559" s="1">
        <v>44197</v>
      </c>
      <c r="N559" s="1">
        <v>44439</v>
      </c>
      <c r="O559" t="s">
        <v>115</v>
      </c>
      <c r="P559" t="s">
        <v>1097</v>
      </c>
      <c r="Q559" t="s">
        <v>1098</v>
      </c>
      <c r="R559" t="s">
        <v>1099</v>
      </c>
      <c r="T559" t="s">
        <v>1100</v>
      </c>
      <c r="U559" t="s">
        <v>234</v>
      </c>
      <c r="V559" s="3">
        <v>32407</v>
      </c>
      <c r="W559" t="s">
        <v>117</v>
      </c>
      <c r="Y559">
        <v>18502337594</v>
      </c>
      <c r="AA559">
        <v>721110</v>
      </c>
      <c r="AB559" t="s">
        <v>1101</v>
      </c>
      <c r="AC559" t="s">
        <v>1102</v>
      </c>
      <c r="AE559" t="s">
        <v>237</v>
      </c>
      <c r="AF559" t="s">
        <v>1099</v>
      </c>
      <c r="AH559" t="s">
        <v>1100</v>
      </c>
      <c r="AI559" t="s">
        <v>234</v>
      </c>
      <c r="AJ559" s="3">
        <v>32407</v>
      </c>
      <c r="AK559" t="s">
        <v>117</v>
      </c>
      <c r="AM559">
        <v>18502337594</v>
      </c>
      <c r="AO559" t="s">
        <v>1103</v>
      </c>
      <c r="BG559" t="s">
        <v>234</v>
      </c>
      <c r="BH559" s="1">
        <v>44108.833333333336</v>
      </c>
      <c r="BI559">
        <v>35</v>
      </c>
      <c r="BJ559">
        <v>7</v>
      </c>
      <c r="BK559">
        <v>7</v>
      </c>
      <c r="BL559">
        <v>0</v>
      </c>
      <c r="BM559">
        <v>0</v>
      </c>
      <c r="BN559">
        <v>7</v>
      </c>
      <c r="BO559">
        <v>7</v>
      </c>
      <c r="BP559">
        <v>7</v>
      </c>
      <c r="BQ559" t="str">
        <f>"9:00 AM"</f>
        <v>9:00 AM</v>
      </c>
      <c r="BR559" t="str">
        <f>"4:00 PM"</f>
        <v>4:00 PM</v>
      </c>
      <c r="BS559" t="s">
        <v>120</v>
      </c>
      <c r="BT559">
        <v>0</v>
      </c>
      <c r="BU559">
        <v>1</v>
      </c>
      <c r="BV559" t="s">
        <v>113</v>
      </c>
      <c r="BW559">
        <v>0</v>
      </c>
      <c r="BX559" t="s">
        <v>919</v>
      </c>
      <c r="BY559" t="s">
        <v>1099</v>
      </c>
      <c r="CA559" t="s">
        <v>1100</v>
      </c>
      <c r="CB559" t="s">
        <v>234</v>
      </c>
      <c r="CC559" s="3">
        <v>32407</v>
      </c>
      <c r="CD559" t="s">
        <v>1105</v>
      </c>
      <c r="CE559" t="s">
        <v>1106</v>
      </c>
      <c r="CF559" s="4">
        <v>12.23</v>
      </c>
      <c r="CH559" s="4">
        <v>18.350000000000001</v>
      </c>
      <c r="CJ559" t="s">
        <v>123</v>
      </c>
      <c r="CL559" t="s">
        <v>11313</v>
      </c>
      <c r="CO559" t="s">
        <v>124</v>
      </c>
      <c r="CP559" t="s">
        <v>121</v>
      </c>
      <c r="CQ559" t="s">
        <v>113</v>
      </c>
      <c r="CR559" t="s">
        <v>121</v>
      </c>
      <c r="CS559" t="s">
        <v>113</v>
      </c>
      <c r="CT559" t="s">
        <v>121</v>
      </c>
      <c r="CU559" t="s">
        <v>121</v>
      </c>
      <c r="CV559" t="s">
        <v>3723</v>
      </c>
      <c r="CW559" t="str">
        <f>"N/A"</f>
        <v>N/A</v>
      </c>
      <c r="CX559" t="s">
        <v>1103</v>
      </c>
      <c r="CY559" t="s">
        <v>1110</v>
      </c>
      <c r="CZ559" t="s">
        <v>126</v>
      </c>
      <c r="DA559" t="s">
        <v>113</v>
      </c>
      <c r="DB559" t="s">
        <v>113</v>
      </c>
      <c r="DC559" t="s">
        <v>121</v>
      </c>
      <c r="DD559" t="s">
        <v>113</v>
      </c>
    </row>
    <row r="560" spans="1:113" ht="15" customHeight="1" x14ac:dyDescent="0.25">
      <c r="A560" t="s">
        <v>5938</v>
      </c>
      <c r="B560" t="s">
        <v>1009</v>
      </c>
      <c r="C560" s="1">
        <v>44109.341485185185</v>
      </c>
      <c r="D560" s="1">
        <v>44154</v>
      </c>
      <c r="E560" t="s">
        <v>113</v>
      </c>
      <c r="F560" t="s">
        <v>2441</v>
      </c>
      <c r="G560" t="s">
        <v>12810</v>
      </c>
      <c r="H560" t="s">
        <v>1675</v>
      </c>
      <c r="I560">
        <v>7</v>
      </c>
      <c r="J560">
        <v>7</v>
      </c>
      <c r="K560" s="1">
        <v>44199</v>
      </c>
      <c r="L560" s="1">
        <v>44502</v>
      </c>
      <c r="M560" s="1">
        <v>44199</v>
      </c>
      <c r="N560" s="1">
        <v>44502</v>
      </c>
      <c r="O560" t="s">
        <v>132</v>
      </c>
      <c r="P560" t="s">
        <v>5939</v>
      </c>
      <c r="Q560" t="s">
        <v>5940</v>
      </c>
      <c r="R560" t="s">
        <v>5941</v>
      </c>
      <c r="S560" t="s">
        <v>5942</v>
      </c>
      <c r="T560" t="s">
        <v>5943</v>
      </c>
      <c r="U560" t="s">
        <v>299</v>
      </c>
      <c r="V560" s="3">
        <v>92585</v>
      </c>
      <c r="W560" t="s">
        <v>117</v>
      </c>
      <c r="Y560">
        <v>19095196445</v>
      </c>
      <c r="AA560">
        <v>71399</v>
      </c>
      <c r="AB560" t="s">
        <v>5944</v>
      </c>
      <c r="AC560" t="s">
        <v>5945</v>
      </c>
      <c r="AD560" t="s">
        <v>575</v>
      </c>
      <c r="AE560" t="s">
        <v>263</v>
      </c>
      <c r="AF560" t="s">
        <v>5941</v>
      </c>
      <c r="AG560" t="s">
        <v>5942</v>
      </c>
      <c r="AH560" t="s">
        <v>5943</v>
      </c>
      <c r="AI560" t="s">
        <v>299</v>
      </c>
      <c r="AJ560" s="3">
        <v>92585</v>
      </c>
      <c r="AK560" t="s">
        <v>117</v>
      </c>
      <c r="AM560">
        <v>19095196445</v>
      </c>
      <c r="AO560" t="s">
        <v>5946</v>
      </c>
      <c r="AP560" t="s">
        <v>239</v>
      </c>
      <c r="AQ560" t="s">
        <v>991</v>
      </c>
      <c r="AR560" t="s">
        <v>992</v>
      </c>
      <c r="AS560" t="s">
        <v>993</v>
      </c>
      <c r="AT560" t="s">
        <v>994</v>
      </c>
      <c r="AU560" t="s">
        <v>995</v>
      </c>
      <c r="AV560" t="s">
        <v>996</v>
      </c>
      <c r="AW560" t="s">
        <v>158</v>
      </c>
      <c r="AX560" s="3">
        <v>78550</v>
      </c>
      <c r="AY560" t="s">
        <v>117</v>
      </c>
      <c r="AZ560" t="s">
        <v>124</v>
      </c>
      <c r="BA560">
        <v>19564408720</v>
      </c>
      <c r="BB560">
        <v>0</v>
      </c>
      <c r="BC560" t="s">
        <v>997</v>
      </c>
      <c r="BD560" t="s">
        <v>998</v>
      </c>
      <c r="BG560" t="s">
        <v>299</v>
      </c>
      <c r="BH560" s="1">
        <v>44108.833333333336</v>
      </c>
      <c r="BI560">
        <v>40</v>
      </c>
      <c r="BJ560">
        <v>8</v>
      </c>
      <c r="BK560">
        <v>0</v>
      </c>
      <c r="BL560">
        <v>0</v>
      </c>
      <c r="BM560">
        <v>8</v>
      </c>
      <c r="BN560">
        <v>8</v>
      </c>
      <c r="BO560">
        <v>8</v>
      </c>
      <c r="BP560">
        <v>8</v>
      </c>
      <c r="BQ560" t="str">
        <f>"1:00 PM"</f>
        <v>1:00 PM</v>
      </c>
      <c r="BR560" t="str">
        <f>"10:00 PM"</f>
        <v>10:00 PM</v>
      </c>
      <c r="BS560" t="s">
        <v>120</v>
      </c>
      <c r="BT560">
        <v>0</v>
      </c>
      <c r="BU560">
        <v>0</v>
      </c>
      <c r="BV560" t="s">
        <v>113</v>
      </c>
      <c r="BW560">
        <v>0</v>
      </c>
      <c r="BX560" t="s">
        <v>999</v>
      </c>
      <c r="BY560" t="s">
        <v>5947</v>
      </c>
      <c r="CA560" t="s">
        <v>5943</v>
      </c>
      <c r="CB560" t="s">
        <v>299</v>
      </c>
      <c r="CC560" s="3">
        <v>92585</v>
      </c>
      <c r="CD560" t="s">
        <v>1229</v>
      </c>
      <c r="CE560" t="s">
        <v>1230</v>
      </c>
      <c r="CF560" s="4">
        <v>10.16</v>
      </c>
      <c r="CG560" s="4">
        <v>13.54</v>
      </c>
      <c r="CJ560" t="s">
        <v>123</v>
      </c>
      <c r="CK560" t="s">
        <v>1004</v>
      </c>
      <c r="CL560" t="s">
        <v>5948</v>
      </c>
      <c r="CO560" t="s">
        <v>124</v>
      </c>
      <c r="CP560" t="s">
        <v>121</v>
      </c>
      <c r="CQ560" t="s">
        <v>121</v>
      </c>
      <c r="CR560" t="s">
        <v>113</v>
      </c>
      <c r="CS560" t="s">
        <v>121</v>
      </c>
      <c r="CT560" t="s">
        <v>121</v>
      </c>
      <c r="CU560" t="s">
        <v>121</v>
      </c>
      <c r="CV560" t="s">
        <v>5949</v>
      </c>
      <c r="CW560" t="str">
        <f>"19095196445"</f>
        <v>19095196445</v>
      </c>
      <c r="CX560" t="s">
        <v>5946</v>
      </c>
      <c r="CY560" t="s">
        <v>124</v>
      </c>
      <c r="CZ560" t="s">
        <v>126</v>
      </c>
      <c r="DA560" t="s">
        <v>113</v>
      </c>
      <c r="DB560" t="s">
        <v>113</v>
      </c>
      <c r="DC560" t="s">
        <v>121</v>
      </c>
      <c r="DD560" t="s">
        <v>113</v>
      </c>
    </row>
    <row r="561" spans="1:108" ht="15" customHeight="1" x14ac:dyDescent="0.25">
      <c r="A561" t="s">
        <v>3231</v>
      </c>
      <c r="B561" t="s">
        <v>835</v>
      </c>
      <c r="C561" s="1">
        <v>44109.378763541667</v>
      </c>
      <c r="D561" s="1">
        <v>44109</v>
      </c>
      <c r="E561" t="s">
        <v>121</v>
      </c>
      <c r="F561" t="s">
        <v>2130</v>
      </c>
      <c r="G561" t="s">
        <v>12799</v>
      </c>
      <c r="H561" t="s">
        <v>680</v>
      </c>
      <c r="I561">
        <v>11</v>
      </c>
      <c r="K561" s="1">
        <v>44197</v>
      </c>
      <c r="L561" s="1">
        <v>44316</v>
      </c>
      <c r="O561" t="s">
        <v>132</v>
      </c>
      <c r="P561" t="s">
        <v>3232</v>
      </c>
      <c r="R561" t="s">
        <v>3233</v>
      </c>
      <c r="T561" t="s">
        <v>3234</v>
      </c>
      <c r="U561" t="s">
        <v>1200</v>
      </c>
      <c r="V561" s="3">
        <v>21921</v>
      </c>
      <c r="W561" t="s">
        <v>117</v>
      </c>
      <c r="Y561">
        <v>14103980090</v>
      </c>
      <c r="AA561">
        <v>711212</v>
      </c>
      <c r="AB561" t="s">
        <v>3235</v>
      </c>
      <c r="AC561" t="s">
        <v>3236</v>
      </c>
      <c r="AE561" t="s">
        <v>686</v>
      </c>
      <c r="AF561" t="s">
        <v>3237</v>
      </c>
      <c r="AH561" t="s">
        <v>3238</v>
      </c>
      <c r="AI561" t="s">
        <v>1200</v>
      </c>
      <c r="AJ561" s="3">
        <v>21921</v>
      </c>
      <c r="AK561" t="s">
        <v>117</v>
      </c>
      <c r="AM561">
        <v>14103980090</v>
      </c>
      <c r="AO561" t="s">
        <v>3239</v>
      </c>
      <c r="AP561" t="s">
        <v>141</v>
      </c>
      <c r="AQ561" t="s">
        <v>688</v>
      </c>
      <c r="AR561" t="s">
        <v>689</v>
      </c>
      <c r="AS561" t="s">
        <v>690</v>
      </c>
      <c r="AT561" t="s">
        <v>691</v>
      </c>
      <c r="AU561" t="s">
        <v>692</v>
      </c>
      <c r="AV561" t="s">
        <v>693</v>
      </c>
      <c r="AW561" t="s">
        <v>522</v>
      </c>
      <c r="AX561" s="3">
        <v>73069</v>
      </c>
      <c r="AY561" t="s">
        <v>117</v>
      </c>
      <c r="BA561">
        <v>14053642525</v>
      </c>
      <c r="BC561" t="s">
        <v>694</v>
      </c>
      <c r="BD561" t="s">
        <v>695</v>
      </c>
      <c r="BE561" t="s">
        <v>522</v>
      </c>
      <c r="BF561" t="s">
        <v>696</v>
      </c>
      <c r="BG561" t="s">
        <v>234</v>
      </c>
      <c r="BH561" s="1">
        <v>44046.833333333336</v>
      </c>
      <c r="BI561">
        <v>56</v>
      </c>
      <c r="BJ561">
        <v>8</v>
      </c>
      <c r="BK561">
        <v>8</v>
      </c>
      <c r="BL561">
        <v>8</v>
      </c>
      <c r="BM561">
        <v>8</v>
      </c>
      <c r="BN561">
        <v>8</v>
      </c>
      <c r="BO561">
        <v>8</v>
      </c>
      <c r="BP561">
        <v>8</v>
      </c>
      <c r="BQ561" t="str">
        <f>"5:00 AM"</f>
        <v>5:00 AM</v>
      </c>
      <c r="BR561" t="str">
        <f>"5:00 PM"</f>
        <v>5:00 PM</v>
      </c>
      <c r="BS561" t="s">
        <v>120</v>
      </c>
      <c r="BT561">
        <v>0</v>
      </c>
      <c r="BU561">
        <v>1</v>
      </c>
      <c r="BV561" t="s">
        <v>113</v>
      </c>
      <c r="BW561">
        <v>0</v>
      </c>
      <c r="BX561" t="s">
        <v>697</v>
      </c>
      <c r="BY561" t="s">
        <v>3240</v>
      </c>
      <c r="BZ561" t="s">
        <v>3241</v>
      </c>
      <c r="CA561" t="s">
        <v>3242</v>
      </c>
      <c r="CB561" t="s">
        <v>234</v>
      </c>
      <c r="CC561" s="3">
        <v>33472</v>
      </c>
      <c r="CD561" t="s">
        <v>1991</v>
      </c>
      <c r="CE561" t="s">
        <v>888</v>
      </c>
      <c r="CF561" s="4">
        <v>13.7</v>
      </c>
      <c r="CG561" s="4">
        <v>13.7</v>
      </c>
      <c r="CH561" s="4">
        <v>20.55</v>
      </c>
      <c r="CI561" s="4">
        <v>20.55</v>
      </c>
      <c r="CJ561" t="s">
        <v>123</v>
      </c>
      <c r="CL561" t="s">
        <v>3243</v>
      </c>
      <c r="CO561" t="s">
        <v>124</v>
      </c>
      <c r="CP561" t="s">
        <v>113</v>
      </c>
      <c r="CQ561" t="s">
        <v>113</v>
      </c>
      <c r="CR561" t="s">
        <v>121</v>
      </c>
      <c r="CS561" t="s">
        <v>113</v>
      </c>
      <c r="CT561" t="s">
        <v>121</v>
      </c>
      <c r="CU561" t="s">
        <v>113</v>
      </c>
      <c r="CV561" t="s">
        <v>3130</v>
      </c>
      <c r="CW561" t="str">
        <f>"14103980090"</f>
        <v>14103980090</v>
      </c>
      <c r="CX561" t="s">
        <v>3239</v>
      </c>
      <c r="CY561" t="s">
        <v>124</v>
      </c>
      <c r="CZ561" t="s">
        <v>126</v>
      </c>
      <c r="DA561" t="s">
        <v>113</v>
      </c>
      <c r="DB561" t="s">
        <v>113</v>
      </c>
      <c r="DC561" t="s">
        <v>121</v>
      </c>
      <c r="DD561" t="s">
        <v>113</v>
      </c>
    </row>
    <row r="562" spans="1:108" ht="15" customHeight="1" x14ac:dyDescent="0.25">
      <c r="A562" t="s">
        <v>8654</v>
      </c>
      <c r="B562" t="s">
        <v>835</v>
      </c>
      <c r="C562" s="1">
        <v>44109.387337384258</v>
      </c>
      <c r="D562" s="1">
        <v>44109</v>
      </c>
      <c r="E562" t="s">
        <v>121</v>
      </c>
      <c r="F562" t="s">
        <v>874</v>
      </c>
      <c r="G562" t="s">
        <v>12799</v>
      </c>
      <c r="H562" t="s">
        <v>680</v>
      </c>
      <c r="I562">
        <v>8</v>
      </c>
      <c r="K562" s="1">
        <v>44197</v>
      </c>
      <c r="L562" s="1">
        <v>44316</v>
      </c>
      <c r="O562" t="s">
        <v>132</v>
      </c>
      <c r="P562" t="s">
        <v>8071</v>
      </c>
      <c r="Q562" t="s">
        <v>8072</v>
      </c>
      <c r="R562" t="s">
        <v>8073</v>
      </c>
      <c r="T562" t="s">
        <v>8074</v>
      </c>
      <c r="U562" t="s">
        <v>1825</v>
      </c>
      <c r="V562" s="3">
        <v>49009</v>
      </c>
      <c r="W562" t="s">
        <v>117</v>
      </c>
      <c r="Y562">
        <v>12693751114</v>
      </c>
      <c r="AA562">
        <v>711212</v>
      </c>
      <c r="AB562" t="s">
        <v>8075</v>
      </c>
      <c r="AC562" t="s">
        <v>164</v>
      </c>
      <c r="AE562" t="s">
        <v>686</v>
      </c>
      <c r="AF562" t="s">
        <v>8073</v>
      </c>
      <c r="AH562" t="s">
        <v>8077</v>
      </c>
      <c r="AI562" t="s">
        <v>1825</v>
      </c>
      <c r="AJ562" s="3">
        <v>49009</v>
      </c>
      <c r="AK562" t="s">
        <v>117</v>
      </c>
      <c r="AM562">
        <v>12693751114</v>
      </c>
      <c r="AO562" t="s">
        <v>8078</v>
      </c>
      <c r="AP562" t="s">
        <v>141</v>
      </c>
      <c r="AQ562" t="s">
        <v>688</v>
      </c>
      <c r="AR562" t="s">
        <v>689</v>
      </c>
      <c r="AS562" t="s">
        <v>690</v>
      </c>
      <c r="AT562" t="s">
        <v>691</v>
      </c>
      <c r="AU562" t="s">
        <v>692</v>
      </c>
      <c r="AV562" t="s">
        <v>693</v>
      </c>
      <c r="AW562" t="s">
        <v>522</v>
      </c>
      <c r="AX562" s="3">
        <v>73069</v>
      </c>
      <c r="AY562" t="s">
        <v>117</v>
      </c>
      <c r="BA562">
        <v>14053642525</v>
      </c>
      <c r="BC562" t="s">
        <v>694</v>
      </c>
      <c r="BD562" t="s">
        <v>695</v>
      </c>
      <c r="BE562" t="s">
        <v>522</v>
      </c>
      <c r="BF562" t="s">
        <v>696</v>
      </c>
      <c r="BG562" t="s">
        <v>750</v>
      </c>
      <c r="BH562" s="1">
        <v>44108.833333333336</v>
      </c>
      <c r="BI562">
        <v>56</v>
      </c>
      <c r="BJ562">
        <v>8</v>
      </c>
      <c r="BK562">
        <v>8</v>
      </c>
      <c r="BL562">
        <v>8</v>
      </c>
      <c r="BM562">
        <v>8</v>
      </c>
      <c r="BN562">
        <v>8</v>
      </c>
      <c r="BO562">
        <v>8</v>
      </c>
      <c r="BP562">
        <v>8</v>
      </c>
      <c r="BQ562" t="str">
        <f>"5:00 AM"</f>
        <v>5:00 AM</v>
      </c>
      <c r="BR562" t="str">
        <f>"5:00 PM"</f>
        <v>5:00 PM</v>
      </c>
      <c r="BS562" t="s">
        <v>120</v>
      </c>
      <c r="BT562">
        <v>0</v>
      </c>
      <c r="BU562">
        <v>1</v>
      </c>
      <c r="BV562" t="s">
        <v>113</v>
      </c>
      <c r="BW562">
        <v>0</v>
      </c>
      <c r="BX562" t="s">
        <v>8655</v>
      </c>
      <c r="BY562" t="s">
        <v>8079</v>
      </c>
      <c r="BZ562" t="s">
        <v>8080</v>
      </c>
      <c r="CA562" t="s">
        <v>8081</v>
      </c>
      <c r="CB562" t="s">
        <v>750</v>
      </c>
      <c r="CC562" s="3">
        <v>44515</v>
      </c>
      <c r="CD562" t="s">
        <v>8082</v>
      </c>
      <c r="CE562" t="s">
        <v>4958</v>
      </c>
      <c r="CF562" s="4">
        <v>11.56</v>
      </c>
      <c r="CG562" s="4">
        <v>11.56</v>
      </c>
      <c r="CH562" s="4">
        <v>17.34</v>
      </c>
      <c r="CI562" s="4">
        <v>17.34</v>
      </c>
      <c r="CJ562" t="s">
        <v>123</v>
      </c>
      <c r="CL562" t="s">
        <v>8083</v>
      </c>
      <c r="CO562" t="s">
        <v>124</v>
      </c>
      <c r="CP562" t="s">
        <v>113</v>
      </c>
      <c r="CQ562" t="s">
        <v>113</v>
      </c>
      <c r="CR562" t="s">
        <v>121</v>
      </c>
      <c r="CS562" t="s">
        <v>113</v>
      </c>
      <c r="CT562" t="s">
        <v>121</v>
      </c>
      <c r="CU562" t="s">
        <v>113</v>
      </c>
      <c r="CV562" t="s">
        <v>3130</v>
      </c>
      <c r="CW562" t="str">
        <f>"12693751114"</f>
        <v>12693751114</v>
      </c>
      <c r="CX562" t="s">
        <v>8078</v>
      </c>
      <c r="CY562" t="s">
        <v>124</v>
      </c>
      <c r="CZ562" t="s">
        <v>126</v>
      </c>
      <c r="DA562" t="s">
        <v>113</v>
      </c>
      <c r="DB562" t="s">
        <v>113</v>
      </c>
      <c r="DC562" t="s">
        <v>121</v>
      </c>
      <c r="DD562" t="s">
        <v>113</v>
      </c>
    </row>
    <row r="563" spans="1:108" ht="15" customHeight="1" x14ac:dyDescent="0.25">
      <c r="A563" t="s">
        <v>8551</v>
      </c>
      <c r="B563" t="s">
        <v>129</v>
      </c>
      <c r="C563" s="1">
        <v>44109.395083333337</v>
      </c>
      <c r="D563" s="1">
        <v>44169</v>
      </c>
      <c r="E563" t="s">
        <v>121</v>
      </c>
      <c r="F563" t="s">
        <v>874</v>
      </c>
      <c r="G563" t="s">
        <v>12799</v>
      </c>
      <c r="H563" t="s">
        <v>680</v>
      </c>
      <c r="I563">
        <v>2</v>
      </c>
      <c r="J563">
        <v>2</v>
      </c>
      <c r="K563" s="1">
        <v>44197</v>
      </c>
      <c r="L563" s="1">
        <v>44499</v>
      </c>
      <c r="M563" s="1">
        <v>44197</v>
      </c>
      <c r="N563" s="1">
        <v>44499</v>
      </c>
      <c r="O563" t="s">
        <v>132</v>
      </c>
      <c r="P563" t="s">
        <v>8552</v>
      </c>
      <c r="R563" t="s">
        <v>8553</v>
      </c>
      <c r="T563" t="s">
        <v>8554</v>
      </c>
      <c r="U563" t="s">
        <v>204</v>
      </c>
      <c r="V563" s="3">
        <v>40068</v>
      </c>
      <c r="W563" t="s">
        <v>117</v>
      </c>
      <c r="Y563">
        <v>15026087077</v>
      </c>
      <c r="AA563">
        <v>711212</v>
      </c>
      <c r="AB563" t="s">
        <v>8555</v>
      </c>
      <c r="AC563" t="s">
        <v>8556</v>
      </c>
      <c r="AE563" t="s">
        <v>686</v>
      </c>
      <c r="AF563" t="s">
        <v>8557</v>
      </c>
      <c r="AH563" t="s">
        <v>8558</v>
      </c>
      <c r="AI563" t="s">
        <v>204</v>
      </c>
      <c r="AJ563" s="3">
        <v>40068</v>
      </c>
      <c r="AK563" t="s">
        <v>117</v>
      </c>
      <c r="AM563">
        <v>15022435483</v>
      </c>
      <c r="AO563" t="s">
        <v>8559</v>
      </c>
      <c r="AP563" t="s">
        <v>141</v>
      </c>
      <c r="AQ563" t="s">
        <v>688</v>
      </c>
      <c r="AR563" t="s">
        <v>689</v>
      </c>
      <c r="AS563" t="s">
        <v>690</v>
      </c>
      <c r="AT563" t="s">
        <v>691</v>
      </c>
      <c r="AU563" t="s">
        <v>692</v>
      </c>
      <c r="AV563" t="s">
        <v>693</v>
      </c>
      <c r="AW563" t="s">
        <v>522</v>
      </c>
      <c r="AX563" s="3">
        <v>73069</v>
      </c>
      <c r="AY563" t="s">
        <v>117</v>
      </c>
      <c r="BA563">
        <v>14053642525</v>
      </c>
      <c r="BC563" t="s">
        <v>694</v>
      </c>
      <c r="BD563" t="s">
        <v>695</v>
      </c>
      <c r="BE563" t="s">
        <v>522</v>
      </c>
      <c r="BF563" t="s">
        <v>696</v>
      </c>
      <c r="BG563" t="s">
        <v>234</v>
      </c>
      <c r="BH563" s="1">
        <v>44046.833333333336</v>
      </c>
      <c r="BI563">
        <v>56</v>
      </c>
      <c r="BJ563">
        <v>8</v>
      </c>
      <c r="BK563">
        <v>8</v>
      </c>
      <c r="BL563">
        <v>8</v>
      </c>
      <c r="BM563">
        <v>8</v>
      </c>
      <c r="BN563">
        <v>8</v>
      </c>
      <c r="BO563">
        <v>8</v>
      </c>
      <c r="BP563">
        <v>8</v>
      </c>
      <c r="BQ563" t="str">
        <f>"5:00 AM"</f>
        <v>5:00 AM</v>
      </c>
      <c r="BR563" t="str">
        <f>"5:00 PM"</f>
        <v>5:00 PM</v>
      </c>
      <c r="BS563" t="s">
        <v>120</v>
      </c>
      <c r="BT563">
        <v>0</v>
      </c>
      <c r="BU563">
        <v>1</v>
      </c>
      <c r="BV563" t="s">
        <v>113</v>
      </c>
      <c r="BW563">
        <v>0</v>
      </c>
      <c r="BX563" t="s">
        <v>8560</v>
      </c>
      <c r="BY563" t="s">
        <v>8561</v>
      </c>
      <c r="CA563" t="s">
        <v>8562</v>
      </c>
      <c r="CB563" t="s">
        <v>234</v>
      </c>
      <c r="CC563" s="3">
        <v>34481</v>
      </c>
      <c r="CD563" t="s">
        <v>188</v>
      </c>
      <c r="CE563" t="s">
        <v>2995</v>
      </c>
      <c r="CF563" s="4">
        <v>12.07</v>
      </c>
      <c r="CG563" s="4">
        <v>12.07</v>
      </c>
      <c r="CH563" s="4">
        <v>18.11</v>
      </c>
      <c r="CI563" s="4">
        <v>18.11</v>
      </c>
      <c r="CJ563" t="s">
        <v>123</v>
      </c>
      <c r="CL563" t="s">
        <v>8563</v>
      </c>
      <c r="CO563" t="s">
        <v>124</v>
      </c>
      <c r="CP563" t="s">
        <v>113</v>
      </c>
      <c r="CQ563" t="s">
        <v>113</v>
      </c>
      <c r="CR563" t="s">
        <v>121</v>
      </c>
      <c r="CS563" t="s">
        <v>113</v>
      </c>
      <c r="CT563" t="s">
        <v>121</v>
      </c>
      <c r="CU563" t="s">
        <v>113</v>
      </c>
      <c r="CV563" t="s">
        <v>890</v>
      </c>
      <c r="CW563" t="str">
        <f>"15026087077"</f>
        <v>15026087077</v>
      </c>
      <c r="CX563" t="s">
        <v>8559</v>
      </c>
      <c r="CY563" t="s">
        <v>124</v>
      </c>
      <c r="CZ563" t="s">
        <v>126</v>
      </c>
      <c r="DA563" t="s">
        <v>113</v>
      </c>
      <c r="DB563" t="s">
        <v>113</v>
      </c>
      <c r="DC563" t="s">
        <v>121</v>
      </c>
      <c r="DD563" t="s">
        <v>113</v>
      </c>
    </row>
    <row r="564" spans="1:108" ht="15" customHeight="1" x14ac:dyDescent="0.25">
      <c r="A564" t="s">
        <v>6547</v>
      </c>
      <c r="B564" t="s">
        <v>129</v>
      </c>
      <c r="C564" s="1">
        <v>44109.403951967593</v>
      </c>
      <c r="D564" s="1">
        <v>44169</v>
      </c>
      <c r="E564" t="s">
        <v>121</v>
      </c>
      <c r="F564" t="s">
        <v>874</v>
      </c>
      <c r="G564" t="s">
        <v>12799</v>
      </c>
      <c r="H564" t="s">
        <v>680</v>
      </c>
      <c r="I564">
        <v>6</v>
      </c>
      <c r="J564">
        <v>6</v>
      </c>
      <c r="K564" s="1">
        <v>44197</v>
      </c>
      <c r="L564" s="1">
        <v>44469</v>
      </c>
      <c r="M564" s="1">
        <v>44197</v>
      </c>
      <c r="N564" s="1">
        <v>44469</v>
      </c>
      <c r="O564" t="s">
        <v>132</v>
      </c>
      <c r="P564" t="s">
        <v>6548</v>
      </c>
      <c r="R564" t="s">
        <v>6549</v>
      </c>
      <c r="T564" t="s">
        <v>6550</v>
      </c>
      <c r="U564" t="s">
        <v>716</v>
      </c>
      <c r="V564" s="3">
        <v>11003</v>
      </c>
      <c r="W564" t="s">
        <v>117</v>
      </c>
      <c r="Y564">
        <v>15169464042</v>
      </c>
      <c r="AA564">
        <v>711212</v>
      </c>
      <c r="AB564" t="s">
        <v>6551</v>
      </c>
      <c r="AC564" t="s">
        <v>6552</v>
      </c>
      <c r="AE564" t="s">
        <v>686</v>
      </c>
      <c r="AF564" t="s">
        <v>6553</v>
      </c>
      <c r="AH564" t="s">
        <v>6550</v>
      </c>
      <c r="AI564" t="s">
        <v>716</v>
      </c>
      <c r="AJ564" s="3">
        <v>11003</v>
      </c>
      <c r="AK564" t="s">
        <v>117</v>
      </c>
      <c r="AM564">
        <v>15169464042</v>
      </c>
      <c r="AO564" t="s">
        <v>6554</v>
      </c>
      <c r="AP564" t="s">
        <v>141</v>
      </c>
      <c r="AQ564" t="s">
        <v>688</v>
      </c>
      <c r="AR564" t="s">
        <v>689</v>
      </c>
      <c r="AS564" t="s">
        <v>690</v>
      </c>
      <c r="AT564" t="s">
        <v>691</v>
      </c>
      <c r="AU564" t="s">
        <v>692</v>
      </c>
      <c r="AV564" t="s">
        <v>693</v>
      </c>
      <c r="AW564" t="s">
        <v>522</v>
      </c>
      <c r="AX564" s="3">
        <v>73069</v>
      </c>
      <c r="AY564" t="s">
        <v>117</v>
      </c>
      <c r="BA564">
        <v>14053642525</v>
      </c>
      <c r="BC564" t="s">
        <v>694</v>
      </c>
      <c r="BD564" t="s">
        <v>695</v>
      </c>
      <c r="BE564" t="s">
        <v>522</v>
      </c>
      <c r="BF564" t="s">
        <v>696</v>
      </c>
      <c r="BG564" t="s">
        <v>234</v>
      </c>
      <c r="BH564" s="1">
        <v>44046.833333333336</v>
      </c>
      <c r="BI564">
        <v>56</v>
      </c>
      <c r="BJ564">
        <v>8</v>
      </c>
      <c r="BK564">
        <v>8</v>
      </c>
      <c r="BL564">
        <v>8</v>
      </c>
      <c r="BM564">
        <v>8</v>
      </c>
      <c r="BN564">
        <v>8</v>
      </c>
      <c r="BO564">
        <v>8</v>
      </c>
      <c r="BP564">
        <v>8</v>
      </c>
      <c r="BQ564" t="str">
        <f>"5:00 AM"</f>
        <v>5:00 AM</v>
      </c>
      <c r="BR564" t="str">
        <f>"5:00 PM"</f>
        <v>5:00 PM</v>
      </c>
      <c r="BS564" t="s">
        <v>120</v>
      </c>
      <c r="BT564">
        <v>0</v>
      </c>
      <c r="BU564">
        <v>1</v>
      </c>
      <c r="BV564" t="s">
        <v>113</v>
      </c>
      <c r="BW564">
        <v>0</v>
      </c>
      <c r="BX564" t="s">
        <v>883</v>
      </c>
      <c r="BY564" t="s">
        <v>4023</v>
      </c>
      <c r="BZ564" t="s">
        <v>885</v>
      </c>
      <c r="CA564" t="s">
        <v>6555</v>
      </c>
      <c r="CB564" t="s">
        <v>234</v>
      </c>
      <c r="CC564" s="3">
        <v>33009</v>
      </c>
      <c r="CD564" t="s">
        <v>887</v>
      </c>
      <c r="CE564" t="s">
        <v>888</v>
      </c>
      <c r="CF564" s="4">
        <v>13.7</v>
      </c>
      <c r="CG564" s="4">
        <v>13.7</v>
      </c>
      <c r="CH564" s="4">
        <v>20.55</v>
      </c>
      <c r="CI564" s="4">
        <v>20.55</v>
      </c>
      <c r="CJ564" t="s">
        <v>123</v>
      </c>
      <c r="CL564" t="s">
        <v>6556</v>
      </c>
      <c r="CO564" t="s">
        <v>124</v>
      </c>
      <c r="CP564" t="s">
        <v>113</v>
      </c>
      <c r="CQ564" t="s">
        <v>113</v>
      </c>
      <c r="CR564" t="s">
        <v>121</v>
      </c>
      <c r="CS564" t="s">
        <v>113</v>
      </c>
      <c r="CT564" t="s">
        <v>121</v>
      </c>
      <c r="CU564" t="s">
        <v>113</v>
      </c>
      <c r="CV564" t="s">
        <v>890</v>
      </c>
      <c r="CW564" t="str">
        <f>"15169464042"</f>
        <v>15169464042</v>
      </c>
      <c r="CX564" t="s">
        <v>6554</v>
      </c>
      <c r="CY564" t="s">
        <v>124</v>
      </c>
      <c r="CZ564" t="s">
        <v>126</v>
      </c>
      <c r="DA564" t="s">
        <v>113</v>
      </c>
      <c r="DB564" t="s">
        <v>113</v>
      </c>
      <c r="DC564" t="s">
        <v>121</v>
      </c>
      <c r="DD564" t="s">
        <v>113</v>
      </c>
    </row>
    <row r="565" spans="1:108" ht="15" customHeight="1" x14ac:dyDescent="0.25">
      <c r="A565" t="s">
        <v>2314</v>
      </c>
      <c r="B565" t="s">
        <v>129</v>
      </c>
      <c r="C565" s="1">
        <v>44109.406925347219</v>
      </c>
      <c r="D565" s="1">
        <v>44151</v>
      </c>
      <c r="E565" t="s">
        <v>121</v>
      </c>
      <c r="F565" t="s">
        <v>2315</v>
      </c>
      <c r="G565" t="s">
        <v>12820</v>
      </c>
      <c r="H565" t="s">
        <v>2316</v>
      </c>
      <c r="I565">
        <v>2</v>
      </c>
      <c r="J565">
        <v>2</v>
      </c>
      <c r="K565" s="1">
        <v>44197</v>
      </c>
      <c r="L565" s="1">
        <v>44306</v>
      </c>
      <c r="M565" s="1">
        <v>44197</v>
      </c>
      <c r="N565" s="1">
        <v>44306</v>
      </c>
      <c r="O565" t="s">
        <v>132</v>
      </c>
      <c r="P565" t="s">
        <v>2317</v>
      </c>
      <c r="Q565" t="s">
        <v>2318</v>
      </c>
      <c r="R565" t="s">
        <v>2319</v>
      </c>
      <c r="S565" t="s">
        <v>564</v>
      </c>
      <c r="T565" t="s">
        <v>2320</v>
      </c>
      <c r="U565" t="s">
        <v>1161</v>
      </c>
      <c r="V565" s="3">
        <v>98052</v>
      </c>
      <c r="W565" t="s">
        <v>117</v>
      </c>
      <c r="Y565">
        <v>14258691703</v>
      </c>
      <c r="AA565">
        <v>31171</v>
      </c>
      <c r="AB565" t="s">
        <v>2321</v>
      </c>
      <c r="AC565" t="s">
        <v>2322</v>
      </c>
      <c r="AE565" t="s">
        <v>2323</v>
      </c>
      <c r="AF565" t="s">
        <v>2324</v>
      </c>
      <c r="AG565" t="s">
        <v>564</v>
      </c>
      <c r="AH565" t="s">
        <v>2320</v>
      </c>
      <c r="AI565" t="s">
        <v>1161</v>
      </c>
      <c r="AJ565" s="3">
        <v>98052</v>
      </c>
      <c r="AK565" t="s">
        <v>117</v>
      </c>
      <c r="AM565">
        <v>14258691703</v>
      </c>
      <c r="AO565" t="s">
        <v>2325</v>
      </c>
      <c r="AP565" t="s">
        <v>141</v>
      </c>
      <c r="AQ565" t="s">
        <v>2326</v>
      </c>
      <c r="AR565" t="s">
        <v>1680</v>
      </c>
      <c r="AS565" t="s">
        <v>2327</v>
      </c>
      <c r="AT565" t="s">
        <v>2328</v>
      </c>
      <c r="AU565" t="s">
        <v>2329</v>
      </c>
      <c r="AV565" t="s">
        <v>2330</v>
      </c>
      <c r="AW565" t="s">
        <v>1161</v>
      </c>
      <c r="AX565" s="3">
        <v>98104</v>
      </c>
      <c r="AY565" t="s">
        <v>117</v>
      </c>
      <c r="BA565">
        <v>12067578128</v>
      </c>
      <c r="BC565" t="s">
        <v>2331</v>
      </c>
      <c r="BD565" t="s">
        <v>2332</v>
      </c>
      <c r="BE565" t="s">
        <v>1161</v>
      </c>
      <c r="BF565" t="s">
        <v>2333</v>
      </c>
      <c r="BG565" t="s">
        <v>2103</v>
      </c>
      <c r="BH565" s="1">
        <v>44108.833333333336</v>
      </c>
      <c r="BI565">
        <v>72</v>
      </c>
      <c r="BJ565">
        <v>0</v>
      </c>
      <c r="BK565">
        <v>12</v>
      </c>
      <c r="BL565">
        <v>12</v>
      </c>
      <c r="BM565">
        <v>12</v>
      </c>
      <c r="BN565">
        <v>12</v>
      </c>
      <c r="BO565">
        <v>12</v>
      </c>
      <c r="BP565">
        <v>12</v>
      </c>
      <c r="BQ565" t="str">
        <f>"6:00 AM"</f>
        <v>6:00 AM</v>
      </c>
      <c r="BR565" t="str">
        <f>"6:00 PM"</f>
        <v>6:00 PM</v>
      </c>
      <c r="BS565" t="s">
        <v>120</v>
      </c>
      <c r="BT565">
        <v>0</v>
      </c>
      <c r="BU565">
        <v>24</v>
      </c>
      <c r="BV565" t="s">
        <v>113</v>
      </c>
      <c r="BW565">
        <v>0</v>
      </c>
      <c r="BX565" t="s">
        <v>2334</v>
      </c>
      <c r="BY565" t="s">
        <v>2335</v>
      </c>
      <c r="BZ565" t="s">
        <v>2336</v>
      </c>
      <c r="CA565" t="s">
        <v>2106</v>
      </c>
      <c r="CB565" t="s">
        <v>2103</v>
      </c>
      <c r="CC565" s="3">
        <v>99692</v>
      </c>
      <c r="CD565" t="s">
        <v>2107</v>
      </c>
      <c r="CE565" t="s">
        <v>2108</v>
      </c>
      <c r="CF565" s="4">
        <v>19</v>
      </c>
      <c r="CG565" s="4">
        <v>20</v>
      </c>
      <c r="CH565" s="4">
        <v>28.5</v>
      </c>
      <c r="CI565" s="4">
        <v>30</v>
      </c>
      <c r="CJ565" t="s">
        <v>123</v>
      </c>
      <c r="CK565" t="s">
        <v>2337</v>
      </c>
      <c r="CL565" t="s">
        <v>2338</v>
      </c>
      <c r="CO565" t="s">
        <v>124</v>
      </c>
      <c r="CP565" t="s">
        <v>121</v>
      </c>
      <c r="CQ565" t="s">
        <v>113</v>
      </c>
      <c r="CR565" t="s">
        <v>121</v>
      </c>
      <c r="CS565" t="s">
        <v>113</v>
      </c>
      <c r="CT565" t="s">
        <v>121</v>
      </c>
      <c r="CU565" t="s">
        <v>121</v>
      </c>
      <c r="CV565" t="s">
        <v>2339</v>
      </c>
      <c r="CW565" t="str">
        <f>"N/A"</f>
        <v>N/A</v>
      </c>
      <c r="CX565" t="s">
        <v>2340</v>
      </c>
      <c r="CY565" t="s">
        <v>2341</v>
      </c>
      <c r="CZ565" t="s">
        <v>126</v>
      </c>
      <c r="DA565" t="s">
        <v>113</v>
      </c>
      <c r="DB565" t="s">
        <v>113</v>
      </c>
      <c r="DC565" t="s">
        <v>121</v>
      </c>
      <c r="DD565" t="s">
        <v>113</v>
      </c>
    </row>
    <row r="566" spans="1:108" ht="15" customHeight="1" x14ac:dyDescent="0.25">
      <c r="A566" t="s">
        <v>11264</v>
      </c>
      <c r="B566" t="s">
        <v>129</v>
      </c>
      <c r="C566" s="1">
        <v>44109.409710763888</v>
      </c>
      <c r="D566" s="1">
        <v>44151</v>
      </c>
      <c r="E566" t="s">
        <v>121</v>
      </c>
      <c r="F566" t="s">
        <v>11265</v>
      </c>
      <c r="G566" t="s">
        <v>12820</v>
      </c>
      <c r="H566" t="s">
        <v>2316</v>
      </c>
      <c r="I566">
        <v>2</v>
      </c>
      <c r="J566">
        <v>2</v>
      </c>
      <c r="K566" s="1">
        <v>44197</v>
      </c>
      <c r="L566" s="1">
        <v>44306</v>
      </c>
      <c r="M566" s="1">
        <v>44197</v>
      </c>
      <c r="N566" s="1">
        <v>44306</v>
      </c>
      <c r="O566" t="s">
        <v>132</v>
      </c>
      <c r="P566" t="s">
        <v>2317</v>
      </c>
      <c r="Q566" t="s">
        <v>2318</v>
      </c>
      <c r="R566" t="s">
        <v>2319</v>
      </c>
      <c r="S566" t="s">
        <v>564</v>
      </c>
      <c r="T566" t="s">
        <v>2320</v>
      </c>
      <c r="U566" t="s">
        <v>1161</v>
      </c>
      <c r="V566" s="3">
        <v>98052</v>
      </c>
      <c r="W566" t="s">
        <v>117</v>
      </c>
      <c r="Y566">
        <v>14258691703</v>
      </c>
      <c r="AA566">
        <v>31171</v>
      </c>
      <c r="AB566" t="s">
        <v>2321</v>
      </c>
      <c r="AC566" t="s">
        <v>2322</v>
      </c>
      <c r="AE566" t="s">
        <v>2323</v>
      </c>
      <c r="AF566" t="s">
        <v>2319</v>
      </c>
      <c r="AG566" t="s">
        <v>11266</v>
      </c>
      <c r="AH566" t="s">
        <v>2320</v>
      </c>
      <c r="AI566" t="s">
        <v>1161</v>
      </c>
      <c r="AJ566" s="3">
        <v>98052</v>
      </c>
      <c r="AK566" t="s">
        <v>117</v>
      </c>
      <c r="AM566">
        <v>14258691703</v>
      </c>
      <c r="AO566" t="s">
        <v>2325</v>
      </c>
      <c r="AP566" t="s">
        <v>141</v>
      </c>
      <c r="AQ566" t="s">
        <v>2326</v>
      </c>
      <c r="AR566" t="s">
        <v>1680</v>
      </c>
      <c r="AS566" t="s">
        <v>2327</v>
      </c>
      <c r="AT566" t="s">
        <v>2328</v>
      </c>
      <c r="AU566" t="s">
        <v>2329</v>
      </c>
      <c r="AV566" t="s">
        <v>2330</v>
      </c>
      <c r="AW566" t="s">
        <v>1161</v>
      </c>
      <c r="AX566" s="3">
        <v>98104</v>
      </c>
      <c r="AY566" t="s">
        <v>117</v>
      </c>
      <c r="BA566">
        <v>12067578128</v>
      </c>
      <c r="BC566" t="s">
        <v>2331</v>
      </c>
      <c r="BD566" t="s">
        <v>2332</v>
      </c>
      <c r="BE566" t="s">
        <v>1161</v>
      </c>
      <c r="BF566" t="s">
        <v>2333</v>
      </c>
      <c r="BG566" t="s">
        <v>2103</v>
      </c>
      <c r="BH566" s="1">
        <v>44108.833333333336</v>
      </c>
      <c r="BI566">
        <v>72</v>
      </c>
      <c r="BJ566">
        <v>0</v>
      </c>
      <c r="BK566">
        <v>12</v>
      </c>
      <c r="BL566">
        <v>12</v>
      </c>
      <c r="BM566">
        <v>12</v>
      </c>
      <c r="BN566">
        <v>12</v>
      </c>
      <c r="BO566">
        <v>12</v>
      </c>
      <c r="BP566">
        <v>12</v>
      </c>
      <c r="BQ566" t="str">
        <f>"6:00 AM"</f>
        <v>6:00 AM</v>
      </c>
      <c r="BR566" t="str">
        <f>"6:00 PM"</f>
        <v>6:00 PM</v>
      </c>
      <c r="BS566" t="s">
        <v>120</v>
      </c>
      <c r="BT566">
        <v>0</v>
      </c>
      <c r="BU566">
        <v>24</v>
      </c>
      <c r="BV566" t="s">
        <v>113</v>
      </c>
      <c r="BW566">
        <v>0</v>
      </c>
      <c r="BX566" t="s">
        <v>11267</v>
      </c>
      <c r="BY566" t="s">
        <v>2335</v>
      </c>
      <c r="BZ566" t="s">
        <v>2336</v>
      </c>
      <c r="CA566" t="s">
        <v>2106</v>
      </c>
      <c r="CB566" t="s">
        <v>2103</v>
      </c>
      <c r="CC566" s="3">
        <v>99692</v>
      </c>
      <c r="CD566" t="s">
        <v>2107</v>
      </c>
      <c r="CE566" t="s">
        <v>2108</v>
      </c>
      <c r="CF566" s="4">
        <v>19</v>
      </c>
      <c r="CG566" s="4">
        <v>20</v>
      </c>
      <c r="CH566" s="4">
        <v>28.5</v>
      </c>
      <c r="CI566" s="4">
        <v>30</v>
      </c>
      <c r="CJ566" t="s">
        <v>123</v>
      </c>
      <c r="CK566" t="s">
        <v>2337</v>
      </c>
      <c r="CL566" t="s">
        <v>11268</v>
      </c>
      <c r="CO566" t="s">
        <v>124</v>
      </c>
      <c r="CP566" t="s">
        <v>121</v>
      </c>
      <c r="CQ566" t="s">
        <v>113</v>
      </c>
      <c r="CR566" t="s">
        <v>121</v>
      </c>
      <c r="CS566" t="s">
        <v>113</v>
      </c>
      <c r="CT566" t="s">
        <v>121</v>
      </c>
      <c r="CU566" t="s">
        <v>121</v>
      </c>
      <c r="CV566" t="s">
        <v>11269</v>
      </c>
      <c r="CW566" t="str">
        <f>"N/A"</f>
        <v>N/A</v>
      </c>
      <c r="CX566" t="s">
        <v>11270</v>
      </c>
      <c r="CY566" t="s">
        <v>2341</v>
      </c>
      <c r="CZ566" t="s">
        <v>126</v>
      </c>
      <c r="DA566" t="s">
        <v>113</v>
      </c>
      <c r="DB566" t="s">
        <v>113</v>
      </c>
      <c r="DC566" t="s">
        <v>121</v>
      </c>
      <c r="DD566" t="s">
        <v>113</v>
      </c>
    </row>
    <row r="567" spans="1:108" ht="15" customHeight="1" x14ac:dyDescent="0.25">
      <c r="A567" t="s">
        <v>10052</v>
      </c>
      <c r="B567" t="s">
        <v>1009</v>
      </c>
      <c r="C567" s="1">
        <v>44109.415597916668</v>
      </c>
      <c r="D567" s="1">
        <v>44148</v>
      </c>
      <c r="E567" t="s">
        <v>113</v>
      </c>
      <c r="F567" t="s">
        <v>3275</v>
      </c>
      <c r="G567" t="s">
        <v>12798</v>
      </c>
      <c r="H567" t="s">
        <v>649</v>
      </c>
      <c r="I567">
        <v>8</v>
      </c>
      <c r="J567">
        <v>8</v>
      </c>
      <c r="K567" s="1">
        <v>44199</v>
      </c>
      <c r="L567" s="1">
        <v>44439</v>
      </c>
      <c r="M567" s="1">
        <v>44199</v>
      </c>
      <c r="N567" s="1">
        <v>44439</v>
      </c>
      <c r="O567" t="s">
        <v>132</v>
      </c>
      <c r="P567" t="s">
        <v>10053</v>
      </c>
      <c r="Q567" t="s">
        <v>10054</v>
      </c>
      <c r="R567" t="s">
        <v>10055</v>
      </c>
      <c r="T567" t="s">
        <v>3488</v>
      </c>
      <c r="U567" t="s">
        <v>299</v>
      </c>
      <c r="V567" s="3">
        <v>92008</v>
      </c>
      <c r="W567" t="s">
        <v>117</v>
      </c>
      <c r="Y567">
        <v>17608897124</v>
      </c>
      <c r="Z567">
        <v>0</v>
      </c>
      <c r="AA567">
        <v>71399</v>
      </c>
      <c r="AB567" t="s">
        <v>10056</v>
      </c>
      <c r="AC567" t="s">
        <v>10057</v>
      </c>
      <c r="AE567" t="s">
        <v>263</v>
      </c>
      <c r="AF567" t="s">
        <v>10055</v>
      </c>
      <c r="AH567" t="s">
        <v>3488</v>
      </c>
      <c r="AI567" t="s">
        <v>299</v>
      </c>
      <c r="AJ567" s="3">
        <v>92008</v>
      </c>
      <c r="AK567" t="s">
        <v>117</v>
      </c>
      <c r="AM567">
        <v>17608897124</v>
      </c>
      <c r="AN567">
        <v>0</v>
      </c>
      <c r="AO567" t="s">
        <v>10058</v>
      </c>
      <c r="AP567" t="s">
        <v>239</v>
      </c>
      <c r="AQ567" t="s">
        <v>991</v>
      </c>
      <c r="AR567" t="s">
        <v>992</v>
      </c>
      <c r="AS567" t="s">
        <v>993</v>
      </c>
      <c r="AT567" t="s">
        <v>994</v>
      </c>
      <c r="AU567" t="s">
        <v>995</v>
      </c>
      <c r="AV567" t="s">
        <v>996</v>
      </c>
      <c r="AW567" t="s">
        <v>158</v>
      </c>
      <c r="AX567" s="3">
        <v>78550</v>
      </c>
      <c r="AY567" t="s">
        <v>117</v>
      </c>
      <c r="AZ567" t="s">
        <v>124</v>
      </c>
      <c r="BA567">
        <v>19564408720</v>
      </c>
      <c r="BB567">
        <v>0</v>
      </c>
      <c r="BC567" t="s">
        <v>1143</v>
      </c>
      <c r="BD567" t="s">
        <v>998</v>
      </c>
      <c r="BG567" t="s">
        <v>299</v>
      </c>
      <c r="BH567" s="1">
        <v>44103.833333333336</v>
      </c>
      <c r="BI567">
        <v>40</v>
      </c>
      <c r="BJ567">
        <v>8</v>
      </c>
      <c r="BK567">
        <v>0</v>
      </c>
      <c r="BL567">
        <v>0</v>
      </c>
      <c r="BM567">
        <v>8</v>
      </c>
      <c r="BN567">
        <v>8</v>
      </c>
      <c r="BO567">
        <v>8</v>
      </c>
      <c r="BP567">
        <v>8</v>
      </c>
      <c r="BQ567" t="str">
        <f>"1:00 PM"</f>
        <v>1:00 PM</v>
      </c>
      <c r="BR567" t="str">
        <f>"10:00 PM"</f>
        <v>10:00 PM</v>
      </c>
      <c r="BS567" t="s">
        <v>120</v>
      </c>
      <c r="BT567">
        <v>0</v>
      </c>
      <c r="BU567">
        <v>0</v>
      </c>
      <c r="BV567" t="s">
        <v>113</v>
      </c>
      <c r="BW567">
        <v>0</v>
      </c>
      <c r="BX567" t="s">
        <v>999</v>
      </c>
      <c r="BY567" t="s">
        <v>10059</v>
      </c>
      <c r="CA567" t="s">
        <v>10060</v>
      </c>
      <c r="CB567" t="s">
        <v>299</v>
      </c>
      <c r="CC567" s="3">
        <v>92054</v>
      </c>
      <c r="CD567" t="s">
        <v>870</v>
      </c>
      <c r="CE567" t="s">
        <v>871</v>
      </c>
      <c r="CF567" s="4">
        <v>13.31</v>
      </c>
      <c r="CG567" s="4">
        <v>13.57</v>
      </c>
      <c r="CH567" s="4">
        <v>0</v>
      </c>
      <c r="CI567" s="4">
        <v>0</v>
      </c>
      <c r="CJ567" t="s">
        <v>123</v>
      </c>
      <c r="CK567" t="s">
        <v>1004</v>
      </c>
      <c r="CL567" t="s">
        <v>10061</v>
      </c>
      <c r="CO567" t="s">
        <v>124</v>
      </c>
      <c r="CP567" t="s">
        <v>121</v>
      </c>
      <c r="CQ567" t="s">
        <v>121</v>
      </c>
      <c r="CR567" t="s">
        <v>113</v>
      </c>
      <c r="CS567" t="s">
        <v>121</v>
      </c>
      <c r="CT567" t="s">
        <v>121</v>
      </c>
      <c r="CU567" t="s">
        <v>121</v>
      </c>
      <c r="CV567" t="s">
        <v>10062</v>
      </c>
      <c r="CW567" t="str">
        <f>"17608897124"</f>
        <v>17608897124</v>
      </c>
      <c r="CX567" t="s">
        <v>10058</v>
      </c>
      <c r="CY567" t="s">
        <v>124</v>
      </c>
      <c r="CZ567" t="s">
        <v>126</v>
      </c>
      <c r="DA567" t="s">
        <v>113</v>
      </c>
      <c r="DB567" t="s">
        <v>113</v>
      </c>
      <c r="DC567" t="s">
        <v>121</v>
      </c>
      <c r="DD567" t="s">
        <v>113</v>
      </c>
    </row>
    <row r="568" spans="1:108" ht="15" customHeight="1" x14ac:dyDescent="0.25">
      <c r="A568" t="s">
        <v>5754</v>
      </c>
      <c r="B568" t="s">
        <v>129</v>
      </c>
      <c r="C568" s="1">
        <v>44109.417595370367</v>
      </c>
      <c r="D568" s="1">
        <v>44152</v>
      </c>
      <c r="E568" t="s">
        <v>113</v>
      </c>
      <c r="F568" t="s">
        <v>874</v>
      </c>
      <c r="G568" t="s">
        <v>12799</v>
      </c>
      <c r="H568" t="s">
        <v>680</v>
      </c>
      <c r="I568">
        <v>6</v>
      </c>
      <c r="J568">
        <v>6</v>
      </c>
      <c r="K568" s="1">
        <v>44185</v>
      </c>
      <c r="L568" s="1">
        <v>44479</v>
      </c>
      <c r="M568" s="1">
        <v>44185</v>
      </c>
      <c r="N568" s="1">
        <v>44479</v>
      </c>
      <c r="O568" t="s">
        <v>132</v>
      </c>
      <c r="P568" t="s">
        <v>5755</v>
      </c>
      <c r="R568" t="s">
        <v>5756</v>
      </c>
      <c r="T568" t="s">
        <v>2140</v>
      </c>
      <c r="U568" t="s">
        <v>1200</v>
      </c>
      <c r="V568" s="3">
        <v>20707</v>
      </c>
      <c r="W568" t="s">
        <v>117</v>
      </c>
      <c r="Y568">
        <v>13016483260</v>
      </c>
      <c r="AA568">
        <v>711212</v>
      </c>
      <c r="AB568" t="s">
        <v>378</v>
      </c>
      <c r="AC568" t="s">
        <v>5757</v>
      </c>
      <c r="AE568" t="s">
        <v>686</v>
      </c>
      <c r="AF568" t="s">
        <v>5756</v>
      </c>
      <c r="AH568" t="s">
        <v>2140</v>
      </c>
      <c r="AI568" t="s">
        <v>1200</v>
      </c>
      <c r="AJ568" s="3">
        <v>20707</v>
      </c>
      <c r="AK568" t="s">
        <v>117</v>
      </c>
      <c r="AM568">
        <v>13016483260</v>
      </c>
      <c r="AO568" t="s">
        <v>5758</v>
      </c>
      <c r="AP568" t="s">
        <v>141</v>
      </c>
      <c r="AQ568" t="s">
        <v>688</v>
      </c>
      <c r="AR568" t="s">
        <v>689</v>
      </c>
      <c r="AS568" t="s">
        <v>690</v>
      </c>
      <c r="AT568" t="s">
        <v>691</v>
      </c>
      <c r="AU568" t="s">
        <v>692</v>
      </c>
      <c r="AV568" t="s">
        <v>693</v>
      </c>
      <c r="AW568" t="s">
        <v>522</v>
      </c>
      <c r="AX568" s="3">
        <v>73069</v>
      </c>
      <c r="AY568" t="s">
        <v>117</v>
      </c>
      <c r="BA568">
        <v>14053642525</v>
      </c>
      <c r="BC568" t="s">
        <v>694</v>
      </c>
      <c r="BD568" t="s">
        <v>695</v>
      </c>
      <c r="BE568" t="s">
        <v>522</v>
      </c>
      <c r="BF568" t="s">
        <v>696</v>
      </c>
      <c r="BG568" t="s">
        <v>1200</v>
      </c>
      <c r="BH568" s="1">
        <v>44108.833333333336</v>
      </c>
      <c r="BI568">
        <v>56</v>
      </c>
      <c r="BJ568">
        <v>8</v>
      </c>
      <c r="BK568">
        <v>8</v>
      </c>
      <c r="BL568">
        <v>8</v>
      </c>
      <c r="BM568">
        <v>8</v>
      </c>
      <c r="BN568">
        <v>8</v>
      </c>
      <c r="BO568">
        <v>8</v>
      </c>
      <c r="BP568">
        <v>8</v>
      </c>
      <c r="BQ568" t="str">
        <f>"5:00 AM"</f>
        <v>5:00 AM</v>
      </c>
      <c r="BR568" t="str">
        <f>"5:00 PM"</f>
        <v>5:00 PM</v>
      </c>
      <c r="BS568" t="s">
        <v>120</v>
      </c>
      <c r="BT568">
        <v>0</v>
      </c>
      <c r="BU568">
        <v>1</v>
      </c>
      <c r="BV568" t="s">
        <v>113</v>
      </c>
      <c r="BW568">
        <v>0</v>
      </c>
      <c r="BX568" t="s">
        <v>2181</v>
      </c>
      <c r="BY568" t="s">
        <v>2138</v>
      </c>
      <c r="BZ568" t="s">
        <v>2139</v>
      </c>
      <c r="CA568" t="s">
        <v>2140</v>
      </c>
      <c r="CB568" t="s">
        <v>1200</v>
      </c>
      <c r="CC568" s="3">
        <v>20724</v>
      </c>
      <c r="CD568" t="s">
        <v>2141</v>
      </c>
      <c r="CE568" t="s">
        <v>1652</v>
      </c>
      <c r="CF568" s="4">
        <v>15.17</v>
      </c>
      <c r="CG568" s="4">
        <v>15.17</v>
      </c>
      <c r="CH568" s="4">
        <v>22.76</v>
      </c>
      <c r="CI568" s="4">
        <v>22.76</v>
      </c>
      <c r="CJ568" t="s">
        <v>123</v>
      </c>
      <c r="CL568" t="s">
        <v>5759</v>
      </c>
      <c r="CO568" t="s">
        <v>124</v>
      </c>
      <c r="CP568" t="s">
        <v>113</v>
      </c>
      <c r="CQ568" t="s">
        <v>113</v>
      </c>
      <c r="CR568" t="s">
        <v>121</v>
      </c>
      <c r="CS568" t="s">
        <v>113</v>
      </c>
      <c r="CT568" t="s">
        <v>121</v>
      </c>
      <c r="CU568" t="s">
        <v>113</v>
      </c>
      <c r="CV568" t="s">
        <v>3130</v>
      </c>
      <c r="CW568" t="str">
        <f>"13016483260"</f>
        <v>13016483260</v>
      </c>
      <c r="CX568" t="s">
        <v>5758</v>
      </c>
      <c r="CY568" t="s">
        <v>124</v>
      </c>
      <c r="CZ568" t="s">
        <v>126</v>
      </c>
      <c r="DA568" t="s">
        <v>113</v>
      </c>
      <c r="DB568" t="s">
        <v>113</v>
      </c>
      <c r="DC568" t="s">
        <v>121</v>
      </c>
      <c r="DD568" t="s">
        <v>113</v>
      </c>
    </row>
    <row r="569" spans="1:108" ht="15" customHeight="1" x14ac:dyDescent="0.25">
      <c r="A569" t="s">
        <v>12440</v>
      </c>
      <c r="B569" t="s">
        <v>129</v>
      </c>
      <c r="C569" s="1">
        <v>44109.420845023145</v>
      </c>
      <c r="D569" s="1">
        <v>44151</v>
      </c>
      <c r="E569" t="s">
        <v>113</v>
      </c>
      <c r="F569" t="s">
        <v>4276</v>
      </c>
      <c r="G569" t="s">
        <v>12795</v>
      </c>
      <c r="H569" t="s">
        <v>488</v>
      </c>
      <c r="I569">
        <v>120</v>
      </c>
      <c r="J569">
        <v>120</v>
      </c>
      <c r="K569" s="1">
        <v>44197</v>
      </c>
      <c r="L569" s="1">
        <v>44470</v>
      </c>
      <c r="M569" s="1">
        <v>44197</v>
      </c>
      <c r="N569" s="1">
        <v>44470</v>
      </c>
      <c r="O569" t="s">
        <v>132</v>
      </c>
      <c r="P569" t="s">
        <v>12441</v>
      </c>
      <c r="R569" t="s">
        <v>12442</v>
      </c>
      <c r="T569" t="s">
        <v>12443</v>
      </c>
      <c r="U569" t="s">
        <v>397</v>
      </c>
      <c r="V569" s="3">
        <v>84054</v>
      </c>
      <c r="W569" t="s">
        <v>117</v>
      </c>
      <c r="Y569">
        <v>13852250536</v>
      </c>
      <c r="AA569">
        <v>56173</v>
      </c>
      <c r="AB569" t="s">
        <v>4280</v>
      </c>
      <c r="AC569" t="s">
        <v>4281</v>
      </c>
      <c r="AE569" t="s">
        <v>4282</v>
      </c>
      <c r="AF569" t="s">
        <v>12444</v>
      </c>
      <c r="AH569" t="s">
        <v>12443</v>
      </c>
      <c r="AI569" t="s">
        <v>397</v>
      </c>
      <c r="AJ569" s="3">
        <v>84054</v>
      </c>
      <c r="AK569" t="s">
        <v>117</v>
      </c>
      <c r="AM569">
        <v>13852250536</v>
      </c>
      <c r="AO569" t="s">
        <v>4283</v>
      </c>
      <c r="AP569" t="s">
        <v>141</v>
      </c>
      <c r="AQ569" t="s">
        <v>12445</v>
      </c>
      <c r="AR569" t="s">
        <v>2302</v>
      </c>
      <c r="AS569" t="s">
        <v>1717</v>
      </c>
      <c r="AT569" t="s">
        <v>2303</v>
      </c>
      <c r="AU569" t="s">
        <v>2304</v>
      </c>
      <c r="AV569" t="s">
        <v>2300</v>
      </c>
      <c r="AW569" t="s">
        <v>158</v>
      </c>
      <c r="AX569" s="3">
        <v>78746</v>
      </c>
      <c r="AY569" t="s">
        <v>117</v>
      </c>
      <c r="BA569">
        <v>15123470007</v>
      </c>
      <c r="BC569" t="s">
        <v>12446</v>
      </c>
      <c r="BD569" t="s">
        <v>2306</v>
      </c>
      <c r="BE569" t="s">
        <v>158</v>
      </c>
      <c r="BF569" t="s">
        <v>4284</v>
      </c>
      <c r="BG569" t="s">
        <v>397</v>
      </c>
      <c r="BH569" s="1">
        <v>44105.833333333336</v>
      </c>
      <c r="BI569">
        <v>40</v>
      </c>
      <c r="BJ569">
        <v>0</v>
      </c>
      <c r="BK569">
        <v>8</v>
      </c>
      <c r="BL569">
        <v>8</v>
      </c>
      <c r="BM569">
        <v>8</v>
      </c>
      <c r="BN569">
        <v>8</v>
      </c>
      <c r="BO569">
        <v>8</v>
      </c>
      <c r="BP569">
        <v>0</v>
      </c>
      <c r="BQ569" t="str">
        <f>"8:00 AM"</f>
        <v>8:00 AM</v>
      </c>
      <c r="BR569" t="str">
        <f>"5:00 PM"</f>
        <v>5:00 PM</v>
      </c>
      <c r="BS569" t="s">
        <v>120</v>
      </c>
      <c r="BT569">
        <v>0</v>
      </c>
      <c r="BU569">
        <v>0</v>
      </c>
      <c r="BV569" t="s">
        <v>113</v>
      </c>
      <c r="BW569">
        <v>0</v>
      </c>
      <c r="BX569" t="s">
        <v>1093</v>
      </c>
      <c r="BY569" t="s">
        <v>12447</v>
      </c>
      <c r="CA569" t="s">
        <v>12443</v>
      </c>
      <c r="CB569" t="s">
        <v>397</v>
      </c>
      <c r="CC569" s="3">
        <v>84054</v>
      </c>
      <c r="CD569" t="s">
        <v>2892</v>
      </c>
      <c r="CE569" t="s">
        <v>2893</v>
      </c>
      <c r="CF569" s="4">
        <v>12.84</v>
      </c>
      <c r="CH569" s="4">
        <v>19.260000000000002</v>
      </c>
      <c r="CJ569" t="s">
        <v>123</v>
      </c>
      <c r="CL569" t="s">
        <v>12448</v>
      </c>
      <c r="CO569" t="s">
        <v>124</v>
      </c>
      <c r="CP569" t="s">
        <v>121</v>
      </c>
      <c r="CQ569" t="s">
        <v>121</v>
      </c>
      <c r="CR569" t="s">
        <v>121</v>
      </c>
      <c r="CS569" t="s">
        <v>121</v>
      </c>
      <c r="CT569" t="s">
        <v>121</v>
      </c>
      <c r="CU569" t="s">
        <v>121</v>
      </c>
      <c r="CV569" s="2" t="s">
        <v>12449</v>
      </c>
      <c r="CW569" t="str">
        <f>"13822250536"</f>
        <v>13822250536</v>
      </c>
      <c r="CX569" t="s">
        <v>4283</v>
      </c>
      <c r="CY569" t="s">
        <v>124</v>
      </c>
      <c r="CZ569" t="s">
        <v>126</v>
      </c>
      <c r="DA569" t="s">
        <v>113</v>
      </c>
      <c r="DB569" t="s">
        <v>113</v>
      </c>
      <c r="DC569" t="s">
        <v>121</v>
      </c>
      <c r="DD569" t="s">
        <v>113</v>
      </c>
    </row>
    <row r="570" spans="1:108" ht="15" customHeight="1" x14ac:dyDescent="0.25">
      <c r="A570" t="s">
        <v>4275</v>
      </c>
      <c r="B570" t="s">
        <v>129</v>
      </c>
      <c r="C570" s="1">
        <v>44109.420966666665</v>
      </c>
      <c r="D570" s="1">
        <v>44151</v>
      </c>
      <c r="E570" t="s">
        <v>113</v>
      </c>
      <c r="F570" t="s">
        <v>4276</v>
      </c>
      <c r="G570" t="s">
        <v>12795</v>
      </c>
      <c r="H570" t="s">
        <v>488</v>
      </c>
      <c r="I570">
        <v>130</v>
      </c>
      <c r="J570">
        <v>130</v>
      </c>
      <c r="K570" s="1">
        <v>44197</v>
      </c>
      <c r="L570" s="1">
        <v>44470</v>
      </c>
      <c r="M570" s="1">
        <v>44197</v>
      </c>
      <c r="N570" s="1">
        <v>44470</v>
      </c>
      <c r="O570" t="s">
        <v>132</v>
      </c>
      <c r="P570" t="s">
        <v>4277</v>
      </c>
      <c r="R570" t="s">
        <v>4278</v>
      </c>
      <c r="T570" t="s">
        <v>4279</v>
      </c>
      <c r="U570" t="s">
        <v>397</v>
      </c>
      <c r="V570" s="3">
        <v>84604</v>
      </c>
      <c r="W570" t="s">
        <v>117</v>
      </c>
      <c r="Y570">
        <v>13852250536</v>
      </c>
      <c r="AA570">
        <v>56172</v>
      </c>
      <c r="AB570" t="s">
        <v>4280</v>
      </c>
      <c r="AC570" t="s">
        <v>4281</v>
      </c>
      <c r="AE570" t="s">
        <v>4282</v>
      </c>
      <c r="AF570" t="s">
        <v>4278</v>
      </c>
      <c r="AH570" t="s">
        <v>4279</v>
      </c>
      <c r="AI570" t="s">
        <v>397</v>
      </c>
      <c r="AJ570" s="3">
        <v>84604</v>
      </c>
      <c r="AK570" t="s">
        <v>117</v>
      </c>
      <c r="AM570">
        <v>13852250536</v>
      </c>
      <c r="AO570" t="s">
        <v>4283</v>
      </c>
      <c r="AP570" t="s">
        <v>141</v>
      </c>
      <c r="AQ570" t="s">
        <v>2301</v>
      </c>
      <c r="AR570" t="s">
        <v>2302</v>
      </c>
      <c r="AS570" t="s">
        <v>1717</v>
      </c>
      <c r="AT570" t="s">
        <v>2303</v>
      </c>
      <c r="AU570" t="s">
        <v>2304</v>
      </c>
      <c r="AV570" t="s">
        <v>2300</v>
      </c>
      <c r="AW570" t="s">
        <v>158</v>
      </c>
      <c r="AX570" s="3">
        <v>78746</v>
      </c>
      <c r="AY570" t="s">
        <v>117</v>
      </c>
      <c r="BA570">
        <v>15123470007</v>
      </c>
      <c r="BC570" t="s">
        <v>2305</v>
      </c>
      <c r="BD570" t="s">
        <v>2306</v>
      </c>
      <c r="BE570" t="s">
        <v>158</v>
      </c>
      <c r="BF570" t="s">
        <v>4284</v>
      </c>
      <c r="BG570" t="s">
        <v>397</v>
      </c>
      <c r="BH570" s="1">
        <v>44105.833333333336</v>
      </c>
      <c r="BI570">
        <v>40</v>
      </c>
      <c r="BJ570">
        <v>0</v>
      </c>
      <c r="BK570">
        <v>8</v>
      </c>
      <c r="BL570">
        <v>8</v>
      </c>
      <c r="BM570">
        <v>8</v>
      </c>
      <c r="BN570">
        <v>8</v>
      </c>
      <c r="BO570">
        <v>8</v>
      </c>
      <c r="BP570">
        <v>0</v>
      </c>
      <c r="BQ570" t="str">
        <f>"8:00 AM"</f>
        <v>8:00 AM</v>
      </c>
      <c r="BR570" t="str">
        <f>"5:00 PM"</f>
        <v>5:00 PM</v>
      </c>
      <c r="BS570" t="s">
        <v>120</v>
      </c>
      <c r="BT570">
        <v>0</v>
      </c>
      <c r="BU570">
        <v>0</v>
      </c>
      <c r="BV570" t="s">
        <v>113</v>
      </c>
      <c r="BW570">
        <v>0</v>
      </c>
      <c r="BX570" t="s">
        <v>1093</v>
      </c>
      <c r="BY570" t="s">
        <v>4278</v>
      </c>
      <c r="CA570" t="s">
        <v>4279</v>
      </c>
      <c r="CB570" t="s">
        <v>397</v>
      </c>
      <c r="CC570" s="3">
        <v>84604</v>
      </c>
      <c r="CD570" t="s">
        <v>4225</v>
      </c>
      <c r="CE570" t="s">
        <v>4226</v>
      </c>
      <c r="CF570" s="4">
        <v>10.89</v>
      </c>
      <c r="CH570" s="4">
        <v>16.34</v>
      </c>
      <c r="CJ570" t="s">
        <v>123</v>
      </c>
      <c r="CL570" t="s">
        <v>4285</v>
      </c>
      <c r="CO570" t="s">
        <v>124</v>
      </c>
      <c r="CP570" t="s">
        <v>121</v>
      </c>
      <c r="CQ570" t="s">
        <v>121</v>
      </c>
      <c r="CR570" t="s">
        <v>121</v>
      </c>
      <c r="CS570" t="s">
        <v>121</v>
      </c>
      <c r="CT570" t="s">
        <v>121</v>
      </c>
      <c r="CU570" t="s">
        <v>121</v>
      </c>
      <c r="CV570" s="2" t="s">
        <v>4286</v>
      </c>
      <c r="CW570" t="str">
        <f>"13852250536"</f>
        <v>13852250536</v>
      </c>
      <c r="CX570" t="s">
        <v>4287</v>
      </c>
      <c r="CY570" t="s">
        <v>124</v>
      </c>
      <c r="CZ570" t="s">
        <v>126</v>
      </c>
      <c r="DA570" t="s">
        <v>113</v>
      </c>
      <c r="DB570" t="s">
        <v>113</v>
      </c>
      <c r="DC570" t="s">
        <v>121</v>
      </c>
      <c r="DD570" t="s">
        <v>113</v>
      </c>
    </row>
    <row r="571" spans="1:108" ht="15" customHeight="1" x14ac:dyDescent="0.25">
      <c r="A571" t="s">
        <v>4472</v>
      </c>
      <c r="B571" t="s">
        <v>129</v>
      </c>
      <c r="C571" s="1">
        <v>44109.456077314811</v>
      </c>
      <c r="D571" s="1">
        <v>44152</v>
      </c>
      <c r="E571" t="s">
        <v>121</v>
      </c>
      <c r="F571" t="s">
        <v>4473</v>
      </c>
      <c r="G571" t="s">
        <v>12820</v>
      </c>
      <c r="H571" t="s">
        <v>2316</v>
      </c>
      <c r="I571">
        <v>3</v>
      </c>
      <c r="J571">
        <v>3</v>
      </c>
      <c r="K571" s="1">
        <v>44184</v>
      </c>
      <c r="L571" s="1">
        <v>44479</v>
      </c>
      <c r="M571" s="1">
        <v>44184</v>
      </c>
      <c r="N571" s="1">
        <v>44479</v>
      </c>
      <c r="O571" t="s">
        <v>132</v>
      </c>
      <c r="P571" t="s">
        <v>4474</v>
      </c>
      <c r="R571" t="s">
        <v>4475</v>
      </c>
      <c r="T571" t="s">
        <v>2330</v>
      </c>
      <c r="U571" t="s">
        <v>1161</v>
      </c>
      <c r="V571" s="3">
        <v>98107</v>
      </c>
      <c r="W571" t="s">
        <v>117</v>
      </c>
      <c r="Y571">
        <v>12062976496</v>
      </c>
      <c r="AA571">
        <v>3117</v>
      </c>
      <c r="AB571" t="s">
        <v>4476</v>
      </c>
      <c r="AC571" t="s">
        <v>4477</v>
      </c>
      <c r="AD571" t="s">
        <v>1176</v>
      </c>
      <c r="AE571" t="s">
        <v>2092</v>
      </c>
      <c r="AF571" t="s">
        <v>4478</v>
      </c>
      <c r="AH571" t="s">
        <v>2330</v>
      </c>
      <c r="AI571" t="s">
        <v>1161</v>
      </c>
      <c r="AJ571" s="3">
        <v>98107</v>
      </c>
      <c r="AK571" t="s">
        <v>117</v>
      </c>
      <c r="AM571">
        <v>12066825949</v>
      </c>
      <c r="AO571" t="s">
        <v>4479</v>
      </c>
      <c r="AP571" t="s">
        <v>141</v>
      </c>
      <c r="AQ571" t="s">
        <v>2095</v>
      </c>
      <c r="AR571" t="s">
        <v>2096</v>
      </c>
      <c r="AS571" t="s">
        <v>2097</v>
      </c>
      <c r="AT571" t="s">
        <v>2098</v>
      </c>
      <c r="AV571" t="s">
        <v>2099</v>
      </c>
      <c r="AW571" t="s">
        <v>1200</v>
      </c>
      <c r="AX571" s="3">
        <v>21117</v>
      </c>
      <c r="AY571" t="s">
        <v>117</v>
      </c>
      <c r="BA571">
        <v>14435014240</v>
      </c>
      <c r="BC571" t="s">
        <v>2100</v>
      </c>
      <c r="BD571" t="s">
        <v>3106</v>
      </c>
      <c r="BE571" t="s">
        <v>716</v>
      </c>
      <c r="BF571" t="s">
        <v>3107</v>
      </c>
      <c r="BG571" t="s">
        <v>2103</v>
      </c>
      <c r="BH571" s="1">
        <v>44108.833333333336</v>
      </c>
      <c r="BI571">
        <v>35</v>
      </c>
      <c r="BJ571">
        <v>5</v>
      </c>
      <c r="BK571">
        <v>5</v>
      </c>
      <c r="BL571">
        <v>5</v>
      </c>
      <c r="BM571">
        <v>5</v>
      </c>
      <c r="BN571">
        <v>5</v>
      </c>
      <c r="BO571">
        <v>5</v>
      </c>
      <c r="BP571">
        <v>5</v>
      </c>
      <c r="BQ571" t="str">
        <f>"6:00 AM"</f>
        <v>6:00 AM</v>
      </c>
      <c r="BR571" t="str">
        <f>"12:00 AM"</f>
        <v>12:00 AM</v>
      </c>
      <c r="BS571" t="s">
        <v>120</v>
      </c>
      <c r="BT571">
        <v>0</v>
      </c>
      <c r="BU571">
        <v>24</v>
      </c>
      <c r="BV571" t="s">
        <v>113</v>
      </c>
      <c r="BW571">
        <v>0</v>
      </c>
      <c r="BX571" s="2" t="s">
        <v>4480</v>
      </c>
      <c r="BY571" t="s">
        <v>4481</v>
      </c>
      <c r="CA571" t="s">
        <v>4482</v>
      </c>
      <c r="CB571" t="s">
        <v>2103</v>
      </c>
      <c r="CC571" s="3">
        <v>99833</v>
      </c>
      <c r="CD571" t="s">
        <v>4483</v>
      </c>
      <c r="CE571" t="s">
        <v>3112</v>
      </c>
      <c r="CF571" s="4">
        <v>18.579999999999998</v>
      </c>
      <c r="CH571" s="4">
        <v>27.87</v>
      </c>
      <c r="CJ571" t="s">
        <v>123</v>
      </c>
      <c r="CK571" t="s">
        <v>4484</v>
      </c>
      <c r="CL571" t="s">
        <v>4485</v>
      </c>
      <c r="CO571" t="s">
        <v>124</v>
      </c>
      <c r="CP571" t="s">
        <v>121</v>
      </c>
      <c r="CQ571" t="s">
        <v>121</v>
      </c>
      <c r="CR571" t="s">
        <v>121</v>
      </c>
      <c r="CS571" t="s">
        <v>113</v>
      </c>
      <c r="CT571" t="s">
        <v>121</v>
      </c>
      <c r="CU571" t="s">
        <v>121</v>
      </c>
      <c r="CV571" s="2" t="s">
        <v>4486</v>
      </c>
      <c r="CW571" t="str">
        <f>"14439736810"</f>
        <v>14439736810</v>
      </c>
      <c r="CX571" t="s">
        <v>2112</v>
      </c>
      <c r="CY571" t="s">
        <v>124</v>
      </c>
      <c r="CZ571" t="s">
        <v>126</v>
      </c>
      <c r="DA571" t="s">
        <v>113</v>
      </c>
      <c r="DB571" t="s">
        <v>121</v>
      </c>
      <c r="DC571" t="s">
        <v>121</v>
      </c>
      <c r="DD571" t="s">
        <v>113</v>
      </c>
    </row>
    <row r="572" spans="1:108" ht="15" customHeight="1" x14ac:dyDescent="0.25">
      <c r="A572" t="s">
        <v>8070</v>
      </c>
      <c r="B572" t="s">
        <v>129</v>
      </c>
      <c r="C572" s="1">
        <v>44109.470710995367</v>
      </c>
      <c r="D572" s="1">
        <v>44152</v>
      </c>
      <c r="E572" t="s">
        <v>121</v>
      </c>
      <c r="F572" t="s">
        <v>874</v>
      </c>
      <c r="G572" t="s">
        <v>12799</v>
      </c>
      <c r="H572" t="s">
        <v>680</v>
      </c>
      <c r="I572">
        <v>8</v>
      </c>
      <c r="J572">
        <v>8</v>
      </c>
      <c r="K572" s="1">
        <v>44185</v>
      </c>
      <c r="L572" s="1">
        <v>44316</v>
      </c>
      <c r="M572" s="1">
        <v>44185</v>
      </c>
      <c r="N572" s="1">
        <v>44316</v>
      </c>
      <c r="O572" t="s">
        <v>132</v>
      </c>
      <c r="P572" t="s">
        <v>8071</v>
      </c>
      <c r="Q572" t="s">
        <v>8072</v>
      </c>
      <c r="R572" t="s">
        <v>8073</v>
      </c>
      <c r="T572" t="s">
        <v>8074</v>
      </c>
      <c r="U572" t="s">
        <v>1825</v>
      </c>
      <c r="V572" s="3">
        <v>49009</v>
      </c>
      <c r="W572" t="s">
        <v>117</v>
      </c>
      <c r="Y572">
        <v>12693751114</v>
      </c>
      <c r="AA572">
        <v>711212</v>
      </c>
      <c r="AB572" t="s">
        <v>8075</v>
      </c>
      <c r="AC572" t="s">
        <v>164</v>
      </c>
      <c r="AE572" t="s">
        <v>686</v>
      </c>
      <c r="AF572" t="s">
        <v>8076</v>
      </c>
      <c r="AH572" t="s">
        <v>8077</v>
      </c>
      <c r="AI572" t="s">
        <v>1825</v>
      </c>
      <c r="AJ572" s="3">
        <v>49009</v>
      </c>
      <c r="AK572" t="s">
        <v>117</v>
      </c>
      <c r="AM572">
        <v>12693751114</v>
      </c>
      <c r="AO572" t="s">
        <v>8078</v>
      </c>
      <c r="AP572" t="s">
        <v>141</v>
      </c>
      <c r="AQ572" t="s">
        <v>688</v>
      </c>
      <c r="AR572" t="s">
        <v>689</v>
      </c>
      <c r="AS572" t="s">
        <v>690</v>
      </c>
      <c r="AT572" t="s">
        <v>691</v>
      </c>
      <c r="AU572" t="s">
        <v>692</v>
      </c>
      <c r="AV572" t="s">
        <v>693</v>
      </c>
      <c r="AW572" t="s">
        <v>522</v>
      </c>
      <c r="AX572" s="3">
        <v>73069</v>
      </c>
      <c r="AY572" t="s">
        <v>117</v>
      </c>
      <c r="BA572">
        <v>14053642525</v>
      </c>
      <c r="BC572" t="s">
        <v>694</v>
      </c>
      <c r="BD572" t="s">
        <v>695</v>
      </c>
      <c r="BE572" t="s">
        <v>522</v>
      </c>
      <c r="BF572" t="s">
        <v>696</v>
      </c>
      <c r="BG572" t="s">
        <v>750</v>
      </c>
      <c r="BH572" s="1">
        <v>44108.833333333336</v>
      </c>
      <c r="BI572">
        <v>56</v>
      </c>
      <c r="BJ572">
        <v>8</v>
      </c>
      <c r="BK572">
        <v>8</v>
      </c>
      <c r="BL572">
        <v>8</v>
      </c>
      <c r="BM572">
        <v>8</v>
      </c>
      <c r="BN572">
        <v>8</v>
      </c>
      <c r="BO572">
        <v>8</v>
      </c>
      <c r="BP572">
        <v>8</v>
      </c>
      <c r="BQ572" t="str">
        <f>"5:00 AM"</f>
        <v>5:00 AM</v>
      </c>
      <c r="BR572" t="str">
        <f>"5:00 PM"</f>
        <v>5:00 PM</v>
      </c>
      <c r="BS572" t="s">
        <v>120</v>
      </c>
      <c r="BT572">
        <v>0</v>
      </c>
      <c r="BU572">
        <v>1</v>
      </c>
      <c r="BV572" t="s">
        <v>113</v>
      </c>
      <c r="BW572">
        <v>0</v>
      </c>
      <c r="BX572" t="s">
        <v>4885</v>
      </c>
      <c r="BY572" t="s">
        <v>8079</v>
      </c>
      <c r="BZ572" t="s">
        <v>8080</v>
      </c>
      <c r="CA572" t="s">
        <v>8081</v>
      </c>
      <c r="CB572" t="s">
        <v>750</v>
      </c>
      <c r="CC572" s="3">
        <v>44515</v>
      </c>
      <c r="CD572" t="s">
        <v>8082</v>
      </c>
      <c r="CE572" t="s">
        <v>4958</v>
      </c>
      <c r="CF572" s="4">
        <v>11.56</v>
      </c>
      <c r="CG572" s="4">
        <v>11.56</v>
      </c>
      <c r="CH572" s="4">
        <v>17.34</v>
      </c>
      <c r="CI572" s="4">
        <v>17.34</v>
      </c>
      <c r="CJ572" t="s">
        <v>123</v>
      </c>
      <c r="CL572" t="s">
        <v>8083</v>
      </c>
      <c r="CO572" t="s">
        <v>124</v>
      </c>
      <c r="CP572" t="s">
        <v>113</v>
      </c>
      <c r="CQ572" t="s">
        <v>113</v>
      </c>
      <c r="CR572" t="s">
        <v>121</v>
      </c>
      <c r="CS572" t="s">
        <v>113</v>
      </c>
      <c r="CT572" t="s">
        <v>121</v>
      </c>
      <c r="CU572" t="s">
        <v>113</v>
      </c>
      <c r="CV572" t="s">
        <v>8084</v>
      </c>
      <c r="CW572" t="str">
        <f>"12693751114"</f>
        <v>12693751114</v>
      </c>
      <c r="CX572" t="s">
        <v>8078</v>
      </c>
      <c r="CY572" t="s">
        <v>124</v>
      </c>
      <c r="CZ572" t="s">
        <v>126</v>
      </c>
      <c r="DA572" t="s">
        <v>113</v>
      </c>
      <c r="DB572" t="s">
        <v>113</v>
      </c>
      <c r="DC572" t="s">
        <v>121</v>
      </c>
      <c r="DD572" t="s">
        <v>113</v>
      </c>
    </row>
    <row r="573" spans="1:108" ht="15" customHeight="1" x14ac:dyDescent="0.25">
      <c r="A573" t="s">
        <v>11358</v>
      </c>
      <c r="B573" t="s">
        <v>1009</v>
      </c>
      <c r="C573" s="1">
        <v>44109.474730092596</v>
      </c>
      <c r="D573" s="1">
        <v>44151</v>
      </c>
      <c r="E573" t="s">
        <v>113</v>
      </c>
      <c r="F573" t="s">
        <v>1024</v>
      </c>
      <c r="G573" t="s">
        <v>12798</v>
      </c>
      <c r="H573" t="s">
        <v>649</v>
      </c>
      <c r="I573">
        <v>13</v>
      </c>
      <c r="J573">
        <v>13</v>
      </c>
      <c r="K573" s="1">
        <v>44199</v>
      </c>
      <c r="L573" s="1">
        <v>44503</v>
      </c>
      <c r="M573" s="1">
        <v>44199</v>
      </c>
      <c r="N573" s="1">
        <v>44503</v>
      </c>
      <c r="O573" t="s">
        <v>132</v>
      </c>
      <c r="P573" t="s">
        <v>11359</v>
      </c>
      <c r="Q573" t="s">
        <v>11360</v>
      </c>
      <c r="R573" t="s">
        <v>11361</v>
      </c>
      <c r="T573" t="s">
        <v>6740</v>
      </c>
      <c r="U573" t="s">
        <v>299</v>
      </c>
      <c r="V573" s="3">
        <v>93721</v>
      </c>
      <c r="W573" t="s">
        <v>117</v>
      </c>
      <c r="Y573">
        <v>15599943795</v>
      </c>
      <c r="AA573">
        <v>71399</v>
      </c>
      <c r="AB573" t="s">
        <v>6095</v>
      </c>
      <c r="AC573" t="s">
        <v>1919</v>
      </c>
      <c r="AD573" t="s">
        <v>11362</v>
      </c>
      <c r="AE573" t="s">
        <v>161</v>
      </c>
      <c r="AF573" t="s">
        <v>11363</v>
      </c>
      <c r="AH573" t="s">
        <v>6740</v>
      </c>
      <c r="AI573" t="s">
        <v>299</v>
      </c>
      <c r="AJ573" s="3">
        <v>93721</v>
      </c>
      <c r="AK573" t="s">
        <v>117</v>
      </c>
      <c r="AM573">
        <v>15599943795</v>
      </c>
      <c r="AO573" t="s">
        <v>11364</v>
      </c>
      <c r="AP573" t="s">
        <v>239</v>
      </c>
      <c r="AQ573" t="s">
        <v>1031</v>
      </c>
      <c r="AR573" t="s">
        <v>1032</v>
      </c>
      <c r="AS573" t="s">
        <v>1033</v>
      </c>
      <c r="AT573" t="s">
        <v>1034</v>
      </c>
      <c r="AU573" t="s">
        <v>1035</v>
      </c>
      <c r="AV573" t="s">
        <v>1036</v>
      </c>
      <c r="AW573" t="s">
        <v>158</v>
      </c>
      <c r="AX573" s="3">
        <v>75033</v>
      </c>
      <c r="AY573" t="s">
        <v>117</v>
      </c>
      <c r="BA573">
        <v>19727789690</v>
      </c>
      <c r="BC573" t="s">
        <v>1323</v>
      </c>
      <c r="BD573" t="s">
        <v>1038</v>
      </c>
      <c r="BG573" t="s">
        <v>299</v>
      </c>
      <c r="BH573" s="1">
        <v>44108.833333333336</v>
      </c>
      <c r="BI573">
        <v>40</v>
      </c>
      <c r="BJ573">
        <v>0</v>
      </c>
      <c r="BK573">
        <v>0</v>
      </c>
      <c r="BL573">
        <v>8</v>
      </c>
      <c r="BM573">
        <v>8</v>
      </c>
      <c r="BN573">
        <v>8</v>
      </c>
      <c r="BO573">
        <v>8</v>
      </c>
      <c r="BP573">
        <v>8</v>
      </c>
      <c r="BQ573" t="str">
        <f>"12:00 PM"</f>
        <v>12:00 PM</v>
      </c>
      <c r="BR573" t="str">
        <f>"8:00 PM"</f>
        <v>8:00 PM</v>
      </c>
      <c r="BS573" t="s">
        <v>120</v>
      </c>
      <c r="BT573">
        <v>0</v>
      </c>
      <c r="BU573">
        <v>0</v>
      </c>
      <c r="BV573" t="s">
        <v>113</v>
      </c>
      <c r="BW573">
        <v>0</v>
      </c>
      <c r="BX573" s="2" t="s">
        <v>11365</v>
      </c>
      <c r="BY573" t="s">
        <v>11366</v>
      </c>
      <c r="CA573" t="s">
        <v>6740</v>
      </c>
      <c r="CB573" t="s">
        <v>299</v>
      </c>
      <c r="CC573" s="3">
        <v>93721</v>
      </c>
      <c r="CD573" t="s">
        <v>6741</v>
      </c>
      <c r="CE573" t="s">
        <v>6742</v>
      </c>
      <c r="CF573" s="4">
        <v>12.07</v>
      </c>
      <c r="CG573" s="4">
        <v>13.62</v>
      </c>
      <c r="CH573" s="4">
        <v>18.11</v>
      </c>
      <c r="CI573" s="4">
        <v>20.43</v>
      </c>
      <c r="CJ573" t="s">
        <v>123</v>
      </c>
      <c r="CK573" t="s">
        <v>11367</v>
      </c>
      <c r="CL573" t="s">
        <v>11368</v>
      </c>
      <c r="CO573" t="s">
        <v>124</v>
      </c>
      <c r="CP573" t="s">
        <v>121</v>
      </c>
      <c r="CQ573" t="s">
        <v>121</v>
      </c>
      <c r="CR573" t="s">
        <v>121</v>
      </c>
      <c r="CS573" t="s">
        <v>121</v>
      </c>
      <c r="CT573" t="s">
        <v>121</v>
      </c>
      <c r="CU573" t="s">
        <v>121</v>
      </c>
      <c r="CV573" t="s">
        <v>11369</v>
      </c>
      <c r="CW573" t="str">
        <f>"15599943795"</f>
        <v>15599943795</v>
      </c>
      <c r="CX573" t="s">
        <v>11364</v>
      </c>
      <c r="CY573" t="s">
        <v>124</v>
      </c>
      <c r="CZ573" t="s">
        <v>126</v>
      </c>
      <c r="DA573" t="s">
        <v>113</v>
      </c>
      <c r="DB573" t="s">
        <v>121</v>
      </c>
      <c r="DC573" t="s">
        <v>121</v>
      </c>
      <c r="DD573" t="s">
        <v>113</v>
      </c>
    </row>
    <row r="574" spans="1:108" ht="15" customHeight="1" x14ac:dyDescent="0.25">
      <c r="A574" t="s">
        <v>2488</v>
      </c>
      <c r="B574" t="s">
        <v>129</v>
      </c>
      <c r="C574" s="1">
        <v>44109.499126967596</v>
      </c>
      <c r="D574" s="1">
        <v>44152</v>
      </c>
      <c r="E574" t="s">
        <v>121</v>
      </c>
      <c r="F574" t="s">
        <v>2489</v>
      </c>
      <c r="G574" t="s">
        <v>12813</v>
      </c>
      <c r="H574" t="s">
        <v>1868</v>
      </c>
      <c r="I574">
        <v>1</v>
      </c>
      <c r="J574">
        <v>1</v>
      </c>
      <c r="K574" s="1">
        <v>44168</v>
      </c>
      <c r="L574" s="1">
        <v>44809</v>
      </c>
      <c r="M574" s="1">
        <v>44168</v>
      </c>
      <c r="N574" s="1">
        <v>44809</v>
      </c>
      <c r="O574" t="s">
        <v>854</v>
      </c>
      <c r="P574" t="s">
        <v>2490</v>
      </c>
      <c r="R574" t="s">
        <v>2491</v>
      </c>
      <c r="S574" t="s">
        <v>2492</v>
      </c>
      <c r="T574" t="s">
        <v>1450</v>
      </c>
      <c r="U574" t="s">
        <v>716</v>
      </c>
      <c r="V574" s="3">
        <v>10065</v>
      </c>
      <c r="W574" t="s">
        <v>117</v>
      </c>
      <c r="Y574">
        <v>16504301578</v>
      </c>
      <c r="AA574">
        <v>814110</v>
      </c>
      <c r="AB574" t="s">
        <v>2493</v>
      </c>
      <c r="AC574" t="s">
        <v>2494</v>
      </c>
      <c r="AE574" t="s">
        <v>2495</v>
      </c>
      <c r="AF574" t="s">
        <v>2491</v>
      </c>
      <c r="AG574" t="s">
        <v>2492</v>
      </c>
      <c r="AH574" t="s">
        <v>1450</v>
      </c>
      <c r="AI574" t="s">
        <v>716</v>
      </c>
      <c r="AJ574" s="3">
        <v>10065</v>
      </c>
      <c r="AK574" t="s">
        <v>117</v>
      </c>
      <c r="AM574">
        <v>16504301578</v>
      </c>
      <c r="AO574" t="s">
        <v>2496</v>
      </c>
      <c r="AP574" t="s">
        <v>141</v>
      </c>
      <c r="AQ574" t="s">
        <v>2497</v>
      </c>
      <c r="AR574" t="s">
        <v>2498</v>
      </c>
      <c r="AS574" t="s">
        <v>931</v>
      </c>
      <c r="AT574" t="s">
        <v>2499</v>
      </c>
      <c r="AV574" t="s">
        <v>1450</v>
      </c>
      <c r="AW574" t="s">
        <v>716</v>
      </c>
      <c r="AX574" s="3">
        <v>10007</v>
      </c>
      <c r="AY574" t="s">
        <v>117</v>
      </c>
      <c r="BA574">
        <v>12122338100</v>
      </c>
      <c r="BC574" t="s">
        <v>2500</v>
      </c>
      <c r="BD574" t="s">
        <v>2501</v>
      </c>
      <c r="BE574" t="s">
        <v>716</v>
      </c>
      <c r="BF574" t="s">
        <v>274</v>
      </c>
      <c r="BG574" t="s">
        <v>716</v>
      </c>
      <c r="BH574" s="1">
        <v>44104.833333333336</v>
      </c>
      <c r="BI574">
        <v>57.5</v>
      </c>
      <c r="BJ574">
        <v>0</v>
      </c>
      <c r="BK574">
        <v>11.5</v>
      </c>
      <c r="BL574">
        <v>11.5</v>
      </c>
      <c r="BM574">
        <v>11.5</v>
      </c>
      <c r="BN574">
        <v>11.5</v>
      </c>
      <c r="BO574">
        <v>11.5</v>
      </c>
      <c r="BP574">
        <v>0</v>
      </c>
      <c r="BQ574" t="str">
        <f>"7:30 AM"</f>
        <v>7:30 AM</v>
      </c>
      <c r="BR574" t="str">
        <f>"7:30 PM"</f>
        <v>7:30 PM</v>
      </c>
      <c r="BS574" t="s">
        <v>526</v>
      </c>
      <c r="BT574">
        <v>0</v>
      </c>
      <c r="BU574">
        <v>12</v>
      </c>
      <c r="BV574" t="s">
        <v>113</v>
      </c>
      <c r="BW574">
        <v>0</v>
      </c>
      <c r="BX574" t="s">
        <v>2502</v>
      </c>
      <c r="BY574" t="s">
        <v>2491</v>
      </c>
      <c r="BZ574" t="s">
        <v>2492</v>
      </c>
      <c r="CA574" t="s">
        <v>1450</v>
      </c>
      <c r="CB574" t="s">
        <v>716</v>
      </c>
      <c r="CC574" s="3">
        <v>10065</v>
      </c>
      <c r="CD574" t="s">
        <v>2503</v>
      </c>
      <c r="CE574" t="s">
        <v>1845</v>
      </c>
      <c r="CF574" s="4">
        <v>15</v>
      </c>
      <c r="CG574" s="4">
        <v>21.65</v>
      </c>
      <c r="CH574" s="4">
        <v>22.5</v>
      </c>
      <c r="CI574" s="4">
        <v>32.479999999999997</v>
      </c>
      <c r="CJ574" t="s">
        <v>123</v>
      </c>
      <c r="CL574" t="s">
        <v>2504</v>
      </c>
      <c r="CO574" t="s">
        <v>121</v>
      </c>
      <c r="CP574" t="s">
        <v>113</v>
      </c>
      <c r="CQ574" t="s">
        <v>121</v>
      </c>
      <c r="CR574" t="s">
        <v>121</v>
      </c>
      <c r="CS574" t="s">
        <v>113</v>
      </c>
      <c r="CT574" t="s">
        <v>121</v>
      </c>
      <c r="CU574" t="s">
        <v>121</v>
      </c>
      <c r="CV574" t="s">
        <v>2505</v>
      </c>
      <c r="CW574" t="str">
        <f>"16504301578"</f>
        <v>16504301578</v>
      </c>
      <c r="CX574" t="s">
        <v>2496</v>
      </c>
      <c r="CY574" t="s">
        <v>124</v>
      </c>
      <c r="CZ574" t="s">
        <v>126</v>
      </c>
      <c r="DA574" t="s">
        <v>113</v>
      </c>
      <c r="DB574" t="s">
        <v>113</v>
      </c>
      <c r="DC574" t="s">
        <v>121</v>
      </c>
      <c r="DD574" t="s">
        <v>113</v>
      </c>
    </row>
    <row r="575" spans="1:108" ht="15" customHeight="1" x14ac:dyDescent="0.25">
      <c r="A575" t="s">
        <v>12659</v>
      </c>
      <c r="B575" t="s">
        <v>129</v>
      </c>
      <c r="C575" s="1">
        <v>44109.530877199075</v>
      </c>
      <c r="D575" s="1">
        <v>44169</v>
      </c>
      <c r="E575" t="s">
        <v>121</v>
      </c>
      <c r="F575" t="s">
        <v>2130</v>
      </c>
      <c r="G575" t="s">
        <v>12799</v>
      </c>
      <c r="H575" t="s">
        <v>680</v>
      </c>
      <c r="I575">
        <v>15</v>
      </c>
      <c r="J575">
        <v>15</v>
      </c>
      <c r="K575" s="1">
        <v>44197</v>
      </c>
      <c r="L575" s="1">
        <v>44316</v>
      </c>
      <c r="M575" s="1">
        <v>44197</v>
      </c>
      <c r="N575" s="1">
        <v>44316</v>
      </c>
      <c r="O575" t="s">
        <v>132</v>
      </c>
      <c r="P575" t="s">
        <v>3232</v>
      </c>
      <c r="R575" t="s">
        <v>3233</v>
      </c>
      <c r="T575" t="s">
        <v>3234</v>
      </c>
      <c r="U575" t="s">
        <v>1200</v>
      </c>
      <c r="V575" s="3">
        <v>21921</v>
      </c>
      <c r="W575" t="s">
        <v>117</v>
      </c>
      <c r="Y575">
        <v>14103980090</v>
      </c>
      <c r="AA575">
        <v>711212</v>
      </c>
      <c r="AB575" t="s">
        <v>3235</v>
      </c>
      <c r="AC575" t="s">
        <v>3236</v>
      </c>
      <c r="AE575" t="s">
        <v>686</v>
      </c>
      <c r="AF575" t="s">
        <v>3233</v>
      </c>
      <c r="AH575" t="s">
        <v>3238</v>
      </c>
      <c r="AI575" t="s">
        <v>1200</v>
      </c>
      <c r="AJ575" s="3">
        <v>21921</v>
      </c>
      <c r="AK575" t="s">
        <v>117</v>
      </c>
      <c r="AM575">
        <v>14103980090</v>
      </c>
      <c r="AO575" t="s">
        <v>3239</v>
      </c>
      <c r="AP575" t="s">
        <v>141</v>
      </c>
      <c r="AQ575" t="s">
        <v>688</v>
      </c>
      <c r="AR575" t="s">
        <v>689</v>
      </c>
      <c r="AS575" t="s">
        <v>690</v>
      </c>
      <c r="AT575" t="s">
        <v>691</v>
      </c>
      <c r="AU575" t="s">
        <v>692</v>
      </c>
      <c r="AV575" t="s">
        <v>693</v>
      </c>
      <c r="AW575" t="s">
        <v>522</v>
      </c>
      <c r="AX575" s="3">
        <v>73069</v>
      </c>
      <c r="AY575" t="s">
        <v>117</v>
      </c>
      <c r="BA575">
        <v>14053642525</v>
      </c>
      <c r="BC575" t="s">
        <v>694</v>
      </c>
      <c r="BD575" t="s">
        <v>695</v>
      </c>
      <c r="BE575" t="s">
        <v>522</v>
      </c>
      <c r="BF575" t="s">
        <v>696</v>
      </c>
      <c r="BG575" t="s">
        <v>234</v>
      </c>
      <c r="BH575" s="1">
        <v>44046.833333333336</v>
      </c>
      <c r="BI575">
        <v>56</v>
      </c>
      <c r="BJ575">
        <v>8</v>
      </c>
      <c r="BK575">
        <v>8</v>
      </c>
      <c r="BL575">
        <v>8</v>
      </c>
      <c r="BM575">
        <v>8</v>
      </c>
      <c r="BN575">
        <v>8</v>
      </c>
      <c r="BO575">
        <v>8</v>
      </c>
      <c r="BP575">
        <v>8</v>
      </c>
      <c r="BQ575" t="str">
        <f>"5:00 AM"</f>
        <v>5:00 AM</v>
      </c>
      <c r="BR575" t="str">
        <f>"5:00 PM"</f>
        <v>5:00 PM</v>
      </c>
      <c r="BS575" t="s">
        <v>120</v>
      </c>
      <c r="BT575">
        <v>0</v>
      </c>
      <c r="BU575">
        <v>1</v>
      </c>
      <c r="BV575" t="s">
        <v>113</v>
      </c>
      <c r="BW575">
        <v>0</v>
      </c>
      <c r="BX575" t="s">
        <v>697</v>
      </c>
      <c r="BY575" t="s">
        <v>3240</v>
      </c>
      <c r="BZ575" t="s">
        <v>3241</v>
      </c>
      <c r="CA575" t="s">
        <v>3242</v>
      </c>
      <c r="CB575" t="s">
        <v>234</v>
      </c>
      <c r="CC575" s="3">
        <v>33472</v>
      </c>
      <c r="CD575" t="s">
        <v>1991</v>
      </c>
      <c r="CE575" t="s">
        <v>888</v>
      </c>
      <c r="CF575" s="4">
        <v>13.7</v>
      </c>
      <c r="CG575" s="4">
        <v>13.7</v>
      </c>
      <c r="CH575" s="4">
        <v>20.55</v>
      </c>
      <c r="CI575" s="4">
        <v>20.55</v>
      </c>
      <c r="CJ575" t="s">
        <v>123</v>
      </c>
      <c r="CL575" t="s">
        <v>3243</v>
      </c>
      <c r="CO575" t="s">
        <v>124</v>
      </c>
      <c r="CP575" t="s">
        <v>113</v>
      </c>
      <c r="CQ575" t="s">
        <v>113</v>
      </c>
      <c r="CR575" t="s">
        <v>121</v>
      </c>
      <c r="CS575" t="s">
        <v>113</v>
      </c>
      <c r="CT575" t="s">
        <v>121</v>
      </c>
      <c r="CU575" t="s">
        <v>113</v>
      </c>
      <c r="CV575" t="s">
        <v>703</v>
      </c>
      <c r="CW575" t="str">
        <f>"14103985211"</f>
        <v>14103985211</v>
      </c>
      <c r="CX575" t="s">
        <v>3239</v>
      </c>
      <c r="CY575" t="s">
        <v>124</v>
      </c>
      <c r="CZ575" t="s">
        <v>126</v>
      </c>
      <c r="DA575" t="s">
        <v>113</v>
      </c>
      <c r="DB575" t="s">
        <v>113</v>
      </c>
      <c r="DC575" t="s">
        <v>121</v>
      </c>
      <c r="DD575" t="s">
        <v>113</v>
      </c>
    </row>
    <row r="576" spans="1:108" ht="15" customHeight="1" x14ac:dyDescent="0.25">
      <c r="A576" t="s">
        <v>5657</v>
      </c>
      <c r="B576" t="s">
        <v>129</v>
      </c>
      <c r="C576" s="1">
        <v>44109.566583564818</v>
      </c>
      <c r="D576" s="1">
        <v>44158</v>
      </c>
      <c r="E576" t="s">
        <v>113</v>
      </c>
      <c r="F576" t="s">
        <v>775</v>
      </c>
      <c r="G576" t="s">
        <v>12799</v>
      </c>
      <c r="H576" t="s">
        <v>680</v>
      </c>
      <c r="I576">
        <v>7</v>
      </c>
      <c r="J576">
        <v>7</v>
      </c>
      <c r="K576" s="1">
        <v>44197</v>
      </c>
      <c r="L576" s="1">
        <v>44500</v>
      </c>
      <c r="M576" s="1">
        <v>44197</v>
      </c>
      <c r="N576" s="1">
        <v>44500</v>
      </c>
      <c r="O576" t="s">
        <v>115</v>
      </c>
      <c r="P576" t="s">
        <v>5658</v>
      </c>
      <c r="Q576" t="s">
        <v>5659</v>
      </c>
      <c r="R576" t="s">
        <v>5660</v>
      </c>
      <c r="T576" t="s">
        <v>5661</v>
      </c>
      <c r="U576" t="s">
        <v>299</v>
      </c>
      <c r="V576" s="3">
        <v>93021</v>
      </c>
      <c r="W576" t="s">
        <v>117</v>
      </c>
      <c r="Y576">
        <v>18184140278</v>
      </c>
      <c r="AA576">
        <v>71121</v>
      </c>
      <c r="AB576" t="s">
        <v>5662</v>
      </c>
      <c r="AC576" t="s">
        <v>3560</v>
      </c>
      <c r="AE576" t="s">
        <v>1215</v>
      </c>
      <c r="AF576" t="s">
        <v>5660</v>
      </c>
      <c r="AH576" t="s">
        <v>5661</v>
      </c>
      <c r="AI576" t="s">
        <v>299</v>
      </c>
      <c r="AJ576" s="3">
        <v>93021</v>
      </c>
      <c r="AK576" t="s">
        <v>117</v>
      </c>
      <c r="AM576">
        <v>18184140278</v>
      </c>
      <c r="AO576" t="s">
        <v>5663</v>
      </c>
      <c r="AP576" t="s">
        <v>141</v>
      </c>
      <c r="AQ576" t="s">
        <v>2480</v>
      </c>
      <c r="AR576" t="s">
        <v>2481</v>
      </c>
      <c r="AS576" t="s">
        <v>1219</v>
      </c>
      <c r="AT576" t="s">
        <v>3487</v>
      </c>
      <c r="AU576" t="s">
        <v>1035</v>
      </c>
      <c r="AV576" t="s">
        <v>3488</v>
      </c>
      <c r="AW576" t="s">
        <v>299</v>
      </c>
      <c r="AX576" s="3">
        <v>92008</v>
      </c>
      <c r="AY576" t="s">
        <v>117</v>
      </c>
      <c r="BA576">
        <v>17609185584</v>
      </c>
      <c r="BC576" t="s">
        <v>1223</v>
      </c>
      <c r="BD576" t="s">
        <v>3489</v>
      </c>
      <c r="BE576" t="s">
        <v>299</v>
      </c>
      <c r="BF576" t="s">
        <v>1225</v>
      </c>
      <c r="BG576" t="s">
        <v>299</v>
      </c>
      <c r="BH576" s="1">
        <v>44108.833333333336</v>
      </c>
      <c r="BI576">
        <v>48</v>
      </c>
      <c r="BJ576">
        <v>8</v>
      </c>
      <c r="BK576">
        <v>0</v>
      </c>
      <c r="BL576">
        <v>8</v>
      </c>
      <c r="BM576">
        <v>8</v>
      </c>
      <c r="BN576">
        <v>8</v>
      </c>
      <c r="BO576">
        <v>8</v>
      </c>
      <c r="BP576">
        <v>8</v>
      </c>
      <c r="BQ576" t="str">
        <f>"8:00 AM"</f>
        <v>8:00 AM</v>
      </c>
      <c r="BR576" t="str">
        <f>"6:00 PM"</f>
        <v>6:00 PM</v>
      </c>
      <c r="BS576" t="s">
        <v>120</v>
      </c>
      <c r="BT576">
        <v>0</v>
      </c>
      <c r="BU576">
        <v>0</v>
      </c>
      <c r="BV576" t="s">
        <v>113</v>
      </c>
      <c r="BW576">
        <v>0</v>
      </c>
      <c r="BX576" s="2" t="s">
        <v>1226</v>
      </c>
      <c r="BY576" t="s">
        <v>1227</v>
      </c>
      <c r="CA576" t="s">
        <v>1228</v>
      </c>
      <c r="CB576" t="s">
        <v>299</v>
      </c>
      <c r="CC576" s="3">
        <v>92274</v>
      </c>
      <c r="CD576" t="s">
        <v>870</v>
      </c>
      <c r="CE576" t="s">
        <v>871</v>
      </c>
      <c r="CF576" s="4">
        <v>16.989999999999998</v>
      </c>
      <c r="CG576" s="4">
        <v>16.989999999999998</v>
      </c>
      <c r="CH576" s="4">
        <v>25.49</v>
      </c>
      <c r="CI576" s="4">
        <v>25.49</v>
      </c>
      <c r="CJ576" t="s">
        <v>123</v>
      </c>
      <c r="CK576" t="s">
        <v>124</v>
      </c>
      <c r="CL576" t="s">
        <v>5664</v>
      </c>
      <c r="CO576" t="s">
        <v>124</v>
      </c>
      <c r="CP576" t="s">
        <v>121</v>
      </c>
      <c r="CQ576" t="s">
        <v>121</v>
      </c>
      <c r="CR576" t="s">
        <v>121</v>
      </c>
      <c r="CS576" t="s">
        <v>113</v>
      </c>
      <c r="CT576" t="s">
        <v>121</v>
      </c>
      <c r="CU576" t="s">
        <v>121</v>
      </c>
      <c r="CV576" t="s">
        <v>5665</v>
      </c>
      <c r="CW576" t="str">
        <f>"18184140278"</f>
        <v>18184140278</v>
      </c>
      <c r="CX576" t="s">
        <v>5663</v>
      </c>
      <c r="CY576" t="s">
        <v>124</v>
      </c>
      <c r="CZ576" t="s">
        <v>126</v>
      </c>
      <c r="DA576" t="s">
        <v>113</v>
      </c>
      <c r="DB576" t="s">
        <v>113</v>
      </c>
      <c r="DC576" t="s">
        <v>121</v>
      </c>
      <c r="DD576" t="s">
        <v>113</v>
      </c>
    </row>
    <row r="577" spans="1:113" ht="15" customHeight="1" x14ac:dyDescent="0.25">
      <c r="A577" t="s">
        <v>12482</v>
      </c>
      <c r="B577" t="s">
        <v>852</v>
      </c>
      <c r="C577" s="1">
        <v>44109.660891087966</v>
      </c>
      <c r="D577" s="1">
        <v>44176</v>
      </c>
      <c r="E577" t="s">
        <v>113</v>
      </c>
      <c r="F577" t="s">
        <v>12483</v>
      </c>
      <c r="G577" t="s">
        <v>12793</v>
      </c>
      <c r="H577" t="s">
        <v>436</v>
      </c>
      <c r="I577">
        <v>5</v>
      </c>
      <c r="K577" s="1">
        <v>44186</v>
      </c>
      <c r="L577" s="1">
        <v>44377</v>
      </c>
      <c r="O577" t="s">
        <v>115</v>
      </c>
      <c r="P577" t="s">
        <v>12484</v>
      </c>
      <c r="R577" t="s">
        <v>12485</v>
      </c>
      <c r="T577" t="s">
        <v>12025</v>
      </c>
      <c r="U577" t="s">
        <v>299</v>
      </c>
      <c r="V577" s="3">
        <v>92336</v>
      </c>
      <c r="W577" t="s">
        <v>117</v>
      </c>
      <c r="Y577">
        <v>19097148617</v>
      </c>
      <c r="AA577">
        <v>484121</v>
      </c>
      <c r="AB577" t="s">
        <v>12486</v>
      </c>
      <c r="AC577" t="s">
        <v>12487</v>
      </c>
      <c r="AE577" t="s">
        <v>12488</v>
      </c>
      <c r="AF577" t="s">
        <v>12489</v>
      </c>
      <c r="AH577" t="s">
        <v>12025</v>
      </c>
      <c r="AI577" t="s">
        <v>299</v>
      </c>
      <c r="AJ577" s="3">
        <v>92335</v>
      </c>
      <c r="AK577" t="s">
        <v>117</v>
      </c>
      <c r="AM577">
        <v>19097148617</v>
      </c>
      <c r="AO577" t="s">
        <v>12490</v>
      </c>
      <c r="AP577" t="s">
        <v>141</v>
      </c>
      <c r="AQ577" t="s">
        <v>12491</v>
      </c>
      <c r="AR577" t="s">
        <v>992</v>
      </c>
      <c r="AS577" t="s">
        <v>931</v>
      </c>
      <c r="AT577" t="s">
        <v>12492</v>
      </c>
      <c r="AU577" t="s">
        <v>564</v>
      </c>
      <c r="AV577" t="s">
        <v>2099</v>
      </c>
      <c r="AW577" t="s">
        <v>1200</v>
      </c>
      <c r="AX577" s="3">
        <v>21117</v>
      </c>
      <c r="AY577" t="s">
        <v>117</v>
      </c>
      <c r="BA577">
        <v>14103565440</v>
      </c>
      <c r="BC577" t="s">
        <v>12493</v>
      </c>
      <c r="BD577" t="s">
        <v>12494</v>
      </c>
      <c r="BE577" t="s">
        <v>116</v>
      </c>
      <c r="BF577" t="s">
        <v>666</v>
      </c>
      <c r="BG577" t="s">
        <v>299</v>
      </c>
      <c r="BH577" s="1">
        <v>44102.833333333336</v>
      </c>
      <c r="BI577">
        <v>59</v>
      </c>
      <c r="BJ577">
        <v>0</v>
      </c>
      <c r="BK577">
        <v>10.5</v>
      </c>
      <c r="BL577">
        <v>10.5</v>
      </c>
      <c r="BM577">
        <v>10.5</v>
      </c>
      <c r="BN577">
        <v>10.5</v>
      </c>
      <c r="BO577">
        <v>10.5</v>
      </c>
      <c r="BP577">
        <v>6.5</v>
      </c>
      <c r="BQ577" t="str">
        <f>"5:00 AM"</f>
        <v>5:00 AM</v>
      </c>
      <c r="BR577" t="str">
        <f>"3:30 PM"</f>
        <v>3:30 PM</v>
      </c>
      <c r="BS577" t="s">
        <v>120</v>
      </c>
      <c r="BT577">
        <v>0</v>
      </c>
      <c r="BU577">
        <v>24</v>
      </c>
      <c r="BV577" t="s">
        <v>113</v>
      </c>
      <c r="BW577">
        <v>0</v>
      </c>
      <c r="BX577" s="2" t="s">
        <v>12495</v>
      </c>
      <c r="BY577" t="s">
        <v>12489</v>
      </c>
      <c r="CA577" t="s">
        <v>12025</v>
      </c>
      <c r="CB577" t="s">
        <v>299</v>
      </c>
      <c r="CC577" s="3">
        <v>92335</v>
      </c>
      <c r="CD577" t="s">
        <v>8786</v>
      </c>
      <c r="CE577" t="s">
        <v>1230</v>
      </c>
      <c r="CF577" s="4">
        <v>23.93</v>
      </c>
      <c r="CJ577" t="s">
        <v>123</v>
      </c>
      <c r="CK577" t="s">
        <v>12496</v>
      </c>
      <c r="CL577" t="s">
        <v>12497</v>
      </c>
      <c r="CO577" t="s">
        <v>124</v>
      </c>
      <c r="CP577" t="s">
        <v>113</v>
      </c>
      <c r="CQ577" t="s">
        <v>113</v>
      </c>
      <c r="CR577" t="s">
        <v>113</v>
      </c>
      <c r="CS577" t="s">
        <v>113</v>
      </c>
      <c r="CT577" t="s">
        <v>121</v>
      </c>
      <c r="CU577" t="s">
        <v>113</v>
      </c>
      <c r="CV577" t="s">
        <v>12498</v>
      </c>
      <c r="CW577" t="str">
        <f>"19097148617"</f>
        <v>19097148617</v>
      </c>
      <c r="CX577" t="s">
        <v>12490</v>
      </c>
      <c r="CY577" t="s">
        <v>124</v>
      </c>
      <c r="CZ577" t="s">
        <v>126</v>
      </c>
      <c r="DA577" t="s">
        <v>113</v>
      </c>
      <c r="DB577" t="s">
        <v>113</v>
      </c>
      <c r="DC577" t="s">
        <v>121</v>
      </c>
      <c r="DD577" t="s">
        <v>113</v>
      </c>
      <c r="DE577" t="s">
        <v>12499</v>
      </c>
      <c r="DF577" t="s">
        <v>12500</v>
      </c>
      <c r="DG577" t="s">
        <v>144</v>
      </c>
      <c r="DH577" t="s">
        <v>12494</v>
      </c>
      <c r="DI577" t="s">
        <v>12493</v>
      </c>
    </row>
    <row r="578" spans="1:113" ht="15" customHeight="1" x14ac:dyDescent="0.25">
      <c r="A578" t="s">
        <v>5810</v>
      </c>
      <c r="B578" t="s">
        <v>1009</v>
      </c>
      <c r="C578" s="1">
        <v>44110.000169560182</v>
      </c>
      <c r="D578" s="1">
        <v>44151</v>
      </c>
      <c r="E578" t="s">
        <v>113</v>
      </c>
      <c r="F578" t="s">
        <v>587</v>
      </c>
      <c r="G578" t="s">
        <v>12786</v>
      </c>
      <c r="H578" t="s">
        <v>131</v>
      </c>
      <c r="I578">
        <v>40</v>
      </c>
      <c r="J578">
        <v>40</v>
      </c>
      <c r="K578" s="1">
        <v>44200</v>
      </c>
      <c r="L578" s="1">
        <v>44492</v>
      </c>
      <c r="M578" s="1">
        <v>44200</v>
      </c>
      <c r="N578" s="1">
        <v>44492</v>
      </c>
      <c r="O578" t="s">
        <v>132</v>
      </c>
      <c r="P578" t="s">
        <v>5811</v>
      </c>
      <c r="R578" t="s">
        <v>5812</v>
      </c>
      <c r="T578" t="s">
        <v>529</v>
      </c>
      <c r="U578" t="s">
        <v>136</v>
      </c>
      <c r="V578" s="3">
        <v>46268</v>
      </c>
      <c r="W578" t="s">
        <v>117</v>
      </c>
      <c r="Y578">
        <v>13172476316</v>
      </c>
      <c r="AA578">
        <v>56173</v>
      </c>
      <c r="AB578" t="s">
        <v>5813</v>
      </c>
      <c r="AC578" t="s">
        <v>992</v>
      </c>
      <c r="AD578" t="s">
        <v>575</v>
      </c>
      <c r="AE578" t="s">
        <v>5814</v>
      </c>
      <c r="AF578" t="s">
        <v>5812</v>
      </c>
      <c r="AH578" t="s">
        <v>529</v>
      </c>
      <c r="AI578" t="s">
        <v>136</v>
      </c>
      <c r="AJ578" s="3">
        <v>46268</v>
      </c>
      <c r="AK578" t="s">
        <v>117</v>
      </c>
      <c r="AM578">
        <v>13172476316</v>
      </c>
      <c r="AO578" t="s">
        <v>124</v>
      </c>
      <c r="AP578" t="s">
        <v>239</v>
      </c>
      <c r="AQ578" t="s">
        <v>756</v>
      </c>
      <c r="AR578" t="s">
        <v>757</v>
      </c>
      <c r="AS578" t="s">
        <v>758</v>
      </c>
      <c r="AT578" t="s">
        <v>1784</v>
      </c>
      <c r="AU578" t="s">
        <v>1785</v>
      </c>
      <c r="AV578" t="s">
        <v>1786</v>
      </c>
      <c r="AW578" t="s">
        <v>610</v>
      </c>
      <c r="AX578" s="3">
        <v>22949</v>
      </c>
      <c r="AY578" t="s">
        <v>117</v>
      </c>
      <c r="BA578">
        <v>14342634300</v>
      </c>
      <c r="BC578" t="s">
        <v>1787</v>
      </c>
      <c r="BD578" t="s">
        <v>762</v>
      </c>
      <c r="BG578" t="s">
        <v>136</v>
      </c>
      <c r="BH578" s="1">
        <v>44109.833333333336</v>
      </c>
      <c r="BI578">
        <v>40</v>
      </c>
      <c r="BJ578">
        <v>0</v>
      </c>
      <c r="BK578">
        <v>8</v>
      </c>
      <c r="BL578">
        <v>8</v>
      </c>
      <c r="BM578">
        <v>8</v>
      </c>
      <c r="BN578">
        <v>8</v>
      </c>
      <c r="BO578">
        <v>8</v>
      </c>
      <c r="BP578">
        <v>0</v>
      </c>
      <c r="BQ578" t="str">
        <f>"7:00 AM"</f>
        <v>7:00 AM</v>
      </c>
      <c r="BR578" t="str">
        <f>"3:30 PM"</f>
        <v>3:30 PM</v>
      </c>
      <c r="BS578" t="s">
        <v>120</v>
      </c>
      <c r="BT578">
        <v>0</v>
      </c>
      <c r="BU578">
        <v>0</v>
      </c>
      <c r="BV578" t="s">
        <v>113</v>
      </c>
      <c r="BW578">
        <v>0</v>
      </c>
      <c r="BX578" t="s">
        <v>5815</v>
      </c>
      <c r="BY578" t="s">
        <v>5816</v>
      </c>
      <c r="CA578" t="s">
        <v>529</v>
      </c>
      <c r="CB578" t="s">
        <v>136</v>
      </c>
      <c r="CC578" s="3">
        <v>46268</v>
      </c>
      <c r="CD578" t="s">
        <v>188</v>
      </c>
      <c r="CE578" t="s">
        <v>530</v>
      </c>
      <c r="CF578" s="4">
        <v>15.51</v>
      </c>
      <c r="CH578" s="4">
        <v>23.27</v>
      </c>
      <c r="CJ578" t="s">
        <v>123</v>
      </c>
      <c r="CK578" t="s">
        <v>1745</v>
      </c>
      <c r="CL578" t="s">
        <v>5817</v>
      </c>
      <c r="CO578" t="s">
        <v>124</v>
      </c>
      <c r="CP578" t="s">
        <v>121</v>
      </c>
      <c r="CQ578" t="s">
        <v>121</v>
      </c>
      <c r="CR578" t="s">
        <v>121</v>
      </c>
      <c r="CS578" t="s">
        <v>121</v>
      </c>
      <c r="CT578" t="s">
        <v>121</v>
      </c>
      <c r="CU578" t="s">
        <v>121</v>
      </c>
      <c r="CV578" t="s">
        <v>5818</v>
      </c>
      <c r="CW578" t="str">
        <f>"N/A"</f>
        <v>N/A</v>
      </c>
      <c r="CX578" t="s">
        <v>5819</v>
      </c>
      <c r="CY578" t="s">
        <v>982</v>
      </c>
      <c r="CZ578" t="s">
        <v>126</v>
      </c>
      <c r="DA578" t="s">
        <v>113</v>
      </c>
      <c r="DB578" t="s">
        <v>121</v>
      </c>
      <c r="DC578" t="s">
        <v>121</v>
      </c>
      <c r="DD578" t="s">
        <v>113</v>
      </c>
      <c r="DE578" t="s">
        <v>1795</v>
      </c>
      <c r="DF578" t="s">
        <v>735</v>
      </c>
      <c r="DG578" t="s">
        <v>731</v>
      </c>
      <c r="DH578" t="s">
        <v>762</v>
      </c>
      <c r="DI578" t="s">
        <v>1787</v>
      </c>
    </row>
    <row r="579" spans="1:113" ht="15" customHeight="1" x14ac:dyDescent="0.25">
      <c r="A579" t="s">
        <v>4313</v>
      </c>
      <c r="B579" t="s">
        <v>1009</v>
      </c>
      <c r="C579" s="1">
        <v>44110.00060428241</v>
      </c>
      <c r="D579" s="1">
        <v>44151</v>
      </c>
      <c r="E579" t="s">
        <v>113</v>
      </c>
      <c r="F579" t="s">
        <v>1274</v>
      </c>
      <c r="G579" t="s">
        <v>12786</v>
      </c>
      <c r="H579" t="s">
        <v>131</v>
      </c>
      <c r="I579">
        <v>60</v>
      </c>
      <c r="J579">
        <v>60</v>
      </c>
      <c r="K579" s="1">
        <v>44200</v>
      </c>
      <c r="L579" s="1">
        <v>44489</v>
      </c>
      <c r="M579" s="1">
        <v>44200</v>
      </c>
      <c r="N579" s="1">
        <v>44489</v>
      </c>
      <c r="O579" t="s">
        <v>132</v>
      </c>
      <c r="P579" t="s">
        <v>4314</v>
      </c>
      <c r="R579" t="s">
        <v>3337</v>
      </c>
      <c r="T579" t="s">
        <v>3338</v>
      </c>
      <c r="U579" t="s">
        <v>750</v>
      </c>
      <c r="V579" s="3">
        <v>45241</v>
      </c>
      <c r="W579" t="s">
        <v>117</v>
      </c>
      <c r="Y579">
        <v>18005700213</v>
      </c>
      <c r="Z579">
        <v>1013</v>
      </c>
      <c r="AA579">
        <v>56173</v>
      </c>
      <c r="AB579" t="s">
        <v>3339</v>
      </c>
      <c r="AC579" t="s">
        <v>3340</v>
      </c>
      <c r="AD579" t="s">
        <v>2067</v>
      </c>
      <c r="AE579" t="s">
        <v>3341</v>
      </c>
      <c r="AF579" t="s">
        <v>3337</v>
      </c>
      <c r="AH579" t="s">
        <v>3338</v>
      </c>
      <c r="AI579" t="s">
        <v>750</v>
      </c>
      <c r="AJ579" s="3">
        <v>45241</v>
      </c>
      <c r="AK579" t="s">
        <v>117</v>
      </c>
      <c r="AM579">
        <v>18005700213</v>
      </c>
      <c r="AN579">
        <v>1013</v>
      </c>
      <c r="AO579" t="s">
        <v>124</v>
      </c>
      <c r="AP579" t="s">
        <v>239</v>
      </c>
      <c r="AQ579" t="s">
        <v>756</v>
      </c>
      <c r="AR579" t="s">
        <v>757</v>
      </c>
      <c r="AS579" t="s">
        <v>758</v>
      </c>
      <c r="AT579" t="s">
        <v>1784</v>
      </c>
      <c r="AU579" t="s">
        <v>1785</v>
      </c>
      <c r="AV579" t="s">
        <v>1786</v>
      </c>
      <c r="AW579" t="s">
        <v>610</v>
      </c>
      <c r="AX579" s="3">
        <v>22949</v>
      </c>
      <c r="AY579" t="s">
        <v>117</v>
      </c>
      <c r="BA579">
        <v>14342634300</v>
      </c>
      <c r="BC579" t="s">
        <v>1787</v>
      </c>
      <c r="BD579" t="s">
        <v>762</v>
      </c>
      <c r="BG579" t="s">
        <v>750</v>
      </c>
      <c r="BH579" s="1">
        <v>44109.833333333336</v>
      </c>
      <c r="BI579">
        <v>40</v>
      </c>
      <c r="BJ579">
        <v>0</v>
      </c>
      <c r="BK579">
        <v>8</v>
      </c>
      <c r="BL579">
        <v>8</v>
      </c>
      <c r="BM579">
        <v>8</v>
      </c>
      <c r="BN579">
        <v>8</v>
      </c>
      <c r="BO579">
        <v>8</v>
      </c>
      <c r="BP579">
        <v>0</v>
      </c>
      <c r="BQ579" t="str">
        <f>"7:00 AM"</f>
        <v>7:00 AM</v>
      </c>
      <c r="BR579" t="str">
        <f>"3:30 PM"</f>
        <v>3:30 PM</v>
      </c>
      <c r="BS579" t="s">
        <v>120</v>
      </c>
      <c r="BT579">
        <v>0</v>
      </c>
      <c r="BU579">
        <v>0</v>
      </c>
      <c r="BV579" t="s">
        <v>113</v>
      </c>
      <c r="BW579">
        <v>0</v>
      </c>
      <c r="BX579" t="s">
        <v>3342</v>
      </c>
      <c r="BY579" t="s">
        <v>4315</v>
      </c>
      <c r="CA579" t="s">
        <v>3338</v>
      </c>
      <c r="CB579" t="s">
        <v>750</v>
      </c>
      <c r="CC579" s="3">
        <v>45241</v>
      </c>
      <c r="CD579" t="s">
        <v>4316</v>
      </c>
      <c r="CE579" t="s">
        <v>2279</v>
      </c>
      <c r="CF579" s="4">
        <v>14.88</v>
      </c>
      <c r="CH579" s="4">
        <v>22.32</v>
      </c>
      <c r="CJ579" t="s">
        <v>123</v>
      </c>
      <c r="CK579" t="s">
        <v>1745</v>
      </c>
      <c r="CL579" t="s">
        <v>4317</v>
      </c>
      <c r="CO579" t="s">
        <v>124</v>
      </c>
      <c r="CP579" t="s">
        <v>121</v>
      </c>
      <c r="CQ579" t="s">
        <v>121</v>
      </c>
      <c r="CR579" t="s">
        <v>121</v>
      </c>
      <c r="CS579" t="s">
        <v>121</v>
      </c>
      <c r="CT579" t="s">
        <v>121</v>
      </c>
      <c r="CU579" t="s">
        <v>121</v>
      </c>
      <c r="CV579" t="s">
        <v>4318</v>
      </c>
      <c r="CW579" t="str">
        <f>"N/A"</f>
        <v>N/A</v>
      </c>
      <c r="CX579" t="s">
        <v>3347</v>
      </c>
      <c r="CY579" t="s">
        <v>771</v>
      </c>
      <c r="CZ579" t="s">
        <v>126</v>
      </c>
      <c r="DA579" t="s">
        <v>113</v>
      </c>
      <c r="DB579" t="s">
        <v>121</v>
      </c>
      <c r="DC579" t="s">
        <v>121</v>
      </c>
      <c r="DD579" t="s">
        <v>113</v>
      </c>
      <c r="DE579" t="s">
        <v>1795</v>
      </c>
      <c r="DF579" t="s">
        <v>735</v>
      </c>
      <c r="DG579" t="s">
        <v>731</v>
      </c>
      <c r="DH579" t="s">
        <v>762</v>
      </c>
      <c r="DI579" t="s">
        <v>1787</v>
      </c>
    </row>
    <row r="580" spans="1:113" ht="15" customHeight="1" x14ac:dyDescent="0.25">
      <c r="A580" t="s">
        <v>7828</v>
      </c>
      <c r="B580" t="s">
        <v>1009</v>
      </c>
      <c r="C580" s="1">
        <v>44110.001097453707</v>
      </c>
      <c r="D580" s="1">
        <v>44151</v>
      </c>
      <c r="E580" t="s">
        <v>113</v>
      </c>
      <c r="F580" t="s">
        <v>4442</v>
      </c>
      <c r="G580" t="s">
        <v>12836</v>
      </c>
      <c r="H580" t="s">
        <v>4443</v>
      </c>
      <c r="I580">
        <v>30</v>
      </c>
      <c r="J580">
        <v>30</v>
      </c>
      <c r="K580" s="1">
        <v>44200</v>
      </c>
      <c r="L580" s="1">
        <v>44504</v>
      </c>
      <c r="M580" s="1">
        <v>44200</v>
      </c>
      <c r="N580" s="1">
        <v>44504</v>
      </c>
      <c r="O580" t="s">
        <v>115</v>
      </c>
      <c r="P580" t="s">
        <v>7829</v>
      </c>
      <c r="R580" t="s">
        <v>4445</v>
      </c>
      <c r="T580" t="s">
        <v>4446</v>
      </c>
      <c r="U580" t="s">
        <v>158</v>
      </c>
      <c r="V580" s="3">
        <v>77598</v>
      </c>
      <c r="W580" t="s">
        <v>117</v>
      </c>
      <c r="Y580">
        <v>12812801100</v>
      </c>
      <c r="AA580">
        <v>56173</v>
      </c>
      <c r="AB580" t="s">
        <v>4447</v>
      </c>
      <c r="AC580" t="s">
        <v>4448</v>
      </c>
      <c r="AE580" t="s">
        <v>2272</v>
      </c>
      <c r="AF580" t="s">
        <v>4445</v>
      </c>
      <c r="AH580" t="s">
        <v>4449</v>
      </c>
      <c r="AI580" t="s">
        <v>158</v>
      </c>
      <c r="AJ580" s="3">
        <v>77598</v>
      </c>
      <c r="AK580" t="s">
        <v>117</v>
      </c>
      <c r="AM580">
        <v>12812801100</v>
      </c>
      <c r="AO580" t="s">
        <v>124</v>
      </c>
      <c r="AP580" t="s">
        <v>239</v>
      </c>
      <c r="AQ580" t="s">
        <v>756</v>
      </c>
      <c r="AR580" t="s">
        <v>757</v>
      </c>
      <c r="AT580" t="s">
        <v>975</v>
      </c>
      <c r="AV580" t="s">
        <v>976</v>
      </c>
      <c r="AW580" t="s">
        <v>610</v>
      </c>
      <c r="AX580" s="3">
        <v>22903</v>
      </c>
      <c r="AY580" t="s">
        <v>117</v>
      </c>
      <c r="BA580">
        <v>14342634300</v>
      </c>
      <c r="BC580" t="s">
        <v>1201</v>
      </c>
      <c r="BD580" t="s">
        <v>762</v>
      </c>
      <c r="BG580" t="s">
        <v>158</v>
      </c>
      <c r="BH580" s="1">
        <v>44109.833333333336</v>
      </c>
      <c r="BI580">
        <v>40</v>
      </c>
      <c r="BJ580">
        <v>0</v>
      </c>
      <c r="BK580">
        <v>8</v>
      </c>
      <c r="BL580">
        <v>8</v>
      </c>
      <c r="BM580">
        <v>8</v>
      </c>
      <c r="BN580">
        <v>8</v>
      </c>
      <c r="BO580">
        <v>8</v>
      </c>
      <c r="BP580">
        <v>0</v>
      </c>
      <c r="BQ580" t="str">
        <f>"7:00 AM"</f>
        <v>7:00 AM</v>
      </c>
      <c r="BR580" t="str">
        <f>"4:00 PM"</f>
        <v>4:00 PM</v>
      </c>
      <c r="BS580" t="s">
        <v>120</v>
      </c>
      <c r="BT580">
        <v>0</v>
      </c>
      <c r="BU580">
        <v>0</v>
      </c>
      <c r="BV580" t="s">
        <v>113</v>
      </c>
      <c r="BW580">
        <v>0</v>
      </c>
      <c r="BX580" t="s">
        <v>4450</v>
      </c>
      <c r="BY580" t="s">
        <v>7830</v>
      </c>
      <c r="CA580" t="s">
        <v>4530</v>
      </c>
      <c r="CB580" t="s">
        <v>158</v>
      </c>
      <c r="CC580" s="3">
        <v>77705</v>
      </c>
      <c r="CD580" t="s">
        <v>3707</v>
      </c>
      <c r="CE580" t="s">
        <v>4535</v>
      </c>
      <c r="CF580" s="4">
        <v>16.399999999999999</v>
      </c>
      <c r="CH580" s="4">
        <v>24.6</v>
      </c>
      <c r="CJ580" t="s">
        <v>123</v>
      </c>
      <c r="CK580" t="s">
        <v>1745</v>
      </c>
      <c r="CL580" t="s">
        <v>7831</v>
      </c>
      <c r="CO580" t="s">
        <v>124</v>
      </c>
      <c r="CP580" t="s">
        <v>121</v>
      </c>
      <c r="CQ580" t="s">
        <v>121</v>
      </c>
      <c r="CR580" t="s">
        <v>121</v>
      </c>
      <c r="CS580" t="s">
        <v>121</v>
      </c>
      <c r="CT580" t="s">
        <v>121</v>
      </c>
      <c r="CU580" t="s">
        <v>121</v>
      </c>
      <c r="CV580" t="s">
        <v>7832</v>
      </c>
      <c r="CW580" t="str">
        <f>"N/A"</f>
        <v>N/A</v>
      </c>
      <c r="CX580" t="s">
        <v>4456</v>
      </c>
      <c r="CY580" t="s">
        <v>7833</v>
      </c>
      <c r="CZ580" t="s">
        <v>126</v>
      </c>
      <c r="DA580" t="s">
        <v>113</v>
      </c>
      <c r="DB580" t="s">
        <v>113</v>
      </c>
      <c r="DC580" t="s">
        <v>121</v>
      </c>
      <c r="DD580" t="s">
        <v>113</v>
      </c>
      <c r="DE580" t="s">
        <v>7314</v>
      </c>
      <c r="DF580" t="s">
        <v>7834</v>
      </c>
      <c r="DH580" t="s">
        <v>762</v>
      </c>
      <c r="DI580" t="s">
        <v>1201</v>
      </c>
    </row>
    <row r="581" spans="1:113" ht="15" customHeight="1" x14ac:dyDescent="0.25">
      <c r="A581" t="s">
        <v>7309</v>
      </c>
      <c r="B581" t="s">
        <v>129</v>
      </c>
      <c r="C581" s="1">
        <v>44110.000601041669</v>
      </c>
      <c r="D581" s="1">
        <v>44151</v>
      </c>
      <c r="E581" t="s">
        <v>113</v>
      </c>
      <c r="F581" t="s">
        <v>4442</v>
      </c>
      <c r="G581" t="s">
        <v>12836</v>
      </c>
      <c r="H581" t="s">
        <v>4443</v>
      </c>
      <c r="I581">
        <v>25</v>
      </c>
      <c r="J581">
        <v>25</v>
      </c>
      <c r="K581" s="1">
        <v>44200</v>
      </c>
      <c r="L581" s="1">
        <v>44504</v>
      </c>
      <c r="M581" s="1">
        <v>44200</v>
      </c>
      <c r="N581" s="1">
        <v>44504</v>
      </c>
      <c r="O581" t="s">
        <v>115</v>
      </c>
      <c r="P581" t="s">
        <v>7310</v>
      </c>
      <c r="R581" t="s">
        <v>4445</v>
      </c>
      <c r="T581" t="s">
        <v>4446</v>
      </c>
      <c r="U581" t="s">
        <v>158</v>
      </c>
      <c r="V581" s="3">
        <v>77598</v>
      </c>
      <c r="W581" t="s">
        <v>117</v>
      </c>
      <c r="Y581">
        <v>12812801100</v>
      </c>
      <c r="AA581">
        <v>56173</v>
      </c>
      <c r="AB581" t="s">
        <v>4447</v>
      </c>
      <c r="AC581" t="s">
        <v>4448</v>
      </c>
      <c r="AE581" t="s">
        <v>2272</v>
      </c>
      <c r="AF581" t="s">
        <v>4445</v>
      </c>
      <c r="AH581" t="s">
        <v>4449</v>
      </c>
      <c r="AI581" t="s">
        <v>158</v>
      </c>
      <c r="AJ581" s="3">
        <v>77598</v>
      </c>
      <c r="AK581" t="s">
        <v>117</v>
      </c>
      <c r="AM581">
        <v>12812801100</v>
      </c>
      <c r="AO581" t="s">
        <v>124</v>
      </c>
      <c r="AP581" t="s">
        <v>239</v>
      </c>
      <c r="AQ581" t="s">
        <v>756</v>
      </c>
      <c r="AR581" t="s">
        <v>757</v>
      </c>
      <c r="AT581" t="s">
        <v>975</v>
      </c>
      <c r="AV581" t="s">
        <v>976</v>
      </c>
      <c r="AW581" t="s">
        <v>610</v>
      </c>
      <c r="AX581" s="3">
        <v>22903</v>
      </c>
      <c r="AY581" t="s">
        <v>117</v>
      </c>
      <c r="BA581">
        <v>14342634300</v>
      </c>
      <c r="BC581" t="s">
        <v>1201</v>
      </c>
      <c r="BD581" t="s">
        <v>762</v>
      </c>
      <c r="BG581" t="s">
        <v>541</v>
      </c>
      <c r="BH581" s="1">
        <v>44109.833333333336</v>
      </c>
      <c r="BI581">
        <v>40</v>
      </c>
      <c r="BJ581">
        <v>0</v>
      </c>
      <c r="BK581">
        <v>8</v>
      </c>
      <c r="BL581">
        <v>8</v>
      </c>
      <c r="BM581">
        <v>8</v>
      </c>
      <c r="BN581">
        <v>8</v>
      </c>
      <c r="BO581">
        <v>8</v>
      </c>
      <c r="BP581">
        <v>0</v>
      </c>
      <c r="BQ581" t="str">
        <f>"7:00 AM"</f>
        <v>7:00 AM</v>
      </c>
      <c r="BR581" t="str">
        <f>"4:00 PM"</f>
        <v>4:00 PM</v>
      </c>
      <c r="BS581" t="s">
        <v>120</v>
      </c>
      <c r="BT581">
        <v>0</v>
      </c>
      <c r="BU581">
        <v>0</v>
      </c>
      <c r="BV581" t="s">
        <v>113</v>
      </c>
      <c r="BW581">
        <v>0</v>
      </c>
      <c r="BX581" t="s">
        <v>4450</v>
      </c>
      <c r="BY581" t="s">
        <v>7311</v>
      </c>
      <c r="CA581" t="s">
        <v>1255</v>
      </c>
      <c r="CB581" t="s">
        <v>541</v>
      </c>
      <c r="CC581" s="3">
        <v>70816</v>
      </c>
      <c r="CD581" t="s">
        <v>1265</v>
      </c>
      <c r="CE581" t="s">
        <v>1266</v>
      </c>
      <c r="CF581" s="4">
        <v>17.37</v>
      </c>
      <c r="CH581" s="4">
        <v>26.06</v>
      </c>
      <c r="CJ581" t="s">
        <v>123</v>
      </c>
      <c r="CK581" t="s">
        <v>1745</v>
      </c>
      <c r="CL581" t="s">
        <v>7312</v>
      </c>
      <c r="CO581" t="s">
        <v>124</v>
      </c>
      <c r="CP581" t="s">
        <v>121</v>
      </c>
      <c r="CQ581" t="s">
        <v>121</v>
      </c>
      <c r="CR581" t="s">
        <v>121</v>
      </c>
      <c r="CS581" t="s">
        <v>121</v>
      </c>
      <c r="CT581" t="s">
        <v>121</v>
      </c>
      <c r="CU581" t="s">
        <v>121</v>
      </c>
      <c r="CV581" t="s">
        <v>7313</v>
      </c>
      <c r="CW581" t="str">
        <f>"N/A"</f>
        <v>N/A</v>
      </c>
      <c r="CX581" t="s">
        <v>4456</v>
      </c>
      <c r="CY581" t="s">
        <v>4457</v>
      </c>
      <c r="CZ581" t="s">
        <v>126</v>
      </c>
      <c r="DA581" t="s">
        <v>113</v>
      </c>
      <c r="DB581" t="s">
        <v>113</v>
      </c>
      <c r="DC581" t="s">
        <v>121</v>
      </c>
      <c r="DD581" t="s">
        <v>113</v>
      </c>
      <c r="DE581" t="s">
        <v>7314</v>
      </c>
      <c r="DF581" t="s">
        <v>773</v>
      </c>
      <c r="DH581" t="s">
        <v>762</v>
      </c>
      <c r="DI581" t="s">
        <v>1201</v>
      </c>
    </row>
    <row r="582" spans="1:113" ht="15" customHeight="1" x14ac:dyDescent="0.25">
      <c r="A582" t="s">
        <v>3335</v>
      </c>
      <c r="B582" t="s">
        <v>1009</v>
      </c>
      <c r="C582" s="1">
        <v>44110.000960069447</v>
      </c>
      <c r="D582" s="1">
        <v>44151</v>
      </c>
      <c r="E582" t="s">
        <v>113</v>
      </c>
      <c r="F582" t="s">
        <v>1274</v>
      </c>
      <c r="G582" t="s">
        <v>12786</v>
      </c>
      <c r="H582" t="s">
        <v>131</v>
      </c>
      <c r="I582">
        <v>10</v>
      </c>
      <c r="J582">
        <v>10</v>
      </c>
      <c r="K582" s="1">
        <v>44200</v>
      </c>
      <c r="L582" s="1">
        <v>44489</v>
      </c>
      <c r="M582" s="1">
        <v>44200</v>
      </c>
      <c r="N582" s="1">
        <v>44489</v>
      </c>
      <c r="O582" t="s">
        <v>132</v>
      </c>
      <c r="P582" t="s">
        <v>3336</v>
      </c>
      <c r="R582" t="s">
        <v>3337</v>
      </c>
      <c r="T582" t="s">
        <v>3338</v>
      </c>
      <c r="U582" t="s">
        <v>750</v>
      </c>
      <c r="V582" s="3">
        <v>45241</v>
      </c>
      <c r="W582" t="s">
        <v>117</v>
      </c>
      <c r="Y582">
        <v>18005700213</v>
      </c>
      <c r="Z582">
        <v>1013</v>
      </c>
      <c r="AA582">
        <v>56173</v>
      </c>
      <c r="AB582" t="s">
        <v>3339</v>
      </c>
      <c r="AC582" t="s">
        <v>3340</v>
      </c>
      <c r="AD582" t="s">
        <v>2067</v>
      </c>
      <c r="AE582" t="s">
        <v>3341</v>
      </c>
      <c r="AF582" t="s">
        <v>3337</v>
      </c>
      <c r="AH582" t="s">
        <v>3338</v>
      </c>
      <c r="AI582" t="s">
        <v>750</v>
      </c>
      <c r="AJ582" s="3">
        <v>45241</v>
      </c>
      <c r="AK582" t="s">
        <v>117</v>
      </c>
      <c r="AM582">
        <v>18005700213</v>
      </c>
      <c r="AN582">
        <v>1013</v>
      </c>
      <c r="AO582" t="s">
        <v>124</v>
      </c>
      <c r="AP582" t="s">
        <v>239</v>
      </c>
      <c r="AQ582" t="s">
        <v>756</v>
      </c>
      <c r="AR582" t="s">
        <v>757</v>
      </c>
      <c r="AS582" t="s">
        <v>758</v>
      </c>
      <c r="AT582" t="s">
        <v>1784</v>
      </c>
      <c r="AU582" t="s">
        <v>1785</v>
      </c>
      <c r="AV582" t="s">
        <v>1786</v>
      </c>
      <c r="AW582" t="s">
        <v>610</v>
      </c>
      <c r="AX582" s="3">
        <v>22949</v>
      </c>
      <c r="AY582" t="s">
        <v>117</v>
      </c>
      <c r="BA582">
        <v>14342634300</v>
      </c>
      <c r="BC582" t="s">
        <v>1787</v>
      </c>
      <c r="BD582" t="s">
        <v>762</v>
      </c>
      <c r="BG582" t="s">
        <v>750</v>
      </c>
      <c r="BH582" s="1">
        <v>44109.833333333336</v>
      </c>
      <c r="BI582">
        <v>40</v>
      </c>
      <c r="BJ582">
        <v>0</v>
      </c>
      <c r="BK582">
        <v>8</v>
      </c>
      <c r="BL582">
        <v>8</v>
      </c>
      <c r="BM582">
        <v>8</v>
      </c>
      <c r="BN582">
        <v>8</v>
      </c>
      <c r="BO582">
        <v>8</v>
      </c>
      <c r="BP582">
        <v>0</v>
      </c>
      <c r="BQ582" t="str">
        <f>"7:00 AM"</f>
        <v>7:00 AM</v>
      </c>
      <c r="BR582" t="str">
        <f>"3:30 PM"</f>
        <v>3:30 PM</v>
      </c>
      <c r="BS582" t="s">
        <v>120</v>
      </c>
      <c r="BT582">
        <v>0</v>
      </c>
      <c r="BU582">
        <v>0</v>
      </c>
      <c r="BV582" t="s">
        <v>113</v>
      </c>
      <c r="BW582">
        <v>0</v>
      </c>
      <c r="BX582" t="s">
        <v>3342</v>
      </c>
      <c r="BY582" t="s">
        <v>3343</v>
      </c>
      <c r="CA582" t="s">
        <v>1996</v>
      </c>
      <c r="CB582" t="s">
        <v>750</v>
      </c>
      <c r="CC582" s="3">
        <v>45439</v>
      </c>
      <c r="CD582" t="s">
        <v>1556</v>
      </c>
      <c r="CE582" t="s">
        <v>3344</v>
      </c>
      <c r="CF582" s="4">
        <v>14.45</v>
      </c>
      <c r="CH582" s="4">
        <v>21.68</v>
      </c>
      <c r="CJ582" t="s">
        <v>123</v>
      </c>
      <c r="CK582" t="s">
        <v>1745</v>
      </c>
      <c r="CL582" t="s">
        <v>3345</v>
      </c>
      <c r="CO582" t="s">
        <v>124</v>
      </c>
      <c r="CP582" t="s">
        <v>121</v>
      </c>
      <c r="CQ582" t="s">
        <v>121</v>
      </c>
      <c r="CR582" t="s">
        <v>121</v>
      </c>
      <c r="CS582" t="s">
        <v>121</v>
      </c>
      <c r="CT582" t="s">
        <v>121</v>
      </c>
      <c r="CU582" t="s">
        <v>121</v>
      </c>
      <c r="CV582" t="s">
        <v>3346</v>
      </c>
      <c r="CW582" t="str">
        <f>"N/A"</f>
        <v>N/A</v>
      </c>
      <c r="CX582" t="s">
        <v>3347</v>
      </c>
      <c r="CY582" t="s">
        <v>771</v>
      </c>
      <c r="CZ582" t="s">
        <v>126</v>
      </c>
      <c r="DA582" t="s">
        <v>113</v>
      </c>
      <c r="DB582" t="s">
        <v>121</v>
      </c>
      <c r="DC582" t="s">
        <v>121</v>
      </c>
      <c r="DD582" t="s">
        <v>113</v>
      </c>
      <c r="DE582" t="s">
        <v>1795</v>
      </c>
      <c r="DF582" t="s">
        <v>735</v>
      </c>
      <c r="DG582" t="s">
        <v>731</v>
      </c>
      <c r="DH582" t="s">
        <v>762</v>
      </c>
      <c r="DI582" t="s">
        <v>1787</v>
      </c>
    </row>
    <row r="583" spans="1:113" ht="15" customHeight="1" x14ac:dyDescent="0.25">
      <c r="A583" t="s">
        <v>11901</v>
      </c>
      <c r="B583" t="s">
        <v>1009</v>
      </c>
      <c r="C583" s="1">
        <v>44110.001486342589</v>
      </c>
      <c r="D583" s="1">
        <v>44151</v>
      </c>
      <c r="E583" t="s">
        <v>113</v>
      </c>
      <c r="F583" t="s">
        <v>11902</v>
      </c>
      <c r="G583" t="s">
        <v>12786</v>
      </c>
      <c r="H583" t="s">
        <v>131</v>
      </c>
      <c r="I583">
        <v>14</v>
      </c>
      <c r="J583">
        <v>14</v>
      </c>
      <c r="K583" s="1">
        <v>44200</v>
      </c>
      <c r="L583" s="1">
        <v>44500</v>
      </c>
      <c r="M583" s="1">
        <v>44200</v>
      </c>
      <c r="N583" s="1">
        <v>44500</v>
      </c>
      <c r="O583" t="s">
        <v>132</v>
      </c>
      <c r="P583" t="s">
        <v>11903</v>
      </c>
      <c r="R583" t="s">
        <v>11904</v>
      </c>
      <c r="S583" t="s">
        <v>11905</v>
      </c>
      <c r="T583" t="s">
        <v>6657</v>
      </c>
      <c r="U583" t="s">
        <v>750</v>
      </c>
      <c r="V583" s="3">
        <v>43064</v>
      </c>
      <c r="W583" t="s">
        <v>117</v>
      </c>
      <c r="Y583">
        <v>16148737270</v>
      </c>
      <c r="AA583">
        <v>56173</v>
      </c>
      <c r="AB583" t="s">
        <v>11906</v>
      </c>
      <c r="AC583" t="s">
        <v>2660</v>
      </c>
      <c r="AE583" t="s">
        <v>263</v>
      </c>
      <c r="AF583" t="s">
        <v>11904</v>
      </c>
      <c r="AG583" t="s">
        <v>11907</v>
      </c>
      <c r="AH583" t="s">
        <v>6657</v>
      </c>
      <c r="AI583" t="s">
        <v>750</v>
      </c>
      <c r="AJ583" s="3">
        <v>43064</v>
      </c>
      <c r="AK583" t="s">
        <v>117</v>
      </c>
      <c r="AM583">
        <v>16148737270</v>
      </c>
      <c r="AO583" t="s">
        <v>517</v>
      </c>
      <c r="AP583" t="s">
        <v>239</v>
      </c>
      <c r="AQ583" t="s">
        <v>756</v>
      </c>
      <c r="AR583" t="s">
        <v>757</v>
      </c>
      <c r="AS583" t="s">
        <v>758</v>
      </c>
      <c r="AT583" t="s">
        <v>1784</v>
      </c>
      <c r="AU583" t="s">
        <v>1785</v>
      </c>
      <c r="AV583" t="s">
        <v>1786</v>
      </c>
      <c r="AW583" t="s">
        <v>610</v>
      </c>
      <c r="AX583" s="3">
        <v>22949</v>
      </c>
      <c r="AY583" t="s">
        <v>117</v>
      </c>
      <c r="BA583">
        <v>14342634300</v>
      </c>
      <c r="BC583" t="s">
        <v>1787</v>
      </c>
      <c r="BD583" t="s">
        <v>762</v>
      </c>
      <c r="BG583" t="s">
        <v>750</v>
      </c>
      <c r="BH583" s="1">
        <v>44109.833333333336</v>
      </c>
      <c r="BI583">
        <v>40</v>
      </c>
      <c r="BJ583">
        <v>0</v>
      </c>
      <c r="BK583">
        <v>8</v>
      </c>
      <c r="BL583">
        <v>8</v>
      </c>
      <c r="BM583">
        <v>8</v>
      </c>
      <c r="BN583">
        <v>8</v>
      </c>
      <c r="BO583">
        <v>8</v>
      </c>
      <c r="BP583">
        <v>0</v>
      </c>
      <c r="BQ583" t="str">
        <f>"7:30 AM"</f>
        <v>7:30 AM</v>
      </c>
      <c r="BR583" t="str">
        <f>"4:00 PM"</f>
        <v>4:00 PM</v>
      </c>
      <c r="BS583" t="s">
        <v>120</v>
      </c>
      <c r="BT583">
        <v>0</v>
      </c>
      <c r="BU583">
        <v>3</v>
      </c>
      <c r="BV583" t="s">
        <v>113</v>
      </c>
      <c r="BW583">
        <v>0</v>
      </c>
      <c r="BX583" t="s">
        <v>11908</v>
      </c>
      <c r="BY583" t="s">
        <v>11904</v>
      </c>
      <c r="CA583" t="s">
        <v>6657</v>
      </c>
      <c r="CB583" t="s">
        <v>750</v>
      </c>
      <c r="CC583" s="3">
        <v>43064</v>
      </c>
      <c r="CD583" t="s">
        <v>807</v>
      </c>
      <c r="CE583" t="s">
        <v>3581</v>
      </c>
      <c r="CF583" s="4">
        <v>15.18</v>
      </c>
      <c r="CH583" s="4">
        <v>22.77</v>
      </c>
      <c r="CJ583" t="s">
        <v>123</v>
      </c>
      <c r="CK583" t="s">
        <v>1745</v>
      </c>
      <c r="CL583" t="s">
        <v>11909</v>
      </c>
      <c r="CO583" t="s">
        <v>124</v>
      </c>
      <c r="CP583" t="s">
        <v>121</v>
      </c>
      <c r="CQ583" t="s">
        <v>121</v>
      </c>
      <c r="CR583" t="s">
        <v>121</v>
      </c>
      <c r="CS583" t="s">
        <v>113</v>
      </c>
      <c r="CT583" t="s">
        <v>121</v>
      </c>
      <c r="CU583" t="s">
        <v>121</v>
      </c>
      <c r="CV583" t="s">
        <v>11910</v>
      </c>
      <c r="CW583" t="str">
        <f>"N/A"</f>
        <v>N/A</v>
      </c>
      <c r="CX583" t="s">
        <v>11911</v>
      </c>
      <c r="CY583" t="s">
        <v>771</v>
      </c>
      <c r="CZ583" t="s">
        <v>126</v>
      </c>
      <c r="DA583" t="s">
        <v>113</v>
      </c>
      <c r="DB583" t="s">
        <v>121</v>
      </c>
      <c r="DC583" t="s">
        <v>121</v>
      </c>
      <c r="DD583" t="s">
        <v>113</v>
      </c>
      <c r="DE583" t="s">
        <v>1795</v>
      </c>
      <c r="DF583" t="s">
        <v>735</v>
      </c>
      <c r="DG583" t="s">
        <v>731</v>
      </c>
      <c r="DH583" t="s">
        <v>762</v>
      </c>
      <c r="DI583" t="s">
        <v>1787</v>
      </c>
    </row>
    <row r="584" spans="1:113" ht="15" customHeight="1" x14ac:dyDescent="0.25">
      <c r="A584" t="s">
        <v>11271</v>
      </c>
      <c r="B584" t="s">
        <v>129</v>
      </c>
      <c r="C584" s="1">
        <v>44110.001924421296</v>
      </c>
      <c r="D584" s="1">
        <v>44151</v>
      </c>
      <c r="E584" t="s">
        <v>113</v>
      </c>
      <c r="F584" t="s">
        <v>4442</v>
      </c>
      <c r="G584" t="s">
        <v>12836</v>
      </c>
      <c r="H584" t="s">
        <v>4443</v>
      </c>
      <c r="I584">
        <v>100</v>
      </c>
      <c r="J584">
        <v>100</v>
      </c>
      <c r="K584" s="1">
        <v>44200</v>
      </c>
      <c r="L584" s="1">
        <v>44504</v>
      </c>
      <c r="M584" s="1">
        <v>44200</v>
      </c>
      <c r="N584" s="1">
        <v>44504</v>
      </c>
      <c r="O584" t="s">
        <v>115</v>
      </c>
      <c r="P584" t="s">
        <v>11272</v>
      </c>
      <c r="R584" t="s">
        <v>4445</v>
      </c>
      <c r="T584" t="s">
        <v>4446</v>
      </c>
      <c r="U584" t="s">
        <v>158</v>
      </c>
      <c r="V584" s="3">
        <v>77598</v>
      </c>
      <c r="W584" t="s">
        <v>117</v>
      </c>
      <c r="Y584">
        <v>12812801100</v>
      </c>
      <c r="AA584">
        <v>56173</v>
      </c>
      <c r="AB584" t="s">
        <v>11273</v>
      </c>
      <c r="AC584" t="s">
        <v>4448</v>
      </c>
      <c r="AE584" t="s">
        <v>2272</v>
      </c>
      <c r="AF584" t="s">
        <v>4445</v>
      </c>
      <c r="AH584" t="s">
        <v>4449</v>
      </c>
      <c r="AI584" t="s">
        <v>158</v>
      </c>
      <c r="AJ584" s="3">
        <v>77598</v>
      </c>
      <c r="AK584" t="s">
        <v>117</v>
      </c>
      <c r="AM584">
        <v>12812801100</v>
      </c>
      <c r="AO584" t="s">
        <v>124</v>
      </c>
      <c r="AP584" t="s">
        <v>239</v>
      </c>
      <c r="AQ584" t="s">
        <v>756</v>
      </c>
      <c r="AR584" t="s">
        <v>757</v>
      </c>
      <c r="AT584" t="s">
        <v>975</v>
      </c>
      <c r="AV584" t="s">
        <v>976</v>
      </c>
      <c r="AW584" t="s">
        <v>610</v>
      </c>
      <c r="AX584" s="3">
        <v>22903</v>
      </c>
      <c r="AY584" t="s">
        <v>117</v>
      </c>
      <c r="BA584">
        <v>14342634300</v>
      </c>
      <c r="BC584" t="s">
        <v>1201</v>
      </c>
      <c r="BD584" t="s">
        <v>762</v>
      </c>
      <c r="BG584" t="s">
        <v>158</v>
      </c>
      <c r="BH584" s="1">
        <v>44109.833333333336</v>
      </c>
      <c r="BI584">
        <v>40</v>
      </c>
      <c r="BJ584">
        <v>0</v>
      </c>
      <c r="BK584">
        <v>8</v>
      </c>
      <c r="BL584">
        <v>8</v>
      </c>
      <c r="BM584">
        <v>8</v>
      </c>
      <c r="BN584">
        <v>8</v>
      </c>
      <c r="BO584">
        <v>8</v>
      </c>
      <c r="BP584">
        <v>0</v>
      </c>
      <c r="BQ584" t="str">
        <f>"7:00 AM"</f>
        <v>7:00 AM</v>
      </c>
      <c r="BR584" t="str">
        <f>"4:00 PM"</f>
        <v>4:00 PM</v>
      </c>
      <c r="BS584" t="s">
        <v>120</v>
      </c>
      <c r="BT584">
        <v>0</v>
      </c>
      <c r="BU584">
        <v>0</v>
      </c>
      <c r="BV584" t="s">
        <v>113</v>
      </c>
      <c r="BW584">
        <v>0</v>
      </c>
      <c r="BX584" t="s">
        <v>4450</v>
      </c>
      <c r="BY584" t="s">
        <v>11274</v>
      </c>
      <c r="CA584" t="s">
        <v>11275</v>
      </c>
      <c r="CB584" t="s">
        <v>158</v>
      </c>
      <c r="CC584" s="3">
        <v>77303</v>
      </c>
      <c r="CD584" t="s">
        <v>1556</v>
      </c>
      <c r="CE584" t="s">
        <v>1326</v>
      </c>
      <c r="CF584" s="4">
        <v>16.36</v>
      </c>
      <c r="CH584" s="4">
        <v>24.54</v>
      </c>
      <c r="CJ584" t="s">
        <v>123</v>
      </c>
      <c r="CK584" t="s">
        <v>1745</v>
      </c>
      <c r="CL584" t="s">
        <v>11276</v>
      </c>
      <c r="CO584" t="s">
        <v>124</v>
      </c>
      <c r="CP584" t="s">
        <v>121</v>
      </c>
      <c r="CQ584" t="s">
        <v>121</v>
      </c>
      <c r="CR584" t="s">
        <v>121</v>
      </c>
      <c r="CS584" t="s">
        <v>121</v>
      </c>
      <c r="CT584" t="s">
        <v>121</v>
      </c>
      <c r="CU584" t="s">
        <v>121</v>
      </c>
      <c r="CV584" t="s">
        <v>11277</v>
      </c>
      <c r="CW584" t="str">
        <f>"N/A"</f>
        <v>N/A</v>
      </c>
      <c r="CX584" t="s">
        <v>4456</v>
      </c>
      <c r="CY584" t="s">
        <v>1094</v>
      </c>
      <c r="CZ584" t="s">
        <v>126</v>
      </c>
      <c r="DA584" t="s">
        <v>113</v>
      </c>
      <c r="DB584" t="s">
        <v>113</v>
      </c>
      <c r="DC584" t="s">
        <v>121</v>
      </c>
      <c r="DD584" t="s">
        <v>113</v>
      </c>
      <c r="DE584" t="s">
        <v>7314</v>
      </c>
      <c r="DF584" t="s">
        <v>773</v>
      </c>
      <c r="DH584" t="s">
        <v>762</v>
      </c>
      <c r="DI584" t="s">
        <v>1201</v>
      </c>
    </row>
    <row r="585" spans="1:113" ht="15" customHeight="1" x14ac:dyDescent="0.25">
      <c r="A585" t="s">
        <v>4441</v>
      </c>
      <c r="B585" t="s">
        <v>129</v>
      </c>
      <c r="C585" s="1">
        <v>44110.003146759256</v>
      </c>
      <c r="D585" s="1">
        <v>44151</v>
      </c>
      <c r="E585" t="s">
        <v>113</v>
      </c>
      <c r="F585" t="s">
        <v>4442</v>
      </c>
      <c r="G585" t="s">
        <v>12836</v>
      </c>
      <c r="H585" t="s">
        <v>4443</v>
      </c>
      <c r="I585">
        <v>35</v>
      </c>
      <c r="J585">
        <v>35</v>
      </c>
      <c r="K585" s="1">
        <v>44200</v>
      </c>
      <c r="L585" s="1">
        <v>44504</v>
      </c>
      <c r="M585" s="1">
        <v>44200</v>
      </c>
      <c r="N585" s="1">
        <v>44504</v>
      </c>
      <c r="O585" t="s">
        <v>115</v>
      </c>
      <c r="P585" t="s">
        <v>4444</v>
      </c>
      <c r="R585" t="s">
        <v>4445</v>
      </c>
      <c r="T585" t="s">
        <v>4446</v>
      </c>
      <c r="U585" t="s">
        <v>158</v>
      </c>
      <c r="V585" s="3">
        <v>77598</v>
      </c>
      <c r="W585" t="s">
        <v>117</v>
      </c>
      <c r="Y585">
        <v>12812801100</v>
      </c>
      <c r="AA585">
        <v>56173</v>
      </c>
      <c r="AB585" t="s">
        <v>4447</v>
      </c>
      <c r="AC585" t="s">
        <v>4448</v>
      </c>
      <c r="AE585" t="s">
        <v>2272</v>
      </c>
      <c r="AF585" t="s">
        <v>4445</v>
      </c>
      <c r="AH585" t="s">
        <v>4449</v>
      </c>
      <c r="AI585" t="s">
        <v>158</v>
      </c>
      <c r="AJ585" s="3">
        <v>77598</v>
      </c>
      <c r="AK585" t="s">
        <v>117</v>
      </c>
      <c r="AM585">
        <v>12812801100</v>
      </c>
      <c r="AO585" t="s">
        <v>124</v>
      </c>
      <c r="AP585" t="s">
        <v>239</v>
      </c>
      <c r="AQ585" t="s">
        <v>756</v>
      </c>
      <c r="AR585" t="s">
        <v>757</v>
      </c>
      <c r="AT585" t="s">
        <v>975</v>
      </c>
      <c r="AV585" t="s">
        <v>976</v>
      </c>
      <c r="AW585" t="s">
        <v>610</v>
      </c>
      <c r="AX585" s="3">
        <v>22903</v>
      </c>
      <c r="AY585" t="s">
        <v>117</v>
      </c>
      <c r="BA585">
        <v>14342634300</v>
      </c>
      <c r="BC585" t="s">
        <v>1201</v>
      </c>
      <c r="BD585" t="s">
        <v>762</v>
      </c>
      <c r="BG585" t="s">
        <v>541</v>
      </c>
      <c r="BH585" s="1">
        <v>44109.833333333336</v>
      </c>
      <c r="BI585">
        <v>40</v>
      </c>
      <c r="BJ585">
        <v>0</v>
      </c>
      <c r="BK585">
        <v>8</v>
      </c>
      <c r="BL585">
        <v>8</v>
      </c>
      <c r="BM585">
        <v>8</v>
      </c>
      <c r="BN585">
        <v>8</v>
      </c>
      <c r="BO585">
        <v>8</v>
      </c>
      <c r="BP585">
        <v>0</v>
      </c>
      <c r="BQ585" t="str">
        <f>"7:00 AM"</f>
        <v>7:00 AM</v>
      </c>
      <c r="BR585" t="str">
        <f>"4:00 PM"</f>
        <v>4:00 PM</v>
      </c>
      <c r="BS585" t="s">
        <v>120</v>
      </c>
      <c r="BT585">
        <v>0</v>
      </c>
      <c r="BU585">
        <v>0</v>
      </c>
      <c r="BV585" t="s">
        <v>113</v>
      </c>
      <c r="BW585">
        <v>0</v>
      </c>
      <c r="BX585" t="s">
        <v>4450</v>
      </c>
      <c r="BY585" t="s">
        <v>4451</v>
      </c>
      <c r="CA585" t="s">
        <v>4452</v>
      </c>
      <c r="CB585" t="s">
        <v>541</v>
      </c>
      <c r="CC585" s="3">
        <v>70119</v>
      </c>
      <c r="CD585" t="s">
        <v>4453</v>
      </c>
      <c r="CE585" t="s">
        <v>3477</v>
      </c>
      <c r="CF585" s="4">
        <v>15.37</v>
      </c>
      <c r="CH585" s="4">
        <v>23.06</v>
      </c>
      <c r="CJ585" t="s">
        <v>123</v>
      </c>
      <c r="CK585" t="s">
        <v>1745</v>
      </c>
      <c r="CL585" t="s">
        <v>4454</v>
      </c>
      <c r="CO585" t="s">
        <v>124</v>
      </c>
      <c r="CP585" t="s">
        <v>121</v>
      </c>
      <c r="CQ585" t="s">
        <v>121</v>
      </c>
      <c r="CR585" t="s">
        <v>121</v>
      </c>
      <c r="CS585" t="s">
        <v>121</v>
      </c>
      <c r="CT585" t="s">
        <v>121</v>
      </c>
      <c r="CU585" t="s">
        <v>121</v>
      </c>
      <c r="CV585" t="s">
        <v>4455</v>
      </c>
      <c r="CW585" t="str">
        <f>"N/A"</f>
        <v>N/A</v>
      </c>
      <c r="CX585" t="s">
        <v>4456</v>
      </c>
      <c r="CY585" t="s">
        <v>4457</v>
      </c>
      <c r="CZ585" t="s">
        <v>126</v>
      </c>
      <c r="DA585" t="s">
        <v>113</v>
      </c>
      <c r="DB585" t="s">
        <v>113</v>
      </c>
      <c r="DC585" t="s">
        <v>121</v>
      </c>
      <c r="DD585" t="s">
        <v>113</v>
      </c>
      <c r="DE585" t="s">
        <v>1080</v>
      </c>
      <c r="DF585" t="s">
        <v>773</v>
      </c>
      <c r="DH585" t="s">
        <v>762</v>
      </c>
      <c r="DI585" t="s">
        <v>1201</v>
      </c>
    </row>
    <row r="586" spans="1:113" ht="15" customHeight="1" x14ac:dyDescent="0.25">
      <c r="A586" t="s">
        <v>10630</v>
      </c>
      <c r="B586" t="s">
        <v>129</v>
      </c>
      <c r="C586" s="1">
        <v>44110.00384247685</v>
      </c>
      <c r="D586" s="1">
        <v>44151</v>
      </c>
      <c r="E586" t="s">
        <v>113</v>
      </c>
      <c r="F586" t="s">
        <v>4442</v>
      </c>
      <c r="G586" t="s">
        <v>12836</v>
      </c>
      <c r="H586" t="s">
        <v>4443</v>
      </c>
      <c r="I586">
        <v>40</v>
      </c>
      <c r="J586">
        <v>40</v>
      </c>
      <c r="K586" s="1">
        <v>44200</v>
      </c>
      <c r="L586" s="1">
        <v>44504</v>
      </c>
      <c r="M586" s="1">
        <v>44200</v>
      </c>
      <c r="N586" s="1">
        <v>44504</v>
      </c>
      <c r="O586" t="s">
        <v>115</v>
      </c>
      <c r="P586" t="s">
        <v>10631</v>
      </c>
      <c r="R586" t="s">
        <v>4445</v>
      </c>
      <c r="T586" t="s">
        <v>4446</v>
      </c>
      <c r="U586" t="s">
        <v>158</v>
      </c>
      <c r="V586" s="3">
        <v>77598</v>
      </c>
      <c r="W586" t="s">
        <v>117</v>
      </c>
      <c r="Y586">
        <v>12812801100</v>
      </c>
      <c r="AA586">
        <v>56173</v>
      </c>
      <c r="AB586" t="s">
        <v>4447</v>
      </c>
      <c r="AC586" t="s">
        <v>4448</v>
      </c>
      <c r="AE586" t="s">
        <v>2272</v>
      </c>
      <c r="AF586" t="s">
        <v>4445</v>
      </c>
      <c r="AH586" t="s">
        <v>4449</v>
      </c>
      <c r="AI586" t="s">
        <v>158</v>
      </c>
      <c r="AJ586" s="3">
        <v>77598</v>
      </c>
      <c r="AK586" t="s">
        <v>117</v>
      </c>
      <c r="AM586">
        <v>12812801100</v>
      </c>
      <c r="AO586" t="s">
        <v>124</v>
      </c>
      <c r="AP586" t="s">
        <v>239</v>
      </c>
      <c r="AQ586" t="s">
        <v>756</v>
      </c>
      <c r="AR586" t="s">
        <v>757</v>
      </c>
      <c r="AT586" t="s">
        <v>975</v>
      </c>
      <c r="AV586" t="s">
        <v>976</v>
      </c>
      <c r="AW586" t="s">
        <v>610</v>
      </c>
      <c r="AX586" s="3">
        <v>22903</v>
      </c>
      <c r="AY586" t="s">
        <v>117</v>
      </c>
      <c r="BA586">
        <v>14342634300</v>
      </c>
      <c r="BC586" t="s">
        <v>1201</v>
      </c>
      <c r="BD586" t="s">
        <v>762</v>
      </c>
      <c r="BG586" t="s">
        <v>234</v>
      </c>
      <c r="BH586" s="1">
        <v>44109.833333333336</v>
      </c>
      <c r="BI586">
        <v>40</v>
      </c>
      <c r="BJ586">
        <v>0</v>
      </c>
      <c r="BK586">
        <v>8</v>
      </c>
      <c r="BL586">
        <v>8</v>
      </c>
      <c r="BM586">
        <v>8</v>
      </c>
      <c r="BN586">
        <v>8</v>
      </c>
      <c r="BO586">
        <v>8</v>
      </c>
      <c r="BP586">
        <v>0</v>
      </c>
      <c r="BQ586" t="str">
        <f>"7:00 AM"</f>
        <v>7:00 AM</v>
      </c>
      <c r="BR586" t="str">
        <f>"4:00 PM"</f>
        <v>4:00 PM</v>
      </c>
      <c r="BS586" t="s">
        <v>120</v>
      </c>
      <c r="BT586">
        <v>0</v>
      </c>
      <c r="BU586">
        <v>0</v>
      </c>
      <c r="BV586" t="s">
        <v>113</v>
      </c>
      <c r="BW586">
        <v>0</v>
      </c>
      <c r="BX586" t="s">
        <v>4450</v>
      </c>
      <c r="BY586" t="s">
        <v>10632</v>
      </c>
      <c r="CA586" t="s">
        <v>10633</v>
      </c>
      <c r="CB586" t="s">
        <v>234</v>
      </c>
      <c r="CC586" s="3">
        <v>34990</v>
      </c>
      <c r="CD586" t="s">
        <v>5802</v>
      </c>
      <c r="CE586" t="s">
        <v>5803</v>
      </c>
      <c r="CF586" s="4">
        <v>16.7</v>
      </c>
      <c r="CH586" s="4">
        <v>25.05</v>
      </c>
      <c r="CJ586" t="s">
        <v>123</v>
      </c>
      <c r="CK586" t="s">
        <v>1745</v>
      </c>
      <c r="CL586" t="s">
        <v>10634</v>
      </c>
      <c r="CO586" t="s">
        <v>124</v>
      </c>
      <c r="CP586" t="s">
        <v>121</v>
      </c>
      <c r="CQ586" t="s">
        <v>121</v>
      </c>
      <c r="CR586" t="s">
        <v>121</v>
      </c>
      <c r="CS586" t="s">
        <v>121</v>
      </c>
      <c r="CT586" t="s">
        <v>121</v>
      </c>
      <c r="CU586" t="s">
        <v>121</v>
      </c>
      <c r="CV586" t="s">
        <v>10635</v>
      </c>
      <c r="CW586" t="str">
        <f>"N/A"</f>
        <v>N/A</v>
      </c>
      <c r="CX586" t="s">
        <v>4456</v>
      </c>
      <c r="CY586" t="s">
        <v>4840</v>
      </c>
      <c r="CZ586" t="s">
        <v>126</v>
      </c>
      <c r="DA586" t="s">
        <v>113</v>
      </c>
      <c r="DB586" t="s">
        <v>113</v>
      </c>
      <c r="DC586" t="s">
        <v>121</v>
      </c>
      <c r="DD586" t="s">
        <v>113</v>
      </c>
      <c r="DE586" t="s">
        <v>1080</v>
      </c>
      <c r="DF586" t="s">
        <v>773</v>
      </c>
      <c r="DH586" t="s">
        <v>762</v>
      </c>
      <c r="DI586" t="s">
        <v>1201</v>
      </c>
    </row>
    <row r="587" spans="1:113" ht="15" customHeight="1" x14ac:dyDescent="0.25">
      <c r="A587" t="s">
        <v>963</v>
      </c>
      <c r="B587" t="s">
        <v>129</v>
      </c>
      <c r="C587" s="1">
        <v>44110.004617361112</v>
      </c>
      <c r="D587" s="1">
        <v>44151</v>
      </c>
      <c r="E587" t="s">
        <v>113</v>
      </c>
      <c r="F587" t="s">
        <v>964</v>
      </c>
      <c r="G587" t="s">
        <v>12786</v>
      </c>
      <c r="H587" t="s">
        <v>131</v>
      </c>
      <c r="I587">
        <v>40</v>
      </c>
      <c r="J587">
        <v>40</v>
      </c>
      <c r="K587" s="1">
        <v>44200</v>
      </c>
      <c r="L587" s="1">
        <v>44504</v>
      </c>
      <c r="M587" s="1">
        <v>44200</v>
      </c>
      <c r="N587" s="1">
        <v>44504</v>
      </c>
      <c r="O587" t="s">
        <v>132</v>
      </c>
      <c r="P587" t="s">
        <v>965</v>
      </c>
      <c r="Q587" t="s">
        <v>966</v>
      </c>
      <c r="R587" t="s">
        <v>967</v>
      </c>
      <c r="S587" t="s">
        <v>968</v>
      </c>
      <c r="T587" t="s">
        <v>969</v>
      </c>
      <c r="U587" t="s">
        <v>136</v>
      </c>
      <c r="V587" s="3">
        <v>46236</v>
      </c>
      <c r="W587" t="s">
        <v>117</v>
      </c>
      <c r="Y587">
        <v>13178233165</v>
      </c>
      <c r="AA587">
        <v>56173</v>
      </c>
      <c r="AB587" t="s">
        <v>970</v>
      </c>
      <c r="AC587" t="s">
        <v>971</v>
      </c>
      <c r="AD587" t="s">
        <v>972</v>
      </c>
      <c r="AE587" t="s">
        <v>263</v>
      </c>
      <c r="AF587" t="s">
        <v>973</v>
      </c>
      <c r="AG587" t="s">
        <v>974</v>
      </c>
      <c r="AH587" t="s">
        <v>529</v>
      </c>
      <c r="AI587" t="s">
        <v>136</v>
      </c>
      <c r="AJ587" s="3">
        <v>46236</v>
      </c>
      <c r="AK587" t="s">
        <v>117</v>
      </c>
      <c r="AM587">
        <v>13178233165</v>
      </c>
      <c r="AO587" t="s">
        <v>124</v>
      </c>
      <c r="AP587" t="s">
        <v>239</v>
      </c>
      <c r="AQ587" t="s">
        <v>756</v>
      </c>
      <c r="AR587" t="s">
        <v>757</v>
      </c>
      <c r="AS587" t="s">
        <v>758</v>
      </c>
      <c r="AT587" t="s">
        <v>975</v>
      </c>
      <c r="AV587" t="s">
        <v>976</v>
      </c>
      <c r="AW587" t="s">
        <v>610</v>
      </c>
      <c r="AX587" s="3">
        <v>22903</v>
      </c>
      <c r="AY587" t="s">
        <v>117</v>
      </c>
      <c r="BA587">
        <v>14342634300</v>
      </c>
      <c r="BC587" t="s">
        <v>761</v>
      </c>
      <c r="BD587" t="s">
        <v>762</v>
      </c>
      <c r="BG587" t="s">
        <v>136</v>
      </c>
      <c r="BH587" s="1">
        <v>44109.833333333336</v>
      </c>
      <c r="BI587">
        <v>40</v>
      </c>
      <c r="BJ587">
        <v>0</v>
      </c>
      <c r="BK587">
        <v>8</v>
      </c>
      <c r="BL587">
        <v>8</v>
      </c>
      <c r="BM587">
        <v>8</v>
      </c>
      <c r="BN587">
        <v>8</v>
      </c>
      <c r="BO587">
        <v>8</v>
      </c>
      <c r="BP587">
        <v>0</v>
      </c>
      <c r="BQ587" t="str">
        <f>"8:00 AM"</f>
        <v>8:00 AM</v>
      </c>
      <c r="BR587" t="str">
        <f>"4:30 PM"</f>
        <v>4:30 PM</v>
      </c>
      <c r="BS587" t="s">
        <v>120</v>
      </c>
      <c r="BT587">
        <v>0</v>
      </c>
      <c r="BU587">
        <v>0</v>
      </c>
      <c r="BV587" t="s">
        <v>113</v>
      </c>
      <c r="BW587">
        <v>0</v>
      </c>
      <c r="BX587" t="s">
        <v>977</v>
      </c>
      <c r="BY587" t="s">
        <v>978</v>
      </c>
      <c r="CA587" t="s">
        <v>529</v>
      </c>
      <c r="CB587" t="s">
        <v>136</v>
      </c>
      <c r="CC587" s="3">
        <v>46236</v>
      </c>
      <c r="CD587" t="s">
        <v>188</v>
      </c>
      <c r="CE587" t="s">
        <v>530</v>
      </c>
      <c r="CF587" s="4">
        <v>15.51</v>
      </c>
      <c r="CH587" s="4">
        <v>23.27</v>
      </c>
      <c r="CJ587" t="s">
        <v>123</v>
      </c>
      <c r="CK587" t="s">
        <v>767</v>
      </c>
      <c r="CL587" t="s">
        <v>979</v>
      </c>
      <c r="CO587" t="s">
        <v>124</v>
      </c>
      <c r="CP587" t="s">
        <v>121</v>
      </c>
      <c r="CQ587" t="s">
        <v>121</v>
      </c>
      <c r="CR587" t="s">
        <v>121</v>
      </c>
      <c r="CS587" t="s">
        <v>121</v>
      </c>
      <c r="CT587" t="s">
        <v>121</v>
      </c>
      <c r="CU587" t="s">
        <v>121</v>
      </c>
      <c r="CV587" t="s">
        <v>980</v>
      </c>
      <c r="CW587" t="str">
        <f>"13178233165"</f>
        <v>13178233165</v>
      </c>
      <c r="CX587" t="s">
        <v>981</v>
      </c>
      <c r="CY587" t="s">
        <v>982</v>
      </c>
      <c r="CZ587" t="s">
        <v>126</v>
      </c>
      <c r="DA587" t="s">
        <v>113</v>
      </c>
      <c r="DB587" t="s">
        <v>121</v>
      </c>
      <c r="DC587" t="s">
        <v>121</v>
      </c>
      <c r="DD587" t="s">
        <v>113</v>
      </c>
      <c r="DE587" t="s">
        <v>772</v>
      </c>
      <c r="DF587" t="s">
        <v>773</v>
      </c>
      <c r="DH587" t="s">
        <v>762</v>
      </c>
      <c r="DI587" t="s">
        <v>761</v>
      </c>
    </row>
    <row r="588" spans="1:113" ht="15" customHeight="1" x14ac:dyDescent="0.25">
      <c r="A588" t="s">
        <v>7954</v>
      </c>
      <c r="B588" t="s">
        <v>1009</v>
      </c>
      <c r="C588" s="1">
        <v>44110.005188310184</v>
      </c>
      <c r="D588" s="1">
        <v>44151</v>
      </c>
      <c r="E588" t="s">
        <v>113</v>
      </c>
      <c r="F588" t="s">
        <v>7955</v>
      </c>
      <c r="G588" t="s">
        <v>12806</v>
      </c>
      <c r="H588" t="s">
        <v>1390</v>
      </c>
      <c r="I588">
        <v>26</v>
      </c>
      <c r="J588">
        <v>26</v>
      </c>
      <c r="K588" s="1">
        <v>44200</v>
      </c>
      <c r="L588" s="1">
        <v>44500</v>
      </c>
      <c r="M588" s="1">
        <v>44200</v>
      </c>
      <c r="N588" s="1">
        <v>44500</v>
      </c>
      <c r="O588" t="s">
        <v>115</v>
      </c>
      <c r="P588" t="s">
        <v>7956</v>
      </c>
      <c r="R588" t="s">
        <v>7957</v>
      </c>
      <c r="S588" t="s">
        <v>7958</v>
      </c>
      <c r="T588" t="s">
        <v>7959</v>
      </c>
      <c r="U588" t="s">
        <v>158</v>
      </c>
      <c r="V588" s="3">
        <v>75098</v>
      </c>
      <c r="W588" t="s">
        <v>117</v>
      </c>
      <c r="Y588">
        <v>19405643755</v>
      </c>
      <c r="AA588">
        <v>33131</v>
      </c>
      <c r="AB588" t="s">
        <v>7960</v>
      </c>
      <c r="AC588" t="s">
        <v>160</v>
      </c>
      <c r="AE588" t="s">
        <v>7961</v>
      </c>
      <c r="AF588" t="s">
        <v>7957</v>
      </c>
      <c r="AG588" t="s">
        <v>7962</v>
      </c>
      <c r="AH588" t="s">
        <v>1085</v>
      </c>
      <c r="AI588" t="s">
        <v>158</v>
      </c>
      <c r="AJ588" s="3">
        <v>75098</v>
      </c>
      <c r="AK588" t="s">
        <v>117</v>
      </c>
      <c r="AM588">
        <v>19405643755</v>
      </c>
      <c r="AO588" t="s">
        <v>124</v>
      </c>
      <c r="AP588" t="s">
        <v>239</v>
      </c>
      <c r="AQ588" t="s">
        <v>756</v>
      </c>
      <c r="AR588" t="s">
        <v>757</v>
      </c>
      <c r="AT588" t="s">
        <v>975</v>
      </c>
      <c r="AV588" t="s">
        <v>976</v>
      </c>
      <c r="AW588" t="s">
        <v>610</v>
      </c>
      <c r="AX588" s="3">
        <v>22903</v>
      </c>
      <c r="AY588" t="s">
        <v>117</v>
      </c>
      <c r="BA588">
        <v>14342634300</v>
      </c>
      <c r="BC588" t="s">
        <v>761</v>
      </c>
      <c r="BD588" t="s">
        <v>762</v>
      </c>
      <c r="BG588" t="s">
        <v>158</v>
      </c>
      <c r="BH588" s="1">
        <v>44109.833333333336</v>
      </c>
      <c r="BI588">
        <v>40</v>
      </c>
      <c r="BJ588">
        <v>0</v>
      </c>
      <c r="BK588">
        <v>12</v>
      </c>
      <c r="BL588">
        <v>12</v>
      </c>
      <c r="BM588">
        <v>12</v>
      </c>
      <c r="BN588">
        <v>4</v>
      </c>
      <c r="BO588">
        <v>0</v>
      </c>
      <c r="BP588">
        <v>0</v>
      </c>
      <c r="BQ588" t="str">
        <f>"6:00 PM"</f>
        <v>6:00 PM</v>
      </c>
      <c r="BR588" t="str">
        <f>"6:00 AM"</f>
        <v>6:00 AM</v>
      </c>
      <c r="BS588" t="s">
        <v>120</v>
      </c>
      <c r="BT588">
        <v>0</v>
      </c>
      <c r="BU588">
        <v>0</v>
      </c>
      <c r="BV588" t="s">
        <v>113</v>
      </c>
      <c r="BW588">
        <v>0</v>
      </c>
      <c r="BX588" t="s">
        <v>7963</v>
      </c>
      <c r="BY588" t="s">
        <v>7964</v>
      </c>
      <c r="CA588" t="s">
        <v>1085</v>
      </c>
      <c r="CB588" t="s">
        <v>158</v>
      </c>
      <c r="CC588" s="3">
        <v>75098</v>
      </c>
      <c r="CD588" t="s">
        <v>2919</v>
      </c>
      <c r="CE588" t="s">
        <v>1090</v>
      </c>
      <c r="CF588" s="4">
        <v>13.74</v>
      </c>
      <c r="CH588" s="4">
        <v>20.61</v>
      </c>
      <c r="CJ588" t="s">
        <v>123</v>
      </c>
      <c r="CL588" t="s">
        <v>7965</v>
      </c>
      <c r="CO588" t="s">
        <v>124</v>
      </c>
      <c r="CP588" t="s">
        <v>121</v>
      </c>
      <c r="CQ588" t="s">
        <v>121</v>
      </c>
      <c r="CR588" t="s">
        <v>121</v>
      </c>
      <c r="CS588" t="s">
        <v>121</v>
      </c>
      <c r="CT588" t="s">
        <v>121</v>
      </c>
      <c r="CU588" t="s">
        <v>121</v>
      </c>
      <c r="CV588" t="s">
        <v>7966</v>
      </c>
      <c r="CW588" t="str">
        <f>"14699690480"</f>
        <v>14699690480</v>
      </c>
      <c r="CX588" t="s">
        <v>7967</v>
      </c>
      <c r="CY588" t="s">
        <v>1094</v>
      </c>
      <c r="CZ588" t="s">
        <v>126</v>
      </c>
      <c r="DA588" t="s">
        <v>113</v>
      </c>
      <c r="DB588" t="s">
        <v>121</v>
      </c>
      <c r="DC588" t="s">
        <v>121</v>
      </c>
      <c r="DD588" t="s">
        <v>113</v>
      </c>
      <c r="DE588" t="s">
        <v>772</v>
      </c>
      <c r="DF588" t="s">
        <v>773</v>
      </c>
      <c r="DH588" t="s">
        <v>762</v>
      </c>
      <c r="DI588" t="s">
        <v>761</v>
      </c>
    </row>
    <row r="589" spans="1:113" ht="15" customHeight="1" x14ac:dyDescent="0.25">
      <c r="A589" t="s">
        <v>5820</v>
      </c>
      <c r="B589" t="s">
        <v>311</v>
      </c>
      <c r="C589" s="1">
        <v>44110.006509837964</v>
      </c>
      <c r="D589" s="1">
        <v>44151</v>
      </c>
      <c r="E589" t="s">
        <v>113</v>
      </c>
      <c r="F589" t="s">
        <v>1190</v>
      </c>
      <c r="G589" t="s">
        <v>12786</v>
      </c>
      <c r="H589" t="s">
        <v>131</v>
      </c>
      <c r="I589">
        <v>30</v>
      </c>
      <c r="J589">
        <v>29</v>
      </c>
      <c r="K589" s="1">
        <v>44200</v>
      </c>
      <c r="L589" s="1">
        <v>44499</v>
      </c>
      <c r="M589" s="1">
        <v>44200</v>
      </c>
      <c r="N589" s="1">
        <v>44499</v>
      </c>
      <c r="O589" t="s">
        <v>115</v>
      </c>
      <c r="P589" t="s">
        <v>5821</v>
      </c>
      <c r="R589" t="s">
        <v>5822</v>
      </c>
      <c r="S589" t="s">
        <v>1193</v>
      </c>
      <c r="T589" t="s">
        <v>1504</v>
      </c>
      <c r="U589" t="s">
        <v>158</v>
      </c>
      <c r="V589" s="3">
        <v>78758</v>
      </c>
      <c r="W589" t="s">
        <v>117</v>
      </c>
      <c r="Y589">
        <v>15124588873</v>
      </c>
      <c r="AA589">
        <v>56173</v>
      </c>
      <c r="AB589" t="s">
        <v>1195</v>
      </c>
      <c r="AC589" t="s">
        <v>1196</v>
      </c>
      <c r="AE589" t="s">
        <v>1197</v>
      </c>
      <c r="AF589" t="s">
        <v>5823</v>
      </c>
      <c r="AH589" t="s">
        <v>1199</v>
      </c>
      <c r="AI589" t="s">
        <v>1200</v>
      </c>
      <c r="AJ589" s="3">
        <v>21703</v>
      </c>
      <c r="AK589" t="s">
        <v>117</v>
      </c>
      <c r="AM589">
        <v>15124588873</v>
      </c>
      <c r="AO589" t="s">
        <v>124</v>
      </c>
      <c r="AP589" t="s">
        <v>239</v>
      </c>
      <c r="AQ589" t="s">
        <v>756</v>
      </c>
      <c r="AR589" t="s">
        <v>757</v>
      </c>
      <c r="AS589" t="s">
        <v>758</v>
      </c>
      <c r="AT589" t="s">
        <v>975</v>
      </c>
      <c r="AV589" t="s">
        <v>976</v>
      </c>
      <c r="AW589" t="s">
        <v>610</v>
      </c>
      <c r="AX589" s="3">
        <v>22903</v>
      </c>
      <c r="AY589" t="s">
        <v>117</v>
      </c>
      <c r="BA589">
        <v>14342634300</v>
      </c>
      <c r="BC589" t="s">
        <v>1201</v>
      </c>
      <c r="BD589" t="s">
        <v>762</v>
      </c>
      <c r="BG589" t="s">
        <v>158</v>
      </c>
      <c r="BH589" s="1">
        <v>44109.833333333336</v>
      </c>
      <c r="BI589">
        <v>35</v>
      </c>
      <c r="BJ589">
        <v>0</v>
      </c>
      <c r="BK589">
        <v>8.75</v>
      </c>
      <c r="BL589">
        <v>8.75</v>
      </c>
      <c r="BM589">
        <v>8.75</v>
      </c>
      <c r="BN589">
        <v>8.75</v>
      </c>
      <c r="BO589">
        <v>0</v>
      </c>
      <c r="BP589">
        <v>0</v>
      </c>
      <c r="BQ589" t="str">
        <f>"6:30 AM"</f>
        <v>6:30 AM</v>
      </c>
      <c r="BR589" t="str">
        <f>"3:45 PM"</f>
        <v>3:45 PM</v>
      </c>
      <c r="BS589" t="s">
        <v>120</v>
      </c>
      <c r="BT589">
        <v>0</v>
      </c>
      <c r="BU589">
        <v>3</v>
      </c>
      <c r="BV589" t="s">
        <v>113</v>
      </c>
      <c r="BW589">
        <v>0</v>
      </c>
      <c r="BX589" t="s">
        <v>1202</v>
      </c>
      <c r="BY589" t="s">
        <v>5824</v>
      </c>
      <c r="CA589" t="s">
        <v>157</v>
      </c>
      <c r="CB589" t="s">
        <v>158</v>
      </c>
      <c r="CC589" s="3">
        <v>78758</v>
      </c>
      <c r="CD589" t="s">
        <v>1514</v>
      </c>
      <c r="CE589" t="s">
        <v>172</v>
      </c>
      <c r="CF589" s="4">
        <v>14.63</v>
      </c>
      <c r="CH589" s="4">
        <v>21.95</v>
      </c>
      <c r="CJ589" t="s">
        <v>123</v>
      </c>
      <c r="CK589" t="s">
        <v>1745</v>
      </c>
      <c r="CL589" t="s">
        <v>5825</v>
      </c>
      <c r="CO589" t="s">
        <v>124</v>
      </c>
      <c r="CP589" t="s">
        <v>121</v>
      </c>
      <c r="CQ589" t="s">
        <v>121</v>
      </c>
      <c r="CR589" t="s">
        <v>121</v>
      </c>
      <c r="CS589" t="s">
        <v>113</v>
      </c>
      <c r="CT589" t="s">
        <v>121</v>
      </c>
      <c r="CU589" t="s">
        <v>121</v>
      </c>
      <c r="CV589" t="s">
        <v>1206</v>
      </c>
      <c r="CW589" t="str">
        <f>"N/A"</f>
        <v>N/A</v>
      </c>
      <c r="CX589" t="s">
        <v>1207</v>
      </c>
      <c r="CY589" t="s">
        <v>1094</v>
      </c>
      <c r="CZ589" t="s">
        <v>126</v>
      </c>
      <c r="DA589" t="s">
        <v>113</v>
      </c>
      <c r="DB589" t="s">
        <v>121</v>
      </c>
      <c r="DC589" t="s">
        <v>121</v>
      </c>
      <c r="DD589" t="s">
        <v>113</v>
      </c>
      <c r="DE589" t="s">
        <v>1080</v>
      </c>
      <c r="DF589" t="s">
        <v>1208</v>
      </c>
      <c r="DH589" t="s">
        <v>762</v>
      </c>
      <c r="DI589" t="s">
        <v>1201</v>
      </c>
    </row>
    <row r="590" spans="1:113" ht="15" customHeight="1" x14ac:dyDescent="0.25">
      <c r="A590" t="s">
        <v>11949</v>
      </c>
      <c r="B590" t="s">
        <v>1009</v>
      </c>
      <c r="C590" s="1">
        <v>44110.007277777775</v>
      </c>
      <c r="D590" s="1">
        <v>44151</v>
      </c>
      <c r="E590" t="s">
        <v>113</v>
      </c>
      <c r="F590" t="s">
        <v>1190</v>
      </c>
      <c r="G590" t="s">
        <v>12786</v>
      </c>
      <c r="H590" t="s">
        <v>131</v>
      </c>
      <c r="I590">
        <v>35</v>
      </c>
      <c r="J590">
        <v>35</v>
      </c>
      <c r="K590" s="1">
        <v>44200</v>
      </c>
      <c r="L590" s="1">
        <v>44504</v>
      </c>
      <c r="M590" s="1">
        <v>44200</v>
      </c>
      <c r="N590" s="1">
        <v>44504</v>
      </c>
      <c r="O590" t="s">
        <v>115</v>
      </c>
      <c r="P590" t="s">
        <v>11950</v>
      </c>
      <c r="R590" t="s">
        <v>11951</v>
      </c>
      <c r="S590" t="s">
        <v>1193</v>
      </c>
      <c r="T590" t="s">
        <v>11952</v>
      </c>
      <c r="U590" t="s">
        <v>1200</v>
      </c>
      <c r="V590" s="3">
        <v>20723</v>
      </c>
      <c r="W590" t="s">
        <v>117</v>
      </c>
      <c r="Y590">
        <v>14107127112</v>
      </c>
      <c r="AA590">
        <v>56173</v>
      </c>
      <c r="AB590" t="s">
        <v>1195</v>
      </c>
      <c r="AC590" t="s">
        <v>1196</v>
      </c>
      <c r="AE590" t="s">
        <v>1197</v>
      </c>
      <c r="AF590" t="s">
        <v>5823</v>
      </c>
      <c r="AH590" t="s">
        <v>1199</v>
      </c>
      <c r="AI590" t="s">
        <v>1200</v>
      </c>
      <c r="AJ590" s="3">
        <v>21703</v>
      </c>
      <c r="AK590" t="s">
        <v>117</v>
      </c>
      <c r="AM590">
        <v>14107127112</v>
      </c>
      <c r="AO590" t="s">
        <v>124</v>
      </c>
      <c r="AP590" t="s">
        <v>239</v>
      </c>
      <c r="AQ590" t="s">
        <v>756</v>
      </c>
      <c r="AR590" t="s">
        <v>757</v>
      </c>
      <c r="AS590" t="s">
        <v>758</v>
      </c>
      <c r="AT590" t="s">
        <v>975</v>
      </c>
      <c r="AV590" t="s">
        <v>976</v>
      </c>
      <c r="AW590" t="s">
        <v>610</v>
      </c>
      <c r="AX590" s="3">
        <v>22903</v>
      </c>
      <c r="AY590" t="s">
        <v>117</v>
      </c>
      <c r="BA590">
        <v>14342634300</v>
      </c>
      <c r="BC590" t="s">
        <v>1201</v>
      </c>
      <c r="BD590" t="s">
        <v>762</v>
      </c>
      <c r="BG590" t="s">
        <v>1200</v>
      </c>
      <c r="BH590" s="1">
        <v>44109.833333333336</v>
      </c>
      <c r="BI590">
        <v>35</v>
      </c>
      <c r="BJ590">
        <v>0</v>
      </c>
      <c r="BK590">
        <v>7</v>
      </c>
      <c r="BL590">
        <v>7</v>
      </c>
      <c r="BM590">
        <v>7</v>
      </c>
      <c r="BN590">
        <v>7</v>
      </c>
      <c r="BO590">
        <v>7</v>
      </c>
      <c r="BP590">
        <v>0</v>
      </c>
      <c r="BQ590" t="str">
        <f>"6:30 AM"</f>
        <v>6:30 AM</v>
      </c>
      <c r="BR590" t="str">
        <f>"2:00 PM"</f>
        <v>2:00 PM</v>
      </c>
      <c r="BS590" t="s">
        <v>120</v>
      </c>
      <c r="BT590">
        <v>0</v>
      </c>
      <c r="BU590">
        <v>3</v>
      </c>
      <c r="BV590" t="s">
        <v>113</v>
      </c>
      <c r="BW590">
        <v>0</v>
      </c>
      <c r="BX590" t="s">
        <v>7334</v>
      </c>
      <c r="BY590" t="s">
        <v>11953</v>
      </c>
      <c r="CA590" t="s">
        <v>2140</v>
      </c>
      <c r="CB590" t="s">
        <v>1200</v>
      </c>
      <c r="CC590" s="3">
        <v>20723</v>
      </c>
      <c r="CD590" t="s">
        <v>1579</v>
      </c>
      <c r="CE590" t="s">
        <v>1580</v>
      </c>
      <c r="CF590" s="4">
        <v>16.89</v>
      </c>
      <c r="CH590" s="4">
        <v>25.34</v>
      </c>
      <c r="CJ590" t="s">
        <v>123</v>
      </c>
      <c r="CK590" t="s">
        <v>1745</v>
      </c>
      <c r="CL590" t="s">
        <v>11954</v>
      </c>
      <c r="CO590" t="s">
        <v>124</v>
      </c>
      <c r="CP590" t="s">
        <v>121</v>
      </c>
      <c r="CQ590" t="s">
        <v>121</v>
      </c>
      <c r="CR590" t="s">
        <v>121</v>
      </c>
      <c r="CS590" t="s">
        <v>113</v>
      </c>
      <c r="CT590" t="s">
        <v>121</v>
      </c>
      <c r="CU590" t="s">
        <v>121</v>
      </c>
      <c r="CV590" t="s">
        <v>1206</v>
      </c>
      <c r="CW590" t="str">
        <f>"N/A"</f>
        <v>N/A</v>
      </c>
      <c r="CX590" t="s">
        <v>1207</v>
      </c>
      <c r="CY590" t="s">
        <v>1794</v>
      </c>
      <c r="CZ590" t="s">
        <v>126</v>
      </c>
      <c r="DA590" t="s">
        <v>113</v>
      </c>
      <c r="DB590" t="s">
        <v>121</v>
      </c>
      <c r="DC590" t="s">
        <v>121</v>
      </c>
      <c r="DD590" t="s">
        <v>113</v>
      </c>
      <c r="DE590" t="s">
        <v>1080</v>
      </c>
      <c r="DF590" t="s">
        <v>1208</v>
      </c>
      <c r="DH590" t="s">
        <v>762</v>
      </c>
      <c r="DI590" t="s">
        <v>1201</v>
      </c>
    </row>
    <row r="591" spans="1:113" ht="15" customHeight="1" x14ac:dyDescent="0.25">
      <c r="A591" t="s">
        <v>1189</v>
      </c>
      <c r="B591" t="s">
        <v>311</v>
      </c>
      <c r="C591" s="1">
        <v>44110.007942476848</v>
      </c>
      <c r="D591" s="1">
        <v>44151</v>
      </c>
      <c r="E591" t="s">
        <v>113</v>
      </c>
      <c r="F591" t="s">
        <v>1190</v>
      </c>
      <c r="G591" t="s">
        <v>12786</v>
      </c>
      <c r="H591" t="s">
        <v>131</v>
      </c>
      <c r="I591">
        <v>95</v>
      </c>
      <c r="J591">
        <v>93</v>
      </c>
      <c r="K591" s="1">
        <v>44200</v>
      </c>
      <c r="L591" s="1">
        <v>44499</v>
      </c>
      <c r="M591" s="1">
        <v>44200</v>
      </c>
      <c r="N591" s="1">
        <v>44499</v>
      </c>
      <c r="O591" t="s">
        <v>115</v>
      </c>
      <c r="P591" t="s">
        <v>1191</v>
      </c>
      <c r="R591" t="s">
        <v>1192</v>
      </c>
      <c r="S591" t="s">
        <v>1193</v>
      </c>
      <c r="T591" t="s">
        <v>1194</v>
      </c>
      <c r="U591" t="s">
        <v>158</v>
      </c>
      <c r="V591" s="3">
        <v>75041</v>
      </c>
      <c r="W591" t="s">
        <v>117</v>
      </c>
      <c r="Y591">
        <v>12143174360</v>
      </c>
      <c r="AA591">
        <v>56173</v>
      </c>
      <c r="AB591" t="s">
        <v>1195</v>
      </c>
      <c r="AC591" t="s">
        <v>1196</v>
      </c>
      <c r="AE591" t="s">
        <v>1197</v>
      </c>
      <c r="AF591" t="s">
        <v>1198</v>
      </c>
      <c r="AH591" t="s">
        <v>1199</v>
      </c>
      <c r="AI591" t="s">
        <v>1200</v>
      </c>
      <c r="AJ591" s="3">
        <v>21703</v>
      </c>
      <c r="AK591" t="s">
        <v>117</v>
      </c>
      <c r="AM591">
        <v>12143174360</v>
      </c>
      <c r="AO591" t="s">
        <v>124</v>
      </c>
      <c r="AP591" t="s">
        <v>239</v>
      </c>
      <c r="AQ591" t="s">
        <v>756</v>
      </c>
      <c r="AR591" t="s">
        <v>757</v>
      </c>
      <c r="AS591" t="s">
        <v>758</v>
      </c>
      <c r="AT591" t="s">
        <v>975</v>
      </c>
      <c r="AV591" t="s">
        <v>976</v>
      </c>
      <c r="AW591" t="s">
        <v>610</v>
      </c>
      <c r="AX591" s="3">
        <v>22903</v>
      </c>
      <c r="AY591" t="s">
        <v>117</v>
      </c>
      <c r="BA591">
        <v>14342634300</v>
      </c>
      <c r="BC591" t="s">
        <v>1201</v>
      </c>
      <c r="BD591" t="s">
        <v>762</v>
      </c>
      <c r="BG591" t="s">
        <v>158</v>
      </c>
      <c r="BH591" s="1">
        <v>44109.833333333336</v>
      </c>
      <c r="BI591">
        <v>35</v>
      </c>
      <c r="BJ591">
        <v>0</v>
      </c>
      <c r="BK591">
        <v>8.75</v>
      </c>
      <c r="BL591">
        <v>8.75</v>
      </c>
      <c r="BM591">
        <v>8.75</v>
      </c>
      <c r="BN591">
        <v>8.75</v>
      </c>
      <c r="BO591">
        <v>0</v>
      </c>
      <c r="BP591">
        <v>0</v>
      </c>
      <c r="BQ591" t="str">
        <f>"6:00 AM"</f>
        <v>6:00 AM</v>
      </c>
      <c r="BR591" t="str">
        <f>"3:15 PM"</f>
        <v>3:15 PM</v>
      </c>
      <c r="BS591" t="s">
        <v>120</v>
      </c>
      <c r="BT591">
        <v>0</v>
      </c>
      <c r="BU591">
        <v>3</v>
      </c>
      <c r="BV591" t="s">
        <v>113</v>
      </c>
      <c r="BW591">
        <v>0</v>
      </c>
      <c r="BX591" t="s">
        <v>1202</v>
      </c>
      <c r="BY591" t="s">
        <v>1203</v>
      </c>
      <c r="CA591" t="s">
        <v>1204</v>
      </c>
      <c r="CB591" t="s">
        <v>158</v>
      </c>
      <c r="CC591" s="3">
        <v>75041</v>
      </c>
      <c r="CD591" t="s">
        <v>315</v>
      </c>
      <c r="CE591" t="s">
        <v>1090</v>
      </c>
      <c r="CF591" s="4">
        <v>15.23</v>
      </c>
      <c r="CH591" s="4">
        <v>22.85</v>
      </c>
      <c r="CJ591" t="s">
        <v>123</v>
      </c>
      <c r="CK591" t="s">
        <v>767</v>
      </c>
      <c r="CL591" t="s">
        <v>1205</v>
      </c>
      <c r="CO591" t="s">
        <v>124</v>
      </c>
      <c r="CP591" t="s">
        <v>121</v>
      </c>
      <c r="CQ591" t="s">
        <v>121</v>
      </c>
      <c r="CR591" t="s">
        <v>121</v>
      </c>
      <c r="CS591" t="s">
        <v>113</v>
      </c>
      <c r="CT591" t="s">
        <v>121</v>
      </c>
      <c r="CU591" t="s">
        <v>121</v>
      </c>
      <c r="CV591" t="s">
        <v>1206</v>
      </c>
      <c r="CW591" t="str">
        <f>"N/A"</f>
        <v>N/A</v>
      </c>
      <c r="CX591" t="s">
        <v>1207</v>
      </c>
      <c r="CY591" t="s">
        <v>1094</v>
      </c>
      <c r="CZ591" t="s">
        <v>126</v>
      </c>
      <c r="DA591" t="s">
        <v>113</v>
      </c>
      <c r="DB591" t="s">
        <v>121</v>
      </c>
      <c r="DC591" t="s">
        <v>121</v>
      </c>
      <c r="DD591" t="s">
        <v>113</v>
      </c>
      <c r="DE591" t="s">
        <v>1080</v>
      </c>
      <c r="DF591" t="s">
        <v>1208</v>
      </c>
      <c r="DH591" t="s">
        <v>762</v>
      </c>
      <c r="DI591" t="s">
        <v>1201</v>
      </c>
    </row>
    <row r="592" spans="1:113" ht="15" customHeight="1" x14ac:dyDescent="0.25">
      <c r="A592" t="s">
        <v>10035</v>
      </c>
      <c r="B592" t="s">
        <v>311</v>
      </c>
      <c r="C592" s="1">
        <v>44110.008594444444</v>
      </c>
      <c r="D592" s="1">
        <v>44151</v>
      </c>
      <c r="E592" t="s">
        <v>113</v>
      </c>
      <c r="F592" t="s">
        <v>1190</v>
      </c>
      <c r="G592" t="s">
        <v>12786</v>
      </c>
      <c r="H592" t="s">
        <v>131</v>
      </c>
      <c r="I592">
        <v>25</v>
      </c>
      <c r="J592">
        <v>24</v>
      </c>
      <c r="K592" s="1">
        <v>44200</v>
      </c>
      <c r="L592" s="1">
        <v>44499</v>
      </c>
      <c r="M592" s="1">
        <v>44200</v>
      </c>
      <c r="N592" s="1">
        <v>44499</v>
      </c>
      <c r="O592" t="s">
        <v>115</v>
      </c>
      <c r="P592" t="s">
        <v>10036</v>
      </c>
      <c r="R592" t="s">
        <v>10037</v>
      </c>
      <c r="S592" t="s">
        <v>1193</v>
      </c>
      <c r="T592" t="s">
        <v>10038</v>
      </c>
      <c r="U592" t="s">
        <v>158</v>
      </c>
      <c r="V592" s="3">
        <v>77073</v>
      </c>
      <c r="W592" t="s">
        <v>117</v>
      </c>
      <c r="Y592">
        <v>12819877678</v>
      </c>
      <c r="AA592">
        <v>56173</v>
      </c>
      <c r="AB592" t="s">
        <v>1195</v>
      </c>
      <c r="AC592" t="s">
        <v>1196</v>
      </c>
      <c r="AE592" t="s">
        <v>1197</v>
      </c>
      <c r="AF592" t="s">
        <v>5823</v>
      </c>
      <c r="AH592" t="s">
        <v>1199</v>
      </c>
      <c r="AI592" t="s">
        <v>1200</v>
      </c>
      <c r="AJ592" s="3">
        <v>21703</v>
      </c>
      <c r="AK592" t="s">
        <v>117</v>
      </c>
      <c r="AM592">
        <v>12819877678</v>
      </c>
      <c r="AO592" t="s">
        <v>124</v>
      </c>
      <c r="AP592" t="s">
        <v>239</v>
      </c>
      <c r="AQ592" t="s">
        <v>756</v>
      </c>
      <c r="AR592" t="s">
        <v>757</v>
      </c>
      <c r="AS592" t="s">
        <v>758</v>
      </c>
      <c r="AT592" t="s">
        <v>975</v>
      </c>
      <c r="AV592" t="s">
        <v>976</v>
      </c>
      <c r="AW592" t="s">
        <v>610</v>
      </c>
      <c r="AX592" s="3">
        <v>22903</v>
      </c>
      <c r="AY592" t="s">
        <v>117</v>
      </c>
      <c r="BA592">
        <v>14342634300</v>
      </c>
      <c r="BC592" t="s">
        <v>1201</v>
      </c>
      <c r="BD592" t="s">
        <v>762</v>
      </c>
      <c r="BG592" t="s">
        <v>158</v>
      </c>
      <c r="BH592" s="1">
        <v>44109.833333333336</v>
      </c>
      <c r="BI592">
        <v>35</v>
      </c>
      <c r="BJ592">
        <v>0</v>
      </c>
      <c r="BK592">
        <v>8.75</v>
      </c>
      <c r="BL592">
        <v>8.75</v>
      </c>
      <c r="BM592">
        <v>8.75</v>
      </c>
      <c r="BN592">
        <v>8.75</v>
      </c>
      <c r="BO592">
        <v>0</v>
      </c>
      <c r="BP592">
        <v>0</v>
      </c>
      <c r="BQ592" t="str">
        <f>"6:00 AM"</f>
        <v>6:00 AM</v>
      </c>
      <c r="BR592" t="str">
        <f>"3:15 PM"</f>
        <v>3:15 PM</v>
      </c>
      <c r="BS592" t="s">
        <v>120</v>
      </c>
      <c r="BT592">
        <v>0</v>
      </c>
      <c r="BU592">
        <v>3</v>
      </c>
      <c r="BV592" t="s">
        <v>113</v>
      </c>
      <c r="BW592">
        <v>0</v>
      </c>
      <c r="BX592" t="s">
        <v>10039</v>
      </c>
      <c r="BY592" t="s">
        <v>10040</v>
      </c>
      <c r="CA592" t="s">
        <v>1317</v>
      </c>
      <c r="CB592" t="s">
        <v>158</v>
      </c>
      <c r="CC592" s="3">
        <v>77073</v>
      </c>
      <c r="CD592" t="s">
        <v>1325</v>
      </c>
      <c r="CE592" t="s">
        <v>1326</v>
      </c>
      <c r="CF592" s="4">
        <v>13.93</v>
      </c>
      <c r="CH592" s="4">
        <v>20.9</v>
      </c>
      <c r="CJ592" t="s">
        <v>123</v>
      </c>
      <c r="CK592" t="s">
        <v>767</v>
      </c>
      <c r="CL592" t="s">
        <v>10041</v>
      </c>
      <c r="CO592" t="s">
        <v>124</v>
      </c>
      <c r="CP592" t="s">
        <v>121</v>
      </c>
      <c r="CQ592" t="s">
        <v>121</v>
      </c>
      <c r="CR592" t="s">
        <v>121</v>
      </c>
      <c r="CS592" t="s">
        <v>113</v>
      </c>
      <c r="CT592" t="s">
        <v>121</v>
      </c>
      <c r="CU592" t="s">
        <v>121</v>
      </c>
      <c r="CV592" t="s">
        <v>10042</v>
      </c>
      <c r="CW592" t="str">
        <f>"N/A"</f>
        <v>N/A</v>
      </c>
      <c r="CX592" t="s">
        <v>1207</v>
      </c>
      <c r="CY592" t="s">
        <v>1094</v>
      </c>
      <c r="CZ592" t="s">
        <v>126</v>
      </c>
      <c r="DA592" t="s">
        <v>113</v>
      </c>
      <c r="DB592" t="s">
        <v>121</v>
      </c>
      <c r="DC592" t="s">
        <v>121</v>
      </c>
      <c r="DD592" t="s">
        <v>113</v>
      </c>
      <c r="DE592" t="s">
        <v>1080</v>
      </c>
      <c r="DF592" t="s">
        <v>1208</v>
      </c>
      <c r="DH592" t="s">
        <v>762</v>
      </c>
      <c r="DI592" t="s">
        <v>1201</v>
      </c>
    </row>
    <row r="593" spans="1:113" ht="15" customHeight="1" x14ac:dyDescent="0.25">
      <c r="A593" t="s">
        <v>10022</v>
      </c>
      <c r="B593" t="s">
        <v>1009</v>
      </c>
      <c r="C593" s="1">
        <v>44110.009150810183</v>
      </c>
      <c r="D593" s="1">
        <v>44152</v>
      </c>
      <c r="E593" t="s">
        <v>113</v>
      </c>
      <c r="F593" t="s">
        <v>964</v>
      </c>
      <c r="G593" t="s">
        <v>12786</v>
      </c>
      <c r="H593" t="s">
        <v>131</v>
      </c>
      <c r="I593">
        <v>30</v>
      </c>
      <c r="J593">
        <v>30</v>
      </c>
      <c r="K593" s="1">
        <v>44200</v>
      </c>
      <c r="L593" s="1">
        <v>44499</v>
      </c>
      <c r="M593" s="1">
        <v>44200</v>
      </c>
      <c r="N593" s="1">
        <v>44499</v>
      </c>
      <c r="O593" t="s">
        <v>115</v>
      </c>
      <c r="P593" t="s">
        <v>10023</v>
      </c>
      <c r="R593" t="s">
        <v>10024</v>
      </c>
      <c r="S593" t="s">
        <v>1193</v>
      </c>
      <c r="T593" t="s">
        <v>10025</v>
      </c>
      <c r="U593" t="s">
        <v>147</v>
      </c>
      <c r="V593" s="3">
        <v>37076</v>
      </c>
      <c r="W593" t="s">
        <v>117</v>
      </c>
      <c r="Y593">
        <v>16158896110</v>
      </c>
      <c r="AA593">
        <v>56173</v>
      </c>
      <c r="AB593" t="s">
        <v>1195</v>
      </c>
      <c r="AC593" t="s">
        <v>1196</v>
      </c>
      <c r="AE593" t="s">
        <v>1197</v>
      </c>
      <c r="AF593" t="s">
        <v>5823</v>
      </c>
      <c r="AH593" t="s">
        <v>1199</v>
      </c>
      <c r="AI593" t="s">
        <v>1200</v>
      </c>
      <c r="AJ593" s="3">
        <v>21703</v>
      </c>
      <c r="AK593" t="s">
        <v>117</v>
      </c>
      <c r="AM593">
        <v>16158896110</v>
      </c>
      <c r="AO593" t="s">
        <v>124</v>
      </c>
      <c r="AP593" t="s">
        <v>239</v>
      </c>
      <c r="AQ593" t="s">
        <v>756</v>
      </c>
      <c r="AR593" t="s">
        <v>757</v>
      </c>
      <c r="AS593" t="s">
        <v>758</v>
      </c>
      <c r="AT593" t="s">
        <v>975</v>
      </c>
      <c r="AV593" t="s">
        <v>976</v>
      </c>
      <c r="AW593" t="s">
        <v>610</v>
      </c>
      <c r="AX593" s="3">
        <v>22903</v>
      </c>
      <c r="AY593" t="s">
        <v>117</v>
      </c>
      <c r="BA593">
        <v>14342634300</v>
      </c>
      <c r="BC593" t="s">
        <v>1201</v>
      </c>
      <c r="BD593" t="s">
        <v>762</v>
      </c>
      <c r="BG593" t="s">
        <v>147</v>
      </c>
      <c r="BH593" s="1">
        <v>44109.833333333336</v>
      </c>
      <c r="BI593">
        <v>35</v>
      </c>
      <c r="BJ593">
        <v>0</v>
      </c>
      <c r="BK593">
        <v>8.75</v>
      </c>
      <c r="BL593">
        <v>8.75</v>
      </c>
      <c r="BM593">
        <v>8.75</v>
      </c>
      <c r="BN593">
        <v>8.75</v>
      </c>
      <c r="BO593">
        <v>0</v>
      </c>
      <c r="BP593">
        <v>0</v>
      </c>
      <c r="BQ593" t="str">
        <f>"6:30 AM"</f>
        <v>6:30 AM</v>
      </c>
      <c r="BR593" t="str">
        <f>"3:45 PM"</f>
        <v>3:45 PM</v>
      </c>
      <c r="BS593" t="s">
        <v>120</v>
      </c>
      <c r="BT593">
        <v>0</v>
      </c>
      <c r="BU593">
        <v>3</v>
      </c>
      <c r="BV593" t="s">
        <v>113</v>
      </c>
      <c r="BW593">
        <v>0</v>
      </c>
      <c r="BX593" t="s">
        <v>1202</v>
      </c>
      <c r="BY593" t="s">
        <v>10026</v>
      </c>
      <c r="CA593" t="s">
        <v>5516</v>
      </c>
      <c r="CB593" t="s">
        <v>147</v>
      </c>
      <c r="CC593" s="3">
        <v>37076</v>
      </c>
      <c r="CD593" t="s">
        <v>4680</v>
      </c>
      <c r="CE593" t="s">
        <v>4681</v>
      </c>
      <c r="CF593" s="4">
        <v>12.71</v>
      </c>
      <c r="CH593" s="4">
        <v>19.07</v>
      </c>
      <c r="CJ593" t="s">
        <v>123</v>
      </c>
      <c r="CK593" t="s">
        <v>767</v>
      </c>
      <c r="CL593" t="s">
        <v>10027</v>
      </c>
      <c r="CO593" t="s">
        <v>124</v>
      </c>
      <c r="CP593" t="s">
        <v>121</v>
      </c>
      <c r="CQ593" t="s">
        <v>121</v>
      </c>
      <c r="CR593" t="s">
        <v>121</v>
      </c>
      <c r="CS593" t="s">
        <v>113</v>
      </c>
      <c r="CT593" t="s">
        <v>121</v>
      </c>
      <c r="CU593" t="s">
        <v>121</v>
      </c>
      <c r="CV593" t="s">
        <v>1206</v>
      </c>
      <c r="CW593" t="str">
        <f>"N/A"</f>
        <v>N/A</v>
      </c>
      <c r="CX593" t="s">
        <v>1207</v>
      </c>
      <c r="CY593" t="s">
        <v>8679</v>
      </c>
      <c r="CZ593" t="s">
        <v>126</v>
      </c>
      <c r="DA593" t="s">
        <v>113</v>
      </c>
      <c r="DB593" t="s">
        <v>121</v>
      </c>
      <c r="DC593" t="s">
        <v>121</v>
      </c>
      <c r="DD593" t="s">
        <v>113</v>
      </c>
      <c r="DE593" t="s">
        <v>1080</v>
      </c>
      <c r="DF593" t="s">
        <v>1208</v>
      </c>
      <c r="DH593" t="s">
        <v>762</v>
      </c>
      <c r="DI593" t="s">
        <v>1201</v>
      </c>
    </row>
    <row r="594" spans="1:113" ht="15" customHeight="1" x14ac:dyDescent="0.25">
      <c r="A594" t="s">
        <v>7328</v>
      </c>
      <c r="B594" t="s">
        <v>1009</v>
      </c>
      <c r="C594" s="1">
        <v>44110.009788310184</v>
      </c>
      <c r="D594" s="1">
        <v>44151</v>
      </c>
      <c r="E594" t="s">
        <v>113</v>
      </c>
      <c r="F594" t="s">
        <v>1274</v>
      </c>
      <c r="G594" t="s">
        <v>12786</v>
      </c>
      <c r="H594" t="s">
        <v>131</v>
      </c>
      <c r="I594">
        <v>15</v>
      </c>
      <c r="J594">
        <v>15</v>
      </c>
      <c r="K594" s="1">
        <v>44200</v>
      </c>
      <c r="L594" s="1">
        <v>44504</v>
      </c>
      <c r="M594" s="1">
        <v>44200</v>
      </c>
      <c r="N594" s="1">
        <v>44504</v>
      </c>
      <c r="O594" t="s">
        <v>115</v>
      </c>
      <c r="P594" t="s">
        <v>7329</v>
      </c>
      <c r="R594" t="s">
        <v>7330</v>
      </c>
      <c r="S594" t="s">
        <v>7331</v>
      </c>
      <c r="T594" t="s">
        <v>7332</v>
      </c>
      <c r="U594" t="s">
        <v>952</v>
      </c>
      <c r="V594" s="3">
        <v>7726</v>
      </c>
      <c r="W594" t="s">
        <v>117</v>
      </c>
      <c r="Y594">
        <v>17322713515</v>
      </c>
      <c r="AA594">
        <v>56173</v>
      </c>
      <c r="AB594" t="s">
        <v>7333</v>
      </c>
      <c r="AC594" t="s">
        <v>1196</v>
      </c>
      <c r="AE594" t="s">
        <v>1197</v>
      </c>
      <c r="AF594" t="s">
        <v>5823</v>
      </c>
      <c r="AH594" t="s">
        <v>1199</v>
      </c>
      <c r="AI594" t="s">
        <v>1200</v>
      </c>
      <c r="AJ594" s="3">
        <v>21703</v>
      </c>
      <c r="AK594" t="s">
        <v>117</v>
      </c>
      <c r="AM594">
        <v>17322713515</v>
      </c>
      <c r="AO594" t="s">
        <v>124</v>
      </c>
      <c r="AP594" t="s">
        <v>239</v>
      </c>
      <c r="AQ594" t="s">
        <v>756</v>
      </c>
      <c r="AR594" t="s">
        <v>757</v>
      </c>
      <c r="AT594" t="s">
        <v>975</v>
      </c>
      <c r="AV594" t="s">
        <v>976</v>
      </c>
      <c r="AW594" t="s">
        <v>610</v>
      </c>
      <c r="AX594" s="3">
        <v>22903</v>
      </c>
      <c r="AY594" t="s">
        <v>117</v>
      </c>
      <c r="BA594">
        <v>14342634300</v>
      </c>
      <c r="BC594" t="s">
        <v>1201</v>
      </c>
      <c r="BD594" t="s">
        <v>762</v>
      </c>
      <c r="BG594" t="s">
        <v>952</v>
      </c>
      <c r="BH594" s="1">
        <v>44109.833333333336</v>
      </c>
      <c r="BI594">
        <v>35</v>
      </c>
      <c r="BJ594">
        <v>0</v>
      </c>
      <c r="BK594">
        <v>7</v>
      </c>
      <c r="BL594">
        <v>7</v>
      </c>
      <c r="BM594">
        <v>7</v>
      </c>
      <c r="BN594">
        <v>7</v>
      </c>
      <c r="BO594">
        <v>7</v>
      </c>
      <c r="BP594">
        <v>0</v>
      </c>
      <c r="BQ594" t="str">
        <f>"6:30 AM"</f>
        <v>6:30 AM</v>
      </c>
      <c r="BR594" t="str">
        <f>"2:00 PM"</f>
        <v>2:00 PM</v>
      </c>
      <c r="BS594" t="s">
        <v>120</v>
      </c>
      <c r="BT594">
        <v>0</v>
      </c>
      <c r="BU594">
        <v>3</v>
      </c>
      <c r="BV594" t="s">
        <v>113</v>
      </c>
      <c r="BW594">
        <v>0</v>
      </c>
      <c r="BX594" t="s">
        <v>7334</v>
      </c>
      <c r="BY594" t="s">
        <v>7335</v>
      </c>
      <c r="CA594" t="s">
        <v>7336</v>
      </c>
      <c r="CB594" t="s">
        <v>952</v>
      </c>
      <c r="CC594" s="3">
        <v>7726</v>
      </c>
      <c r="CD594" t="s">
        <v>1844</v>
      </c>
      <c r="CE594" t="s">
        <v>1845</v>
      </c>
      <c r="CF594" s="4">
        <v>17.75</v>
      </c>
      <c r="CH594" s="4">
        <v>26.63</v>
      </c>
      <c r="CJ594" t="s">
        <v>123</v>
      </c>
      <c r="CK594" t="s">
        <v>1745</v>
      </c>
      <c r="CL594" t="s">
        <v>7337</v>
      </c>
      <c r="CO594" t="s">
        <v>124</v>
      </c>
      <c r="CP594" t="s">
        <v>121</v>
      </c>
      <c r="CQ594" t="s">
        <v>121</v>
      </c>
      <c r="CR594" t="s">
        <v>121</v>
      </c>
      <c r="CS594" t="s">
        <v>113</v>
      </c>
      <c r="CT594" t="s">
        <v>121</v>
      </c>
      <c r="CU594" t="s">
        <v>121</v>
      </c>
      <c r="CV594" t="s">
        <v>1206</v>
      </c>
      <c r="CW594" t="str">
        <f>"16092925879"</f>
        <v>16092925879</v>
      </c>
      <c r="CX594" t="s">
        <v>1207</v>
      </c>
      <c r="CY594" t="s">
        <v>124</v>
      </c>
      <c r="CZ594" t="s">
        <v>126</v>
      </c>
      <c r="DA594" t="s">
        <v>113</v>
      </c>
      <c r="DB594" t="s">
        <v>121</v>
      </c>
      <c r="DC594" t="s">
        <v>121</v>
      </c>
      <c r="DD594" t="s">
        <v>113</v>
      </c>
      <c r="DE594" t="s">
        <v>1080</v>
      </c>
      <c r="DF594" t="s">
        <v>7338</v>
      </c>
      <c r="DH594" t="s">
        <v>762</v>
      </c>
      <c r="DI594" t="s">
        <v>1201</v>
      </c>
    </row>
    <row r="595" spans="1:113" ht="15" customHeight="1" x14ac:dyDescent="0.25">
      <c r="A595" t="s">
        <v>7835</v>
      </c>
      <c r="B595" t="s">
        <v>1009</v>
      </c>
      <c r="C595" s="1">
        <v>44110.01054722222</v>
      </c>
      <c r="D595" s="1">
        <v>44151</v>
      </c>
      <c r="E595" t="s">
        <v>113</v>
      </c>
      <c r="F595" t="s">
        <v>1190</v>
      </c>
      <c r="G595" t="s">
        <v>12786</v>
      </c>
      <c r="H595" t="s">
        <v>131</v>
      </c>
      <c r="I595">
        <v>30</v>
      </c>
      <c r="J595">
        <v>30</v>
      </c>
      <c r="K595" s="1">
        <v>44200</v>
      </c>
      <c r="L595" s="1">
        <v>44499</v>
      </c>
      <c r="M595" s="1">
        <v>44200</v>
      </c>
      <c r="N595" s="1">
        <v>44499</v>
      </c>
      <c r="O595" t="s">
        <v>115</v>
      </c>
      <c r="P595" t="s">
        <v>7836</v>
      </c>
      <c r="R595" t="s">
        <v>7837</v>
      </c>
      <c r="S595" t="s">
        <v>7838</v>
      </c>
      <c r="T595" t="s">
        <v>7839</v>
      </c>
      <c r="U595" t="s">
        <v>610</v>
      </c>
      <c r="V595" s="3">
        <v>23005</v>
      </c>
      <c r="W595" t="s">
        <v>117</v>
      </c>
      <c r="Y595">
        <v>18042623639</v>
      </c>
      <c r="AA595">
        <v>56173</v>
      </c>
      <c r="AB595" t="s">
        <v>1195</v>
      </c>
      <c r="AC595" t="s">
        <v>1196</v>
      </c>
      <c r="AE595" t="s">
        <v>1197</v>
      </c>
      <c r="AF595" t="s">
        <v>5823</v>
      </c>
      <c r="AH595" t="s">
        <v>7840</v>
      </c>
      <c r="AI595" t="s">
        <v>1200</v>
      </c>
      <c r="AJ595" s="3">
        <v>21703</v>
      </c>
      <c r="AK595" t="s">
        <v>117</v>
      </c>
      <c r="AM595">
        <v>18042623639</v>
      </c>
      <c r="AO595" t="s">
        <v>124</v>
      </c>
      <c r="AP595" t="s">
        <v>239</v>
      </c>
      <c r="AQ595" t="s">
        <v>756</v>
      </c>
      <c r="AR595" t="s">
        <v>757</v>
      </c>
      <c r="AS595" t="s">
        <v>758</v>
      </c>
      <c r="AT595" t="s">
        <v>975</v>
      </c>
      <c r="AV595" t="s">
        <v>976</v>
      </c>
      <c r="AW595" t="s">
        <v>610</v>
      </c>
      <c r="AX595" s="3">
        <v>22903</v>
      </c>
      <c r="AY595" t="s">
        <v>117</v>
      </c>
      <c r="BA595">
        <v>14342634300</v>
      </c>
      <c r="BC595" t="s">
        <v>1201</v>
      </c>
      <c r="BD595" t="s">
        <v>762</v>
      </c>
      <c r="BG595" t="s">
        <v>610</v>
      </c>
      <c r="BH595" s="1">
        <v>44109.833333333336</v>
      </c>
      <c r="BI595">
        <v>35</v>
      </c>
      <c r="BJ595">
        <v>0</v>
      </c>
      <c r="BK595">
        <v>7</v>
      </c>
      <c r="BL595">
        <v>7</v>
      </c>
      <c r="BM595">
        <v>7</v>
      </c>
      <c r="BN595">
        <v>7</v>
      </c>
      <c r="BO595">
        <v>7</v>
      </c>
      <c r="BP595">
        <v>0</v>
      </c>
      <c r="BQ595" t="str">
        <f>"6:30 AM"</f>
        <v>6:30 AM</v>
      </c>
      <c r="BR595" t="str">
        <f>"2:00 PM"</f>
        <v>2:00 PM</v>
      </c>
      <c r="BS595" t="s">
        <v>120</v>
      </c>
      <c r="BT595">
        <v>0</v>
      </c>
      <c r="BU595">
        <v>3</v>
      </c>
      <c r="BV595" t="s">
        <v>113</v>
      </c>
      <c r="BW595">
        <v>0</v>
      </c>
      <c r="BX595" t="s">
        <v>7334</v>
      </c>
      <c r="BY595" t="s">
        <v>7841</v>
      </c>
      <c r="CA595" t="s">
        <v>7842</v>
      </c>
      <c r="CB595" t="s">
        <v>610</v>
      </c>
      <c r="CC595" s="3">
        <v>23005</v>
      </c>
      <c r="CD595" t="s">
        <v>7843</v>
      </c>
      <c r="CE595" t="s">
        <v>2813</v>
      </c>
      <c r="CF595" s="4">
        <v>16.100000000000001</v>
      </c>
      <c r="CH595" s="4">
        <v>24.15</v>
      </c>
      <c r="CJ595" t="s">
        <v>123</v>
      </c>
      <c r="CK595" t="s">
        <v>1745</v>
      </c>
      <c r="CL595" t="s">
        <v>7844</v>
      </c>
      <c r="CO595" t="s">
        <v>124</v>
      </c>
      <c r="CP595" t="s">
        <v>121</v>
      </c>
      <c r="CQ595" t="s">
        <v>121</v>
      </c>
      <c r="CR595" t="s">
        <v>121</v>
      </c>
      <c r="CS595" t="s">
        <v>113</v>
      </c>
      <c r="CT595" t="s">
        <v>121</v>
      </c>
      <c r="CU595" t="s">
        <v>121</v>
      </c>
      <c r="CV595" t="s">
        <v>1206</v>
      </c>
      <c r="CW595" t="str">
        <f>"N/A"</f>
        <v>N/A</v>
      </c>
      <c r="CX595" t="s">
        <v>1207</v>
      </c>
      <c r="CY595" t="s">
        <v>5243</v>
      </c>
      <c r="CZ595" t="s">
        <v>126</v>
      </c>
      <c r="DA595" t="s">
        <v>113</v>
      </c>
      <c r="DB595" t="s">
        <v>121</v>
      </c>
      <c r="DC595" t="s">
        <v>121</v>
      </c>
      <c r="DD595" t="s">
        <v>113</v>
      </c>
      <c r="DE595" t="s">
        <v>1080</v>
      </c>
      <c r="DF595" t="s">
        <v>1208</v>
      </c>
      <c r="DH595" t="s">
        <v>762</v>
      </c>
      <c r="DI595" t="s">
        <v>1201</v>
      </c>
    </row>
    <row r="596" spans="1:113" ht="15" customHeight="1" x14ac:dyDescent="0.25">
      <c r="A596" t="s">
        <v>10028</v>
      </c>
      <c r="B596" t="s">
        <v>129</v>
      </c>
      <c r="C596" s="1">
        <v>44110.011692708336</v>
      </c>
      <c r="D596" s="1">
        <v>44151</v>
      </c>
      <c r="E596" t="s">
        <v>113</v>
      </c>
      <c r="F596" t="s">
        <v>1190</v>
      </c>
      <c r="G596" t="s">
        <v>12786</v>
      </c>
      <c r="H596" t="s">
        <v>131</v>
      </c>
      <c r="I596">
        <v>15</v>
      </c>
      <c r="J596">
        <v>15</v>
      </c>
      <c r="K596" s="1">
        <v>44200</v>
      </c>
      <c r="L596" s="1">
        <v>44499</v>
      </c>
      <c r="M596" s="1">
        <v>44200</v>
      </c>
      <c r="N596" s="1">
        <v>44499</v>
      </c>
      <c r="O596" t="s">
        <v>115</v>
      </c>
      <c r="P596" t="s">
        <v>10029</v>
      </c>
      <c r="R596" t="s">
        <v>10030</v>
      </c>
      <c r="S596" t="s">
        <v>10031</v>
      </c>
      <c r="T596" t="s">
        <v>3826</v>
      </c>
      <c r="U596" t="s">
        <v>158</v>
      </c>
      <c r="V596" s="3">
        <v>78233</v>
      </c>
      <c r="W596" t="s">
        <v>117</v>
      </c>
      <c r="Y596">
        <v>15124588873</v>
      </c>
      <c r="AA596">
        <v>56173</v>
      </c>
      <c r="AB596" t="s">
        <v>7333</v>
      </c>
      <c r="AC596" t="s">
        <v>1196</v>
      </c>
      <c r="AE596" t="s">
        <v>1197</v>
      </c>
      <c r="AF596" t="s">
        <v>5823</v>
      </c>
      <c r="AH596" t="s">
        <v>1199</v>
      </c>
      <c r="AI596" t="s">
        <v>1200</v>
      </c>
      <c r="AJ596" s="3">
        <v>21703</v>
      </c>
      <c r="AK596" t="s">
        <v>117</v>
      </c>
      <c r="AM596">
        <v>15124588873</v>
      </c>
      <c r="AO596" t="s">
        <v>124</v>
      </c>
      <c r="AP596" t="s">
        <v>239</v>
      </c>
      <c r="AQ596" t="s">
        <v>756</v>
      </c>
      <c r="AR596" t="s">
        <v>757</v>
      </c>
      <c r="AT596" t="s">
        <v>975</v>
      </c>
      <c r="AV596" t="s">
        <v>976</v>
      </c>
      <c r="AW596" t="s">
        <v>610</v>
      </c>
      <c r="AX596" s="3">
        <v>22903</v>
      </c>
      <c r="AY596" t="s">
        <v>117</v>
      </c>
      <c r="BA596">
        <v>14342634300</v>
      </c>
      <c r="BC596" t="s">
        <v>1201</v>
      </c>
      <c r="BD596" t="s">
        <v>762</v>
      </c>
      <c r="BG596" t="s">
        <v>158</v>
      </c>
      <c r="BH596" s="1">
        <v>44109.833333333336</v>
      </c>
      <c r="BI596">
        <v>35</v>
      </c>
      <c r="BJ596">
        <v>0</v>
      </c>
      <c r="BK596">
        <v>7</v>
      </c>
      <c r="BL596">
        <v>7</v>
      </c>
      <c r="BM596">
        <v>7</v>
      </c>
      <c r="BN596">
        <v>7</v>
      </c>
      <c r="BO596">
        <v>7</v>
      </c>
      <c r="BP596">
        <v>0</v>
      </c>
      <c r="BQ596" t="str">
        <f>"6:30 AM"</f>
        <v>6:30 AM</v>
      </c>
      <c r="BR596" t="str">
        <f>"2:00 PM"</f>
        <v>2:00 PM</v>
      </c>
      <c r="BS596" t="s">
        <v>120</v>
      </c>
      <c r="BT596">
        <v>0</v>
      </c>
      <c r="BU596">
        <v>3</v>
      </c>
      <c r="BV596" t="s">
        <v>113</v>
      </c>
      <c r="BW596">
        <v>0</v>
      </c>
      <c r="BX596" t="s">
        <v>10032</v>
      </c>
      <c r="BY596" t="s">
        <v>10033</v>
      </c>
      <c r="CA596" t="s">
        <v>1424</v>
      </c>
      <c r="CB596" t="s">
        <v>158</v>
      </c>
      <c r="CC596" s="3">
        <v>78233</v>
      </c>
      <c r="CD596" t="s">
        <v>2197</v>
      </c>
      <c r="CE596" t="s">
        <v>2198</v>
      </c>
      <c r="CF596" s="4">
        <v>14</v>
      </c>
      <c r="CH596" s="4">
        <v>21.95</v>
      </c>
      <c r="CJ596" t="s">
        <v>123</v>
      </c>
      <c r="CK596" t="s">
        <v>1745</v>
      </c>
      <c r="CL596" t="s">
        <v>10034</v>
      </c>
      <c r="CO596" t="s">
        <v>124</v>
      </c>
      <c r="CP596" t="s">
        <v>121</v>
      </c>
      <c r="CQ596" t="s">
        <v>121</v>
      </c>
      <c r="CR596" t="s">
        <v>121</v>
      </c>
      <c r="CS596" t="s">
        <v>113</v>
      </c>
      <c r="CT596" t="s">
        <v>121</v>
      </c>
      <c r="CU596" t="s">
        <v>121</v>
      </c>
      <c r="CV596" t="s">
        <v>1206</v>
      </c>
      <c r="CW596" t="str">
        <f>"N/A"</f>
        <v>N/A</v>
      </c>
      <c r="CX596" t="s">
        <v>1207</v>
      </c>
      <c r="CY596" t="s">
        <v>1094</v>
      </c>
      <c r="CZ596" t="s">
        <v>126</v>
      </c>
      <c r="DA596" t="s">
        <v>113</v>
      </c>
      <c r="DB596" t="s">
        <v>121</v>
      </c>
      <c r="DC596" t="s">
        <v>121</v>
      </c>
      <c r="DD596" t="s">
        <v>113</v>
      </c>
      <c r="DE596" t="s">
        <v>1080</v>
      </c>
      <c r="DF596" t="s">
        <v>7338</v>
      </c>
      <c r="DH596" t="s">
        <v>762</v>
      </c>
      <c r="DI596" t="s">
        <v>1201</v>
      </c>
    </row>
    <row r="597" spans="1:113" ht="15" customHeight="1" x14ac:dyDescent="0.25">
      <c r="A597" t="s">
        <v>7815</v>
      </c>
      <c r="B597" t="s">
        <v>1009</v>
      </c>
      <c r="C597" s="1">
        <v>44110.342748842595</v>
      </c>
      <c r="D597" s="1">
        <v>44151</v>
      </c>
      <c r="E597" t="s">
        <v>113</v>
      </c>
      <c r="F597" t="s">
        <v>984</v>
      </c>
      <c r="G597" t="s">
        <v>12798</v>
      </c>
      <c r="H597" t="s">
        <v>649</v>
      </c>
      <c r="I597">
        <v>50</v>
      </c>
      <c r="J597">
        <v>50</v>
      </c>
      <c r="K597" s="1">
        <v>44200</v>
      </c>
      <c r="L597" s="1">
        <v>44500</v>
      </c>
      <c r="M597" s="1">
        <v>44200</v>
      </c>
      <c r="N597" s="1">
        <v>44500</v>
      </c>
      <c r="O597" t="s">
        <v>132</v>
      </c>
      <c r="P597" t="s">
        <v>7816</v>
      </c>
      <c r="Q597" t="s">
        <v>7817</v>
      </c>
      <c r="R597" t="s">
        <v>7818</v>
      </c>
      <c r="S597" t="s">
        <v>7819</v>
      </c>
      <c r="T597" t="s">
        <v>7820</v>
      </c>
      <c r="U597" t="s">
        <v>299</v>
      </c>
      <c r="V597" s="3">
        <v>95965</v>
      </c>
      <c r="W597" t="s">
        <v>117</v>
      </c>
      <c r="X597" t="s">
        <v>124</v>
      </c>
      <c r="Y597">
        <v>15305326886</v>
      </c>
      <c r="Z597">
        <v>0</v>
      </c>
      <c r="AA597">
        <v>711190</v>
      </c>
      <c r="AB597" t="s">
        <v>7516</v>
      </c>
      <c r="AC597" t="s">
        <v>7821</v>
      </c>
      <c r="AD597" t="s">
        <v>2550</v>
      </c>
      <c r="AE597" t="s">
        <v>1159</v>
      </c>
      <c r="AF597" t="s">
        <v>7818</v>
      </c>
      <c r="AG597" t="s">
        <v>7822</v>
      </c>
      <c r="AH597" t="s">
        <v>7820</v>
      </c>
      <c r="AI597" t="s">
        <v>299</v>
      </c>
      <c r="AJ597" s="3">
        <v>95965</v>
      </c>
      <c r="AK597" t="s">
        <v>117</v>
      </c>
      <c r="AM597">
        <v>19169471268</v>
      </c>
      <c r="AN597">
        <v>0</v>
      </c>
      <c r="AO597" t="s">
        <v>7823</v>
      </c>
      <c r="AP597" t="s">
        <v>239</v>
      </c>
      <c r="AQ597" t="s">
        <v>991</v>
      </c>
      <c r="AR597" t="s">
        <v>992</v>
      </c>
      <c r="AS597" t="s">
        <v>993</v>
      </c>
      <c r="AT597" t="s">
        <v>994</v>
      </c>
      <c r="AU597" t="s">
        <v>995</v>
      </c>
      <c r="AV597" t="s">
        <v>996</v>
      </c>
      <c r="AW597" t="s">
        <v>158</v>
      </c>
      <c r="AX597" s="3">
        <v>78550</v>
      </c>
      <c r="AY597" t="s">
        <v>117</v>
      </c>
      <c r="AZ597" t="s">
        <v>124</v>
      </c>
      <c r="BA597">
        <v>19564408720</v>
      </c>
      <c r="BB597">
        <v>0</v>
      </c>
      <c r="BC597" t="s">
        <v>997</v>
      </c>
      <c r="BD597" t="s">
        <v>998</v>
      </c>
      <c r="BG597" t="s">
        <v>299</v>
      </c>
      <c r="BH597" s="1">
        <v>44109.833333333336</v>
      </c>
      <c r="BI597">
        <v>40</v>
      </c>
      <c r="BJ597">
        <v>8</v>
      </c>
      <c r="BK597">
        <v>0</v>
      </c>
      <c r="BL597">
        <v>0</v>
      </c>
      <c r="BM597">
        <v>8</v>
      </c>
      <c r="BN597">
        <v>8</v>
      </c>
      <c r="BO597">
        <v>8</v>
      </c>
      <c r="BP597">
        <v>8</v>
      </c>
      <c r="BQ597" t="str">
        <f>"1:00 PM"</f>
        <v>1:00 PM</v>
      </c>
      <c r="BR597" t="str">
        <f>"10:00 PM"</f>
        <v>10:00 PM</v>
      </c>
      <c r="BS597" t="s">
        <v>120</v>
      </c>
      <c r="BT597">
        <v>0</v>
      </c>
      <c r="BU597">
        <v>0</v>
      </c>
      <c r="BV597" t="s">
        <v>113</v>
      </c>
      <c r="BW597">
        <v>0</v>
      </c>
      <c r="BX597" t="s">
        <v>999</v>
      </c>
      <c r="BY597" t="s">
        <v>7818</v>
      </c>
      <c r="CA597" t="s">
        <v>7820</v>
      </c>
      <c r="CB597" t="s">
        <v>299</v>
      </c>
      <c r="CC597" s="3">
        <v>95965</v>
      </c>
      <c r="CD597" t="s">
        <v>7824</v>
      </c>
      <c r="CE597" t="s">
        <v>7825</v>
      </c>
      <c r="CF597" s="4">
        <v>14</v>
      </c>
      <c r="CG597" s="4">
        <v>14.26</v>
      </c>
      <c r="CJ597" t="s">
        <v>123</v>
      </c>
      <c r="CK597" t="s">
        <v>1004</v>
      </c>
      <c r="CL597" t="s">
        <v>7826</v>
      </c>
      <c r="CO597" t="s">
        <v>124</v>
      </c>
      <c r="CP597" t="s">
        <v>121</v>
      </c>
      <c r="CQ597" t="s">
        <v>121</v>
      </c>
      <c r="CR597" t="s">
        <v>113</v>
      </c>
      <c r="CS597" t="s">
        <v>121</v>
      </c>
      <c r="CT597" t="s">
        <v>121</v>
      </c>
      <c r="CU597" t="s">
        <v>121</v>
      </c>
      <c r="CV597" t="s">
        <v>2291</v>
      </c>
      <c r="CW597" t="str">
        <f>"19162269146"</f>
        <v>19162269146</v>
      </c>
      <c r="CX597" t="s">
        <v>7827</v>
      </c>
      <c r="CY597" t="s">
        <v>124</v>
      </c>
      <c r="CZ597" t="s">
        <v>126</v>
      </c>
      <c r="DA597" t="s">
        <v>113</v>
      </c>
      <c r="DB597" t="s">
        <v>113</v>
      </c>
      <c r="DC597" t="s">
        <v>121</v>
      </c>
      <c r="DD597" t="s">
        <v>113</v>
      </c>
    </row>
    <row r="598" spans="1:113" ht="15" customHeight="1" x14ac:dyDescent="0.25">
      <c r="A598" t="s">
        <v>12450</v>
      </c>
      <c r="B598" t="s">
        <v>129</v>
      </c>
      <c r="C598" s="1">
        <v>44110.426615856479</v>
      </c>
      <c r="D598" s="1">
        <v>44151</v>
      </c>
      <c r="E598" t="s">
        <v>113</v>
      </c>
      <c r="F598" t="s">
        <v>2293</v>
      </c>
      <c r="G598" t="s">
        <v>12786</v>
      </c>
      <c r="H598" t="s">
        <v>131</v>
      </c>
      <c r="I598">
        <v>28</v>
      </c>
      <c r="J598">
        <v>28</v>
      </c>
      <c r="K598" s="1">
        <v>44200</v>
      </c>
      <c r="L598" s="1">
        <v>44504</v>
      </c>
      <c r="M598" s="1">
        <v>44200</v>
      </c>
      <c r="N598" s="1">
        <v>44504</v>
      </c>
      <c r="O598" t="s">
        <v>115</v>
      </c>
      <c r="P598" t="s">
        <v>2294</v>
      </c>
      <c r="R598" t="s">
        <v>2295</v>
      </c>
      <c r="T598" t="s">
        <v>157</v>
      </c>
      <c r="U598" t="s">
        <v>158</v>
      </c>
      <c r="V598" s="3">
        <v>78737</v>
      </c>
      <c r="W598" t="s">
        <v>117</v>
      </c>
      <c r="Y598">
        <v>18669075872</v>
      </c>
      <c r="AA598">
        <v>551112</v>
      </c>
      <c r="AB598" t="s">
        <v>2296</v>
      </c>
      <c r="AC598" t="s">
        <v>2297</v>
      </c>
      <c r="AD598" t="s">
        <v>1831</v>
      </c>
      <c r="AE598" t="s">
        <v>2298</v>
      </c>
      <c r="AF598" t="s">
        <v>2299</v>
      </c>
      <c r="AH598" t="s">
        <v>2300</v>
      </c>
      <c r="AI598" t="s">
        <v>158</v>
      </c>
      <c r="AJ598" s="3">
        <v>78737</v>
      </c>
      <c r="AK598" t="s">
        <v>117</v>
      </c>
      <c r="AM598">
        <v>18669075872</v>
      </c>
      <c r="AO598" t="s">
        <v>124</v>
      </c>
      <c r="AP598" t="s">
        <v>141</v>
      </c>
      <c r="AQ598" t="s">
        <v>2301</v>
      </c>
      <c r="AR598" t="s">
        <v>2302</v>
      </c>
      <c r="AS598" t="s">
        <v>1717</v>
      </c>
      <c r="AT598" t="s">
        <v>2303</v>
      </c>
      <c r="AU598" t="s">
        <v>2304</v>
      </c>
      <c r="AV598" t="s">
        <v>2300</v>
      </c>
      <c r="AW598" t="s">
        <v>158</v>
      </c>
      <c r="AX598" s="3">
        <v>78746</v>
      </c>
      <c r="AY598" t="s">
        <v>117</v>
      </c>
      <c r="BA598">
        <v>15123470007</v>
      </c>
      <c r="BC598" t="s">
        <v>2305</v>
      </c>
      <c r="BD598" t="s">
        <v>2306</v>
      </c>
      <c r="BE598" t="s">
        <v>158</v>
      </c>
      <c r="BF598" t="s">
        <v>2307</v>
      </c>
      <c r="BG598" t="s">
        <v>147</v>
      </c>
      <c r="BH598" s="1">
        <v>44109.833333333336</v>
      </c>
      <c r="BI598">
        <v>40</v>
      </c>
      <c r="BJ598">
        <v>0</v>
      </c>
      <c r="BK598">
        <v>8</v>
      </c>
      <c r="BL598">
        <v>8</v>
      </c>
      <c r="BM598">
        <v>8</v>
      </c>
      <c r="BN598">
        <v>8</v>
      </c>
      <c r="BO598">
        <v>8</v>
      </c>
      <c r="BP598">
        <v>0</v>
      </c>
      <c r="BQ598" t="str">
        <f>"6:00 AM"</f>
        <v>6:00 AM</v>
      </c>
      <c r="BR598" t="str">
        <f>"2:30 PM"</f>
        <v>2:30 PM</v>
      </c>
      <c r="BS598" t="s">
        <v>120</v>
      </c>
      <c r="BT598">
        <v>0</v>
      </c>
      <c r="BU598">
        <v>2</v>
      </c>
      <c r="BV598" t="s">
        <v>113</v>
      </c>
      <c r="BW598">
        <v>0</v>
      </c>
      <c r="BX598" t="s">
        <v>12451</v>
      </c>
      <c r="BY598" t="s">
        <v>12452</v>
      </c>
      <c r="CA598" t="s">
        <v>12453</v>
      </c>
      <c r="CB598" t="s">
        <v>147</v>
      </c>
      <c r="CC598" s="3">
        <v>37086</v>
      </c>
      <c r="CD598" t="s">
        <v>5351</v>
      </c>
      <c r="CE598" t="s">
        <v>4681</v>
      </c>
      <c r="CF598" s="4">
        <v>12.71</v>
      </c>
      <c r="CG598" s="4">
        <v>20</v>
      </c>
      <c r="CH598" s="4">
        <v>19.07</v>
      </c>
      <c r="CI598" s="4">
        <v>30</v>
      </c>
      <c r="CJ598" t="s">
        <v>123</v>
      </c>
      <c r="CK598" t="s">
        <v>12454</v>
      </c>
      <c r="CL598" t="s">
        <v>12455</v>
      </c>
      <c r="CO598" t="s">
        <v>124</v>
      </c>
      <c r="CP598" t="s">
        <v>121</v>
      </c>
      <c r="CQ598" t="s">
        <v>121</v>
      </c>
      <c r="CR598" t="s">
        <v>121</v>
      </c>
      <c r="CS598" t="s">
        <v>121</v>
      </c>
      <c r="CT598" t="s">
        <v>121</v>
      </c>
      <c r="CU598" t="s">
        <v>113</v>
      </c>
      <c r="CV598" t="s">
        <v>2312</v>
      </c>
      <c r="CW598" t="str">
        <f>"18669075872"</f>
        <v>18669075872</v>
      </c>
      <c r="CX598" t="s">
        <v>2313</v>
      </c>
      <c r="CY598" t="s">
        <v>124</v>
      </c>
      <c r="CZ598" t="s">
        <v>126</v>
      </c>
      <c r="DA598" t="s">
        <v>113</v>
      </c>
      <c r="DB598" t="s">
        <v>113</v>
      </c>
      <c r="DC598" t="s">
        <v>121</v>
      </c>
      <c r="DD598" t="s">
        <v>113</v>
      </c>
    </row>
    <row r="599" spans="1:113" ht="15" customHeight="1" x14ac:dyDescent="0.25">
      <c r="A599" t="s">
        <v>5156</v>
      </c>
      <c r="B599" t="s">
        <v>129</v>
      </c>
      <c r="C599" s="1">
        <v>44110.427942592592</v>
      </c>
      <c r="D599" s="1">
        <v>44168</v>
      </c>
      <c r="E599" t="s">
        <v>113</v>
      </c>
      <c r="F599" t="s">
        <v>2293</v>
      </c>
      <c r="G599" t="s">
        <v>12786</v>
      </c>
      <c r="H599" t="s">
        <v>131</v>
      </c>
      <c r="I599">
        <v>16</v>
      </c>
      <c r="J599">
        <v>16</v>
      </c>
      <c r="K599" s="1">
        <v>44200</v>
      </c>
      <c r="L599" s="1">
        <v>44504</v>
      </c>
      <c r="M599" s="1">
        <v>44200</v>
      </c>
      <c r="N599" s="1">
        <v>44504</v>
      </c>
      <c r="O599" t="s">
        <v>115</v>
      </c>
      <c r="P599" t="s">
        <v>2294</v>
      </c>
      <c r="R599" t="s">
        <v>2295</v>
      </c>
      <c r="T599" t="s">
        <v>157</v>
      </c>
      <c r="U599" t="s">
        <v>158</v>
      </c>
      <c r="V599" s="3">
        <v>78737</v>
      </c>
      <c r="W599" t="s">
        <v>117</v>
      </c>
      <c r="Y599">
        <v>18669075872</v>
      </c>
      <c r="AA599">
        <v>551112</v>
      </c>
      <c r="AB599" t="s">
        <v>2296</v>
      </c>
      <c r="AC599" t="s">
        <v>2297</v>
      </c>
      <c r="AD599" t="s">
        <v>1831</v>
      </c>
      <c r="AE599" t="s">
        <v>2298</v>
      </c>
      <c r="AF599" t="s">
        <v>2295</v>
      </c>
      <c r="AH599" t="s">
        <v>157</v>
      </c>
      <c r="AI599" t="s">
        <v>158</v>
      </c>
      <c r="AJ599" s="3">
        <v>78737</v>
      </c>
      <c r="AK599" t="s">
        <v>117</v>
      </c>
      <c r="AM599">
        <v>18669075872</v>
      </c>
      <c r="AO599" t="s">
        <v>517</v>
      </c>
      <c r="AP599" t="s">
        <v>141</v>
      </c>
      <c r="AQ599" t="s">
        <v>2301</v>
      </c>
      <c r="AR599" t="s">
        <v>2302</v>
      </c>
      <c r="AS599" t="s">
        <v>1717</v>
      </c>
      <c r="AT599" t="s">
        <v>2303</v>
      </c>
      <c r="AU599" t="s">
        <v>2304</v>
      </c>
      <c r="AV599" t="s">
        <v>2300</v>
      </c>
      <c r="AW599" t="s">
        <v>158</v>
      </c>
      <c r="AX599" s="3">
        <v>78746</v>
      </c>
      <c r="AY599" t="s">
        <v>117</v>
      </c>
      <c r="BA599">
        <v>15123470007</v>
      </c>
      <c r="BC599" t="s">
        <v>2305</v>
      </c>
      <c r="BD599" t="s">
        <v>2306</v>
      </c>
      <c r="BE599" t="s">
        <v>158</v>
      </c>
      <c r="BF599" t="s">
        <v>2307</v>
      </c>
      <c r="BG599" t="s">
        <v>522</v>
      </c>
      <c r="BH599" s="1">
        <v>44109.833333333336</v>
      </c>
      <c r="BI599">
        <v>40</v>
      </c>
      <c r="BJ599">
        <v>0</v>
      </c>
      <c r="BK599">
        <v>8</v>
      </c>
      <c r="BL599">
        <v>8</v>
      </c>
      <c r="BM599">
        <v>8</v>
      </c>
      <c r="BN599">
        <v>8</v>
      </c>
      <c r="BO599">
        <v>8</v>
      </c>
      <c r="BP599">
        <v>0</v>
      </c>
      <c r="BQ599" t="str">
        <f>"7:00 AM"</f>
        <v>7:00 AM</v>
      </c>
      <c r="BR599" t="str">
        <f>"3:30 PM"</f>
        <v>3:30 PM</v>
      </c>
      <c r="BS599" t="s">
        <v>120</v>
      </c>
      <c r="BT599">
        <v>0</v>
      </c>
      <c r="BU599">
        <v>2</v>
      </c>
      <c r="BV599" t="s">
        <v>113</v>
      </c>
      <c r="BW599">
        <v>0</v>
      </c>
      <c r="BX599" t="s">
        <v>5157</v>
      </c>
      <c r="BY599" t="s">
        <v>5158</v>
      </c>
      <c r="CA599" t="s">
        <v>521</v>
      </c>
      <c r="CB599" t="s">
        <v>522</v>
      </c>
      <c r="CC599" s="3">
        <v>74105</v>
      </c>
      <c r="CD599" t="s">
        <v>5159</v>
      </c>
      <c r="CE599" t="s">
        <v>5160</v>
      </c>
      <c r="CF599" s="4">
        <v>14.27</v>
      </c>
      <c r="CG599" s="4">
        <v>18</v>
      </c>
      <c r="CH599" s="4">
        <v>21.41</v>
      </c>
      <c r="CI599" s="4">
        <v>27</v>
      </c>
      <c r="CJ599" t="s">
        <v>123</v>
      </c>
      <c r="CK599" t="s">
        <v>5161</v>
      </c>
      <c r="CL599" t="s">
        <v>5162</v>
      </c>
      <c r="CO599" t="s">
        <v>124</v>
      </c>
      <c r="CP599" t="s">
        <v>121</v>
      </c>
      <c r="CQ599" t="s">
        <v>121</v>
      </c>
      <c r="CR599" t="s">
        <v>121</v>
      </c>
      <c r="CS599" t="s">
        <v>121</v>
      </c>
      <c r="CT599" t="s">
        <v>121</v>
      </c>
      <c r="CU599" t="s">
        <v>113</v>
      </c>
      <c r="CV599" t="s">
        <v>2312</v>
      </c>
      <c r="CW599" t="str">
        <f>"18669075872"</f>
        <v>18669075872</v>
      </c>
      <c r="CX599" t="s">
        <v>2313</v>
      </c>
      <c r="CY599" t="s">
        <v>124</v>
      </c>
      <c r="CZ599" t="s">
        <v>126</v>
      </c>
      <c r="DA599" t="s">
        <v>113</v>
      </c>
      <c r="DB599" t="s">
        <v>113</v>
      </c>
      <c r="DC599" t="s">
        <v>121</v>
      </c>
      <c r="DD599" t="s">
        <v>113</v>
      </c>
    </row>
    <row r="600" spans="1:113" ht="15" customHeight="1" x14ac:dyDescent="0.25">
      <c r="A600" t="s">
        <v>2292</v>
      </c>
      <c r="B600" t="s">
        <v>129</v>
      </c>
      <c r="C600" s="1">
        <v>44110.429810648151</v>
      </c>
      <c r="D600" s="1">
        <v>44168</v>
      </c>
      <c r="E600" t="s">
        <v>113</v>
      </c>
      <c r="F600" t="s">
        <v>2293</v>
      </c>
      <c r="G600" t="s">
        <v>12786</v>
      </c>
      <c r="H600" t="s">
        <v>131</v>
      </c>
      <c r="I600">
        <v>25</v>
      </c>
      <c r="J600">
        <v>25</v>
      </c>
      <c r="K600" s="1">
        <v>44200</v>
      </c>
      <c r="L600" s="1">
        <v>44504</v>
      </c>
      <c r="M600" s="1">
        <v>44200</v>
      </c>
      <c r="N600" s="1">
        <v>44504</v>
      </c>
      <c r="O600" t="s">
        <v>115</v>
      </c>
      <c r="P600" t="s">
        <v>2294</v>
      </c>
      <c r="R600" t="s">
        <v>2295</v>
      </c>
      <c r="T600" t="s">
        <v>157</v>
      </c>
      <c r="U600" t="s">
        <v>158</v>
      </c>
      <c r="V600" s="3">
        <v>78737</v>
      </c>
      <c r="W600" t="s">
        <v>117</v>
      </c>
      <c r="Y600">
        <v>18669075872</v>
      </c>
      <c r="AA600">
        <v>551112</v>
      </c>
      <c r="AB600" t="s">
        <v>2296</v>
      </c>
      <c r="AC600" t="s">
        <v>2297</v>
      </c>
      <c r="AD600" t="s">
        <v>1831</v>
      </c>
      <c r="AE600" t="s">
        <v>2298</v>
      </c>
      <c r="AF600" t="s">
        <v>2299</v>
      </c>
      <c r="AH600" t="s">
        <v>2300</v>
      </c>
      <c r="AI600" t="s">
        <v>158</v>
      </c>
      <c r="AJ600" s="3">
        <v>78737</v>
      </c>
      <c r="AK600" t="s">
        <v>117</v>
      </c>
      <c r="AM600">
        <v>18669075872</v>
      </c>
      <c r="AO600" t="s">
        <v>124</v>
      </c>
      <c r="AP600" t="s">
        <v>141</v>
      </c>
      <c r="AQ600" t="s">
        <v>2301</v>
      </c>
      <c r="AR600" t="s">
        <v>2302</v>
      </c>
      <c r="AS600" t="s">
        <v>1717</v>
      </c>
      <c r="AT600" t="s">
        <v>2303</v>
      </c>
      <c r="AU600" t="s">
        <v>2304</v>
      </c>
      <c r="AV600" t="s">
        <v>2300</v>
      </c>
      <c r="AW600" t="s">
        <v>158</v>
      </c>
      <c r="AX600" s="3">
        <v>78746</v>
      </c>
      <c r="AY600" t="s">
        <v>117</v>
      </c>
      <c r="BA600">
        <v>15123470007</v>
      </c>
      <c r="BC600" t="s">
        <v>2305</v>
      </c>
      <c r="BD600" t="s">
        <v>2306</v>
      </c>
      <c r="BE600" t="s">
        <v>158</v>
      </c>
      <c r="BF600" t="s">
        <v>2307</v>
      </c>
      <c r="BG600" t="s">
        <v>522</v>
      </c>
      <c r="BH600" s="1">
        <v>44109.833333333336</v>
      </c>
      <c r="BI600">
        <v>40</v>
      </c>
      <c r="BJ600">
        <v>0</v>
      </c>
      <c r="BK600">
        <v>8</v>
      </c>
      <c r="BL600">
        <v>8</v>
      </c>
      <c r="BM600">
        <v>8</v>
      </c>
      <c r="BN600">
        <v>8</v>
      </c>
      <c r="BO600">
        <v>8</v>
      </c>
      <c r="BP600">
        <v>0</v>
      </c>
      <c r="BQ600" t="str">
        <f>"7:00 AM"</f>
        <v>7:00 AM</v>
      </c>
      <c r="BR600" t="str">
        <f>"3:30 PM"</f>
        <v>3:30 PM</v>
      </c>
      <c r="BS600" t="s">
        <v>120</v>
      </c>
      <c r="BT600">
        <v>0</v>
      </c>
      <c r="BU600">
        <v>2</v>
      </c>
      <c r="BV600" t="s">
        <v>113</v>
      </c>
      <c r="BW600">
        <v>0</v>
      </c>
      <c r="BX600" t="s">
        <v>2308</v>
      </c>
      <c r="BY600" t="s">
        <v>2309</v>
      </c>
      <c r="CA600" t="s">
        <v>1757</v>
      </c>
      <c r="CB600" t="s">
        <v>522</v>
      </c>
      <c r="CC600" s="3">
        <v>73160</v>
      </c>
      <c r="CD600" t="s">
        <v>1768</v>
      </c>
      <c r="CE600" t="s">
        <v>1769</v>
      </c>
      <c r="CF600" s="4">
        <v>13.92</v>
      </c>
      <c r="CG600" s="4">
        <v>18</v>
      </c>
      <c r="CH600" s="4">
        <v>20.88</v>
      </c>
      <c r="CI600" s="4">
        <v>27</v>
      </c>
      <c r="CJ600" t="s">
        <v>123</v>
      </c>
      <c r="CK600" t="s">
        <v>2310</v>
      </c>
      <c r="CL600" t="s">
        <v>2311</v>
      </c>
      <c r="CO600" t="s">
        <v>124</v>
      </c>
      <c r="CP600" t="s">
        <v>121</v>
      </c>
      <c r="CQ600" t="s">
        <v>121</v>
      </c>
      <c r="CR600" t="s">
        <v>121</v>
      </c>
      <c r="CS600" t="s">
        <v>121</v>
      </c>
      <c r="CT600" t="s">
        <v>121</v>
      </c>
      <c r="CU600" t="s">
        <v>113</v>
      </c>
      <c r="CV600" t="s">
        <v>2312</v>
      </c>
      <c r="CW600" t="str">
        <f>"18669075872"</f>
        <v>18669075872</v>
      </c>
      <c r="CX600" t="s">
        <v>2313</v>
      </c>
      <c r="CY600" t="s">
        <v>124</v>
      </c>
      <c r="CZ600" t="s">
        <v>126</v>
      </c>
      <c r="DA600" t="s">
        <v>113</v>
      </c>
      <c r="DB600" t="s">
        <v>113</v>
      </c>
      <c r="DC600" t="s">
        <v>121</v>
      </c>
      <c r="DD600" t="s">
        <v>113</v>
      </c>
    </row>
    <row r="601" spans="1:113" ht="15" customHeight="1" x14ac:dyDescent="0.25">
      <c r="A601" t="s">
        <v>6582</v>
      </c>
      <c r="B601" t="s">
        <v>129</v>
      </c>
      <c r="C601" s="1">
        <v>44110.430844328701</v>
      </c>
      <c r="D601" s="1">
        <v>44158</v>
      </c>
      <c r="E601" t="s">
        <v>113</v>
      </c>
      <c r="F601" t="s">
        <v>2293</v>
      </c>
      <c r="G601" t="s">
        <v>12786</v>
      </c>
      <c r="H601" t="s">
        <v>131</v>
      </c>
      <c r="I601">
        <v>25</v>
      </c>
      <c r="J601">
        <v>25</v>
      </c>
      <c r="K601" s="1">
        <v>44200</v>
      </c>
      <c r="L601" s="1">
        <v>44501</v>
      </c>
      <c r="M601" s="1">
        <v>44200</v>
      </c>
      <c r="N601" s="1">
        <v>44501</v>
      </c>
      <c r="O601" t="s">
        <v>115</v>
      </c>
      <c r="P601" t="s">
        <v>2294</v>
      </c>
      <c r="R601" t="s">
        <v>2295</v>
      </c>
      <c r="T601" t="s">
        <v>157</v>
      </c>
      <c r="U601" t="s">
        <v>158</v>
      </c>
      <c r="V601" s="3">
        <v>78737</v>
      </c>
      <c r="W601" t="s">
        <v>117</v>
      </c>
      <c r="Y601">
        <v>18669075872</v>
      </c>
      <c r="AA601">
        <v>551112</v>
      </c>
      <c r="AB601" t="s">
        <v>2296</v>
      </c>
      <c r="AC601" t="s">
        <v>2297</v>
      </c>
      <c r="AD601" t="s">
        <v>1831</v>
      </c>
      <c r="AE601" t="s">
        <v>2298</v>
      </c>
      <c r="AF601" t="s">
        <v>2299</v>
      </c>
      <c r="AH601" t="s">
        <v>2300</v>
      </c>
      <c r="AI601" t="s">
        <v>158</v>
      </c>
      <c r="AJ601" s="3">
        <v>78737</v>
      </c>
      <c r="AK601" t="s">
        <v>117</v>
      </c>
      <c r="AM601">
        <v>18669075872</v>
      </c>
      <c r="AO601" t="s">
        <v>124</v>
      </c>
      <c r="AP601" t="s">
        <v>141</v>
      </c>
      <c r="AQ601" t="s">
        <v>2301</v>
      </c>
      <c r="AR601" t="s">
        <v>2302</v>
      </c>
      <c r="AS601" t="s">
        <v>1717</v>
      </c>
      <c r="AT601" t="s">
        <v>2303</v>
      </c>
      <c r="AU601" t="s">
        <v>6583</v>
      </c>
      <c r="AV601" t="s">
        <v>2300</v>
      </c>
      <c r="AW601" t="s">
        <v>158</v>
      </c>
      <c r="AX601" s="3">
        <v>78746</v>
      </c>
      <c r="AY601" t="s">
        <v>117</v>
      </c>
      <c r="BA601">
        <v>15123470007</v>
      </c>
      <c r="BC601" t="s">
        <v>2305</v>
      </c>
      <c r="BD601" t="s">
        <v>2306</v>
      </c>
      <c r="BE601" t="s">
        <v>158</v>
      </c>
      <c r="BF601" t="s">
        <v>2307</v>
      </c>
      <c r="BG601" t="s">
        <v>158</v>
      </c>
      <c r="BH601" s="1">
        <v>44109.833333333336</v>
      </c>
      <c r="BI601">
        <v>40</v>
      </c>
      <c r="BJ601">
        <v>0</v>
      </c>
      <c r="BK601">
        <v>8</v>
      </c>
      <c r="BL601">
        <v>8</v>
      </c>
      <c r="BM601">
        <v>8</v>
      </c>
      <c r="BN601">
        <v>8</v>
      </c>
      <c r="BO601">
        <v>8</v>
      </c>
      <c r="BP601">
        <v>0</v>
      </c>
      <c r="BQ601" t="str">
        <f>"6:30 AM"</f>
        <v>6:30 AM</v>
      </c>
      <c r="BR601" t="str">
        <f>"3:00 PM"</f>
        <v>3:00 PM</v>
      </c>
      <c r="BS601" t="s">
        <v>120</v>
      </c>
      <c r="BT601">
        <v>0</v>
      </c>
      <c r="BU601">
        <v>2</v>
      </c>
      <c r="BV601" t="s">
        <v>113</v>
      </c>
      <c r="BW601">
        <v>0</v>
      </c>
      <c r="BX601" t="s">
        <v>2308</v>
      </c>
      <c r="BY601" t="s">
        <v>2295</v>
      </c>
      <c r="CA601" t="s">
        <v>157</v>
      </c>
      <c r="CB601" t="s">
        <v>158</v>
      </c>
      <c r="CC601" s="3">
        <v>78737</v>
      </c>
      <c r="CD601" t="s">
        <v>1514</v>
      </c>
      <c r="CE601" t="s">
        <v>172</v>
      </c>
      <c r="CF601" s="4">
        <v>14.63</v>
      </c>
      <c r="CG601" s="4">
        <v>24</v>
      </c>
      <c r="CH601" s="4">
        <v>21.95</v>
      </c>
      <c r="CI601" s="4">
        <v>36</v>
      </c>
      <c r="CJ601" t="s">
        <v>123</v>
      </c>
      <c r="CK601" t="s">
        <v>6584</v>
      </c>
      <c r="CL601" t="s">
        <v>6585</v>
      </c>
      <c r="CO601" t="s">
        <v>124</v>
      </c>
      <c r="CP601" t="s">
        <v>121</v>
      </c>
      <c r="CQ601" t="s">
        <v>121</v>
      </c>
      <c r="CR601" t="s">
        <v>121</v>
      </c>
      <c r="CS601" t="s">
        <v>121</v>
      </c>
      <c r="CT601" t="s">
        <v>121</v>
      </c>
      <c r="CU601" t="s">
        <v>113</v>
      </c>
      <c r="CV601" t="s">
        <v>2312</v>
      </c>
      <c r="CW601" t="str">
        <f>"18669075872"</f>
        <v>18669075872</v>
      </c>
      <c r="CX601" t="s">
        <v>2313</v>
      </c>
      <c r="CY601" t="s">
        <v>124</v>
      </c>
      <c r="CZ601" t="s">
        <v>126</v>
      </c>
      <c r="DA601" t="s">
        <v>113</v>
      </c>
      <c r="DB601" t="s">
        <v>113</v>
      </c>
      <c r="DC601" t="s">
        <v>121</v>
      </c>
      <c r="DD601" t="s">
        <v>113</v>
      </c>
    </row>
    <row r="602" spans="1:113" ht="15" customHeight="1" x14ac:dyDescent="0.25">
      <c r="A602" t="s">
        <v>6586</v>
      </c>
      <c r="B602" t="s">
        <v>129</v>
      </c>
      <c r="C602" s="1">
        <v>44110.431768981478</v>
      </c>
      <c r="D602" s="1">
        <v>44168</v>
      </c>
      <c r="E602" t="s">
        <v>113</v>
      </c>
      <c r="F602" t="s">
        <v>2293</v>
      </c>
      <c r="G602" t="s">
        <v>12786</v>
      </c>
      <c r="H602" t="s">
        <v>131</v>
      </c>
      <c r="I602">
        <v>10</v>
      </c>
      <c r="J602">
        <v>10</v>
      </c>
      <c r="K602" s="1">
        <v>44200</v>
      </c>
      <c r="L602" s="1">
        <v>44504</v>
      </c>
      <c r="M602" s="1">
        <v>44200</v>
      </c>
      <c r="N602" s="1">
        <v>44504</v>
      </c>
      <c r="O602" t="s">
        <v>115</v>
      </c>
      <c r="P602" t="s">
        <v>2294</v>
      </c>
      <c r="R602" t="s">
        <v>2295</v>
      </c>
      <c r="T602" t="s">
        <v>157</v>
      </c>
      <c r="U602" t="s">
        <v>158</v>
      </c>
      <c r="V602" s="3">
        <v>78737</v>
      </c>
      <c r="W602" t="s">
        <v>117</v>
      </c>
      <c r="Y602">
        <v>18669075872</v>
      </c>
      <c r="AA602">
        <v>551112</v>
      </c>
      <c r="AB602" t="s">
        <v>2296</v>
      </c>
      <c r="AC602" t="s">
        <v>2297</v>
      </c>
      <c r="AD602" t="s">
        <v>1831</v>
      </c>
      <c r="AE602" t="s">
        <v>2298</v>
      </c>
      <c r="AF602" t="s">
        <v>2299</v>
      </c>
      <c r="AH602" t="s">
        <v>2300</v>
      </c>
      <c r="AI602" t="s">
        <v>158</v>
      </c>
      <c r="AJ602" s="3">
        <v>78737</v>
      </c>
      <c r="AK602" t="s">
        <v>117</v>
      </c>
      <c r="AM602">
        <v>18669075872</v>
      </c>
      <c r="AO602" t="s">
        <v>124</v>
      </c>
      <c r="AP602" t="s">
        <v>141</v>
      </c>
      <c r="AQ602" t="s">
        <v>2301</v>
      </c>
      <c r="AR602" t="s">
        <v>2302</v>
      </c>
      <c r="AS602" t="s">
        <v>1717</v>
      </c>
      <c r="AT602" t="s">
        <v>2303</v>
      </c>
      <c r="AU602" t="s">
        <v>2304</v>
      </c>
      <c r="AV602" t="s">
        <v>2300</v>
      </c>
      <c r="AW602" t="s">
        <v>158</v>
      </c>
      <c r="AX602" s="3">
        <v>78746</v>
      </c>
      <c r="AY602" t="s">
        <v>117</v>
      </c>
      <c r="BA602">
        <v>15123470007</v>
      </c>
      <c r="BC602" t="s">
        <v>2305</v>
      </c>
      <c r="BD602" t="s">
        <v>168</v>
      </c>
      <c r="BE602" t="s">
        <v>158</v>
      </c>
      <c r="BF602" t="s">
        <v>2307</v>
      </c>
      <c r="BG602" t="s">
        <v>348</v>
      </c>
      <c r="BH602" s="1">
        <v>44109.833333333336</v>
      </c>
      <c r="BI602">
        <v>40</v>
      </c>
      <c r="BJ602">
        <v>0</v>
      </c>
      <c r="BK602">
        <v>8</v>
      </c>
      <c r="BL602">
        <v>8</v>
      </c>
      <c r="BM602">
        <v>8</v>
      </c>
      <c r="BN602">
        <v>8</v>
      </c>
      <c r="BO602">
        <v>8</v>
      </c>
      <c r="BP602">
        <v>0</v>
      </c>
      <c r="BQ602" t="str">
        <f>"7:00 AM"</f>
        <v>7:00 AM</v>
      </c>
      <c r="BR602" t="str">
        <f>"3:30 PM"</f>
        <v>3:30 PM</v>
      </c>
      <c r="BS602" t="s">
        <v>120</v>
      </c>
      <c r="BT602">
        <v>0</v>
      </c>
      <c r="BU602">
        <v>2</v>
      </c>
      <c r="BV602" t="s">
        <v>113</v>
      </c>
      <c r="BW602">
        <v>0</v>
      </c>
      <c r="BX602" t="s">
        <v>6587</v>
      </c>
      <c r="BY602" t="s">
        <v>6588</v>
      </c>
      <c r="CA602" t="s">
        <v>5642</v>
      </c>
      <c r="CB602" t="s">
        <v>348</v>
      </c>
      <c r="CC602" s="3">
        <v>30501</v>
      </c>
      <c r="CD602" t="s">
        <v>316</v>
      </c>
      <c r="CE602" t="s">
        <v>6589</v>
      </c>
      <c r="CF602" s="4">
        <v>14.85</v>
      </c>
      <c r="CG602" s="4">
        <v>18.850000000000001</v>
      </c>
      <c r="CH602" s="4">
        <v>22.28</v>
      </c>
      <c r="CI602" s="4">
        <v>28.28</v>
      </c>
      <c r="CJ602" t="s">
        <v>123</v>
      </c>
      <c r="CK602" t="s">
        <v>6590</v>
      </c>
      <c r="CL602" t="s">
        <v>6591</v>
      </c>
      <c r="CO602" t="s">
        <v>124</v>
      </c>
      <c r="CP602" t="s">
        <v>121</v>
      </c>
      <c r="CQ602" t="s">
        <v>121</v>
      </c>
      <c r="CR602" t="s">
        <v>121</v>
      </c>
      <c r="CS602" t="s">
        <v>121</v>
      </c>
      <c r="CT602" t="s">
        <v>121</v>
      </c>
      <c r="CU602" t="s">
        <v>113</v>
      </c>
      <c r="CV602" t="s">
        <v>2312</v>
      </c>
      <c r="CW602" t="str">
        <f>"18669075872"</f>
        <v>18669075872</v>
      </c>
      <c r="CX602" t="s">
        <v>2313</v>
      </c>
      <c r="CY602" t="s">
        <v>124</v>
      </c>
      <c r="CZ602" t="s">
        <v>126</v>
      </c>
      <c r="DA602" t="s">
        <v>113</v>
      </c>
      <c r="DB602" t="s">
        <v>113</v>
      </c>
      <c r="DC602" t="s">
        <v>121</v>
      </c>
      <c r="DD602" t="s">
        <v>113</v>
      </c>
    </row>
    <row r="603" spans="1:113" ht="15" customHeight="1" x14ac:dyDescent="0.25">
      <c r="A603" t="s">
        <v>10563</v>
      </c>
      <c r="B603" t="s">
        <v>1009</v>
      </c>
      <c r="C603" s="1">
        <v>44110.452229166665</v>
      </c>
      <c r="D603" s="1">
        <v>44152</v>
      </c>
      <c r="E603" t="s">
        <v>113</v>
      </c>
      <c r="F603" t="s">
        <v>10564</v>
      </c>
      <c r="G603" t="s">
        <v>12870</v>
      </c>
      <c r="H603" t="s">
        <v>10565</v>
      </c>
      <c r="I603">
        <v>25</v>
      </c>
      <c r="J603">
        <v>25</v>
      </c>
      <c r="K603" s="1">
        <v>44200</v>
      </c>
      <c r="L603" s="1">
        <v>44503</v>
      </c>
      <c r="M603" s="1">
        <v>44200</v>
      </c>
      <c r="N603" s="1">
        <v>44503</v>
      </c>
      <c r="O603" t="s">
        <v>115</v>
      </c>
      <c r="P603" t="s">
        <v>10566</v>
      </c>
      <c r="R603" t="s">
        <v>10567</v>
      </c>
      <c r="S603" t="s">
        <v>10568</v>
      </c>
      <c r="T603" t="s">
        <v>10569</v>
      </c>
      <c r="U603" t="s">
        <v>610</v>
      </c>
      <c r="V603" s="3">
        <v>22041</v>
      </c>
      <c r="W603" t="s">
        <v>117</v>
      </c>
      <c r="Y603">
        <v>13012375576</v>
      </c>
      <c r="AA603">
        <v>238140</v>
      </c>
      <c r="AB603" t="s">
        <v>10570</v>
      </c>
      <c r="AC603" t="s">
        <v>10571</v>
      </c>
      <c r="AE603" t="s">
        <v>139</v>
      </c>
      <c r="AF603" t="s">
        <v>10572</v>
      </c>
      <c r="AG603" t="s">
        <v>10568</v>
      </c>
      <c r="AH603" t="s">
        <v>10569</v>
      </c>
      <c r="AI603" t="s">
        <v>610</v>
      </c>
      <c r="AJ603" s="3">
        <v>22041</v>
      </c>
      <c r="AK603" t="s">
        <v>117</v>
      </c>
      <c r="AM603">
        <v>13012375576</v>
      </c>
      <c r="AO603" t="s">
        <v>10573</v>
      </c>
      <c r="AP603" t="s">
        <v>141</v>
      </c>
      <c r="AQ603" t="s">
        <v>1458</v>
      </c>
      <c r="AR603" t="s">
        <v>1446</v>
      </c>
      <c r="AS603" t="s">
        <v>1447</v>
      </c>
      <c r="AT603" t="s">
        <v>1448</v>
      </c>
      <c r="AU603" t="s">
        <v>1449</v>
      </c>
      <c r="AV603" t="s">
        <v>1450</v>
      </c>
      <c r="AW603" t="s">
        <v>716</v>
      </c>
      <c r="AX603" s="3">
        <v>10001</v>
      </c>
      <c r="AY603" t="s">
        <v>117</v>
      </c>
      <c r="AZ603" t="s">
        <v>124</v>
      </c>
      <c r="BA603">
        <v>15165917915</v>
      </c>
      <c r="BC603" t="s">
        <v>10574</v>
      </c>
      <c r="BD603" t="s">
        <v>1452</v>
      </c>
      <c r="BE603" t="s">
        <v>716</v>
      </c>
      <c r="BF603" t="s">
        <v>10575</v>
      </c>
      <c r="BG603" t="s">
        <v>716</v>
      </c>
      <c r="BH603" s="1">
        <v>44109.833333333336</v>
      </c>
      <c r="BI603">
        <v>35</v>
      </c>
      <c r="BJ603">
        <v>0</v>
      </c>
      <c r="BK603">
        <v>7</v>
      </c>
      <c r="BL603">
        <v>7</v>
      </c>
      <c r="BM603">
        <v>7</v>
      </c>
      <c r="BN603">
        <v>7</v>
      </c>
      <c r="BO603">
        <v>7</v>
      </c>
      <c r="BP603">
        <v>0</v>
      </c>
      <c r="BQ603" t="str">
        <f>"8:00 AM"</f>
        <v>8:00 AM</v>
      </c>
      <c r="BR603" t="str">
        <f>"4:00 PM"</f>
        <v>4:00 PM</v>
      </c>
      <c r="BS603" t="s">
        <v>120</v>
      </c>
      <c r="BT603">
        <v>0</v>
      </c>
      <c r="BU603">
        <v>24</v>
      </c>
      <c r="BV603" t="s">
        <v>113</v>
      </c>
      <c r="BW603">
        <v>0</v>
      </c>
      <c r="BX603" t="s">
        <v>120</v>
      </c>
      <c r="BY603" t="s">
        <v>10576</v>
      </c>
      <c r="BZ603" t="s">
        <v>10577</v>
      </c>
      <c r="CA603" t="s">
        <v>1450</v>
      </c>
      <c r="CB603" t="s">
        <v>716</v>
      </c>
      <c r="CC603" s="3">
        <v>10019</v>
      </c>
      <c r="CD603" t="s">
        <v>2503</v>
      </c>
      <c r="CE603" t="s">
        <v>1845</v>
      </c>
      <c r="CF603" s="4">
        <v>29.29</v>
      </c>
      <c r="CG603" s="4">
        <v>29.29</v>
      </c>
      <c r="CJ603" t="s">
        <v>123</v>
      </c>
      <c r="CL603" t="s">
        <v>10578</v>
      </c>
      <c r="CO603" t="s">
        <v>124</v>
      </c>
      <c r="CP603" t="s">
        <v>113</v>
      </c>
      <c r="CQ603" t="s">
        <v>121</v>
      </c>
      <c r="CR603" t="s">
        <v>113</v>
      </c>
      <c r="CS603" t="s">
        <v>113</v>
      </c>
      <c r="CT603" t="s">
        <v>121</v>
      </c>
      <c r="CU603" t="s">
        <v>121</v>
      </c>
      <c r="CV603" t="s">
        <v>10579</v>
      </c>
      <c r="CW603" t="str">
        <f>"13012375576"</f>
        <v>13012375576</v>
      </c>
      <c r="CX603" t="s">
        <v>10580</v>
      </c>
      <c r="CY603" t="s">
        <v>124</v>
      </c>
      <c r="CZ603" t="s">
        <v>126</v>
      </c>
      <c r="DA603" t="s">
        <v>113</v>
      </c>
      <c r="DB603" t="s">
        <v>113</v>
      </c>
      <c r="DC603" t="s">
        <v>121</v>
      </c>
      <c r="DD603" t="s">
        <v>113</v>
      </c>
      <c r="DE603" t="s">
        <v>1458</v>
      </c>
      <c r="DF603" t="s">
        <v>1446</v>
      </c>
      <c r="DG603" t="s">
        <v>1459</v>
      </c>
      <c r="DH603" t="s">
        <v>1452</v>
      </c>
      <c r="DI603" t="s">
        <v>10574</v>
      </c>
    </row>
    <row r="604" spans="1:113" ht="15" customHeight="1" x14ac:dyDescent="0.25">
      <c r="A604" t="s">
        <v>10821</v>
      </c>
      <c r="B604" t="s">
        <v>129</v>
      </c>
      <c r="C604" s="1">
        <v>44110.456597916665</v>
      </c>
      <c r="D604" s="1">
        <v>44169</v>
      </c>
      <c r="E604" t="s">
        <v>113</v>
      </c>
      <c r="F604" t="s">
        <v>10822</v>
      </c>
      <c r="G604" t="s">
        <v>12786</v>
      </c>
      <c r="H604" t="s">
        <v>131</v>
      </c>
      <c r="I604">
        <v>1</v>
      </c>
      <c r="J604">
        <v>1</v>
      </c>
      <c r="K604" s="1">
        <v>44197</v>
      </c>
      <c r="L604" s="1">
        <v>44501</v>
      </c>
      <c r="M604" s="1">
        <v>44197</v>
      </c>
      <c r="N604" s="1">
        <v>44501</v>
      </c>
      <c r="O604" t="s">
        <v>115</v>
      </c>
      <c r="P604" t="s">
        <v>10823</v>
      </c>
      <c r="R604" t="s">
        <v>10824</v>
      </c>
      <c r="T604" t="s">
        <v>10825</v>
      </c>
      <c r="U604" t="s">
        <v>147</v>
      </c>
      <c r="V604" s="3">
        <v>38401</v>
      </c>
      <c r="W604" t="s">
        <v>117</v>
      </c>
      <c r="Y604">
        <v>19313802307</v>
      </c>
      <c r="AA604">
        <v>56173</v>
      </c>
      <c r="AB604" t="s">
        <v>5314</v>
      </c>
      <c r="AC604" t="s">
        <v>10826</v>
      </c>
      <c r="AE604" t="s">
        <v>161</v>
      </c>
      <c r="AF604" t="s">
        <v>10824</v>
      </c>
      <c r="AH604" t="s">
        <v>10825</v>
      </c>
      <c r="AI604" t="s">
        <v>147</v>
      </c>
      <c r="AJ604" s="3">
        <v>38401</v>
      </c>
      <c r="AK604" t="s">
        <v>117</v>
      </c>
      <c r="AM604">
        <v>19313802307</v>
      </c>
      <c r="AO604" t="s">
        <v>10827</v>
      </c>
      <c r="AP604" t="s">
        <v>141</v>
      </c>
      <c r="AQ604" t="s">
        <v>1728</v>
      </c>
      <c r="AR604" t="s">
        <v>268</v>
      </c>
      <c r="AT604" t="s">
        <v>10828</v>
      </c>
      <c r="AU604" t="s">
        <v>10829</v>
      </c>
      <c r="AV604" t="s">
        <v>10825</v>
      </c>
      <c r="AW604" t="s">
        <v>147</v>
      </c>
      <c r="AX604" s="3">
        <v>38401</v>
      </c>
      <c r="AY604" t="s">
        <v>117</v>
      </c>
      <c r="BA604">
        <v>19315482006</v>
      </c>
      <c r="BC604" t="s">
        <v>10830</v>
      </c>
      <c r="BD604" t="s">
        <v>10831</v>
      </c>
      <c r="BE604" t="s">
        <v>147</v>
      </c>
      <c r="BF604" t="s">
        <v>10832</v>
      </c>
      <c r="BG604" t="s">
        <v>147</v>
      </c>
      <c r="BH604" s="1">
        <v>44103.833333333336</v>
      </c>
      <c r="BI604">
        <v>40</v>
      </c>
      <c r="BJ604">
        <v>0</v>
      </c>
      <c r="BK604">
        <v>8</v>
      </c>
      <c r="BL604">
        <v>8</v>
      </c>
      <c r="BM604">
        <v>8</v>
      </c>
      <c r="BN604">
        <v>8</v>
      </c>
      <c r="BO604">
        <v>8</v>
      </c>
      <c r="BP604">
        <v>0</v>
      </c>
      <c r="BQ604" t="str">
        <f>"8:00 AM"</f>
        <v>8:00 AM</v>
      </c>
      <c r="BR604" t="str">
        <f>"5:00 PM"</f>
        <v>5:00 PM</v>
      </c>
      <c r="BS604" t="s">
        <v>120</v>
      </c>
      <c r="BT604">
        <v>0</v>
      </c>
      <c r="BU604">
        <v>0</v>
      </c>
      <c r="BV604" t="s">
        <v>113</v>
      </c>
      <c r="BW604">
        <v>0</v>
      </c>
      <c r="BX604" t="s">
        <v>10833</v>
      </c>
      <c r="BY604" t="s">
        <v>10824</v>
      </c>
      <c r="CA604" t="s">
        <v>10834</v>
      </c>
      <c r="CB604" t="s">
        <v>147</v>
      </c>
      <c r="CC604" s="3">
        <v>38401</v>
      </c>
      <c r="CD604" t="s">
        <v>10835</v>
      </c>
      <c r="CE604" t="s">
        <v>4681</v>
      </c>
      <c r="CF604" s="4">
        <v>14</v>
      </c>
      <c r="CG604" s="4">
        <v>14</v>
      </c>
      <c r="CH604" s="4">
        <v>21</v>
      </c>
      <c r="CI604" s="4">
        <v>21</v>
      </c>
      <c r="CJ604" t="s">
        <v>123</v>
      </c>
      <c r="CL604" t="s">
        <v>10836</v>
      </c>
      <c r="CO604" t="s">
        <v>124</v>
      </c>
      <c r="CP604" t="s">
        <v>121</v>
      </c>
      <c r="CQ604" t="s">
        <v>121</v>
      </c>
      <c r="CR604" t="s">
        <v>121</v>
      </c>
      <c r="CS604" t="s">
        <v>121</v>
      </c>
      <c r="CT604" t="s">
        <v>121</v>
      </c>
      <c r="CU604" t="s">
        <v>113</v>
      </c>
      <c r="CV604" t="s">
        <v>10837</v>
      </c>
      <c r="CW604" t="str">
        <f>"19313840065"</f>
        <v>19313840065</v>
      </c>
      <c r="CX604" t="s">
        <v>10838</v>
      </c>
      <c r="CY604" t="s">
        <v>124</v>
      </c>
      <c r="CZ604" t="s">
        <v>126</v>
      </c>
      <c r="DA604" t="s">
        <v>113</v>
      </c>
      <c r="DB604" t="s">
        <v>113</v>
      </c>
      <c r="DC604" t="s">
        <v>121</v>
      </c>
      <c r="DD604" t="s">
        <v>113</v>
      </c>
    </row>
    <row r="605" spans="1:113" ht="15" customHeight="1" x14ac:dyDescent="0.25">
      <c r="A605" t="s">
        <v>11256</v>
      </c>
      <c r="B605" t="s">
        <v>1009</v>
      </c>
      <c r="C605" s="1">
        <v>44110.539043518518</v>
      </c>
      <c r="D605" s="1">
        <v>44151</v>
      </c>
      <c r="E605" t="s">
        <v>113</v>
      </c>
      <c r="F605" t="s">
        <v>6718</v>
      </c>
      <c r="G605" t="s">
        <v>12786</v>
      </c>
      <c r="H605" t="s">
        <v>131</v>
      </c>
      <c r="I605">
        <v>20</v>
      </c>
      <c r="J605">
        <v>20</v>
      </c>
      <c r="K605" s="1">
        <v>44200</v>
      </c>
      <c r="L605" s="1">
        <v>44504</v>
      </c>
      <c r="M605" s="1">
        <v>44200</v>
      </c>
      <c r="N605" s="1">
        <v>44504</v>
      </c>
      <c r="O605" t="s">
        <v>115</v>
      </c>
      <c r="P605" t="s">
        <v>11257</v>
      </c>
      <c r="Q605" t="s">
        <v>178</v>
      </c>
      <c r="R605" t="s">
        <v>11258</v>
      </c>
      <c r="S605" t="s">
        <v>11259</v>
      </c>
      <c r="T605" t="s">
        <v>5141</v>
      </c>
      <c r="U605" t="s">
        <v>541</v>
      </c>
      <c r="V605" s="3">
        <v>70596</v>
      </c>
      <c r="W605" t="s">
        <v>117</v>
      </c>
      <c r="Y605">
        <v>13372337704</v>
      </c>
      <c r="AA605">
        <v>56173</v>
      </c>
      <c r="AB605" t="s">
        <v>11260</v>
      </c>
      <c r="AC605" t="s">
        <v>11261</v>
      </c>
      <c r="AD605" t="s">
        <v>4311</v>
      </c>
      <c r="AE605" t="s">
        <v>263</v>
      </c>
      <c r="AF605" t="s">
        <v>11258</v>
      </c>
      <c r="AG605" t="s">
        <v>11259</v>
      </c>
      <c r="AH605" t="s">
        <v>5141</v>
      </c>
      <c r="AI605" t="s">
        <v>541</v>
      </c>
      <c r="AJ605" s="3">
        <v>70596</v>
      </c>
      <c r="AK605" t="s">
        <v>117</v>
      </c>
      <c r="AM605">
        <v>13372337704</v>
      </c>
      <c r="AO605" t="s">
        <v>124</v>
      </c>
      <c r="AP605" t="s">
        <v>239</v>
      </c>
      <c r="AQ605" t="s">
        <v>6435</v>
      </c>
      <c r="AR605" t="s">
        <v>6436</v>
      </c>
      <c r="AT605" t="s">
        <v>6438</v>
      </c>
      <c r="AU605" t="s">
        <v>6437</v>
      </c>
      <c r="AV605" t="s">
        <v>1856</v>
      </c>
      <c r="AW605" t="s">
        <v>339</v>
      </c>
      <c r="AX605" s="3">
        <v>27536</v>
      </c>
      <c r="AY605" t="s">
        <v>117</v>
      </c>
      <c r="AZ605" t="s">
        <v>339</v>
      </c>
      <c r="BA605">
        <v>12524922543</v>
      </c>
      <c r="BC605" t="s">
        <v>6439</v>
      </c>
      <c r="BD605" t="s">
        <v>6440</v>
      </c>
      <c r="BG605" t="s">
        <v>541</v>
      </c>
      <c r="BH605" s="1">
        <v>44109.833333333336</v>
      </c>
      <c r="BI605">
        <v>40</v>
      </c>
      <c r="BJ605">
        <v>0</v>
      </c>
      <c r="BK605">
        <v>8</v>
      </c>
      <c r="BL605">
        <v>8</v>
      </c>
      <c r="BM605">
        <v>8</v>
      </c>
      <c r="BN605">
        <v>8</v>
      </c>
      <c r="BO605">
        <v>8</v>
      </c>
      <c r="BP605">
        <v>0</v>
      </c>
      <c r="BQ605" t="str">
        <f>"7:00 AM"</f>
        <v>7:00 AM</v>
      </c>
      <c r="BR605" t="str">
        <f>"5:30 PM"</f>
        <v>5:30 PM</v>
      </c>
      <c r="BS605" t="s">
        <v>120</v>
      </c>
      <c r="BT605">
        <v>0</v>
      </c>
      <c r="BU605">
        <v>1</v>
      </c>
      <c r="BV605" t="s">
        <v>113</v>
      </c>
      <c r="BW605">
        <v>0</v>
      </c>
      <c r="BX605" s="2" t="s">
        <v>11262</v>
      </c>
      <c r="BY605" t="s">
        <v>11259</v>
      </c>
      <c r="BZ605" t="s">
        <v>178</v>
      </c>
      <c r="CA605" t="s">
        <v>5141</v>
      </c>
      <c r="CB605" t="s">
        <v>541</v>
      </c>
      <c r="CC605" s="3">
        <v>70596</v>
      </c>
      <c r="CD605" t="s">
        <v>5150</v>
      </c>
      <c r="CE605" t="s">
        <v>1185</v>
      </c>
      <c r="CF605" s="4">
        <v>13.71</v>
      </c>
      <c r="CG605" s="4">
        <v>13.71</v>
      </c>
      <c r="CH605" s="4">
        <v>20.57</v>
      </c>
      <c r="CI605" s="4">
        <v>20.57</v>
      </c>
      <c r="CJ605" t="s">
        <v>123</v>
      </c>
      <c r="CL605" t="s">
        <v>11263</v>
      </c>
      <c r="CO605" t="s">
        <v>124</v>
      </c>
      <c r="CP605" t="s">
        <v>121</v>
      </c>
      <c r="CQ605" t="s">
        <v>121</v>
      </c>
      <c r="CR605" t="s">
        <v>121</v>
      </c>
      <c r="CS605" t="s">
        <v>113</v>
      </c>
      <c r="CT605" t="s">
        <v>121</v>
      </c>
      <c r="CU605" t="s">
        <v>121</v>
      </c>
      <c r="CV605" t="s">
        <v>6444</v>
      </c>
      <c r="CW605" t="str">
        <f>"13372337704"</f>
        <v>13372337704</v>
      </c>
      <c r="CX605" t="s">
        <v>124</v>
      </c>
      <c r="CY605" t="s">
        <v>6445</v>
      </c>
      <c r="CZ605" t="s">
        <v>126</v>
      </c>
      <c r="DA605" t="s">
        <v>113</v>
      </c>
      <c r="DB605" t="s">
        <v>113</v>
      </c>
      <c r="DC605" t="s">
        <v>121</v>
      </c>
      <c r="DD605" t="s">
        <v>113</v>
      </c>
    </row>
    <row r="606" spans="1:113" ht="15" customHeight="1" x14ac:dyDescent="0.25">
      <c r="A606" t="s">
        <v>6500</v>
      </c>
      <c r="B606" t="s">
        <v>129</v>
      </c>
      <c r="C606" s="1">
        <v>44110.544260300929</v>
      </c>
      <c r="D606" s="1">
        <v>44151</v>
      </c>
      <c r="E606" t="s">
        <v>121</v>
      </c>
      <c r="F606" t="s">
        <v>2315</v>
      </c>
      <c r="G606" t="s">
        <v>12820</v>
      </c>
      <c r="H606" t="s">
        <v>2316</v>
      </c>
      <c r="I606">
        <v>6</v>
      </c>
      <c r="J606">
        <v>6</v>
      </c>
      <c r="K606" s="1">
        <v>44200</v>
      </c>
      <c r="L606" s="1">
        <v>44316</v>
      </c>
      <c r="M606" s="1">
        <v>44200</v>
      </c>
      <c r="N606" s="1">
        <v>44316</v>
      </c>
      <c r="O606" t="s">
        <v>132</v>
      </c>
      <c r="P606" t="s">
        <v>2087</v>
      </c>
      <c r="R606" t="s">
        <v>6501</v>
      </c>
      <c r="S606" t="s">
        <v>564</v>
      </c>
      <c r="T606" t="s">
        <v>2089</v>
      </c>
      <c r="U606" t="s">
        <v>1161</v>
      </c>
      <c r="V606" s="3">
        <v>98004</v>
      </c>
      <c r="W606" t="s">
        <v>117</v>
      </c>
      <c r="Y606">
        <v>12066825949</v>
      </c>
      <c r="AA606">
        <v>31171</v>
      </c>
      <c r="AB606" t="s">
        <v>2090</v>
      </c>
      <c r="AC606" t="s">
        <v>660</v>
      </c>
      <c r="AE606" t="s">
        <v>6502</v>
      </c>
      <c r="AF606" t="s">
        <v>6501</v>
      </c>
      <c r="AH606" t="s">
        <v>2089</v>
      </c>
      <c r="AI606" t="s">
        <v>1161</v>
      </c>
      <c r="AJ606" s="3">
        <v>98004</v>
      </c>
      <c r="AK606" t="s">
        <v>117</v>
      </c>
      <c r="AM606">
        <v>12066825949</v>
      </c>
      <c r="AO606" t="s">
        <v>6503</v>
      </c>
      <c r="AP606" t="s">
        <v>141</v>
      </c>
      <c r="AQ606" t="s">
        <v>2326</v>
      </c>
      <c r="AR606" t="s">
        <v>1680</v>
      </c>
      <c r="AS606" t="s">
        <v>2327</v>
      </c>
      <c r="AT606" t="s">
        <v>2328</v>
      </c>
      <c r="AU606" t="s">
        <v>2329</v>
      </c>
      <c r="AV606" t="s">
        <v>2330</v>
      </c>
      <c r="AW606" t="s">
        <v>1161</v>
      </c>
      <c r="AX606" s="3">
        <v>98104</v>
      </c>
      <c r="AY606" t="s">
        <v>117</v>
      </c>
      <c r="BA606">
        <v>12067578128</v>
      </c>
      <c r="BC606" t="s">
        <v>2331</v>
      </c>
      <c r="BD606" t="s">
        <v>2332</v>
      </c>
      <c r="BE606" t="s">
        <v>1161</v>
      </c>
      <c r="BF606" t="s">
        <v>2333</v>
      </c>
      <c r="BG606" t="s">
        <v>2103</v>
      </c>
      <c r="BH606" s="1">
        <v>44109.833333333336</v>
      </c>
      <c r="BI606">
        <v>84</v>
      </c>
      <c r="BJ606">
        <v>12</v>
      </c>
      <c r="BK606">
        <v>12</v>
      </c>
      <c r="BL606">
        <v>12</v>
      </c>
      <c r="BM606">
        <v>12</v>
      </c>
      <c r="BN606">
        <v>12</v>
      </c>
      <c r="BO606">
        <v>12</v>
      </c>
      <c r="BP606">
        <v>12</v>
      </c>
      <c r="BQ606" t="str">
        <f>"6:00 AM"</f>
        <v>6:00 AM</v>
      </c>
      <c r="BR606" t="str">
        <f>"6:00 PM"</f>
        <v>6:00 PM</v>
      </c>
      <c r="BS606" t="s">
        <v>120</v>
      </c>
      <c r="BT606">
        <v>0</v>
      </c>
      <c r="BU606">
        <v>24</v>
      </c>
      <c r="BV606" t="s">
        <v>113</v>
      </c>
      <c r="BW606">
        <v>0</v>
      </c>
      <c r="BX606" t="s">
        <v>4899</v>
      </c>
      <c r="BY606" t="s">
        <v>6504</v>
      </c>
      <c r="CA606" t="s">
        <v>2106</v>
      </c>
      <c r="CB606" t="s">
        <v>2103</v>
      </c>
      <c r="CC606" s="3">
        <v>99692</v>
      </c>
      <c r="CD606" t="s">
        <v>2107</v>
      </c>
      <c r="CE606" t="s">
        <v>2108</v>
      </c>
      <c r="CF606" s="4">
        <v>20</v>
      </c>
      <c r="CG606" s="4">
        <v>40</v>
      </c>
      <c r="CH606" s="4">
        <v>30</v>
      </c>
      <c r="CI606" s="4">
        <v>60</v>
      </c>
      <c r="CJ606" t="s">
        <v>123</v>
      </c>
      <c r="CK606" t="s">
        <v>6505</v>
      </c>
      <c r="CL606" t="s">
        <v>6506</v>
      </c>
      <c r="CO606" t="s">
        <v>124</v>
      </c>
      <c r="CP606" t="s">
        <v>121</v>
      </c>
      <c r="CQ606" t="s">
        <v>113</v>
      </c>
      <c r="CR606" t="s">
        <v>121</v>
      </c>
      <c r="CS606" t="s">
        <v>113</v>
      </c>
      <c r="CT606" t="s">
        <v>121</v>
      </c>
      <c r="CU606" t="s">
        <v>121</v>
      </c>
      <c r="CV606" t="s">
        <v>6507</v>
      </c>
      <c r="CW606" t="str">
        <f>"N/A"</f>
        <v>N/A</v>
      </c>
      <c r="CX606" t="s">
        <v>2340</v>
      </c>
      <c r="CY606" t="s">
        <v>2341</v>
      </c>
      <c r="CZ606" t="s">
        <v>126</v>
      </c>
      <c r="DA606" t="s">
        <v>113</v>
      </c>
      <c r="DB606" t="s">
        <v>113</v>
      </c>
      <c r="DC606" t="s">
        <v>121</v>
      </c>
      <c r="DD606" t="s">
        <v>113</v>
      </c>
    </row>
    <row r="607" spans="1:113" ht="15" customHeight="1" x14ac:dyDescent="0.25">
      <c r="A607" t="s">
        <v>12034</v>
      </c>
      <c r="B607" t="s">
        <v>852</v>
      </c>
      <c r="C607" s="1">
        <v>44110.652795949078</v>
      </c>
      <c r="D607" s="1">
        <v>44145</v>
      </c>
      <c r="E607" t="s">
        <v>113</v>
      </c>
      <c r="F607" t="s">
        <v>12035</v>
      </c>
      <c r="G607" t="s">
        <v>12829</v>
      </c>
      <c r="H607" t="s">
        <v>3829</v>
      </c>
      <c r="I607">
        <v>25</v>
      </c>
      <c r="K607" s="1">
        <v>44197</v>
      </c>
      <c r="L607" s="1">
        <v>44501</v>
      </c>
      <c r="O607" t="s">
        <v>115</v>
      </c>
      <c r="P607" t="s">
        <v>12036</v>
      </c>
      <c r="R607" t="s">
        <v>12037</v>
      </c>
      <c r="T607" t="s">
        <v>10834</v>
      </c>
      <c r="U607" t="s">
        <v>147</v>
      </c>
      <c r="V607" s="3">
        <v>38401</v>
      </c>
      <c r="W607" t="s">
        <v>117</v>
      </c>
      <c r="Y607">
        <v>13612190369</v>
      </c>
      <c r="AA607">
        <v>238130</v>
      </c>
      <c r="AB607" t="s">
        <v>12038</v>
      </c>
      <c r="AC607" t="s">
        <v>3498</v>
      </c>
      <c r="AE607" t="s">
        <v>161</v>
      </c>
      <c r="AF607" t="s">
        <v>12039</v>
      </c>
      <c r="AH607" t="s">
        <v>10834</v>
      </c>
      <c r="AI607" t="s">
        <v>147</v>
      </c>
      <c r="AJ607" s="3">
        <v>38401</v>
      </c>
      <c r="AK607" t="s">
        <v>117</v>
      </c>
      <c r="AM607">
        <v>13612190369</v>
      </c>
      <c r="AO607" t="s">
        <v>12040</v>
      </c>
      <c r="AP607" t="s">
        <v>141</v>
      </c>
      <c r="AQ607" t="s">
        <v>12041</v>
      </c>
      <c r="AR607" t="s">
        <v>1728</v>
      </c>
      <c r="AT607" t="s">
        <v>10828</v>
      </c>
      <c r="AU607" t="s">
        <v>10829</v>
      </c>
      <c r="AV607" t="s">
        <v>10825</v>
      </c>
      <c r="AW607" t="s">
        <v>147</v>
      </c>
      <c r="AX607" s="3">
        <v>38401</v>
      </c>
      <c r="AY607" t="s">
        <v>117</v>
      </c>
      <c r="BA607">
        <v>19315482006</v>
      </c>
      <c r="BC607" t="s">
        <v>10830</v>
      </c>
      <c r="BD607" t="s">
        <v>12042</v>
      </c>
      <c r="BE607" t="s">
        <v>147</v>
      </c>
      <c r="BF607" t="s">
        <v>10832</v>
      </c>
      <c r="BG607" t="s">
        <v>147</v>
      </c>
      <c r="BH607" s="1">
        <v>44109.833333333336</v>
      </c>
      <c r="BI607">
        <v>48</v>
      </c>
      <c r="BJ607">
        <v>0</v>
      </c>
      <c r="BK607">
        <v>8</v>
      </c>
      <c r="BL607">
        <v>8</v>
      </c>
      <c r="BM607">
        <v>8</v>
      </c>
      <c r="BN607">
        <v>8</v>
      </c>
      <c r="BO607">
        <v>8</v>
      </c>
      <c r="BP607">
        <v>8</v>
      </c>
      <c r="BQ607" t="str">
        <f>"7:00 AM"</f>
        <v>7:00 AM</v>
      </c>
      <c r="BR607" t="str">
        <f>"4:00 PM"</f>
        <v>4:00 PM</v>
      </c>
      <c r="BS607" t="s">
        <v>120</v>
      </c>
      <c r="BT607">
        <v>0</v>
      </c>
      <c r="BU607">
        <v>12</v>
      </c>
      <c r="BV607" t="s">
        <v>113</v>
      </c>
      <c r="BW607">
        <v>0</v>
      </c>
      <c r="BX607" t="s">
        <v>12043</v>
      </c>
      <c r="BY607" t="s">
        <v>12037</v>
      </c>
      <c r="CA607" t="s">
        <v>10825</v>
      </c>
      <c r="CB607" t="s">
        <v>147</v>
      </c>
      <c r="CC607" s="3">
        <v>38401</v>
      </c>
      <c r="CD607" t="s">
        <v>10835</v>
      </c>
      <c r="CE607" t="s">
        <v>4681</v>
      </c>
      <c r="CF607" s="4">
        <v>21.87</v>
      </c>
      <c r="CG607" s="4">
        <v>21.87</v>
      </c>
      <c r="CH607" s="4">
        <v>32.799999999999997</v>
      </c>
      <c r="CI607" s="4">
        <v>32.799999999999997</v>
      </c>
      <c r="CJ607" t="s">
        <v>123</v>
      </c>
      <c r="CL607" t="s">
        <v>12044</v>
      </c>
      <c r="CO607" t="s">
        <v>124</v>
      </c>
      <c r="CP607" t="s">
        <v>121</v>
      </c>
      <c r="CQ607" t="s">
        <v>121</v>
      </c>
      <c r="CR607" t="s">
        <v>121</v>
      </c>
      <c r="CS607" t="s">
        <v>121</v>
      </c>
      <c r="CT607" t="s">
        <v>121</v>
      </c>
      <c r="CU607" t="s">
        <v>113</v>
      </c>
      <c r="CV607" t="s">
        <v>12045</v>
      </c>
      <c r="CW607" t="str">
        <f>"13612190369"</f>
        <v>13612190369</v>
      </c>
      <c r="CX607" t="s">
        <v>12046</v>
      </c>
      <c r="CY607" t="s">
        <v>124</v>
      </c>
      <c r="CZ607" t="s">
        <v>126</v>
      </c>
      <c r="DA607" t="s">
        <v>113</v>
      </c>
      <c r="DB607" t="s">
        <v>113</v>
      </c>
      <c r="DC607" t="s">
        <v>121</v>
      </c>
      <c r="DD607" t="s">
        <v>113</v>
      </c>
    </row>
    <row r="608" spans="1:113" ht="15" customHeight="1" x14ac:dyDescent="0.25">
      <c r="A608" t="s">
        <v>6717</v>
      </c>
      <c r="B608" t="s">
        <v>129</v>
      </c>
      <c r="C608" s="1">
        <v>44110.68096597222</v>
      </c>
      <c r="D608" s="1">
        <v>44151</v>
      </c>
      <c r="E608" t="s">
        <v>113</v>
      </c>
      <c r="F608" t="s">
        <v>6718</v>
      </c>
      <c r="G608" t="s">
        <v>12786</v>
      </c>
      <c r="H608" t="s">
        <v>131</v>
      </c>
      <c r="I608">
        <v>40</v>
      </c>
      <c r="J608">
        <v>40</v>
      </c>
      <c r="K608" s="1">
        <v>44197</v>
      </c>
      <c r="L608" s="1">
        <v>44500</v>
      </c>
      <c r="M608" s="1">
        <v>44197</v>
      </c>
      <c r="N608" s="1">
        <v>44500</v>
      </c>
      <c r="O608" t="s">
        <v>115</v>
      </c>
      <c r="P608" t="s">
        <v>6719</v>
      </c>
      <c r="R608" t="s">
        <v>6720</v>
      </c>
      <c r="S608" t="s">
        <v>6721</v>
      </c>
      <c r="T608" t="s">
        <v>6722</v>
      </c>
      <c r="U608" t="s">
        <v>204</v>
      </c>
      <c r="V608" s="3">
        <v>42001</v>
      </c>
      <c r="W608" t="s">
        <v>117</v>
      </c>
      <c r="Y608">
        <v>12704429723</v>
      </c>
      <c r="AA608">
        <v>713910</v>
      </c>
      <c r="AB608" t="s">
        <v>6723</v>
      </c>
      <c r="AC608" t="s">
        <v>689</v>
      </c>
      <c r="AD608" t="s">
        <v>6724</v>
      </c>
      <c r="AE608" t="s">
        <v>263</v>
      </c>
      <c r="AF608" t="s">
        <v>6720</v>
      </c>
      <c r="AG608" t="s">
        <v>6721</v>
      </c>
      <c r="AH608" t="s">
        <v>6722</v>
      </c>
      <c r="AI608" t="s">
        <v>204</v>
      </c>
      <c r="AJ608" s="3">
        <v>42001</v>
      </c>
      <c r="AK608" t="s">
        <v>117</v>
      </c>
      <c r="AM608">
        <v>12704429723</v>
      </c>
      <c r="AO608" t="s">
        <v>6725</v>
      </c>
      <c r="AP608" t="s">
        <v>141</v>
      </c>
      <c r="AQ608" t="s">
        <v>2453</v>
      </c>
      <c r="AR608" t="s">
        <v>660</v>
      </c>
      <c r="AS608" t="s">
        <v>195</v>
      </c>
      <c r="AT608" t="s">
        <v>3792</v>
      </c>
      <c r="AU608" t="s">
        <v>3793</v>
      </c>
      <c r="AV608" t="s">
        <v>6726</v>
      </c>
      <c r="AW608" t="s">
        <v>339</v>
      </c>
      <c r="AX608" s="3">
        <v>28328</v>
      </c>
      <c r="AY608" t="s">
        <v>117</v>
      </c>
      <c r="BA608">
        <v>19105924121</v>
      </c>
      <c r="BC608" t="s">
        <v>3795</v>
      </c>
      <c r="BD608" t="s">
        <v>3796</v>
      </c>
      <c r="BE608" t="s">
        <v>339</v>
      </c>
      <c r="BF608" t="s">
        <v>274</v>
      </c>
      <c r="BG608" t="s">
        <v>591</v>
      </c>
      <c r="BH608" s="1">
        <v>44109.833333333336</v>
      </c>
      <c r="BI608">
        <v>35</v>
      </c>
      <c r="BJ608">
        <v>0</v>
      </c>
      <c r="BK608">
        <v>6</v>
      </c>
      <c r="BL608">
        <v>6</v>
      </c>
      <c r="BM608">
        <v>6</v>
      </c>
      <c r="BN608">
        <v>6</v>
      </c>
      <c r="BO608">
        <v>6</v>
      </c>
      <c r="BP608">
        <v>5</v>
      </c>
      <c r="BQ608" t="str">
        <f>"7:00 AM"</f>
        <v>7:00 AM</v>
      </c>
      <c r="BR608" t="str">
        <f>"3:00 PM"</f>
        <v>3:00 PM</v>
      </c>
      <c r="BS608" t="s">
        <v>120</v>
      </c>
      <c r="BT608">
        <v>0</v>
      </c>
      <c r="BU608">
        <v>3</v>
      </c>
      <c r="BV608" t="s">
        <v>113</v>
      </c>
      <c r="BW608">
        <v>0</v>
      </c>
      <c r="BX608" s="2" t="s">
        <v>6727</v>
      </c>
      <c r="BY608" t="s">
        <v>6728</v>
      </c>
      <c r="CA608" t="s">
        <v>3886</v>
      </c>
      <c r="CB608" t="s">
        <v>591</v>
      </c>
      <c r="CC608" s="3">
        <v>29936</v>
      </c>
      <c r="CD608" t="s">
        <v>2942</v>
      </c>
      <c r="CE608" t="s">
        <v>5175</v>
      </c>
      <c r="CF608" s="4">
        <v>17.48</v>
      </c>
      <c r="CH608" s="4">
        <v>26.22</v>
      </c>
      <c r="CJ608" t="s">
        <v>123</v>
      </c>
      <c r="CL608" t="s">
        <v>6729</v>
      </c>
      <c r="CO608" t="s">
        <v>124</v>
      </c>
      <c r="CP608" t="s">
        <v>121</v>
      </c>
      <c r="CQ608" t="s">
        <v>121</v>
      </c>
      <c r="CR608" t="s">
        <v>121</v>
      </c>
      <c r="CS608" t="s">
        <v>113</v>
      </c>
      <c r="CT608" t="s">
        <v>121</v>
      </c>
      <c r="CU608" t="s">
        <v>113</v>
      </c>
      <c r="CV608" t="s">
        <v>6730</v>
      </c>
      <c r="CW608" t="str">
        <f>"12704429723"</f>
        <v>12704429723</v>
      </c>
      <c r="CX608" t="s">
        <v>6725</v>
      </c>
      <c r="CY608" t="s">
        <v>6731</v>
      </c>
      <c r="CZ608" t="s">
        <v>126</v>
      </c>
      <c r="DA608" t="s">
        <v>113</v>
      </c>
      <c r="DB608" t="s">
        <v>121</v>
      </c>
      <c r="DC608" t="s">
        <v>121</v>
      </c>
      <c r="DD608" t="s">
        <v>113</v>
      </c>
    </row>
    <row r="609" spans="1:109" ht="15" customHeight="1" x14ac:dyDescent="0.25">
      <c r="A609" t="s">
        <v>6508</v>
      </c>
      <c r="B609" t="s">
        <v>129</v>
      </c>
      <c r="C609" s="1">
        <v>44110.7072162037</v>
      </c>
      <c r="D609" s="1">
        <v>44151</v>
      </c>
      <c r="E609" t="s">
        <v>121</v>
      </c>
      <c r="F609" t="s">
        <v>6509</v>
      </c>
      <c r="G609" t="s">
        <v>12803</v>
      </c>
      <c r="H609" t="s">
        <v>893</v>
      </c>
      <c r="I609">
        <v>4</v>
      </c>
      <c r="J609">
        <v>4</v>
      </c>
      <c r="K609" s="1">
        <v>44185</v>
      </c>
      <c r="L609" s="1">
        <v>44311</v>
      </c>
      <c r="M609" s="1">
        <v>44185</v>
      </c>
      <c r="N609" s="1">
        <v>44311</v>
      </c>
      <c r="O609" t="s">
        <v>132</v>
      </c>
      <c r="P609" t="s">
        <v>5499</v>
      </c>
      <c r="Q609" t="s">
        <v>6510</v>
      </c>
      <c r="R609" t="s">
        <v>5501</v>
      </c>
      <c r="S609" t="s">
        <v>124</v>
      </c>
      <c r="T609" t="s">
        <v>5502</v>
      </c>
      <c r="U609" t="s">
        <v>299</v>
      </c>
      <c r="V609" s="3">
        <v>96146</v>
      </c>
      <c r="W609" t="s">
        <v>117</v>
      </c>
      <c r="X609" t="s">
        <v>124</v>
      </c>
      <c r="Y609">
        <v>15304524281</v>
      </c>
      <c r="AA609">
        <v>721110</v>
      </c>
      <c r="AB609" t="s">
        <v>6511</v>
      </c>
      <c r="AC609" t="s">
        <v>6512</v>
      </c>
      <c r="AE609" t="s">
        <v>6513</v>
      </c>
      <c r="AF609" t="s">
        <v>5501</v>
      </c>
      <c r="AG609" t="s">
        <v>124</v>
      </c>
      <c r="AH609" t="s">
        <v>5502</v>
      </c>
      <c r="AI609" t="s">
        <v>299</v>
      </c>
      <c r="AJ609" s="3">
        <v>96146</v>
      </c>
      <c r="AK609" t="s">
        <v>117</v>
      </c>
      <c r="AL609" t="s">
        <v>124</v>
      </c>
      <c r="AM609">
        <v>15304524281</v>
      </c>
      <c r="AO609" t="s">
        <v>6514</v>
      </c>
      <c r="AP609" t="s">
        <v>141</v>
      </c>
      <c r="AQ609" t="s">
        <v>658</v>
      </c>
      <c r="AR609" t="s">
        <v>659</v>
      </c>
      <c r="AS609" t="s">
        <v>660</v>
      </c>
      <c r="AT609" t="s">
        <v>661</v>
      </c>
      <c r="AU609" t="s">
        <v>662</v>
      </c>
      <c r="AV609" t="s">
        <v>663</v>
      </c>
      <c r="AW609" t="s">
        <v>116</v>
      </c>
      <c r="AX609" s="3">
        <v>1701</v>
      </c>
      <c r="AY609" t="s">
        <v>117</v>
      </c>
      <c r="AZ609" t="s">
        <v>124</v>
      </c>
      <c r="BA609">
        <v>16179399444</v>
      </c>
      <c r="BC609" t="s">
        <v>664</v>
      </c>
      <c r="BD609" t="s">
        <v>665</v>
      </c>
      <c r="BE609" t="s">
        <v>116</v>
      </c>
      <c r="BF609" t="s">
        <v>666</v>
      </c>
      <c r="BG609" t="s">
        <v>299</v>
      </c>
      <c r="BH609" s="1">
        <v>44109.833333333336</v>
      </c>
      <c r="BI609">
        <v>35</v>
      </c>
      <c r="BJ609">
        <v>0</v>
      </c>
      <c r="BK609">
        <v>7</v>
      </c>
      <c r="BL609">
        <v>7</v>
      </c>
      <c r="BM609">
        <v>7</v>
      </c>
      <c r="BN609">
        <v>7</v>
      </c>
      <c r="BO609">
        <v>7</v>
      </c>
      <c r="BP609">
        <v>0</v>
      </c>
      <c r="BQ609" t="str">
        <f>"9:00 AM"</f>
        <v>9:00 AM</v>
      </c>
      <c r="BR609" t="str">
        <f>"4:00 PM"</f>
        <v>4:00 PM</v>
      </c>
      <c r="BS609" t="s">
        <v>120</v>
      </c>
      <c r="BT609">
        <v>0</v>
      </c>
      <c r="BU609">
        <v>6</v>
      </c>
      <c r="BV609" t="s">
        <v>113</v>
      </c>
      <c r="BW609">
        <v>0</v>
      </c>
      <c r="BX609" t="s">
        <v>6515</v>
      </c>
      <c r="BY609" t="s">
        <v>5501</v>
      </c>
      <c r="BZ609" t="s">
        <v>124</v>
      </c>
      <c r="CA609" t="s">
        <v>5502</v>
      </c>
      <c r="CB609" t="s">
        <v>299</v>
      </c>
      <c r="CC609" s="3">
        <v>96146</v>
      </c>
      <c r="CD609" t="s">
        <v>5508</v>
      </c>
      <c r="CE609" t="s">
        <v>1309</v>
      </c>
      <c r="CF609" s="4">
        <v>22.4</v>
      </c>
      <c r="CG609" s="4">
        <v>24.21</v>
      </c>
      <c r="CH609" s="4">
        <v>33.6</v>
      </c>
      <c r="CI609" s="4">
        <v>36.32</v>
      </c>
      <c r="CJ609" t="s">
        <v>123</v>
      </c>
      <c r="CK609" t="s">
        <v>6516</v>
      </c>
      <c r="CL609" t="s">
        <v>6517</v>
      </c>
      <c r="CO609" t="s">
        <v>124</v>
      </c>
      <c r="CP609" t="s">
        <v>121</v>
      </c>
      <c r="CQ609" t="s">
        <v>113</v>
      </c>
      <c r="CR609" t="s">
        <v>121</v>
      </c>
      <c r="CS609" t="s">
        <v>121</v>
      </c>
      <c r="CT609" t="s">
        <v>121</v>
      </c>
      <c r="CU609" t="s">
        <v>113</v>
      </c>
      <c r="CV609" t="s">
        <v>6518</v>
      </c>
      <c r="CW609" t="str">
        <f>"15304524281"</f>
        <v>15304524281</v>
      </c>
      <c r="CX609" t="s">
        <v>6514</v>
      </c>
      <c r="CY609" t="s">
        <v>124</v>
      </c>
      <c r="CZ609" t="s">
        <v>126</v>
      </c>
      <c r="DA609" t="s">
        <v>113</v>
      </c>
      <c r="DB609" t="s">
        <v>113</v>
      </c>
      <c r="DC609" t="s">
        <v>121</v>
      </c>
      <c r="DD609" t="s">
        <v>113</v>
      </c>
    </row>
    <row r="610" spans="1:109" ht="15" customHeight="1" x14ac:dyDescent="0.25">
      <c r="A610" t="s">
        <v>2527</v>
      </c>
      <c r="B610" t="s">
        <v>129</v>
      </c>
      <c r="C610" s="1">
        <v>44110.718226736113</v>
      </c>
      <c r="D610" s="1">
        <v>44152</v>
      </c>
      <c r="E610" t="s">
        <v>121</v>
      </c>
      <c r="F610" t="s">
        <v>1843</v>
      </c>
      <c r="G610" t="s">
        <v>12791</v>
      </c>
      <c r="H610" t="s">
        <v>283</v>
      </c>
      <c r="I610">
        <v>15</v>
      </c>
      <c r="J610">
        <v>15</v>
      </c>
      <c r="K610" s="1">
        <v>44185</v>
      </c>
      <c r="L610" s="1">
        <v>44317</v>
      </c>
      <c r="M610" s="1">
        <v>44185</v>
      </c>
      <c r="N610" s="1">
        <v>44317</v>
      </c>
      <c r="O610" t="s">
        <v>115</v>
      </c>
      <c r="P610" t="s">
        <v>2528</v>
      </c>
      <c r="Q610" t="s">
        <v>124</v>
      </c>
      <c r="R610" t="s">
        <v>2529</v>
      </c>
      <c r="S610" t="s">
        <v>124</v>
      </c>
      <c r="T610" t="s">
        <v>2530</v>
      </c>
      <c r="U610" t="s">
        <v>654</v>
      </c>
      <c r="V610" s="3">
        <v>5859</v>
      </c>
      <c r="W610" t="s">
        <v>117</v>
      </c>
      <c r="X610" t="s">
        <v>124</v>
      </c>
      <c r="Y610">
        <v>18029882611</v>
      </c>
      <c r="AA610">
        <v>721110</v>
      </c>
      <c r="AB610" t="s">
        <v>2531</v>
      </c>
      <c r="AC610" t="s">
        <v>2532</v>
      </c>
      <c r="AE610" t="s">
        <v>2533</v>
      </c>
      <c r="AF610" t="s">
        <v>2529</v>
      </c>
      <c r="AG610" t="s">
        <v>124</v>
      </c>
      <c r="AH610" t="s">
        <v>2530</v>
      </c>
      <c r="AI610" t="s">
        <v>654</v>
      </c>
      <c r="AJ610" s="3">
        <v>5859</v>
      </c>
      <c r="AK610" t="s">
        <v>117</v>
      </c>
      <c r="AL610" t="s">
        <v>124</v>
      </c>
      <c r="AM610">
        <v>18029882611</v>
      </c>
      <c r="AO610" t="s">
        <v>2534</v>
      </c>
      <c r="AP610" t="s">
        <v>141</v>
      </c>
      <c r="AQ610" t="s">
        <v>658</v>
      </c>
      <c r="AR610" t="s">
        <v>659</v>
      </c>
      <c r="AS610" t="s">
        <v>660</v>
      </c>
      <c r="AT610" t="s">
        <v>661</v>
      </c>
      <c r="AU610" t="s">
        <v>662</v>
      </c>
      <c r="AV610" t="s">
        <v>663</v>
      </c>
      <c r="AW610" t="s">
        <v>116</v>
      </c>
      <c r="AX610" s="3">
        <v>1701</v>
      </c>
      <c r="AY610" t="s">
        <v>117</v>
      </c>
      <c r="AZ610" t="s">
        <v>124</v>
      </c>
      <c r="BA610">
        <v>16179399444</v>
      </c>
      <c r="BC610" t="s">
        <v>664</v>
      </c>
      <c r="BD610" t="s">
        <v>665</v>
      </c>
      <c r="BE610" t="s">
        <v>116</v>
      </c>
      <c r="BF610" t="s">
        <v>666</v>
      </c>
      <c r="BG610" t="s">
        <v>654</v>
      </c>
      <c r="BH610" s="1">
        <v>44109.833333333336</v>
      </c>
      <c r="BI610">
        <v>35</v>
      </c>
      <c r="BJ610">
        <v>0</v>
      </c>
      <c r="BK610">
        <v>7</v>
      </c>
      <c r="BL610">
        <v>7</v>
      </c>
      <c r="BM610">
        <v>7</v>
      </c>
      <c r="BN610">
        <v>7</v>
      </c>
      <c r="BO610">
        <v>7</v>
      </c>
      <c r="BP610">
        <v>0</v>
      </c>
      <c r="BQ610" t="str">
        <f>"9:00 AM"</f>
        <v>9:00 AM</v>
      </c>
      <c r="BR610" t="str">
        <f>"4:00 PM"</f>
        <v>4:00 PM</v>
      </c>
      <c r="BS610" t="s">
        <v>120</v>
      </c>
      <c r="BT610">
        <v>0</v>
      </c>
      <c r="BU610">
        <v>3</v>
      </c>
      <c r="BV610" t="s">
        <v>113</v>
      </c>
      <c r="BW610">
        <v>0</v>
      </c>
      <c r="BX610" t="s">
        <v>2535</v>
      </c>
      <c r="BY610" t="s">
        <v>2529</v>
      </c>
      <c r="BZ610" t="s">
        <v>124</v>
      </c>
      <c r="CA610" t="s">
        <v>2530</v>
      </c>
      <c r="CB610" t="s">
        <v>654</v>
      </c>
      <c r="CC610" s="3">
        <v>5859</v>
      </c>
      <c r="CD610" t="s">
        <v>2536</v>
      </c>
      <c r="CE610" t="s">
        <v>2537</v>
      </c>
      <c r="CF610" s="4">
        <v>13.58</v>
      </c>
      <c r="CG610" s="4">
        <v>13.58</v>
      </c>
      <c r="CH610" s="4">
        <v>20.37</v>
      </c>
      <c r="CI610" s="4">
        <v>20.37</v>
      </c>
      <c r="CJ610" t="s">
        <v>123</v>
      </c>
      <c r="CK610" t="s">
        <v>2538</v>
      </c>
      <c r="CL610" t="s">
        <v>2539</v>
      </c>
      <c r="CO610" t="s">
        <v>124</v>
      </c>
      <c r="CP610" t="s">
        <v>113</v>
      </c>
      <c r="CQ610" t="s">
        <v>121</v>
      </c>
      <c r="CR610" t="s">
        <v>121</v>
      </c>
      <c r="CS610" t="s">
        <v>121</v>
      </c>
      <c r="CT610" t="s">
        <v>121</v>
      </c>
      <c r="CU610" t="s">
        <v>121</v>
      </c>
      <c r="CV610" t="s">
        <v>2540</v>
      </c>
      <c r="CW610" t="str">
        <f>"18029882611"</f>
        <v>18029882611</v>
      </c>
      <c r="CX610" t="s">
        <v>2534</v>
      </c>
      <c r="CY610" t="s">
        <v>124</v>
      </c>
      <c r="CZ610" t="s">
        <v>126</v>
      </c>
      <c r="DA610" t="s">
        <v>113</v>
      </c>
      <c r="DB610" t="s">
        <v>113</v>
      </c>
      <c r="DC610" t="s">
        <v>121</v>
      </c>
      <c r="DD610" t="s">
        <v>113</v>
      </c>
    </row>
    <row r="611" spans="1:109" ht="15" customHeight="1" x14ac:dyDescent="0.25">
      <c r="A611" t="s">
        <v>5129</v>
      </c>
      <c r="B611" t="s">
        <v>129</v>
      </c>
      <c r="C611" s="1">
        <v>44110.760536111113</v>
      </c>
      <c r="D611" s="1">
        <v>44151</v>
      </c>
      <c r="E611" t="s">
        <v>121</v>
      </c>
      <c r="F611" t="s">
        <v>5130</v>
      </c>
      <c r="G611" t="s">
        <v>12840</v>
      </c>
      <c r="H611" t="s">
        <v>5131</v>
      </c>
      <c r="I611">
        <v>10</v>
      </c>
      <c r="J611">
        <v>10</v>
      </c>
      <c r="K611" s="1">
        <v>44185</v>
      </c>
      <c r="L611" s="1">
        <v>44317</v>
      </c>
      <c r="M611" s="1">
        <v>44185</v>
      </c>
      <c r="N611" s="1">
        <v>44317</v>
      </c>
      <c r="O611" t="s">
        <v>115</v>
      </c>
      <c r="P611" t="s">
        <v>5132</v>
      </c>
      <c r="Q611" t="s">
        <v>124</v>
      </c>
      <c r="R611" t="s">
        <v>2529</v>
      </c>
      <c r="S611" t="s">
        <v>124</v>
      </c>
      <c r="T611" t="s">
        <v>2530</v>
      </c>
      <c r="U611" t="s">
        <v>654</v>
      </c>
      <c r="V611" s="3">
        <v>5859</v>
      </c>
      <c r="W611" t="s">
        <v>117</v>
      </c>
      <c r="X611" t="s">
        <v>124</v>
      </c>
      <c r="Y611">
        <v>18029882611</v>
      </c>
      <c r="AA611">
        <v>721110</v>
      </c>
      <c r="AB611" t="s">
        <v>2531</v>
      </c>
      <c r="AC611" t="s">
        <v>2532</v>
      </c>
      <c r="AE611" t="s">
        <v>2533</v>
      </c>
      <c r="AF611" t="s">
        <v>2529</v>
      </c>
      <c r="AG611" t="s">
        <v>124</v>
      </c>
      <c r="AH611" t="s">
        <v>2530</v>
      </c>
      <c r="AI611" t="s">
        <v>654</v>
      </c>
      <c r="AJ611" s="3">
        <v>5859</v>
      </c>
      <c r="AK611" t="s">
        <v>117</v>
      </c>
      <c r="AL611" t="s">
        <v>124</v>
      </c>
      <c r="AM611">
        <v>18029882611</v>
      </c>
      <c r="AO611" t="s">
        <v>2534</v>
      </c>
      <c r="AP611" t="s">
        <v>141</v>
      </c>
      <c r="AQ611" t="s">
        <v>658</v>
      </c>
      <c r="AR611" t="s">
        <v>659</v>
      </c>
      <c r="AS611" t="s">
        <v>660</v>
      </c>
      <c r="AT611" t="s">
        <v>661</v>
      </c>
      <c r="AU611" t="s">
        <v>662</v>
      </c>
      <c r="AV611" t="s">
        <v>663</v>
      </c>
      <c r="AW611" t="s">
        <v>116</v>
      </c>
      <c r="AX611" s="3">
        <v>1701</v>
      </c>
      <c r="AY611" t="s">
        <v>117</v>
      </c>
      <c r="AZ611" t="s">
        <v>124</v>
      </c>
      <c r="BA611">
        <v>16179399444</v>
      </c>
      <c r="BC611" t="s">
        <v>664</v>
      </c>
      <c r="BD611" t="s">
        <v>665</v>
      </c>
      <c r="BE611" t="s">
        <v>116</v>
      </c>
      <c r="BF611" t="s">
        <v>666</v>
      </c>
      <c r="BG611" t="s">
        <v>654</v>
      </c>
      <c r="BH611" s="1">
        <v>44109.833333333336</v>
      </c>
      <c r="BI611">
        <v>35</v>
      </c>
      <c r="BJ611">
        <v>0</v>
      </c>
      <c r="BK611">
        <v>7</v>
      </c>
      <c r="BL611">
        <v>7</v>
      </c>
      <c r="BM611">
        <v>7</v>
      </c>
      <c r="BN611">
        <v>7</v>
      </c>
      <c r="BO611">
        <v>7</v>
      </c>
      <c r="BP611">
        <v>0</v>
      </c>
      <c r="BQ611" t="str">
        <f>"9:00 AM"</f>
        <v>9:00 AM</v>
      </c>
      <c r="BR611" t="str">
        <f>"4:00 PM"</f>
        <v>4:00 PM</v>
      </c>
      <c r="BS611" t="s">
        <v>120</v>
      </c>
      <c r="BT611">
        <v>0</v>
      </c>
      <c r="BU611">
        <v>12</v>
      </c>
      <c r="BV611" t="s">
        <v>113</v>
      </c>
      <c r="BW611">
        <v>0</v>
      </c>
      <c r="BX611" t="s">
        <v>5133</v>
      </c>
      <c r="BY611" t="s">
        <v>2529</v>
      </c>
      <c r="BZ611" t="s">
        <v>124</v>
      </c>
      <c r="CA611" t="s">
        <v>2530</v>
      </c>
      <c r="CB611" t="s">
        <v>654</v>
      </c>
      <c r="CC611" s="3">
        <v>5859</v>
      </c>
      <c r="CD611" t="s">
        <v>2536</v>
      </c>
      <c r="CE611" t="s">
        <v>2537</v>
      </c>
      <c r="CF611" s="4">
        <v>12.78</v>
      </c>
      <c r="CG611" s="4">
        <v>12.78</v>
      </c>
      <c r="CH611" s="4">
        <v>19.170000000000002</v>
      </c>
      <c r="CI611" s="4">
        <v>19.170000000000002</v>
      </c>
      <c r="CJ611" t="s">
        <v>123</v>
      </c>
      <c r="CK611" t="s">
        <v>5134</v>
      </c>
      <c r="CL611" t="s">
        <v>5135</v>
      </c>
      <c r="CO611" t="s">
        <v>124</v>
      </c>
      <c r="CP611" t="s">
        <v>113</v>
      </c>
      <c r="CQ611" t="s">
        <v>121</v>
      </c>
      <c r="CR611" t="s">
        <v>121</v>
      </c>
      <c r="CS611" t="s">
        <v>121</v>
      </c>
      <c r="CT611" t="s">
        <v>121</v>
      </c>
      <c r="CU611" t="s">
        <v>121</v>
      </c>
      <c r="CV611" t="s">
        <v>2540</v>
      </c>
      <c r="CW611" t="str">
        <f>"18029882611"</f>
        <v>18029882611</v>
      </c>
      <c r="CX611" t="s">
        <v>2534</v>
      </c>
      <c r="CY611" t="s">
        <v>124</v>
      </c>
      <c r="CZ611" t="s">
        <v>126</v>
      </c>
      <c r="DA611" t="s">
        <v>113</v>
      </c>
      <c r="DB611" t="s">
        <v>113</v>
      </c>
      <c r="DC611" t="s">
        <v>121</v>
      </c>
      <c r="DD611" t="s">
        <v>113</v>
      </c>
    </row>
    <row r="612" spans="1:109" ht="15" customHeight="1" x14ac:dyDescent="0.25">
      <c r="A612" t="s">
        <v>8564</v>
      </c>
      <c r="B612" t="s">
        <v>129</v>
      </c>
      <c r="C612" s="1">
        <v>44110.763089814813</v>
      </c>
      <c r="D612" s="1">
        <v>44151</v>
      </c>
      <c r="E612" t="s">
        <v>121</v>
      </c>
      <c r="F612" t="s">
        <v>1976</v>
      </c>
      <c r="G612" t="s">
        <v>12788</v>
      </c>
      <c r="H612" t="s">
        <v>200</v>
      </c>
      <c r="I612">
        <v>15</v>
      </c>
      <c r="J612">
        <v>15</v>
      </c>
      <c r="K612" s="1">
        <v>44185</v>
      </c>
      <c r="L612" s="1">
        <v>44317</v>
      </c>
      <c r="M612" s="1">
        <v>44185</v>
      </c>
      <c r="N612" s="1">
        <v>44317</v>
      </c>
      <c r="O612" t="s">
        <v>115</v>
      </c>
      <c r="P612" t="s">
        <v>8565</v>
      </c>
      <c r="Q612" t="s">
        <v>124</v>
      </c>
      <c r="R612" t="s">
        <v>2529</v>
      </c>
      <c r="S612" t="s">
        <v>124</v>
      </c>
      <c r="T612" t="s">
        <v>2530</v>
      </c>
      <c r="U612" t="s">
        <v>654</v>
      </c>
      <c r="V612" s="3">
        <v>5859</v>
      </c>
      <c r="W612" t="s">
        <v>117</v>
      </c>
      <c r="X612" t="s">
        <v>124</v>
      </c>
      <c r="Y612">
        <v>18029882611</v>
      </c>
      <c r="AA612">
        <v>721110</v>
      </c>
      <c r="AB612" t="s">
        <v>2531</v>
      </c>
      <c r="AC612" t="s">
        <v>2532</v>
      </c>
      <c r="AE612" t="s">
        <v>2533</v>
      </c>
      <c r="AF612" t="s">
        <v>2529</v>
      </c>
      <c r="AG612" t="s">
        <v>124</v>
      </c>
      <c r="AH612" t="s">
        <v>2530</v>
      </c>
      <c r="AI612" t="s">
        <v>654</v>
      </c>
      <c r="AJ612" s="3">
        <v>5859</v>
      </c>
      <c r="AK612" t="s">
        <v>117</v>
      </c>
      <c r="AL612" t="s">
        <v>124</v>
      </c>
      <c r="AM612">
        <v>18029882611</v>
      </c>
      <c r="AO612" t="s">
        <v>2534</v>
      </c>
      <c r="AP612" t="s">
        <v>141</v>
      </c>
      <c r="AQ612" t="s">
        <v>658</v>
      </c>
      <c r="AR612" t="s">
        <v>659</v>
      </c>
      <c r="AS612" t="s">
        <v>660</v>
      </c>
      <c r="AT612" t="s">
        <v>661</v>
      </c>
      <c r="AU612" t="s">
        <v>662</v>
      </c>
      <c r="AV612" t="s">
        <v>663</v>
      </c>
      <c r="AW612" t="s">
        <v>116</v>
      </c>
      <c r="AX612" s="3">
        <v>1701</v>
      </c>
      <c r="AY612" t="s">
        <v>117</v>
      </c>
      <c r="AZ612" t="s">
        <v>124</v>
      </c>
      <c r="BA612">
        <v>16179399444</v>
      </c>
      <c r="BC612" t="s">
        <v>664</v>
      </c>
      <c r="BD612" t="s">
        <v>665</v>
      </c>
      <c r="BE612" t="s">
        <v>116</v>
      </c>
      <c r="BF612" t="s">
        <v>666</v>
      </c>
      <c r="BG612" t="s">
        <v>654</v>
      </c>
      <c r="BH612" s="1">
        <v>44109.833333333336</v>
      </c>
      <c r="BI612">
        <v>35</v>
      </c>
      <c r="BJ612">
        <v>0</v>
      </c>
      <c r="BK612">
        <v>7</v>
      </c>
      <c r="BL612">
        <v>7</v>
      </c>
      <c r="BM612">
        <v>7</v>
      </c>
      <c r="BN612">
        <v>7</v>
      </c>
      <c r="BO612">
        <v>7</v>
      </c>
      <c r="BP612">
        <v>0</v>
      </c>
      <c r="BQ612" t="str">
        <f>"9:00 AM"</f>
        <v>9:00 AM</v>
      </c>
      <c r="BR612" t="str">
        <f>"4:00 PM"</f>
        <v>4:00 PM</v>
      </c>
      <c r="BS612" t="s">
        <v>120</v>
      </c>
      <c r="BT612">
        <v>0</v>
      </c>
      <c r="BU612">
        <v>6</v>
      </c>
      <c r="BV612" t="s">
        <v>113</v>
      </c>
      <c r="BW612">
        <v>0</v>
      </c>
      <c r="BX612" t="s">
        <v>8566</v>
      </c>
      <c r="BY612" t="s">
        <v>2529</v>
      </c>
      <c r="BZ612" t="s">
        <v>124</v>
      </c>
      <c r="CA612" t="s">
        <v>2530</v>
      </c>
      <c r="CB612" t="s">
        <v>654</v>
      </c>
      <c r="CC612" s="3">
        <v>5859</v>
      </c>
      <c r="CD612" t="s">
        <v>2536</v>
      </c>
      <c r="CE612" t="s">
        <v>2537</v>
      </c>
      <c r="CF612" s="4">
        <v>16.03</v>
      </c>
      <c r="CG612" s="4">
        <v>16.03</v>
      </c>
      <c r="CH612" s="4">
        <v>24.05</v>
      </c>
      <c r="CI612" s="4">
        <v>24.05</v>
      </c>
      <c r="CJ612" t="s">
        <v>123</v>
      </c>
      <c r="CK612" t="s">
        <v>8567</v>
      </c>
      <c r="CL612" t="s">
        <v>8568</v>
      </c>
      <c r="CO612" t="s">
        <v>124</v>
      </c>
      <c r="CP612" t="s">
        <v>113</v>
      </c>
      <c r="CQ612" t="s">
        <v>113</v>
      </c>
      <c r="CR612" t="s">
        <v>121</v>
      </c>
      <c r="CS612" t="s">
        <v>121</v>
      </c>
      <c r="CT612" t="s">
        <v>121</v>
      </c>
      <c r="CU612" t="s">
        <v>121</v>
      </c>
      <c r="CV612" t="s">
        <v>8569</v>
      </c>
      <c r="CW612" t="str">
        <f>"18029882611"</f>
        <v>18029882611</v>
      </c>
      <c r="CX612" t="s">
        <v>2534</v>
      </c>
      <c r="CY612" t="s">
        <v>124</v>
      </c>
      <c r="CZ612" t="s">
        <v>126</v>
      </c>
      <c r="DA612" t="s">
        <v>113</v>
      </c>
      <c r="DB612" t="s">
        <v>113</v>
      </c>
      <c r="DC612" t="s">
        <v>121</v>
      </c>
      <c r="DD612" t="s">
        <v>113</v>
      </c>
    </row>
    <row r="613" spans="1:109" ht="15" customHeight="1" x14ac:dyDescent="0.25">
      <c r="A613" t="s">
        <v>7968</v>
      </c>
      <c r="B613" t="s">
        <v>1009</v>
      </c>
      <c r="C613" s="1">
        <v>44110.779161689818</v>
      </c>
      <c r="D613" s="1">
        <v>44151</v>
      </c>
      <c r="E613" t="s">
        <v>113</v>
      </c>
      <c r="F613" t="s">
        <v>6718</v>
      </c>
      <c r="G613" t="s">
        <v>12786</v>
      </c>
      <c r="H613" t="s">
        <v>131</v>
      </c>
      <c r="I613">
        <v>5</v>
      </c>
      <c r="J613">
        <v>5</v>
      </c>
      <c r="K613" s="1">
        <v>44200</v>
      </c>
      <c r="L613" s="1">
        <v>44504</v>
      </c>
      <c r="M613" s="1">
        <v>44200</v>
      </c>
      <c r="N613" s="1">
        <v>44504</v>
      </c>
      <c r="O613" t="s">
        <v>115</v>
      </c>
      <c r="P613" t="s">
        <v>7969</v>
      </c>
      <c r="Q613" t="s">
        <v>178</v>
      </c>
      <c r="R613" t="s">
        <v>7970</v>
      </c>
      <c r="S613" t="s">
        <v>178</v>
      </c>
      <c r="T613" t="s">
        <v>1255</v>
      </c>
      <c r="U613" t="s">
        <v>541</v>
      </c>
      <c r="V613" s="3">
        <v>70808</v>
      </c>
      <c r="W613" t="s">
        <v>117</v>
      </c>
      <c r="Y613">
        <v>12259073449</v>
      </c>
      <c r="AA613">
        <v>56173</v>
      </c>
      <c r="AB613" t="s">
        <v>7971</v>
      </c>
      <c r="AC613" t="s">
        <v>3900</v>
      </c>
      <c r="AD613" t="s">
        <v>1459</v>
      </c>
      <c r="AE613" t="s">
        <v>161</v>
      </c>
      <c r="AF613" t="s">
        <v>7970</v>
      </c>
      <c r="AH613" t="s">
        <v>1255</v>
      </c>
      <c r="AI613" t="s">
        <v>541</v>
      </c>
      <c r="AJ613" s="3">
        <v>70808</v>
      </c>
      <c r="AK613" t="s">
        <v>117</v>
      </c>
      <c r="AM613">
        <v>12259073449</v>
      </c>
      <c r="AO613" t="s">
        <v>124</v>
      </c>
      <c r="AP613" t="s">
        <v>239</v>
      </c>
      <c r="AQ613" t="s">
        <v>6435</v>
      </c>
      <c r="AR613" t="s">
        <v>6436</v>
      </c>
      <c r="AT613" t="s">
        <v>6437</v>
      </c>
      <c r="AU613" t="s">
        <v>6438</v>
      </c>
      <c r="AV613" t="s">
        <v>1856</v>
      </c>
      <c r="AW613" t="s">
        <v>339</v>
      </c>
      <c r="AX613" s="3">
        <v>27536</v>
      </c>
      <c r="AY613" t="s">
        <v>117</v>
      </c>
      <c r="AZ613" t="s">
        <v>339</v>
      </c>
      <c r="BA613">
        <v>12524922543</v>
      </c>
      <c r="BC613" t="s">
        <v>6439</v>
      </c>
      <c r="BD613" t="s">
        <v>6440</v>
      </c>
      <c r="BG613" t="s">
        <v>541</v>
      </c>
      <c r="BH613" s="1">
        <v>44109.833333333336</v>
      </c>
      <c r="BI613">
        <v>40</v>
      </c>
      <c r="BJ613">
        <v>0</v>
      </c>
      <c r="BK613">
        <v>7</v>
      </c>
      <c r="BL613">
        <v>7</v>
      </c>
      <c r="BM613">
        <v>7</v>
      </c>
      <c r="BN613">
        <v>7</v>
      </c>
      <c r="BO613">
        <v>7</v>
      </c>
      <c r="BP613">
        <v>5</v>
      </c>
      <c r="BQ613" t="str">
        <f>"7:00 AM"</f>
        <v>7:00 AM</v>
      </c>
      <c r="BR613" t="str">
        <f>"3:00 PM"</f>
        <v>3:00 PM</v>
      </c>
      <c r="BS613" t="s">
        <v>120</v>
      </c>
      <c r="BT613">
        <v>0</v>
      </c>
      <c r="BU613">
        <v>1</v>
      </c>
      <c r="BV613" t="s">
        <v>113</v>
      </c>
      <c r="BW613">
        <v>0</v>
      </c>
      <c r="BX613" s="2" t="s">
        <v>7972</v>
      </c>
      <c r="BY613" t="s">
        <v>7970</v>
      </c>
      <c r="BZ613" t="s">
        <v>178</v>
      </c>
      <c r="CA613" t="s">
        <v>1255</v>
      </c>
      <c r="CB613" t="s">
        <v>541</v>
      </c>
      <c r="CC613" s="3">
        <v>70808</v>
      </c>
      <c r="CD613" t="s">
        <v>1265</v>
      </c>
      <c r="CE613" t="s">
        <v>1266</v>
      </c>
      <c r="CF613" s="4">
        <v>14.59</v>
      </c>
      <c r="CG613" s="4">
        <v>14.59</v>
      </c>
      <c r="CH613" s="4">
        <v>21.89</v>
      </c>
      <c r="CI613" s="4">
        <v>21.89</v>
      </c>
      <c r="CJ613" t="s">
        <v>123</v>
      </c>
      <c r="CL613" t="s">
        <v>7973</v>
      </c>
      <c r="CO613" t="s">
        <v>124</v>
      </c>
      <c r="CP613" t="s">
        <v>121</v>
      </c>
      <c r="CQ613" t="s">
        <v>121</v>
      </c>
      <c r="CR613" t="s">
        <v>121</v>
      </c>
      <c r="CS613" t="s">
        <v>113</v>
      </c>
      <c r="CT613" t="s">
        <v>121</v>
      </c>
      <c r="CU613" t="s">
        <v>121</v>
      </c>
      <c r="CV613" t="s">
        <v>6444</v>
      </c>
      <c r="CW613" t="str">
        <f>"12259073449"</f>
        <v>12259073449</v>
      </c>
      <c r="CX613" t="s">
        <v>124</v>
      </c>
      <c r="CY613" t="s">
        <v>6445</v>
      </c>
      <c r="CZ613" t="s">
        <v>126</v>
      </c>
      <c r="DA613" t="s">
        <v>113</v>
      </c>
      <c r="DB613" t="s">
        <v>113</v>
      </c>
      <c r="DC613" t="s">
        <v>121</v>
      </c>
      <c r="DD613" t="s">
        <v>113</v>
      </c>
    </row>
    <row r="614" spans="1:109" ht="15" customHeight="1" x14ac:dyDescent="0.25">
      <c r="A614" t="s">
        <v>7897</v>
      </c>
      <c r="B614" t="s">
        <v>1009</v>
      </c>
      <c r="C614" s="1">
        <v>44110.795644444443</v>
      </c>
      <c r="D614" s="1">
        <v>44151</v>
      </c>
      <c r="E614" t="s">
        <v>113</v>
      </c>
      <c r="F614" t="s">
        <v>6718</v>
      </c>
      <c r="G614" t="s">
        <v>12786</v>
      </c>
      <c r="H614" t="s">
        <v>131</v>
      </c>
      <c r="I614">
        <v>3</v>
      </c>
      <c r="J614">
        <v>3</v>
      </c>
      <c r="K614" s="1">
        <v>44200</v>
      </c>
      <c r="L614" s="1">
        <v>44473</v>
      </c>
      <c r="M614" s="1">
        <v>44200</v>
      </c>
      <c r="N614" s="1">
        <v>44473</v>
      </c>
      <c r="O614" t="s">
        <v>115</v>
      </c>
      <c r="P614" t="s">
        <v>7898</v>
      </c>
      <c r="Q614" t="s">
        <v>178</v>
      </c>
      <c r="R614" t="s">
        <v>7899</v>
      </c>
      <c r="S614" t="s">
        <v>178</v>
      </c>
      <c r="T614" t="s">
        <v>7900</v>
      </c>
      <c r="U614" t="s">
        <v>541</v>
      </c>
      <c r="V614" s="3">
        <v>70546</v>
      </c>
      <c r="W614" t="s">
        <v>117</v>
      </c>
      <c r="X614" t="s">
        <v>178</v>
      </c>
      <c r="Y614">
        <v>13376162296</v>
      </c>
      <c r="AA614">
        <v>56173</v>
      </c>
      <c r="AB614" t="s">
        <v>4677</v>
      </c>
      <c r="AC614" t="s">
        <v>7901</v>
      </c>
      <c r="AE614" t="s">
        <v>119</v>
      </c>
      <c r="AF614" t="s">
        <v>7902</v>
      </c>
      <c r="AH614" t="s">
        <v>7900</v>
      </c>
      <c r="AI614" t="s">
        <v>541</v>
      </c>
      <c r="AJ614" s="3">
        <v>70546</v>
      </c>
      <c r="AK614" t="s">
        <v>117</v>
      </c>
      <c r="AM614">
        <v>13376162296</v>
      </c>
      <c r="AO614" t="s">
        <v>124</v>
      </c>
      <c r="AP614" t="s">
        <v>239</v>
      </c>
      <c r="AQ614" t="s">
        <v>6435</v>
      </c>
      <c r="AR614" t="s">
        <v>6436</v>
      </c>
      <c r="AS614" t="s">
        <v>755</v>
      </c>
      <c r="AT614" t="s">
        <v>6437</v>
      </c>
      <c r="AU614" t="s">
        <v>6438</v>
      </c>
      <c r="AV614" t="s">
        <v>1856</v>
      </c>
      <c r="AW614" t="s">
        <v>339</v>
      </c>
      <c r="AX614" s="3">
        <v>27536</v>
      </c>
      <c r="AY614" t="s">
        <v>117</v>
      </c>
      <c r="AZ614" t="s">
        <v>178</v>
      </c>
      <c r="BA614">
        <v>12524922543</v>
      </c>
      <c r="BC614" t="s">
        <v>6439</v>
      </c>
      <c r="BD614" t="s">
        <v>6440</v>
      </c>
      <c r="BG614" t="s">
        <v>541</v>
      </c>
      <c r="BH614" s="1">
        <v>44109.833333333336</v>
      </c>
      <c r="BI614">
        <v>40</v>
      </c>
      <c r="BJ614">
        <v>0</v>
      </c>
      <c r="BK614">
        <v>8</v>
      </c>
      <c r="BL614">
        <v>8</v>
      </c>
      <c r="BM614">
        <v>8</v>
      </c>
      <c r="BN614">
        <v>8</v>
      </c>
      <c r="BO614">
        <v>8</v>
      </c>
      <c r="BP614">
        <v>0</v>
      </c>
      <c r="BQ614" t="str">
        <f>"7:00 AM"</f>
        <v>7:00 AM</v>
      </c>
      <c r="BR614" t="str">
        <f>"4:00 PM"</f>
        <v>4:00 PM</v>
      </c>
      <c r="BS614" t="s">
        <v>120</v>
      </c>
      <c r="BT614">
        <v>0</v>
      </c>
      <c r="BU614">
        <v>1</v>
      </c>
      <c r="BV614" t="s">
        <v>113</v>
      </c>
      <c r="BW614">
        <v>0</v>
      </c>
      <c r="BX614" s="2" t="s">
        <v>7903</v>
      </c>
      <c r="BY614" t="s">
        <v>7899</v>
      </c>
      <c r="BZ614" t="s">
        <v>178</v>
      </c>
      <c r="CA614" t="s">
        <v>7900</v>
      </c>
      <c r="CB614" t="s">
        <v>541</v>
      </c>
      <c r="CC614" s="3">
        <v>70546</v>
      </c>
      <c r="CD614" t="s">
        <v>7904</v>
      </c>
      <c r="CE614" t="s">
        <v>7905</v>
      </c>
      <c r="CF614" s="4">
        <v>14.59</v>
      </c>
      <c r="CG614" s="4">
        <v>14.59</v>
      </c>
      <c r="CH614" s="4">
        <v>21.89</v>
      </c>
      <c r="CI614" s="4">
        <v>21.89</v>
      </c>
      <c r="CJ614" t="s">
        <v>123</v>
      </c>
      <c r="CL614" t="s">
        <v>7906</v>
      </c>
      <c r="CO614" t="s">
        <v>124</v>
      </c>
      <c r="CP614" t="s">
        <v>121</v>
      </c>
      <c r="CQ614" t="s">
        <v>121</v>
      </c>
      <c r="CR614" t="s">
        <v>121</v>
      </c>
      <c r="CS614" t="s">
        <v>113</v>
      </c>
      <c r="CT614" t="s">
        <v>121</v>
      </c>
      <c r="CU614" t="s">
        <v>121</v>
      </c>
      <c r="CV614" t="s">
        <v>6444</v>
      </c>
      <c r="CW614" t="str">
        <f>"13376162296"</f>
        <v>13376162296</v>
      </c>
      <c r="CX614" t="s">
        <v>124</v>
      </c>
      <c r="CY614" t="s">
        <v>6445</v>
      </c>
      <c r="CZ614" t="s">
        <v>126</v>
      </c>
      <c r="DA614" t="s">
        <v>113</v>
      </c>
      <c r="DB614" t="s">
        <v>121</v>
      </c>
      <c r="DC614" t="s">
        <v>121</v>
      </c>
      <c r="DD614" t="s">
        <v>113</v>
      </c>
    </row>
    <row r="615" spans="1:109" ht="15" customHeight="1" x14ac:dyDescent="0.25">
      <c r="A615" t="s">
        <v>3289</v>
      </c>
      <c r="B615" t="s">
        <v>1009</v>
      </c>
      <c r="C615" s="1">
        <v>44111.366331018522</v>
      </c>
      <c r="D615" s="1">
        <v>44151</v>
      </c>
      <c r="E615" t="s">
        <v>113</v>
      </c>
      <c r="F615" t="s">
        <v>2281</v>
      </c>
      <c r="G615" t="s">
        <v>12810</v>
      </c>
      <c r="H615" t="s">
        <v>1675</v>
      </c>
      <c r="I615">
        <v>10</v>
      </c>
      <c r="J615">
        <v>10</v>
      </c>
      <c r="K615" s="1">
        <v>44201</v>
      </c>
      <c r="L615" s="1">
        <v>44504</v>
      </c>
      <c r="M615" s="1">
        <v>44201</v>
      </c>
      <c r="N615" s="1">
        <v>44504</v>
      </c>
      <c r="O615" t="s">
        <v>132</v>
      </c>
      <c r="P615" t="s">
        <v>3290</v>
      </c>
      <c r="R615" t="s">
        <v>3291</v>
      </c>
      <c r="T615" t="s">
        <v>3292</v>
      </c>
      <c r="U615" t="s">
        <v>299</v>
      </c>
      <c r="V615" s="3">
        <v>93307</v>
      </c>
      <c r="W615" t="s">
        <v>117</v>
      </c>
      <c r="Y615">
        <v>16619796533</v>
      </c>
      <c r="AA615">
        <v>71399</v>
      </c>
      <c r="AB615" t="s">
        <v>3293</v>
      </c>
      <c r="AC615" t="s">
        <v>3294</v>
      </c>
      <c r="AE615" t="s">
        <v>263</v>
      </c>
      <c r="AF615" t="s">
        <v>3291</v>
      </c>
      <c r="AH615" t="s">
        <v>3292</v>
      </c>
      <c r="AI615" t="s">
        <v>299</v>
      </c>
      <c r="AJ615" s="3">
        <v>93307</v>
      </c>
      <c r="AK615" t="s">
        <v>117</v>
      </c>
      <c r="AM615">
        <v>16619796533</v>
      </c>
      <c r="AO615" t="s">
        <v>3295</v>
      </c>
      <c r="AP615" t="s">
        <v>239</v>
      </c>
      <c r="AQ615" t="s">
        <v>991</v>
      </c>
      <c r="AR615" t="s">
        <v>992</v>
      </c>
      <c r="AS615" t="s">
        <v>993</v>
      </c>
      <c r="AT615" t="s">
        <v>994</v>
      </c>
      <c r="AU615" t="s">
        <v>995</v>
      </c>
      <c r="AV615" t="s">
        <v>996</v>
      </c>
      <c r="AW615" t="s">
        <v>158</v>
      </c>
      <c r="AX615" s="3">
        <v>78550</v>
      </c>
      <c r="AY615" t="s">
        <v>117</v>
      </c>
      <c r="AZ615" t="s">
        <v>124</v>
      </c>
      <c r="BA615">
        <v>19564408720</v>
      </c>
      <c r="BB615">
        <v>0</v>
      </c>
      <c r="BC615" t="s">
        <v>997</v>
      </c>
      <c r="BD615" t="s">
        <v>998</v>
      </c>
      <c r="BG615" t="s">
        <v>299</v>
      </c>
      <c r="BH615" s="1">
        <v>44110.833333333336</v>
      </c>
      <c r="BI615">
        <v>40</v>
      </c>
      <c r="BJ615">
        <v>8</v>
      </c>
      <c r="BK615">
        <v>0</v>
      </c>
      <c r="BL615">
        <v>0</v>
      </c>
      <c r="BM615">
        <v>8</v>
      </c>
      <c r="BN615">
        <v>8</v>
      </c>
      <c r="BO615">
        <v>8</v>
      </c>
      <c r="BP615">
        <v>8</v>
      </c>
      <c r="BQ615" t="str">
        <f>"1:00 PM"</f>
        <v>1:00 PM</v>
      </c>
      <c r="BR615" t="str">
        <f>"10:00 PM"</f>
        <v>10:00 PM</v>
      </c>
      <c r="BS615" t="s">
        <v>120</v>
      </c>
      <c r="BT615">
        <v>0</v>
      </c>
      <c r="BU615">
        <v>0</v>
      </c>
      <c r="BV615" t="s">
        <v>113</v>
      </c>
      <c r="BW615">
        <v>0</v>
      </c>
      <c r="BX615" t="s">
        <v>999</v>
      </c>
      <c r="BY615" t="s">
        <v>3296</v>
      </c>
      <c r="CA615" t="s">
        <v>3297</v>
      </c>
      <c r="CB615" t="s">
        <v>299</v>
      </c>
      <c r="CC615" s="3">
        <v>92201</v>
      </c>
      <c r="CD615" t="s">
        <v>1229</v>
      </c>
      <c r="CE615" t="s">
        <v>1230</v>
      </c>
      <c r="CF615" s="4">
        <v>11.78</v>
      </c>
      <c r="CG615" s="4">
        <v>15.2</v>
      </c>
      <c r="CJ615" t="s">
        <v>123</v>
      </c>
      <c r="CK615" t="s">
        <v>1004</v>
      </c>
      <c r="CL615" t="s">
        <v>3298</v>
      </c>
      <c r="CO615" t="s">
        <v>124</v>
      </c>
      <c r="CP615" t="s">
        <v>121</v>
      </c>
      <c r="CQ615" t="s">
        <v>121</v>
      </c>
      <c r="CR615" t="s">
        <v>113</v>
      </c>
      <c r="CS615" t="s">
        <v>121</v>
      </c>
      <c r="CT615" t="s">
        <v>121</v>
      </c>
      <c r="CU615" t="s">
        <v>121</v>
      </c>
      <c r="CV615" t="s">
        <v>2449</v>
      </c>
      <c r="CW615" t="str">
        <f>"16619796533"</f>
        <v>16619796533</v>
      </c>
      <c r="CX615" t="s">
        <v>3299</v>
      </c>
      <c r="CY615" t="s">
        <v>124</v>
      </c>
      <c r="CZ615" t="s">
        <v>126</v>
      </c>
      <c r="DA615" t="s">
        <v>113</v>
      </c>
      <c r="DB615" t="s">
        <v>113</v>
      </c>
      <c r="DC615" t="s">
        <v>121</v>
      </c>
      <c r="DD615" t="s">
        <v>113</v>
      </c>
    </row>
    <row r="616" spans="1:109" ht="15" customHeight="1" x14ac:dyDescent="0.25">
      <c r="A616" t="s">
        <v>7298</v>
      </c>
      <c r="B616" t="s">
        <v>1009</v>
      </c>
      <c r="C616" s="1">
        <v>44111.385109606483</v>
      </c>
      <c r="D616" s="1">
        <v>44151</v>
      </c>
      <c r="E616" t="s">
        <v>113</v>
      </c>
      <c r="F616" t="s">
        <v>2441</v>
      </c>
      <c r="G616" t="s">
        <v>12810</v>
      </c>
      <c r="H616" t="s">
        <v>1675</v>
      </c>
      <c r="I616">
        <v>75</v>
      </c>
      <c r="J616">
        <v>75</v>
      </c>
      <c r="K616" s="1">
        <v>44201</v>
      </c>
      <c r="L616" s="1">
        <v>44504</v>
      </c>
      <c r="M616" s="1">
        <v>44201</v>
      </c>
      <c r="N616" s="1">
        <v>44504</v>
      </c>
      <c r="O616" t="s">
        <v>132</v>
      </c>
      <c r="P616" t="s">
        <v>7299</v>
      </c>
      <c r="R616" t="s">
        <v>7300</v>
      </c>
      <c r="S616" t="s">
        <v>7301</v>
      </c>
      <c r="T616" t="s">
        <v>7302</v>
      </c>
      <c r="U616" t="s">
        <v>234</v>
      </c>
      <c r="V616" s="3">
        <v>34228</v>
      </c>
      <c r="W616" t="s">
        <v>117</v>
      </c>
      <c r="Y616">
        <v>19415180859</v>
      </c>
      <c r="AA616">
        <v>71399</v>
      </c>
      <c r="AB616" t="s">
        <v>7303</v>
      </c>
      <c r="AC616" t="s">
        <v>1846</v>
      </c>
      <c r="AE616" t="s">
        <v>1159</v>
      </c>
      <c r="AF616" t="s">
        <v>7304</v>
      </c>
      <c r="AH616" t="s">
        <v>7302</v>
      </c>
      <c r="AI616" t="s">
        <v>234</v>
      </c>
      <c r="AJ616" s="3">
        <v>34228</v>
      </c>
      <c r="AK616" t="s">
        <v>117</v>
      </c>
      <c r="AM616">
        <v>19415180859</v>
      </c>
      <c r="AO616" t="s">
        <v>7305</v>
      </c>
      <c r="AP616" t="s">
        <v>239</v>
      </c>
      <c r="AQ616" t="s">
        <v>991</v>
      </c>
      <c r="AR616" t="s">
        <v>992</v>
      </c>
      <c r="AS616" t="s">
        <v>993</v>
      </c>
      <c r="AT616" t="s">
        <v>994</v>
      </c>
      <c r="AU616" t="s">
        <v>995</v>
      </c>
      <c r="AV616" t="s">
        <v>996</v>
      </c>
      <c r="AW616" t="s">
        <v>158</v>
      </c>
      <c r="AX616" s="3">
        <v>78550</v>
      </c>
      <c r="AY616" t="s">
        <v>117</v>
      </c>
      <c r="AZ616" t="s">
        <v>124</v>
      </c>
      <c r="BA616">
        <v>19564408720</v>
      </c>
      <c r="BB616">
        <v>0</v>
      </c>
      <c r="BC616" t="s">
        <v>997</v>
      </c>
      <c r="BD616" t="s">
        <v>998</v>
      </c>
      <c r="BG616" t="s">
        <v>440</v>
      </c>
      <c r="BH616" s="1">
        <v>44110.833333333336</v>
      </c>
      <c r="BI616">
        <v>40</v>
      </c>
      <c r="BJ616">
        <v>8</v>
      </c>
      <c r="BK616">
        <v>0</v>
      </c>
      <c r="BL616">
        <v>0</v>
      </c>
      <c r="BM616">
        <v>8</v>
      </c>
      <c r="BN616">
        <v>8</v>
      </c>
      <c r="BO616">
        <v>8</v>
      </c>
      <c r="BP616">
        <v>8</v>
      </c>
      <c r="BQ616" t="str">
        <f>"1:00 PM"</f>
        <v>1:00 PM</v>
      </c>
      <c r="BR616" t="str">
        <f>"10:00 PM"</f>
        <v>10:00 PM</v>
      </c>
      <c r="BS616" t="s">
        <v>120</v>
      </c>
      <c r="BT616">
        <v>0</v>
      </c>
      <c r="BU616">
        <v>0</v>
      </c>
      <c r="BV616" t="s">
        <v>113</v>
      </c>
      <c r="BW616">
        <v>0</v>
      </c>
      <c r="BX616" t="s">
        <v>999</v>
      </c>
      <c r="BY616" t="s">
        <v>7306</v>
      </c>
      <c r="CA616" t="s">
        <v>2521</v>
      </c>
      <c r="CB616" t="s">
        <v>440</v>
      </c>
      <c r="CC616" s="3">
        <v>85260</v>
      </c>
      <c r="CD616" t="s">
        <v>958</v>
      </c>
      <c r="CE616" t="s">
        <v>959</v>
      </c>
      <c r="CF616" s="4">
        <v>10.16</v>
      </c>
      <c r="CG616" s="4">
        <v>15.2</v>
      </c>
      <c r="CJ616" t="s">
        <v>123</v>
      </c>
      <c r="CK616" t="s">
        <v>1004</v>
      </c>
      <c r="CL616" t="s">
        <v>7307</v>
      </c>
      <c r="CO616" t="s">
        <v>124</v>
      </c>
      <c r="CP616" t="s">
        <v>121</v>
      </c>
      <c r="CQ616" t="s">
        <v>121</v>
      </c>
      <c r="CR616" t="s">
        <v>113</v>
      </c>
      <c r="CS616" t="s">
        <v>121</v>
      </c>
      <c r="CT616" t="s">
        <v>121</v>
      </c>
      <c r="CU616" t="s">
        <v>121</v>
      </c>
      <c r="CV616" t="s">
        <v>2449</v>
      </c>
      <c r="CW616" t="str">
        <f>"19415180859"</f>
        <v>19415180859</v>
      </c>
      <c r="CX616" t="s">
        <v>7308</v>
      </c>
      <c r="CY616" t="s">
        <v>124</v>
      </c>
      <c r="CZ616" t="s">
        <v>126</v>
      </c>
      <c r="DA616" t="s">
        <v>113</v>
      </c>
      <c r="DB616" t="s">
        <v>121</v>
      </c>
      <c r="DC616" t="s">
        <v>121</v>
      </c>
      <c r="DD616" t="s">
        <v>113</v>
      </c>
    </row>
    <row r="617" spans="1:109" ht="15" customHeight="1" x14ac:dyDescent="0.25">
      <c r="A617" t="s">
        <v>8841</v>
      </c>
      <c r="B617" t="s">
        <v>129</v>
      </c>
      <c r="C617" s="1">
        <v>44111.425827314815</v>
      </c>
      <c r="D617" s="1">
        <v>44151</v>
      </c>
      <c r="E617" t="s">
        <v>113</v>
      </c>
      <c r="F617" t="s">
        <v>1135</v>
      </c>
      <c r="G617" t="s">
        <v>12798</v>
      </c>
      <c r="H617" t="s">
        <v>649</v>
      </c>
      <c r="I617">
        <v>34</v>
      </c>
      <c r="J617">
        <v>34</v>
      </c>
      <c r="K617" s="1">
        <v>44201</v>
      </c>
      <c r="L617" s="1">
        <v>44504</v>
      </c>
      <c r="M617" s="1">
        <v>44201</v>
      </c>
      <c r="N617" s="1">
        <v>44504</v>
      </c>
      <c r="O617" t="s">
        <v>132</v>
      </c>
      <c r="P617" t="s">
        <v>8842</v>
      </c>
      <c r="R617" t="s">
        <v>8843</v>
      </c>
      <c r="T617" t="s">
        <v>8844</v>
      </c>
      <c r="U617" t="s">
        <v>493</v>
      </c>
      <c r="V617" s="3">
        <v>55047</v>
      </c>
      <c r="W617" t="s">
        <v>117</v>
      </c>
      <c r="Y617">
        <v>16513386884</v>
      </c>
      <c r="Z617">
        <v>0</v>
      </c>
      <c r="AA617">
        <v>71399</v>
      </c>
      <c r="AB617" t="s">
        <v>8845</v>
      </c>
      <c r="AC617" t="s">
        <v>8846</v>
      </c>
      <c r="AE617" t="s">
        <v>161</v>
      </c>
      <c r="AF617" t="s">
        <v>8843</v>
      </c>
      <c r="AH617" t="s">
        <v>8844</v>
      </c>
      <c r="AI617" t="s">
        <v>493</v>
      </c>
      <c r="AJ617" s="3">
        <v>55047</v>
      </c>
      <c r="AK617" t="s">
        <v>117</v>
      </c>
      <c r="AM617">
        <v>16513386884</v>
      </c>
      <c r="AN617">
        <v>0</v>
      </c>
      <c r="AO617" t="s">
        <v>8847</v>
      </c>
      <c r="AP617" t="s">
        <v>239</v>
      </c>
      <c r="AQ617" t="s">
        <v>991</v>
      </c>
      <c r="AR617" t="s">
        <v>992</v>
      </c>
      <c r="AS617" t="s">
        <v>993</v>
      </c>
      <c r="AT617" t="s">
        <v>994</v>
      </c>
      <c r="AU617" t="s">
        <v>995</v>
      </c>
      <c r="AV617" t="s">
        <v>996</v>
      </c>
      <c r="AW617" t="s">
        <v>158</v>
      </c>
      <c r="AX617" s="3">
        <v>78550</v>
      </c>
      <c r="AY617" t="s">
        <v>117</v>
      </c>
      <c r="AZ617" t="s">
        <v>124</v>
      </c>
      <c r="BA617">
        <v>19564408720</v>
      </c>
      <c r="BB617">
        <v>0</v>
      </c>
      <c r="BC617" t="s">
        <v>1143</v>
      </c>
      <c r="BD617" t="s">
        <v>998</v>
      </c>
      <c r="BG617" t="s">
        <v>522</v>
      </c>
      <c r="BH617" s="1">
        <v>44110.833333333336</v>
      </c>
      <c r="BI617">
        <v>40</v>
      </c>
      <c r="BJ617">
        <v>8</v>
      </c>
      <c r="BK617">
        <v>0</v>
      </c>
      <c r="BL617">
        <v>0</v>
      </c>
      <c r="BM617">
        <v>8</v>
      </c>
      <c r="BN617">
        <v>8</v>
      </c>
      <c r="BO617">
        <v>8</v>
      </c>
      <c r="BP617">
        <v>8</v>
      </c>
      <c r="BQ617" t="str">
        <f>"1:00 PM"</f>
        <v>1:00 PM</v>
      </c>
      <c r="BR617" t="str">
        <f>"10:00 PM"</f>
        <v>10:00 PM</v>
      </c>
      <c r="BS617" t="s">
        <v>120</v>
      </c>
      <c r="BT617">
        <v>0</v>
      </c>
      <c r="BU617">
        <v>0</v>
      </c>
      <c r="BV617" t="s">
        <v>113</v>
      </c>
      <c r="BW617">
        <v>0</v>
      </c>
      <c r="BX617" t="s">
        <v>999</v>
      </c>
      <c r="BY617" t="s">
        <v>8848</v>
      </c>
      <c r="CA617" t="s">
        <v>8849</v>
      </c>
      <c r="CB617" t="s">
        <v>522</v>
      </c>
      <c r="CC617" s="3">
        <v>74804</v>
      </c>
      <c r="CD617" t="s">
        <v>8850</v>
      </c>
      <c r="CE617" t="s">
        <v>5783</v>
      </c>
      <c r="CF617" s="4">
        <v>8.5</v>
      </c>
      <c r="CG617" s="4">
        <v>12.48</v>
      </c>
      <c r="CH617" s="4">
        <v>0</v>
      </c>
      <c r="CI617" s="4">
        <v>0</v>
      </c>
      <c r="CJ617" t="s">
        <v>123</v>
      </c>
      <c r="CK617" t="s">
        <v>1004</v>
      </c>
      <c r="CL617" t="s">
        <v>8851</v>
      </c>
      <c r="CO617" t="s">
        <v>124</v>
      </c>
      <c r="CP617" t="s">
        <v>121</v>
      </c>
      <c r="CQ617" t="s">
        <v>121</v>
      </c>
      <c r="CR617" t="s">
        <v>113</v>
      </c>
      <c r="CS617" t="s">
        <v>121</v>
      </c>
      <c r="CT617" t="s">
        <v>121</v>
      </c>
      <c r="CU617" t="s">
        <v>121</v>
      </c>
      <c r="CV617" t="s">
        <v>8775</v>
      </c>
      <c r="CW617" t="str">
        <f>"16513386884"</f>
        <v>16513386884</v>
      </c>
      <c r="CX617" t="s">
        <v>8847</v>
      </c>
      <c r="CY617" t="s">
        <v>8852</v>
      </c>
      <c r="CZ617" t="s">
        <v>126</v>
      </c>
      <c r="DA617" t="s">
        <v>113</v>
      </c>
      <c r="DB617" t="s">
        <v>121</v>
      </c>
      <c r="DC617" t="s">
        <v>121</v>
      </c>
      <c r="DD617" t="s">
        <v>113</v>
      </c>
    </row>
    <row r="618" spans="1:109" ht="15" customHeight="1" x14ac:dyDescent="0.25">
      <c r="A618" t="s">
        <v>5179</v>
      </c>
      <c r="B618" t="s">
        <v>129</v>
      </c>
      <c r="C618" s="1">
        <v>44111.465779513892</v>
      </c>
      <c r="D618" s="1">
        <v>44167</v>
      </c>
      <c r="E618" t="s">
        <v>113</v>
      </c>
      <c r="F618" t="s">
        <v>561</v>
      </c>
      <c r="G618" t="s">
        <v>12787</v>
      </c>
      <c r="H618" t="s">
        <v>176</v>
      </c>
      <c r="I618">
        <v>90</v>
      </c>
      <c r="J618">
        <v>90</v>
      </c>
      <c r="K618" s="1">
        <v>44186</v>
      </c>
      <c r="L618" s="1">
        <v>44377</v>
      </c>
      <c r="M618" s="1">
        <v>44186</v>
      </c>
      <c r="N618" s="1">
        <v>44377</v>
      </c>
      <c r="O618" t="s">
        <v>132</v>
      </c>
      <c r="P618" t="s">
        <v>3053</v>
      </c>
      <c r="R618" t="s">
        <v>3054</v>
      </c>
      <c r="T618" t="s">
        <v>3055</v>
      </c>
      <c r="U618" t="s">
        <v>339</v>
      </c>
      <c r="V618" s="3">
        <v>28345</v>
      </c>
      <c r="W618" t="s">
        <v>117</v>
      </c>
      <c r="Y618">
        <v>19109951794</v>
      </c>
      <c r="AA618">
        <v>1132</v>
      </c>
      <c r="AB618" t="s">
        <v>1762</v>
      </c>
      <c r="AC618" t="s">
        <v>3056</v>
      </c>
      <c r="AE618" t="s">
        <v>561</v>
      </c>
      <c r="AF618" t="s">
        <v>3054</v>
      </c>
      <c r="AH618" t="s">
        <v>3055</v>
      </c>
      <c r="AI618" t="s">
        <v>339</v>
      </c>
      <c r="AJ618" s="3">
        <v>28345</v>
      </c>
      <c r="AK618" t="s">
        <v>117</v>
      </c>
      <c r="AM618">
        <v>19109951794</v>
      </c>
      <c r="AO618" t="s">
        <v>3057</v>
      </c>
      <c r="BG618" t="s">
        <v>339</v>
      </c>
      <c r="BH618" s="1">
        <v>44110.833333333336</v>
      </c>
      <c r="BI618">
        <v>35</v>
      </c>
      <c r="BJ618">
        <v>0</v>
      </c>
      <c r="BK618">
        <v>7</v>
      </c>
      <c r="BL618">
        <v>7</v>
      </c>
      <c r="BM618">
        <v>7</v>
      </c>
      <c r="BN618">
        <v>7</v>
      </c>
      <c r="BO618">
        <v>7</v>
      </c>
      <c r="BP618">
        <v>0</v>
      </c>
      <c r="BQ618" t="str">
        <f>"8:00 AM"</f>
        <v>8:00 AM</v>
      </c>
      <c r="BR618" t="str">
        <f>"3:41 AM"</f>
        <v>3:41 AM</v>
      </c>
      <c r="BS618" t="s">
        <v>120</v>
      </c>
      <c r="BT618">
        <v>0</v>
      </c>
      <c r="BU618">
        <v>3</v>
      </c>
      <c r="BV618" t="s">
        <v>113</v>
      </c>
      <c r="BW618">
        <v>0</v>
      </c>
      <c r="BX618" t="s">
        <v>3058</v>
      </c>
      <c r="BY618" t="s">
        <v>3054</v>
      </c>
      <c r="CA618" t="s">
        <v>3055</v>
      </c>
      <c r="CB618" t="s">
        <v>339</v>
      </c>
      <c r="CC618" s="3">
        <v>28345</v>
      </c>
      <c r="CD618" t="s">
        <v>1552</v>
      </c>
      <c r="CE618" t="s">
        <v>3059</v>
      </c>
      <c r="CF618" s="4">
        <v>10.78</v>
      </c>
      <c r="CG618" s="4">
        <v>15.76</v>
      </c>
      <c r="CH618" s="4">
        <v>16.170000000000002</v>
      </c>
      <c r="CI618" s="4">
        <v>23.64</v>
      </c>
      <c r="CJ618" t="s">
        <v>123</v>
      </c>
      <c r="CL618" t="s">
        <v>3060</v>
      </c>
      <c r="CO618" t="s">
        <v>124</v>
      </c>
      <c r="CP618" t="s">
        <v>121</v>
      </c>
      <c r="CQ618" t="s">
        <v>121</v>
      </c>
      <c r="CR618" t="s">
        <v>121</v>
      </c>
      <c r="CS618" t="s">
        <v>113</v>
      </c>
      <c r="CT618" t="s">
        <v>121</v>
      </c>
      <c r="CU618" t="s">
        <v>113</v>
      </c>
      <c r="CV618" t="s">
        <v>5180</v>
      </c>
      <c r="CW618" t="str">
        <f>"19109951794"</f>
        <v>19109951794</v>
      </c>
      <c r="CX618" t="s">
        <v>3057</v>
      </c>
      <c r="CY618" t="s">
        <v>124</v>
      </c>
      <c r="CZ618" t="s">
        <v>126</v>
      </c>
      <c r="DA618" t="s">
        <v>113</v>
      </c>
      <c r="DB618" t="s">
        <v>113</v>
      </c>
      <c r="DC618" t="s">
        <v>121</v>
      </c>
      <c r="DD618" t="s">
        <v>113</v>
      </c>
    </row>
    <row r="619" spans="1:109" ht="15" customHeight="1" x14ac:dyDescent="0.25">
      <c r="A619" t="s">
        <v>6565</v>
      </c>
      <c r="B619" t="s">
        <v>129</v>
      </c>
      <c r="C619" s="1">
        <v>44111.500614814817</v>
      </c>
      <c r="D619" s="1">
        <v>44166</v>
      </c>
      <c r="E619" t="s">
        <v>113</v>
      </c>
      <c r="F619" t="s">
        <v>6566</v>
      </c>
      <c r="G619" t="s">
        <v>12787</v>
      </c>
      <c r="H619" t="s">
        <v>176</v>
      </c>
      <c r="I619">
        <v>20</v>
      </c>
      <c r="J619">
        <v>20</v>
      </c>
      <c r="K619" s="1">
        <v>44200</v>
      </c>
      <c r="L619" s="1">
        <v>44377</v>
      </c>
      <c r="M619" s="1">
        <v>44200</v>
      </c>
      <c r="N619" s="1">
        <v>44377</v>
      </c>
      <c r="O619" t="s">
        <v>115</v>
      </c>
      <c r="P619" t="s">
        <v>6567</v>
      </c>
      <c r="Q619" t="s">
        <v>124</v>
      </c>
      <c r="R619" t="s">
        <v>6568</v>
      </c>
      <c r="S619" t="s">
        <v>6569</v>
      </c>
      <c r="T619" t="s">
        <v>6570</v>
      </c>
      <c r="U619" t="s">
        <v>1161</v>
      </c>
      <c r="V619" s="3">
        <v>98532</v>
      </c>
      <c r="W619" t="s">
        <v>117</v>
      </c>
      <c r="X619" t="s">
        <v>124</v>
      </c>
      <c r="Y619">
        <v>13607488280</v>
      </c>
      <c r="AA619">
        <v>115310</v>
      </c>
      <c r="AB619" t="s">
        <v>6571</v>
      </c>
      <c r="AC619" t="s">
        <v>6572</v>
      </c>
      <c r="AD619" t="s">
        <v>178</v>
      </c>
      <c r="AE619" t="s">
        <v>263</v>
      </c>
      <c r="AF619" t="s">
        <v>6573</v>
      </c>
      <c r="AG619" t="s">
        <v>6569</v>
      </c>
      <c r="AH619" t="s">
        <v>6570</v>
      </c>
      <c r="AI619" t="s">
        <v>1161</v>
      </c>
      <c r="AJ619" s="3">
        <v>98532</v>
      </c>
      <c r="AK619" t="s">
        <v>117</v>
      </c>
      <c r="AL619" t="s">
        <v>124</v>
      </c>
      <c r="AM619">
        <v>13607488280</v>
      </c>
      <c r="AO619" t="s">
        <v>6574</v>
      </c>
      <c r="BG619" t="s">
        <v>1161</v>
      </c>
      <c r="BH619" s="1">
        <v>44109.833333333336</v>
      </c>
      <c r="BI619">
        <v>48</v>
      </c>
      <c r="BJ619">
        <v>0</v>
      </c>
      <c r="BK619">
        <v>8</v>
      </c>
      <c r="BL619">
        <v>8</v>
      </c>
      <c r="BM619">
        <v>8</v>
      </c>
      <c r="BN619">
        <v>8</v>
      </c>
      <c r="BO619">
        <v>8</v>
      </c>
      <c r="BP619">
        <v>8</v>
      </c>
      <c r="BQ619" t="str">
        <f>"7:00 AM"</f>
        <v>7:00 AM</v>
      </c>
      <c r="BR619" t="str">
        <f>"3:30 PM"</f>
        <v>3:30 PM</v>
      </c>
      <c r="BS619" t="s">
        <v>120</v>
      </c>
      <c r="BT619">
        <v>0</v>
      </c>
      <c r="BU619">
        <v>3</v>
      </c>
      <c r="BV619" t="s">
        <v>113</v>
      </c>
      <c r="BW619">
        <v>0</v>
      </c>
      <c r="BX619" s="2" t="s">
        <v>6575</v>
      </c>
      <c r="BY619" t="s">
        <v>6576</v>
      </c>
      <c r="BZ619" t="s">
        <v>2243</v>
      </c>
      <c r="CA619" t="s">
        <v>6570</v>
      </c>
      <c r="CB619" t="s">
        <v>1161</v>
      </c>
      <c r="CC619" s="3">
        <v>98532</v>
      </c>
      <c r="CD619" t="s">
        <v>6577</v>
      </c>
      <c r="CE619" t="s">
        <v>6578</v>
      </c>
      <c r="CF619" s="4">
        <v>13.68</v>
      </c>
      <c r="CG619" s="4">
        <v>18.899999999999999</v>
      </c>
      <c r="CH619" s="4">
        <v>20.52</v>
      </c>
      <c r="CI619" s="4">
        <v>28.35</v>
      </c>
      <c r="CJ619" t="s">
        <v>123</v>
      </c>
      <c r="CK619" t="s">
        <v>6579</v>
      </c>
      <c r="CL619" t="s">
        <v>6580</v>
      </c>
      <c r="CO619" t="s">
        <v>124</v>
      </c>
      <c r="CP619" t="s">
        <v>121</v>
      </c>
      <c r="CQ619" t="s">
        <v>121</v>
      </c>
      <c r="CR619" t="s">
        <v>121</v>
      </c>
      <c r="CS619" t="s">
        <v>121</v>
      </c>
      <c r="CT619" t="s">
        <v>121</v>
      </c>
      <c r="CU619" t="s">
        <v>121</v>
      </c>
      <c r="CV619" t="s">
        <v>6581</v>
      </c>
      <c r="CW619" t="str">
        <f>"13607488280"</f>
        <v>13607488280</v>
      </c>
      <c r="CX619" t="s">
        <v>6574</v>
      </c>
      <c r="CY619" t="s">
        <v>124</v>
      </c>
      <c r="CZ619" t="s">
        <v>126</v>
      </c>
      <c r="DA619" t="s">
        <v>113</v>
      </c>
      <c r="DB619" t="s">
        <v>113</v>
      </c>
      <c r="DC619" t="s">
        <v>121</v>
      </c>
      <c r="DD619" t="s">
        <v>113</v>
      </c>
      <c r="DE619" t="s">
        <v>178</v>
      </c>
    </row>
    <row r="620" spans="1:109" ht="15" customHeight="1" x14ac:dyDescent="0.25">
      <c r="A620" t="s">
        <v>7454</v>
      </c>
      <c r="B620" t="s">
        <v>835</v>
      </c>
      <c r="C620" s="1">
        <v>44111.506781481483</v>
      </c>
      <c r="D620" s="1">
        <v>44174</v>
      </c>
      <c r="E620" t="s">
        <v>113</v>
      </c>
      <c r="F620" t="s">
        <v>561</v>
      </c>
      <c r="G620" t="s">
        <v>12787</v>
      </c>
      <c r="H620" t="s">
        <v>176</v>
      </c>
      <c r="I620">
        <v>24</v>
      </c>
      <c r="K620" s="1">
        <v>44193</v>
      </c>
      <c r="L620" s="1">
        <v>44496</v>
      </c>
      <c r="O620" t="s">
        <v>132</v>
      </c>
      <c r="P620" t="s">
        <v>7455</v>
      </c>
      <c r="R620" t="s">
        <v>7456</v>
      </c>
      <c r="T620" t="s">
        <v>7457</v>
      </c>
      <c r="U620" t="s">
        <v>182</v>
      </c>
      <c r="V620" s="3">
        <v>97325</v>
      </c>
      <c r="W620" t="s">
        <v>117</v>
      </c>
      <c r="Y620">
        <v>15037491517</v>
      </c>
      <c r="AA620">
        <v>11531</v>
      </c>
      <c r="AB620" t="s">
        <v>7458</v>
      </c>
      <c r="AC620" t="s">
        <v>7459</v>
      </c>
      <c r="AE620" t="s">
        <v>263</v>
      </c>
      <c r="AF620" t="s">
        <v>7456</v>
      </c>
      <c r="AH620" t="s">
        <v>7457</v>
      </c>
      <c r="AI620" t="s">
        <v>182</v>
      </c>
      <c r="AJ620" s="3">
        <v>97325</v>
      </c>
      <c r="AK620" t="s">
        <v>117</v>
      </c>
      <c r="AM620">
        <v>15035803988</v>
      </c>
      <c r="AO620" t="s">
        <v>7460</v>
      </c>
      <c r="AP620" t="s">
        <v>239</v>
      </c>
      <c r="AQ620" t="s">
        <v>929</v>
      </c>
      <c r="AR620" t="s">
        <v>930</v>
      </c>
      <c r="AS620" t="s">
        <v>931</v>
      </c>
      <c r="AT620" t="s">
        <v>932</v>
      </c>
      <c r="AU620" t="s">
        <v>475</v>
      </c>
      <c r="AV620" t="s">
        <v>476</v>
      </c>
      <c r="AW620" t="s">
        <v>324</v>
      </c>
      <c r="AX620" s="3">
        <v>83814</v>
      </c>
      <c r="AY620" t="s">
        <v>117</v>
      </c>
      <c r="BA620">
        <v>12087772654</v>
      </c>
      <c r="BC620" t="s">
        <v>933</v>
      </c>
      <c r="BD620" t="s">
        <v>478</v>
      </c>
      <c r="BG620" t="s">
        <v>182</v>
      </c>
      <c r="BH620" s="1">
        <v>44110.833333333336</v>
      </c>
      <c r="BI620">
        <v>40</v>
      </c>
      <c r="BJ620">
        <v>0</v>
      </c>
      <c r="BK620">
        <v>8</v>
      </c>
      <c r="BL620">
        <v>8</v>
      </c>
      <c r="BM620">
        <v>8</v>
      </c>
      <c r="BN620">
        <v>8</v>
      </c>
      <c r="BO620">
        <v>8</v>
      </c>
      <c r="BP620">
        <v>0</v>
      </c>
      <c r="BQ620" t="str">
        <f>"7:00 AM"</f>
        <v>7:00 AM</v>
      </c>
      <c r="BR620" t="str">
        <f>"3:00 PM"</f>
        <v>3:00 PM</v>
      </c>
      <c r="BS620" t="s">
        <v>120</v>
      </c>
      <c r="BT620">
        <v>0</v>
      </c>
      <c r="BU620">
        <v>3</v>
      </c>
      <c r="BV620" t="s">
        <v>113</v>
      </c>
      <c r="BW620">
        <v>0</v>
      </c>
      <c r="BX620" t="s">
        <v>7461</v>
      </c>
      <c r="BY620" t="s">
        <v>7462</v>
      </c>
      <c r="CA620" t="s">
        <v>7457</v>
      </c>
      <c r="CB620" t="s">
        <v>182</v>
      </c>
      <c r="CC620" s="3">
        <v>97325</v>
      </c>
      <c r="CD620" t="s">
        <v>188</v>
      </c>
      <c r="CE620" t="s">
        <v>189</v>
      </c>
      <c r="CF620" s="4">
        <v>20.85</v>
      </c>
      <c r="CG620" s="4">
        <v>21</v>
      </c>
      <c r="CH620" s="4">
        <v>31.28</v>
      </c>
      <c r="CI620" s="4">
        <v>31.5</v>
      </c>
      <c r="CJ620" t="s">
        <v>123</v>
      </c>
      <c r="CK620" t="s">
        <v>603</v>
      </c>
      <c r="CL620" t="s">
        <v>7463</v>
      </c>
      <c r="CO620" t="s">
        <v>124</v>
      </c>
      <c r="CP620" t="s">
        <v>121</v>
      </c>
      <c r="CQ620" t="s">
        <v>121</v>
      </c>
      <c r="CR620" t="s">
        <v>121</v>
      </c>
      <c r="CS620" t="s">
        <v>113</v>
      </c>
      <c r="CT620" t="s">
        <v>121</v>
      </c>
      <c r="CU620" t="s">
        <v>121</v>
      </c>
      <c r="CV620" t="s">
        <v>485</v>
      </c>
      <c r="CW620" t="str">
        <f>"15035803988"</f>
        <v>15035803988</v>
      </c>
      <c r="CX620" t="s">
        <v>7460</v>
      </c>
      <c r="CY620" t="s">
        <v>124</v>
      </c>
      <c r="CZ620" t="s">
        <v>126</v>
      </c>
      <c r="DA620" t="s">
        <v>113</v>
      </c>
      <c r="DB620" t="s">
        <v>121</v>
      </c>
      <c r="DC620" t="s">
        <v>121</v>
      </c>
      <c r="DD620" t="s">
        <v>113</v>
      </c>
    </row>
    <row r="621" spans="1:109" ht="15" customHeight="1" x14ac:dyDescent="0.25">
      <c r="A621" t="s">
        <v>9216</v>
      </c>
      <c r="B621" t="s">
        <v>1009</v>
      </c>
      <c r="C621" s="1">
        <v>44111.537857175928</v>
      </c>
      <c r="D621" s="1">
        <v>44151</v>
      </c>
      <c r="E621" t="s">
        <v>113</v>
      </c>
      <c r="F621" t="s">
        <v>1135</v>
      </c>
      <c r="G621" t="s">
        <v>12798</v>
      </c>
      <c r="H621" t="s">
        <v>649</v>
      </c>
      <c r="I621">
        <v>32</v>
      </c>
      <c r="J621">
        <v>32</v>
      </c>
      <c r="K621" s="1">
        <v>44197</v>
      </c>
      <c r="L621" s="1">
        <v>44500</v>
      </c>
      <c r="M621" s="1">
        <v>44197</v>
      </c>
      <c r="N621" s="1">
        <v>44500</v>
      </c>
      <c r="O621" t="s">
        <v>132</v>
      </c>
      <c r="P621" t="s">
        <v>9217</v>
      </c>
      <c r="R621" t="s">
        <v>9218</v>
      </c>
      <c r="S621" t="s">
        <v>9219</v>
      </c>
      <c r="T621" t="s">
        <v>9220</v>
      </c>
      <c r="U621" t="s">
        <v>299</v>
      </c>
      <c r="V621" s="3">
        <v>92649</v>
      </c>
      <c r="W621" t="s">
        <v>117</v>
      </c>
      <c r="Y621">
        <v>13104894047</v>
      </c>
      <c r="Z621">
        <v>0</v>
      </c>
      <c r="AA621">
        <v>71399</v>
      </c>
      <c r="AB621" t="s">
        <v>9221</v>
      </c>
      <c r="AC621" t="s">
        <v>1426</v>
      </c>
      <c r="AE621" t="s">
        <v>161</v>
      </c>
      <c r="AF621" t="s">
        <v>9222</v>
      </c>
      <c r="AG621" t="s">
        <v>9223</v>
      </c>
      <c r="AH621" t="s">
        <v>9224</v>
      </c>
      <c r="AI621" t="s">
        <v>299</v>
      </c>
      <c r="AJ621" s="3">
        <v>92649</v>
      </c>
      <c r="AK621" t="s">
        <v>117</v>
      </c>
      <c r="AM621">
        <v>13104894047</v>
      </c>
      <c r="AN621">
        <v>0</v>
      </c>
      <c r="AO621" t="s">
        <v>9225</v>
      </c>
      <c r="AP621" t="s">
        <v>239</v>
      </c>
      <c r="AQ621" t="s">
        <v>991</v>
      </c>
      <c r="AR621" t="s">
        <v>992</v>
      </c>
      <c r="AS621" t="s">
        <v>993</v>
      </c>
      <c r="AT621" t="s">
        <v>994</v>
      </c>
      <c r="AU621" t="s">
        <v>995</v>
      </c>
      <c r="AV621" t="s">
        <v>996</v>
      </c>
      <c r="AW621" t="s">
        <v>158</v>
      </c>
      <c r="AX621" s="3">
        <v>78550</v>
      </c>
      <c r="AY621" t="s">
        <v>117</v>
      </c>
      <c r="AZ621" t="s">
        <v>124</v>
      </c>
      <c r="BA621">
        <v>19564408720</v>
      </c>
      <c r="BB621">
        <v>0</v>
      </c>
      <c r="BC621" t="s">
        <v>1143</v>
      </c>
      <c r="BD621" t="s">
        <v>998</v>
      </c>
      <c r="BG621" t="s">
        <v>299</v>
      </c>
      <c r="BH621" s="1">
        <v>44110.833333333336</v>
      </c>
      <c r="BI621">
        <v>40</v>
      </c>
      <c r="BJ621">
        <v>8</v>
      </c>
      <c r="BK621">
        <v>0</v>
      </c>
      <c r="BL621">
        <v>0</v>
      </c>
      <c r="BM621">
        <v>8</v>
      </c>
      <c r="BN621">
        <v>8</v>
      </c>
      <c r="BO621">
        <v>8</v>
      </c>
      <c r="BP621">
        <v>8</v>
      </c>
      <c r="BQ621" t="str">
        <f>"1:00 PM"</f>
        <v>1:00 PM</v>
      </c>
      <c r="BR621" t="str">
        <f>"10:00 PM"</f>
        <v>10:00 PM</v>
      </c>
      <c r="BS621" t="s">
        <v>120</v>
      </c>
      <c r="BT621">
        <v>0</v>
      </c>
      <c r="BU621">
        <v>0</v>
      </c>
      <c r="BV621" t="s">
        <v>113</v>
      </c>
      <c r="BW621">
        <v>0</v>
      </c>
      <c r="BX621" t="s">
        <v>999</v>
      </c>
      <c r="BY621" t="s">
        <v>9218</v>
      </c>
      <c r="CA621" t="s">
        <v>9220</v>
      </c>
      <c r="CB621" t="s">
        <v>299</v>
      </c>
      <c r="CC621" s="3">
        <v>92649</v>
      </c>
      <c r="CD621" t="s">
        <v>5307</v>
      </c>
      <c r="CE621" t="s">
        <v>794</v>
      </c>
      <c r="CF621" s="4">
        <v>11.95</v>
      </c>
      <c r="CG621" s="4">
        <v>15</v>
      </c>
      <c r="CH621" s="4">
        <v>0</v>
      </c>
      <c r="CI621" s="4">
        <v>0</v>
      </c>
      <c r="CJ621" t="s">
        <v>123</v>
      </c>
      <c r="CK621" t="s">
        <v>1004</v>
      </c>
      <c r="CL621" t="s">
        <v>9226</v>
      </c>
      <c r="CO621" t="s">
        <v>124</v>
      </c>
      <c r="CP621" t="s">
        <v>121</v>
      </c>
      <c r="CQ621" t="s">
        <v>121</v>
      </c>
      <c r="CR621" t="s">
        <v>113</v>
      </c>
      <c r="CS621" t="s">
        <v>121</v>
      </c>
      <c r="CT621" t="s">
        <v>121</v>
      </c>
      <c r="CU621" t="s">
        <v>121</v>
      </c>
      <c r="CV621" t="s">
        <v>9227</v>
      </c>
      <c r="CW621" t="str">
        <f>"13104894047"</f>
        <v>13104894047</v>
      </c>
      <c r="CX621" t="s">
        <v>9225</v>
      </c>
      <c r="CY621" t="s">
        <v>124</v>
      </c>
      <c r="CZ621" t="s">
        <v>126</v>
      </c>
      <c r="DA621" t="s">
        <v>113</v>
      </c>
      <c r="DB621" t="s">
        <v>113</v>
      </c>
      <c r="DC621" t="s">
        <v>121</v>
      </c>
      <c r="DD621" t="s">
        <v>113</v>
      </c>
    </row>
    <row r="622" spans="1:109" ht="15" customHeight="1" x14ac:dyDescent="0.25">
      <c r="A622" t="s">
        <v>2506</v>
      </c>
      <c r="B622" t="s">
        <v>129</v>
      </c>
      <c r="C622" s="1">
        <v>44111.629271296297</v>
      </c>
      <c r="D622" s="1">
        <v>44153</v>
      </c>
      <c r="E622" t="s">
        <v>113</v>
      </c>
      <c r="F622" t="s">
        <v>176</v>
      </c>
      <c r="G622" t="s">
        <v>12787</v>
      </c>
      <c r="H622" t="s">
        <v>176</v>
      </c>
      <c r="I622">
        <v>35</v>
      </c>
      <c r="J622">
        <v>35</v>
      </c>
      <c r="K622" s="1">
        <v>44200</v>
      </c>
      <c r="L622" s="1">
        <v>44503</v>
      </c>
      <c r="M622" s="1">
        <v>44200</v>
      </c>
      <c r="N622" s="1">
        <v>44503</v>
      </c>
      <c r="O622" t="s">
        <v>115</v>
      </c>
      <c r="P622" t="s">
        <v>2507</v>
      </c>
      <c r="R622" t="s">
        <v>2508</v>
      </c>
      <c r="T622" t="s">
        <v>2509</v>
      </c>
      <c r="U622" t="s">
        <v>182</v>
      </c>
      <c r="V622" s="3">
        <v>97502</v>
      </c>
      <c r="W622" t="s">
        <v>117</v>
      </c>
      <c r="Y622">
        <v>15419441381</v>
      </c>
      <c r="AA622">
        <v>11531</v>
      </c>
      <c r="AB622" t="s">
        <v>2510</v>
      </c>
      <c r="AC622" t="s">
        <v>2511</v>
      </c>
      <c r="AD622" t="s">
        <v>124</v>
      </c>
      <c r="AE622" t="s">
        <v>263</v>
      </c>
      <c r="AF622" t="s">
        <v>2508</v>
      </c>
      <c r="AH622" t="s">
        <v>2509</v>
      </c>
      <c r="AI622" t="s">
        <v>182</v>
      </c>
      <c r="AJ622" s="3">
        <v>97502</v>
      </c>
      <c r="AK622" t="s">
        <v>117</v>
      </c>
      <c r="AM622">
        <v>15419441381</v>
      </c>
      <c r="AO622" t="s">
        <v>2512</v>
      </c>
      <c r="AP622" t="s">
        <v>239</v>
      </c>
      <c r="AQ622" t="s">
        <v>595</v>
      </c>
      <c r="AR622" t="s">
        <v>596</v>
      </c>
      <c r="AS622" t="s">
        <v>124</v>
      </c>
      <c r="AT622" t="s">
        <v>597</v>
      </c>
      <c r="AU622" t="s">
        <v>475</v>
      </c>
      <c r="AV622" t="s">
        <v>476</v>
      </c>
      <c r="AW622" t="s">
        <v>324</v>
      </c>
      <c r="AX622" s="3">
        <v>83814</v>
      </c>
      <c r="AY622" t="s">
        <v>117</v>
      </c>
      <c r="BA622">
        <v>12087772654</v>
      </c>
      <c r="BC622" t="s">
        <v>598</v>
      </c>
      <c r="BD622" t="s">
        <v>478</v>
      </c>
      <c r="BG622" t="s">
        <v>182</v>
      </c>
      <c r="BH622" s="1">
        <v>44109.833333333336</v>
      </c>
      <c r="BI622">
        <v>40</v>
      </c>
      <c r="BJ622">
        <v>0</v>
      </c>
      <c r="BK622">
        <v>8</v>
      </c>
      <c r="BL622">
        <v>8</v>
      </c>
      <c r="BM622">
        <v>8</v>
      </c>
      <c r="BN622">
        <v>8</v>
      </c>
      <c r="BO622">
        <v>8</v>
      </c>
      <c r="BP622">
        <v>0</v>
      </c>
      <c r="BQ622" t="str">
        <f>"7:00 AM"</f>
        <v>7:00 AM</v>
      </c>
      <c r="BR622" t="str">
        <f>"3:30 PM"</f>
        <v>3:30 PM</v>
      </c>
      <c r="BS622" t="s">
        <v>120</v>
      </c>
      <c r="BT622">
        <v>0</v>
      </c>
      <c r="BU622">
        <v>3</v>
      </c>
      <c r="BV622" t="s">
        <v>113</v>
      </c>
      <c r="BW622">
        <v>0</v>
      </c>
      <c r="BX622" t="s">
        <v>2513</v>
      </c>
      <c r="BY622" t="s">
        <v>2514</v>
      </c>
      <c r="CA622" t="s">
        <v>2509</v>
      </c>
      <c r="CB622" t="s">
        <v>182</v>
      </c>
      <c r="CC622" s="3">
        <v>97502</v>
      </c>
      <c r="CD622" t="s">
        <v>137</v>
      </c>
      <c r="CE622" t="s">
        <v>582</v>
      </c>
      <c r="CF622" s="4">
        <v>12.78</v>
      </c>
      <c r="CG622" s="4">
        <v>25</v>
      </c>
      <c r="CH622" s="4">
        <v>19.170000000000002</v>
      </c>
      <c r="CI622" s="4">
        <v>37.5</v>
      </c>
      <c r="CJ622" t="s">
        <v>123</v>
      </c>
      <c r="CK622" t="s">
        <v>603</v>
      </c>
      <c r="CL622" t="s">
        <v>2515</v>
      </c>
      <c r="CO622" t="s">
        <v>124</v>
      </c>
      <c r="CP622" t="s">
        <v>121</v>
      </c>
      <c r="CQ622" t="s">
        <v>121</v>
      </c>
      <c r="CR622" t="s">
        <v>121</v>
      </c>
      <c r="CS622" t="s">
        <v>113</v>
      </c>
      <c r="CT622" t="s">
        <v>121</v>
      </c>
      <c r="CU622" t="s">
        <v>121</v>
      </c>
      <c r="CV622" t="s">
        <v>485</v>
      </c>
      <c r="CW622" t="str">
        <f>"15419441381"</f>
        <v>15419441381</v>
      </c>
      <c r="CX622" t="s">
        <v>2512</v>
      </c>
      <c r="CY622" t="s">
        <v>124</v>
      </c>
      <c r="CZ622" t="s">
        <v>126</v>
      </c>
      <c r="DA622" t="s">
        <v>113</v>
      </c>
      <c r="DB622" t="s">
        <v>121</v>
      </c>
      <c r="DC622" t="s">
        <v>121</v>
      </c>
      <c r="DD622" t="s">
        <v>113</v>
      </c>
    </row>
    <row r="623" spans="1:109" ht="15" customHeight="1" x14ac:dyDescent="0.25">
      <c r="A623" t="s">
        <v>10612</v>
      </c>
      <c r="B623" t="s">
        <v>129</v>
      </c>
      <c r="C623" s="1">
        <v>44111.78737337963</v>
      </c>
      <c r="D623" s="1">
        <v>44159</v>
      </c>
      <c r="E623" t="s">
        <v>113</v>
      </c>
      <c r="F623" t="s">
        <v>6779</v>
      </c>
      <c r="G623" t="s">
        <v>12822</v>
      </c>
      <c r="H623" t="s">
        <v>2604</v>
      </c>
      <c r="I623">
        <v>50</v>
      </c>
      <c r="J623">
        <v>50</v>
      </c>
      <c r="K623" s="1">
        <v>44197</v>
      </c>
      <c r="L623" s="1">
        <v>44561</v>
      </c>
      <c r="M623" s="1">
        <v>44197</v>
      </c>
      <c r="N623" s="1">
        <v>44561</v>
      </c>
      <c r="O623" t="s">
        <v>854</v>
      </c>
      <c r="P623" t="s">
        <v>10613</v>
      </c>
      <c r="R623" t="s">
        <v>10614</v>
      </c>
      <c r="T623" t="s">
        <v>4792</v>
      </c>
      <c r="U623" t="s">
        <v>348</v>
      </c>
      <c r="V623" s="3">
        <v>30736</v>
      </c>
      <c r="W623" t="s">
        <v>117</v>
      </c>
      <c r="Y623">
        <v>14235670906</v>
      </c>
      <c r="AA623">
        <v>238160</v>
      </c>
      <c r="AB623" t="s">
        <v>10615</v>
      </c>
      <c r="AC623" t="s">
        <v>10616</v>
      </c>
      <c r="AE623" t="s">
        <v>1363</v>
      </c>
      <c r="AF623" t="s">
        <v>10614</v>
      </c>
      <c r="AH623" t="s">
        <v>4792</v>
      </c>
      <c r="AI623" t="s">
        <v>348</v>
      </c>
      <c r="AJ623" s="3">
        <v>30736</v>
      </c>
      <c r="AK623" t="s">
        <v>117</v>
      </c>
      <c r="AM623">
        <v>14235670906</v>
      </c>
      <c r="AO623" t="s">
        <v>10617</v>
      </c>
      <c r="AP623" t="s">
        <v>239</v>
      </c>
      <c r="AQ623" t="s">
        <v>8061</v>
      </c>
      <c r="AR623" t="s">
        <v>8062</v>
      </c>
      <c r="AS623" t="s">
        <v>8063</v>
      </c>
      <c r="AT623" t="s">
        <v>932</v>
      </c>
      <c r="AU623" t="s">
        <v>475</v>
      </c>
      <c r="AV623" t="s">
        <v>476</v>
      </c>
      <c r="AW623" t="s">
        <v>324</v>
      </c>
      <c r="AX623" s="3">
        <v>83814</v>
      </c>
      <c r="AY623" t="s">
        <v>117</v>
      </c>
      <c r="BA623">
        <v>12087772654</v>
      </c>
      <c r="BC623" t="s">
        <v>8064</v>
      </c>
      <c r="BD623" t="s">
        <v>478</v>
      </c>
      <c r="BG623" t="s">
        <v>234</v>
      </c>
      <c r="BH623" s="1">
        <v>44101.833333333336</v>
      </c>
      <c r="BI623">
        <v>40</v>
      </c>
      <c r="BJ623">
        <v>0</v>
      </c>
      <c r="BK623">
        <v>8</v>
      </c>
      <c r="BL623">
        <v>8</v>
      </c>
      <c r="BM623">
        <v>8</v>
      </c>
      <c r="BN623">
        <v>8</v>
      </c>
      <c r="BO623">
        <v>8</v>
      </c>
      <c r="BP623">
        <v>0</v>
      </c>
      <c r="BQ623" t="str">
        <f>"8:00 AM"</f>
        <v>8:00 AM</v>
      </c>
      <c r="BR623" t="str">
        <f>"5:00 PM"</f>
        <v>5:00 PM</v>
      </c>
      <c r="BS623" t="s">
        <v>120</v>
      </c>
      <c r="BT623">
        <v>0</v>
      </c>
      <c r="BU623">
        <v>0</v>
      </c>
      <c r="BV623" t="s">
        <v>113</v>
      </c>
      <c r="BW623">
        <v>0</v>
      </c>
      <c r="BX623" t="s">
        <v>10618</v>
      </c>
      <c r="BY623" t="s">
        <v>10619</v>
      </c>
      <c r="CA623" t="s">
        <v>10620</v>
      </c>
      <c r="CB623" t="s">
        <v>234</v>
      </c>
      <c r="CC623" s="3">
        <v>32446</v>
      </c>
      <c r="CD623" t="s">
        <v>137</v>
      </c>
      <c r="CE623" t="s">
        <v>5094</v>
      </c>
      <c r="CF623" s="4">
        <v>15.9</v>
      </c>
      <c r="CG623" s="4">
        <v>28</v>
      </c>
      <c r="CH623" s="4">
        <v>23.85</v>
      </c>
      <c r="CI623" s="4">
        <v>42</v>
      </c>
      <c r="CJ623" t="s">
        <v>123</v>
      </c>
      <c r="CK623" t="s">
        <v>10621</v>
      </c>
      <c r="CL623" t="s">
        <v>10622</v>
      </c>
      <c r="CO623" t="s">
        <v>124</v>
      </c>
      <c r="CP623" t="s">
        <v>121</v>
      </c>
      <c r="CQ623" t="s">
        <v>121</v>
      </c>
      <c r="CR623" t="s">
        <v>121</v>
      </c>
      <c r="CS623" t="s">
        <v>121</v>
      </c>
      <c r="CT623" t="s">
        <v>121</v>
      </c>
      <c r="CU623" t="s">
        <v>113</v>
      </c>
      <c r="CV623" t="s">
        <v>485</v>
      </c>
      <c r="CW623" t="str">
        <f>"17064638325"</f>
        <v>17064638325</v>
      </c>
      <c r="CX623" t="s">
        <v>10623</v>
      </c>
      <c r="CY623" t="s">
        <v>124</v>
      </c>
      <c r="CZ623" t="s">
        <v>126</v>
      </c>
      <c r="DA623" t="s">
        <v>113</v>
      </c>
      <c r="DB623" t="s">
        <v>113</v>
      </c>
      <c r="DC623" t="s">
        <v>121</v>
      </c>
      <c r="DD623" t="s">
        <v>113</v>
      </c>
    </row>
    <row r="624" spans="1:109" ht="15" customHeight="1" x14ac:dyDescent="0.25">
      <c r="A624" t="s">
        <v>11855</v>
      </c>
      <c r="B624" t="s">
        <v>1009</v>
      </c>
      <c r="C624" s="1">
        <v>44111.833593402778</v>
      </c>
      <c r="D624" s="1">
        <v>44169</v>
      </c>
      <c r="E624" t="s">
        <v>113</v>
      </c>
      <c r="F624" t="s">
        <v>561</v>
      </c>
      <c r="G624" t="s">
        <v>12787</v>
      </c>
      <c r="H624" t="s">
        <v>176</v>
      </c>
      <c r="I624">
        <v>27</v>
      </c>
      <c r="J624">
        <v>27</v>
      </c>
      <c r="K624" s="1">
        <v>44200</v>
      </c>
      <c r="L624" s="1">
        <v>44503</v>
      </c>
      <c r="M624" s="1">
        <v>44200</v>
      </c>
      <c r="N624" s="1">
        <v>44503</v>
      </c>
      <c r="O624" t="s">
        <v>115</v>
      </c>
      <c r="P624" t="s">
        <v>11856</v>
      </c>
      <c r="R624" t="s">
        <v>11857</v>
      </c>
      <c r="T624" t="s">
        <v>2509</v>
      </c>
      <c r="U624" t="s">
        <v>182</v>
      </c>
      <c r="V624" s="3">
        <v>97502</v>
      </c>
      <c r="W624" t="s">
        <v>117</v>
      </c>
      <c r="Y624">
        <v>15419447735</v>
      </c>
      <c r="AA624">
        <v>11531</v>
      </c>
      <c r="AB624" t="s">
        <v>4602</v>
      </c>
      <c r="AC624" t="s">
        <v>11858</v>
      </c>
      <c r="AE624" t="s">
        <v>263</v>
      </c>
      <c r="AF624" t="s">
        <v>11857</v>
      </c>
      <c r="AH624" t="s">
        <v>2509</v>
      </c>
      <c r="AI624" t="s">
        <v>182</v>
      </c>
      <c r="AJ624" s="3">
        <v>97502</v>
      </c>
      <c r="AK624" t="s">
        <v>117</v>
      </c>
      <c r="AM624">
        <v>15419447735</v>
      </c>
      <c r="AO624" t="s">
        <v>11859</v>
      </c>
      <c r="AP624" t="s">
        <v>239</v>
      </c>
      <c r="AQ624" t="s">
        <v>595</v>
      </c>
      <c r="AR624" t="s">
        <v>596</v>
      </c>
      <c r="AS624" t="s">
        <v>124</v>
      </c>
      <c r="AT624" t="s">
        <v>597</v>
      </c>
      <c r="AU624" t="s">
        <v>475</v>
      </c>
      <c r="AV624" t="s">
        <v>476</v>
      </c>
      <c r="AW624" t="s">
        <v>324</v>
      </c>
      <c r="AX624" s="3">
        <v>83814</v>
      </c>
      <c r="AY624" t="s">
        <v>117</v>
      </c>
      <c r="BA624">
        <v>12087772654</v>
      </c>
      <c r="BC624" t="s">
        <v>598</v>
      </c>
      <c r="BD624" t="s">
        <v>478</v>
      </c>
      <c r="BG624" t="s">
        <v>182</v>
      </c>
      <c r="BH624" s="1">
        <v>44110.833333333336</v>
      </c>
      <c r="BI624">
        <v>40</v>
      </c>
      <c r="BJ624">
        <v>0</v>
      </c>
      <c r="BK624">
        <v>8</v>
      </c>
      <c r="BL624">
        <v>8</v>
      </c>
      <c r="BM624">
        <v>8</v>
      </c>
      <c r="BN624">
        <v>8</v>
      </c>
      <c r="BO624">
        <v>8</v>
      </c>
      <c r="BP624">
        <v>0</v>
      </c>
      <c r="BQ624" t="str">
        <f>"7:00 AM"</f>
        <v>7:00 AM</v>
      </c>
      <c r="BR624" t="str">
        <f>"3:30 PM"</f>
        <v>3:30 PM</v>
      </c>
      <c r="BS624" t="s">
        <v>120</v>
      </c>
      <c r="BT624">
        <v>0</v>
      </c>
      <c r="BU624">
        <v>3</v>
      </c>
      <c r="BV624" t="s">
        <v>113</v>
      </c>
      <c r="BW624">
        <v>0</v>
      </c>
      <c r="BX624" t="s">
        <v>2513</v>
      </c>
      <c r="BY624" t="s">
        <v>11860</v>
      </c>
      <c r="CA624" t="s">
        <v>2509</v>
      </c>
      <c r="CB624" t="s">
        <v>182</v>
      </c>
      <c r="CC624" s="3">
        <v>97502</v>
      </c>
      <c r="CD624" t="s">
        <v>137</v>
      </c>
      <c r="CE624" t="s">
        <v>582</v>
      </c>
      <c r="CF624" s="4">
        <v>12.78</v>
      </c>
      <c r="CG624" s="4">
        <v>24</v>
      </c>
      <c r="CH624" s="4">
        <v>19.170000000000002</v>
      </c>
      <c r="CI624" s="4">
        <v>36</v>
      </c>
      <c r="CJ624" t="s">
        <v>123</v>
      </c>
      <c r="CK624" t="s">
        <v>603</v>
      </c>
      <c r="CL624" t="s">
        <v>11861</v>
      </c>
      <c r="CO624" t="s">
        <v>124</v>
      </c>
      <c r="CP624" t="s">
        <v>121</v>
      </c>
      <c r="CQ624" t="s">
        <v>121</v>
      </c>
      <c r="CR624" t="s">
        <v>121</v>
      </c>
      <c r="CS624" t="s">
        <v>113</v>
      </c>
      <c r="CT624" t="s">
        <v>121</v>
      </c>
      <c r="CU624" t="s">
        <v>121</v>
      </c>
      <c r="CV624" t="s">
        <v>485</v>
      </c>
      <c r="CW624" t="str">
        <f>"15419447735"</f>
        <v>15419447735</v>
      </c>
      <c r="CX624" t="s">
        <v>11859</v>
      </c>
      <c r="CY624" t="s">
        <v>124</v>
      </c>
      <c r="CZ624" t="s">
        <v>126</v>
      </c>
      <c r="DA624" t="s">
        <v>113</v>
      </c>
      <c r="DB624" t="s">
        <v>113</v>
      </c>
      <c r="DC624" t="s">
        <v>121</v>
      </c>
      <c r="DD624" t="s">
        <v>113</v>
      </c>
    </row>
    <row r="625" spans="1:113" ht="15" customHeight="1" x14ac:dyDescent="0.25">
      <c r="A625" t="s">
        <v>10693</v>
      </c>
      <c r="B625" t="s">
        <v>129</v>
      </c>
      <c r="C625" s="1">
        <v>44111.955955555553</v>
      </c>
      <c r="D625" s="1">
        <v>44153</v>
      </c>
      <c r="E625" t="s">
        <v>113</v>
      </c>
      <c r="F625" t="s">
        <v>10694</v>
      </c>
      <c r="G625" t="s">
        <v>12794</v>
      </c>
      <c r="H625" t="s">
        <v>464</v>
      </c>
      <c r="I625">
        <v>85</v>
      </c>
      <c r="J625">
        <v>85</v>
      </c>
      <c r="K625" s="1">
        <v>44200</v>
      </c>
      <c r="L625" s="1">
        <v>44500</v>
      </c>
      <c r="M625" s="1">
        <v>44200</v>
      </c>
      <c r="N625" s="1">
        <v>44500</v>
      </c>
      <c r="O625" t="s">
        <v>115</v>
      </c>
      <c r="P625" t="s">
        <v>10695</v>
      </c>
      <c r="R625" t="s">
        <v>10696</v>
      </c>
      <c r="T625" t="s">
        <v>9828</v>
      </c>
      <c r="U625" t="s">
        <v>541</v>
      </c>
      <c r="V625" s="3">
        <v>70517</v>
      </c>
      <c r="W625" t="s">
        <v>117</v>
      </c>
      <c r="X625" t="s">
        <v>9829</v>
      </c>
      <c r="Y625">
        <v>13372287545</v>
      </c>
      <c r="AA625">
        <v>31171</v>
      </c>
      <c r="AB625" t="s">
        <v>4266</v>
      </c>
      <c r="AC625" t="s">
        <v>1919</v>
      </c>
      <c r="AD625" t="s">
        <v>6207</v>
      </c>
      <c r="AE625" t="s">
        <v>1819</v>
      </c>
      <c r="AF625" t="s">
        <v>10696</v>
      </c>
      <c r="AH625" t="s">
        <v>9828</v>
      </c>
      <c r="AI625" t="s">
        <v>541</v>
      </c>
      <c r="AJ625" s="3">
        <v>70517</v>
      </c>
      <c r="AK625" t="s">
        <v>117</v>
      </c>
      <c r="AL625" t="s">
        <v>9829</v>
      </c>
      <c r="AM625">
        <v>13372287545</v>
      </c>
      <c r="AO625" t="s">
        <v>10697</v>
      </c>
      <c r="AP625" t="s">
        <v>239</v>
      </c>
      <c r="AQ625" t="s">
        <v>9831</v>
      </c>
      <c r="AR625" t="s">
        <v>3661</v>
      </c>
      <c r="AS625" t="s">
        <v>2453</v>
      </c>
      <c r="AT625" t="s">
        <v>9832</v>
      </c>
      <c r="AV625" t="s">
        <v>9833</v>
      </c>
      <c r="AW625" t="s">
        <v>541</v>
      </c>
      <c r="AX625" s="3">
        <v>70760</v>
      </c>
      <c r="AY625" t="s">
        <v>117</v>
      </c>
      <c r="AZ625" t="s">
        <v>9834</v>
      </c>
      <c r="BA625">
        <v>12256387218</v>
      </c>
      <c r="BC625" t="s">
        <v>9835</v>
      </c>
      <c r="BD625" t="s">
        <v>10698</v>
      </c>
      <c r="BG625" t="s">
        <v>541</v>
      </c>
      <c r="BH625" s="1">
        <v>44108.833333333336</v>
      </c>
      <c r="BI625">
        <v>40</v>
      </c>
      <c r="BJ625">
        <v>0</v>
      </c>
      <c r="BK625">
        <v>8</v>
      </c>
      <c r="BL625">
        <v>8</v>
      </c>
      <c r="BM625">
        <v>8</v>
      </c>
      <c r="BN625">
        <v>8</v>
      </c>
      <c r="BO625">
        <v>8</v>
      </c>
      <c r="BP625">
        <v>0</v>
      </c>
      <c r="BQ625" t="str">
        <f>"5:00 AM"</f>
        <v>5:00 AM</v>
      </c>
      <c r="BR625" t="str">
        <f>"1:30 PM"</f>
        <v>1:30 PM</v>
      </c>
      <c r="BS625" t="s">
        <v>120</v>
      </c>
      <c r="BT625">
        <v>0</v>
      </c>
      <c r="BU625">
        <v>0</v>
      </c>
      <c r="BV625" t="s">
        <v>113</v>
      </c>
      <c r="BW625">
        <v>0</v>
      </c>
      <c r="BX625" s="2" t="s">
        <v>10699</v>
      </c>
      <c r="BY625" t="s">
        <v>10696</v>
      </c>
      <c r="CA625" t="s">
        <v>9828</v>
      </c>
      <c r="CB625" t="s">
        <v>541</v>
      </c>
      <c r="CC625" s="3">
        <v>70517</v>
      </c>
      <c r="CD625" t="s">
        <v>9838</v>
      </c>
      <c r="CE625" t="s">
        <v>1185</v>
      </c>
      <c r="CF625" s="4">
        <v>10.44</v>
      </c>
      <c r="CG625" s="4">
        <v>10.44</v>
      </c>
      <c r="CH625" s="4">
        <v>15.66</v>
      </c>
      <c r="CI625" s="4">
        <v>15.66</v>
      </c>
      <c r="CJ625" t="s">
        <v>123</v>
      </c>
      <c r="CK625" t="s">
        <v>10700</v>
      </c>
      <c r="CL625" t="s">
        <v>10701</v>
      </c>
      <c r="CO625" t="s">
        <v>124</v>
      </c>
      <c r="CP625" t="s">
        <v>113</v>
      </c>
      <c r="CQ625" t="s">
        <v>113</v>
      </c>
      <c r="CR625" t="s">
        <v>121</v>
      </c>
      <c r="CS625" t="s">
        <v>113</v>
      </c>
      <c r="CT625" t="s">
        <v>121</v>
      </c>
      <c r="CU625" t="s">
        <v>121</v>
      </c>
      <c r="CV625" t="s">
        <v>10702</v>
      </c>
      <c r="CW625" t="str">
        <f>"13372287545"</f>
        <v>13372287545</v>
      </c>
      <c r="CX625" t="s">
        <v>124</v>
      </c>
      <c r="CY625" t="s">
        <v>6445</v>
      </c>
      <c r="CZ625" t="s">
        <v>126</v>
      </c>
      <c r="DA625" t="s">
        <v>113</v>
      </c>
      <c r="DB625" t="s">
        <v>121</v>
      </c>
      <c r="DC625" t="s">
        <v>121</v>
      </c>
      <c r="DD625" t="s">
        <v>113</v>
      </c>
    </row>
    <row r="626" spans="1:113" ht="15" customHeight="1" x14ac:dyDescent="0.25">
      <c r="A626" t="s">
        <v>7195</v>
      </c>
      <c r="B626" t="s">
        <v>835</v>
      </c>
      <c r="C626" s="1">
        <v>44111.962755092594</v>
      </c>
      <c r="D626" s="1">
        <v>44130</v>
      </c>
      <c r="E626" t="s">
        <v>113</v>
      </c>
      <c r="F626" t="s">
        <v>587</v>
      </c>
      <c r="G626" t="s">
        <v>12786</v>
      </c>
      <c r="H626" t="s">
        <v>131</v>
      </c>
      <c r="I626">
        <v>7</v>
      </c>
      <c r="K626" s="1">
        <v>44162</v>
      </c>
      <c r="L626" s="1">
        <v>44222</v>
      </c>
      <c r="O626" t="s">
        <v>115</v>
      </c>
      <c r="P626" t="s">
        <v>3897</v>
      </c>
      <c r="R626" t="s">
        <v>3898</v>
      </c>
      <c r="T626" t="s">
        <v>1255</v>
      </c>
      <c r="U626" t="s">
        <v>541</v>
      </c>
      <c r="V626" s="3">
        <v>70814</v>
      </c>
      <c r="W626" t="s">
        <v>117</v>
      </c>
      <c r="Y626">
        <v>12252819296</v>
      </c>
      <c r="AA626">
        <v>56173</v>
      </c>
      <c r="AB626" t="s">
        <v>3899</v>
      </c>
      <c r="AC626" t="s">
        <v>7196</v>
      </c>
      <c r="AE626" t="s">
        <v>161</v>
      </c>
      <c r="AF626" t="s">
        <v>3898</v>
      </c>
      <c r="AH626" t="s">
        <v>1255</v>
      </c>
      <c r="AI626" t="s">
        <v>541</v>
      </c>
      <c r="AJ626" s="3">
        <v>70814</v>
      </c>
      <c r="AK626" t="s">
        <v>117</v>
      </c>
      <c r="AM626">
        <v>12252819296</v>
      </c>
      <c r="AO626" t="s">
        <v>124</v>
      </c>
      <c r="AP626" t="s">
        <v>239</v>
      </c>
      <c r="AQ626" t="s">
        <v>1258</v>
      </c>
      <c r="AR626" t="s">
        <v>164</v>
      </c>
      <c r="AS626" t="s">
        <v>972</v>
      </c>
      <c r="AT626" t="s">
        <v>1690</v>
      </c>
      <c r="AU626" t="s">
        <v>1260</v>
      </c>
      <c r="AV626" t="s">
        <v>329</v>
      </c>
      <c r="AW626" t="s">
        <v>158</v>
      </c>
      <c r="AX626" s="3">
        <v>75231</v>
      </c>
      <c r="AY626" t="s">
        <v>117</v>
      </c>
      <c r="BA626">
        <v>12145265665</v>
      </c>
      <c r="BC626" t="s">
        <v>1691</v>
      </c>
      <c r="BD626" t="s">
        <v>7197</v>
      </c>
      <c r="BG626" t="s">
        <v>541</v>
      </c>
      <c r="BH626" s="1">
        <v>44110.833333333336</v>
      </c>
      <c r="BI626">
        <v>40</v>
      </c>
      <c r="BJ626">
        <v>0</v>
      </c>
      <c r="BK626">
        <v>8</v>
      </c>
      <c r="BL626">
        <v>8</v>
      </c>
      <c r="BM626">
        <v>8</v>
      </c>
      <c r="BN626">
        <v>8</v>
      </c>
      <c r="BO626">
        <v>8</v>
      </c>
      <c r="BP626">
        <v>0</v>
      </c>
      <c r="BQ626" t="str">
        <f>"6:30 AM"</f>
        <v>6:30 AM</v>
      </c>
      <c r="BR626" t="str">
        <f>"3:30 PM"</f>
        <v>3:30 PM</v>
      </c>
      <c r="BS626" t="s">
        <v>120</v>
      </c>
      <c r="BT626">
        <v>0</v>
      </c>
      <c r="BU626">
        <v>0</v>
      </c>
      <c r="BV626" t="s">
        <v>113</v>
      </c>
      <c r="BW626">
        <v>0</v>
      </c>
      <c r="BX626" s="2" t="s">
        <v>3902</v>
      </c>
      <c r="BY626" t="s">
        <v>3898</v>
      </c>
      <c r="CA626" t="s">
        <v>1255</v>
      </c>
      <c r="CB626" t="s">
        <v>541</v>
      </c>
      <c r="CC626" s="3">
        <v>70814</v>
      </c>
      <c r="CD626" t="s">
        <v>1265</v>
      </c>
      <c r="CE626" t="s">
        <v>1266</v>
      </c>
      <c r="CF626" s="4">
        <v>14.6</v>
      </c>
      <c r="CG626" s="4">
        <v>14.6</v>
      </c>
      <c r="CH626" s="4">
        <v>21.9</v>
      </c>
      <c r="CI626" s="4">
        <v>21.9</v>
      </c>
      <c r="CJ626" t="s">
        <v>123</v>
      </c>
      <c r="CK626" t="s">
        <v>1267</v>
      </c>
      <c r="CL626" t="s">
        <v>3903</v>
      </c>
      <c r="CO626" t="s">
        <v>121</v>
      </c>
      <c r="CP626" t="s">
        <v>121</v>
      </c>
      <c r="CQ626" t="s">
        <v>121</v>
      </c>
      <c r="CR626" t="s">
        <v>121</v>
      </c>
      <c r="CS626" t="s">
        <v>121</v>
      </c>
      <c r="CT626" t="s">
        <v>121</v>
      </c>
      <c r="CU626" t="s">
        <v>121</v>
      </c>
      <c r="CV626" t="s">
        <v>3904</v>
      </c>
      <c r="CW626" t="str">
        <f>"12259254327"</f>
        <v>12259254327</v>
      </c>
      <c r="CX626" t="s">
        <v>3905</v>
      </c>
      <c r="CY626" t="s">
        <v>3906</v>
      </c>
      <c r="CZ626" t="s">
        <v>126</v>
      </c>
      <c r="DA626" t="s">
        <v>113</v>
      </c>
      <c r="DB626" t="s">
        <v>113</v>
      </c>
      <c r="DC626" t="s">
        <v>121</v>
      </c>
      <c r="DD626" t="s">
        <v>113</v>
      </c>
      <c r="DE626" t="s">
        <v>1698</v>
      </c>
      <c r="DF626" t="s">
        <v>1699</v>
      </c>
      <c r="DH626" t="s">
        <v>1262</v>
      </c>
      <c r="DI626" t="s">
        <v>1691</v>
      </c>
    </row>
    <row r="627" spans="1:113" ht="15" customHeight="1" x14ac:dyDescent="0.25">
      <c r="A627" t="s">
        <v>2440</v>
      </c>
      <c r="B627" t="s">
        <v>1009</v>
      </c>
      <c r="C627" s="1">
        <v>44112.2232337963</v>
      </c>
      <c r="D627" s="1">
        <v>44151</v>
      </c>
      <c r="E627" t="s">
        <v>113</v>
      </c>
      <c r="F627" t="s">
        <v>2441</v>
      </c>
      <c r="G627" t="s">
        <v>12810</v>
      </c>
      <c r="H627" t="s">
        <v>1675</v>
      </c>
      <c r="I627">
        <v>7</v>
      </c>
      <c r="J627">
        <v>7</v>
      </c>
      <c r="K627" s="1">
        <v>44201</v>
      </c>
      <c r="L627" s="1">
        <v>44504</v>
      </c>
      <c r="M627" s="1">
        <v>44201</v>
      </c>
      <c r="N627" s="1">
        <v>44504</v>
      </c>
      <c r="O627" t="s">
        <v>132</v>
      </c>
      <c r="P627" t="s">
        <v>2442</v>
      </c>
      <c r="R627" t="s">
        <v>2443</v>
      </c>
      <c r="T627" t="s">
        <v>2444</v>
      </c>
      <c r="U627" t="s">
        <v>1200</v>
      </c>
      <c r="V627" s="3">
        <v>21771</v>
      </c>
      <c r="W627" t="s">
        <v>117</v>
      </c>
      <c r="Y627">
        <v>13013705820</v>
      </c>
      <c r="AA627">
        <v>71399</v>
      </c>
      <c r="AB627" t="s">
        <v>2445</v>
      </c>
      <c r="AC627" t="s">
        <v>2446</v>
      </c>
      <c r="AE627" t="s">
        <v>263</v>
      </c>
      <c r="AF627" t="s">
        <v>2443</v>
      </c>
      <c r="AH627" t="s">
        <v>2444</v>
      </c>
      <c r="AI627" t="s">
        <v>1200</v>
      </c>
      <c r="AJ627" s="3">
        <v>21771</v>
      </c>
      <c r="AK627" t="s">
        <v>117</v>
      </c>
      <c r="AM627">
        <v>13013705820</v>
      </c>
      <c r="AO627" t="s">
        <v>2447</v>
      </c>
      <c r="AP627" t="s">
        <v>239</v>
      </c>
      <c r="AQ627" t="s">
        <v>991</v>
      </c>
      <c r="AR627" t="s">
        <v>992</v>
      </c>
      <c r="AS627" t="s">
        <v>993</v>
      </c>
      <c r="AT627" t="s">
        <v>994</v>
      </c>
      <c r="AU627" t="s">
        <v>995</v>
      </c>
      <c r="AV627" t="s">
        <v>996</v>
      </c>
      <c r="AW627" t="s">
        <v>158</v>
      </c>
      <c r="AX627" s="3">
        <v>78550</v>
      </c>
      <c r="AY627" t="s">
        <v>117</v>
      </c>
      <c r="AZ627" t="s">
        <v>124</v>
      </c>
      <c r="BA627">
        <v>19564408720</v>
      </c>
      <c r="BB627">
        <v>0</v>
      </c>
      <c r="BC627" t="s">
        <v>1143</v>
      </c>
      <c r="BD627" t="s">
        <v>998</v>
      </c>
      <c r="BG627" t="s">
        <v>1200</v>
      </c>
      <c r="BH627" s="1">
        <v>44111.833333333336</v>
      </c>
      <c r="BI627">
        <v>40</v>
      </c>
      <c r="BJ627">
        <v>8</v>
      </c>
      <c r="BK627">
        <v>0</v>
      </c>
      <c r="BL627">
        <v>0</v>
      </c>
      <c r="BM627">
        <v>8</v>
      </c>
      <c r="BN627">
        <v>8</v>
      </c>
      <c r="BO627">
        <v>8</v>
      </c>
      <c r="BP627">
        <v>8</v>
      </c>
      <c r="BQ627" t="str">
        <f>"1:00 PM"</f>
        <v>1:00 PM</v>
      </c>
      <c r="BR627" t="str">
        <f>"10:00 PM"</f>
        <v>10:00 PM</v>
      </c>
      <c r="BS627" t="s">
        <v>120</v>
      </c>
      <c r="BT627">
        <v>0</v>
      </c>
      <c r="BU627">
        <v>0</v>
      </c>
      <c r="BV627" t="s">
        <v>113</v>
      </c>
      <c r="BW627">
        <v>0</v>
      </c>
      <c r="BX627" t="s">
        <v>999</v>
      </c>
      <c r="BY627" t="s">
        <v>2443</v>
      </c>
      <c r="CA627" t="s">
        <v>2444</v>
      </c>
      <c r="CB627" t="s">
        <v>1200</v>
      </c>
      <c r="CC627" s="3">
        <v>21771</v>
      </c>
      <c r="CD627" t="s">
        <v>1651</v>
      </c>
      <c r="CE627" t="s">
        <v>1652</v>
      </c>
      <c r="CF627" s="4">
        <v>8.9700000000000006</v>
      </c>
      <c r="CG627" s="4">
        <v>13.51</v>
      </c>
      <c r="CJ627" t="s">
        <v>123</v>
      </c>
      <c r="CK627" t="s">
        <v>1004</v>
      </c>
      <c r="CL627" t="s">
        <v>2448</v>
      </c>
      <c r="CO627" t="s">
        <v>124</v>
      </c>
      <c r="CP627" t="s">
        <v>121</v>
      </c>
      <c r="CQ627" t="s">
        <v>121</v>
      </c>
      <c r="CR627" t="s">
        <v>113</v>
      </c>
      <c r="CS627" t="s">
        <v>121</v>
      </c>
      <c r="CT627" t="s">
        <v>121</v>
      </c>
      <c r="CU627" t="s">
        <v>121</v>
      </c>
      <c r="CV627" t="s">
        <v>2449</v>
      </c>
      <c r="CW627" t="str">
        <f>"13013705820"</f>
        <v>13013705820</v>
      </c>
      <c r="CX627" t="s">
        <v>2447</v>
      </c>
      <c r="CY627" t="s">
        <v>124</v>
      </c>
      <c r="CZ627" t="s">
        <v>126</v>
      </c>
      <c r="DA627" t="s">
        <v>113</v>
      </c>
      <c r="DB627" t="s">
        <v>121</v>
      </c>
      <c r="DC627" t="s">
        <v>121</v>
      </c>
      <c r="DD627" t="s">
        <v>113</v>
      </c>
    </row>
    <row r="628" spans="1:113" ht="15" customHeight="1" x14ac:dyDescent="0.25">
      <c r="A628" t="s">
        <v>3503</v>
      </c>
      <c r="B628" t="s">
        <v>129</v>
      </c>
      <c r="C628" s="1">
        <v>44112.577121643517</v>
      </c>
      <c r="D628" s="1">
        <v>44152</v>
      </c>
      <c r="E628" t="s">
        <v>113</v>
      </c>
      <c r="F628" t="s">
        <v>2674</v>
      </c>
      <c r="G628" t="s">
        <v>12786</v>
      </c>
      <c r="H628" t="s">
        <v>131</v>
      </c>
      <c r="I628">
        <v>150</v>
      </c>
      <c r="J628">
        <v>150</v>
      </c>
      <c r="K628" s="1">
        <v>44182</v>
      </c>
      <c r="L628" s="1">
        <v>44561</v>
      </c>
      <c r="M628" s="1">
        <v>44182</v>
      </c>
      <c r="N628" s="1">
        <v>44561</v>
      </c>
      <c r="O628" t="s">
        <v>854</v>
      </c>
      <c r="P628" t="s">
        <v>3171</v>
      </c>
      <c r="Q628" t="s">
        <v>3172</v>
      </c>
      <c r="R628" t="s">
        <v>3173</v>
      </c>
      <c r="S628" t="s">
        <v>124</v>
      </c>
      <c r="T628" t="s">
        <v>3174</v>
      </c>
      <c r="U628" t="s">
        <v>541</v>
      </c>
      <c r="V628" s="3">
        <v>70460</v>
      </c>
      <c r="W628" t="s">
        <v>117</v>
      </c>
      <c r="X628" t="s">
        <v>124</v>
      </c>
      <c r="Y628">
        <v>19856432427</v>
      </c>
      <c r="AA628">
        <v>56173</v>
      </c>
      <c r="AB628" t="s">
        <v>3175</v>
      </c>
      <c r="AC628" t="s">
        <v>3176</v>
      </c>
      <c r="AE628" t="s">
        <v>2121</v>
      </c>
      <c r="AF628" t="s">
        <v>3173</v>
      </c>
      <c r="AH628" t="s">
        <v>3174</v>
      </c>
      <c r="AI628" t="s">
        <v>541</v>
      </c>
      <c r="AJ628" s="3">
        <v>70460</v>
      </c>
      <c r="AK628" t="s">
        <v>117</v>
      </c>
      <c r="AM628">
        <v>19856432427</v>
      </c>
      <c r="AN628">
        <v>132</v>
      </c>
      <c r="AO628" t="s">
        <v>3177</v>
      </c>
      <c r="AP628" t="s">
        <v>239</v>
      </c>
      <c r="AQ628" t="s">
        <v>2682</v>
      </c>
      <c r="AR628" t="s">
        <v>2683</v>
      </c>
      <c r="AT628" t="s">
        <v>2684</v>
      </c>
      <c r="AU628" t="s">
        <v>2685</v>
      </c>
      <c r="AV628" t="s">
        <v>565</v>
      </c>
      <c r="AW628" t="s">
        <v>440</v>
      </c>
      <c r="AX628" s="3">
        <v>85048</v>
      </c>
      <c r="AY628" t="s">
        <v>117</v>
      </c>
      <c r="BA628">
        <v>14809411885</v>
      </c>
      <c r="BC628" t="s">
        <v>2686</v>
      </c>
      <c r="BD628" t="s">
        <v>2687</v>
      </c>
      <c r="BG628" t="s">
        <v>468</v>
      </c>
      <c r="BH628" s="1">
        <v>44111.833333333336</v>
      </c>
      <c r="BI628">
        <v>40</v>
      </c>
      <c r="BJ628">
        <v>0</v>
      </c>
      <c r="BK628">
        <v>8</v>
      </c>
      <c r="BL628">
        <v>8</v>
      </c>
      <c r="BM628">
        <v>8</v>
      </c>
      <c r="BN628">
        <v>8</v>
      </c>
      <c r="BO628">
        <v>8</v>
      </c>
      <c r="BP628">
        <v>0</v>
      </c>
      <c r="BQ628" t="str">
        <f>"6:00 AM"</f>
        <v>6:00 AM</v>
      </c>
      <c r="BR628" t="str">
        <f>"2:30 PM"</f>
        <v>2:30 PM</v>
      </c>
      <c r="BS628" t="s">
        <v>120</v>
      </c>
      <c r="BT628">
        <v>0</v>
      </c>
      <c r="BU628">
        <v>3</v>
      </c>
      <c r="BV628" t="s">
        <v>113</v>
      </c>
      <c r="BW628">
        <v>0</v>
      </c>
      <c r="BX628" s="2" t="s">
        <v>3504</v>
      </c>
      <c r="BY628" t="s">
        <v>3505</v>
      </c>
      <c r="CA628" t="s">
        <v>3506</v>
      </c>
      <c r="CB628" t="s">
        <v>468</v>
      </c>
      <c r="CC628" s="3">
        <v>36535</v>
      </c>
      <c r="CD628" t="s">
        <v>3507</v>
      </c>
      <c r="CE628" t="s">
        <v>3508</v>
      </c>
      <c r="CF628" s="4">
        <v>13.92</v>
      </c>
      <c r="CG628" s="4">
        <v>13.92</v>
      </c>
      <c r="CH628" s="4">
        <v>20.88</v>
      </c>
      <c r="CI628" s="4">
        <v>20.88</v>
      </c>
      <c r="CJ628" t="s">
        <v>123</v>
      </c>
      <c r="CK628" t="s">
        <v>2689</v>
      </c>
      <c r="CL628" t="s">
        <v>3509</v>
      </c>
      <c r="CO628" t="s">
        <v>121</v>
      </c>
      <c r="CP628" t="s">
        <v>121</v>
      </c>
      <c r="CQ628" t="s">
        <v>121</v>
      </c>
      <c r="CR628" t="s">
        <v>121</v>
      </c>
      <c r="CS628" t="s">
        <v>121</v>
      </c>
      <c r="CT628" t="s">
        <v>121</v>
      </c>
      <c r="CU628" t="s">
        <v>121</v>
      </c>
      <c r="CV628" t="s">
        <v>3510</v>
      </c>
      <c r="CW628" t="str">
        <f>"19856432427"</f>
        <v>19856432427</v>
      </c>
      <c r="CX628" t="s">
        <v>3177</v>
      </c>
      <c r="CY628" t="s">
        <v>124</v>
      </c>
      <c r="CZ628" t="s">
        <v>126</v>
      </c>
      <c r="DA628" t="s">
        <v>113</v>
      </c>
      <c r="DB628" t="s">
        <v>121</v>
      </c>
      <c r="DC628" t="s">
        <v>121</v>
      </c>
      <c r="DD628" t="s">
        <v>113</v>
      </c>
    </row>
    <row r="629" spans="1:113" ht="15" customHeight="1" x14ac:dyDescent="0.25">
      <c r="A629" t="s">
        <v>4458</v>
      </c>
      <c r="B629" t="s">
        <v>1009</v>
      </c>
      <c r="C629" s="1">
        <v>44112.637278935188</v>
      </c>
      <c r="D629" s="1">
        <v>44151</v>
      </c>
      <c r="E629" t="s">
        <v>113</v>
      </c>
      <c r="F629" t="s">
        <v>4459</v>
      </c>
      <c r="G629" t="s">
        <v>12786</v>
      </c>
      <c r="H629" t="s">
        <v>131</v>
      </c>
      <c r="I629">
        <v>23</v>
      </c>
      <c r="J629">
        <v>23</v>
      </c>
      <c r="K629" s="1">
        <v>44197</v>
      </c>
      <c r="L629" s="1">
        <v>44470</v>
      </c>
      <c r="M629" s="1">
        <v>44197</v>
      </c>
      <c r="N629" s="1">
        <v>44470</v>
      </c>
      <c r="O629" t="s">
        <v>132</v>
      </c>
      <c r="P629" t="s">
        <v>4460</v>
      </c>
      <c r="R629" t="s">
        <v>4461</v>
      </c>
      <c r="T629" t="s">
        <v>2453</v>
      </c>
      <c r="U629" t="s">
        <v>468</v>
      </c>
      <c r="V629" s="3">
        <v>36545</v>
      </c>
      <c r="W629" t="s">
        <v>117</v>
      </c>
      <c r="Y629">
        <v>12515897942</v>
      </c>
      <c r="AA629">
        <v>56173</v>
      </c>
      <c r="AB629" t="s">
        <v>4462</v>
      </c>
      <c r="AC629" t="s">
        <v>4463</v>
      </c>
      <c r="AE629" t="s">
        <v>4464</v>
      </c>
      <c r="AF629" t="s">
        <v>4461</v>
      </c>
      <c r="AH629" t="s">
        <v>2453</v>
      </c>
      <c r="AI629" t="s">
        <v>468</v>
      </c>
      <c r="AJ629" s="3">
        <v>36545</v>
      </c>
      <c r="AK629" t="s">
        <v>117</v>
      </c>
      <c r="AM629">
        <v>12515897942</v>
      </c>
      <c r="AO629" t="s">
        <v>4465</v>
      </c>
      <c r="AP629" t="s">
        <v>239</v>
      </c>
      <c r="AQ629" t="s">
        <v>929</v>
      </c>
      <c r="AR629" t="s">
        <v>930</v>
      </c>
      <c r="AS629" t="s">
        <v>931</v>
      </c>
      <c r="AT629" t="s">
        <v>932</v>
      </c>
      <c r="AU629" t="s">
        <v>475</v>
      </c>
      <c r="AV629" t="s">
        <v>476</v>
      </c>
      <c r="AW629" t="s">
        <v>324</v>
      </c>
      <c r="AX629" s="3">
        <v>83814</v>
      </c>
      <c r="AY629" t="s">
        <v>117</v>
      </c>
      <c r="BA629">
        <v>12087772654</v>
      </c>
      <c r="BC629" t="s">
        <v>933</v>
      </c>
      <c r="BD629" t="s">
        <v>478</v>
      </c>
      <c r="BG629" t="s">
        <v>468</v>
      </c>
      <c r="BH629" s="1">
        <v>44111.833333333336</v>
      </c>
      <c r="BI629">
        <v>40</v>
      </c>
      <c r="BJ629">
        <v>0</v>
      </c>
      <c r="BK629">
        <v>8</v>
      </c>
      <c r="BL629">
        <v>8</v>
      </c>
      <c r="BM629">
        <v>8</v>
      </c>
      <c r="BN629">
        <v>8</v>
      </c>
      <c r="BO629">
        <v>8</v>
      </c>
      <c r="BP629">
        <v>0</v>
      </c>
      <c r="BQ629" t="str">
        <f>"5:30 AM"</f>
        <v>5:30 AM</v>
      </c>
      <c r="BR629" t="str">
        <f>"2:00 PM"</f>
        <v>2:00 PM</v>
      </c>
      <c r="BS629" t="s">
        <v>120</v>
      </c>
      <c r="BT629">
        <v>0</v>
      </c>
      <c r="BU629">
        <v>0</v>
      </c>
      <c r="BV629" t="s">
        <v>113</v>
      </c>
      <c r="BW629">
        <v>0</v>
      </c>
      <c r="BX629" t="s">
        <v>4466</v>
      </c>
      <c r="BY629" t="s">
        <v>4467</v>
      </c>
      <c r="CA629" t="s">
        <v>2453</v>
      </c>
      <c r="CB629" t="s">
        <v>468</v>
      </c>
      <c r="CC629" s="3">
        <v>36545</v>
      </c>
      <c r="CD629" t="s">
        <v>4468</v>
      </c>
      <c r="CE629" t="s">
        <v>2170</v>
      </c>
      <c r="CF629" s="4">
        <v>12.56</v>
      </c>
      <c r="CH629" s="4">
        <v>18.84</v>
      </c>
      <c r="CJ629" t="s">
        <v>123</v>
      </c>
      <c r="CK629" t="s">
        <v>4469</v>
      </c>
      <c r="CL629" t="s">
        <v>4470</v>
      </c>
      <c r="CO629" t="s">
        <v>124</v>
      </c>
      <c r="CP629" t="s">
        <v>121</v>
      </c>
      <c r="CQ629" t="s">
        <v>121</v>
      </c>
      <c r="CR629" t="s">
        <v>121</v>
      </c>
      <c r="CS629" t="s">
        <v>121</v>
      </c>
      <c r="CT629" t="s">
        <v>121</v>
      </c>
      <c r="CU629" t="s">
        <v>113</v>
      </c>
      <c r="CV629" t="s">
        <v>485</v>
      </c>
      <c r="CW629" t="str">
        <f>"12515897942"</f>
        <v>12515897942</v>
      </c>
      <c r="CX629" t="s">
        <v>4471</v>
      </c>
      <c r="CY629" t="s">
        <v>124</v>
      </c>
      <c r="CZ629" t="s">
        <v>126</v>
      </c>
      <c r="DA629" t="s">
        <v>113</v>
      </c>
      <c r="DB629" t="s">
        <v>121</v>
      </c>
      <c r="DC629" t="s">
        <v>121</v>
      </c>
      <c r="DD629" t="s">
        <v>113</v>
      </c>
    </row>
    <row r="630" spans="1:113" ht="15" customHeight="1" x14ac:dyDescent="0.25">
      <c r="A630" t="s">
        <v>1043</v>
      </c>
      <c r="B630" t="s">
        <v>835</v>
      </c>
      <c r="C630" s="1">
        <v>44112.667221990741</v>
      </c>
      <c r="D630" s="1">
        <v>44153</v>
      </c>
      <c r="E630" t="s">
        <v>113</v>
      </c>
      <c r="F630" t="s">
        <v>156</v>
      </c>
      <c r="G630" t="s">
        <v>12786</v>
      </c>
      <c r="H630" t="s">
        <v>131</v>
      </c>
      <c r="I630">
        <v>6</v>
      </c>
      <c r="K630" s="1">
        <v>44187</v>
      </c>
      <c r="L630" s="1">
        <v>44286</v>
      </c>
      <c r="O630" t="s">
        <v>132</v>
      </c>
      <c r="P630" t="s">
        <v>1044</v>
      </c>
      <c r="R630" t="s">
        <v>1045</v>
      </c>
      <c r="T630" t="s">
        <v>1046</v>
      </c>
      <c r="U630" t="s">
        <v>1047</v>
      </c>
      <c r="V630" s="3">
        <v>63362</v>
      </c>
      <c r="W630" t="s">
        <v>117</v>
      </c>
      <c r="Y630">
        <v>16363324500</v>
      </c>
      <c r="AA630">
        <v>56173</v>
      </c>
      <c r="AB630" t="s">
        <v>1048</v>
      </c>
      <c r="AC630" t="s">
        <v>947</v>
      </c>
      <c r="AE630" t="s">
        <v>1049</v>
      </c>
      <c r="AF630" t="s">
        <v>1050</v>
      </c>
      <c r="AH630" t="s">
        <v>1051</v>
      </c>
      <c r="AI630" t="s">
        <v>1047</v>
      </c>
      <c r="AJ630" s="3">
        <v>63379</v>
      </c>
      <c r="AK630" t="s">
        <v>117</v>
      </c>
      <c r="AM630">
        <v>13145811270</v>
      </c>
      <c r="AO630" t="s">
        <v>1052</v>
      </c>
      <c r="BG630" t="s">
        <v>1047</v>
      </c>
      <c r="BH630" s="1">
        <v>44111.833333333336</v>
      </c>
      <c r="BI630">
        <v>40</v>
      </c>
      <c r="BJ630">
        <v>0</v>
      </c>
      <c r="BK630">
        <v>8</v>
      </c>
      <c r="BL630">
        <v>8</v>
      </c>
      <c r="BM630">
        <v>8</v>
      </c>
      <c r="BN630">
        <v>8</v>
      </c>
      <c r="BO630">
        <v>8</v>
      </c>
      <c r="BP630">
        <v>0</v>
      </c>
      <c r="BQ630" t="str">
        <f>"7:30 AM"</f>
        <v>7:30 AM</v>
      </c>
      <c r="BR630" t="str">
        <f>"4:00 PM"</f>
        <v>4:00 PM</v>
      </c>
      <c r="BS630" t="s">
        <v>120</v>
      </c>
      <c r="BT630">
        <v>0</v>
      </c>
      <c r="BU630">
        <v>0</v>
      </c>
      <c r="BV630" t="s">
        <v>113</v>
      </c>
      <c r="BW630">
        <v>0</v>
      </c>
      <c r="BX630" s="2" t="s">
        <v>1053</v>
      </c>
      <c r="BY630" t="s">
        <v>1045</v>
      </c>
      <c r="CA630" t="s">
        <v>1054</v>
      </c>
      <c r="CB630" t="s">
        <v>1047</v>
      </c>
      <c r="CC630" s="3">
        <v>63362</v>
      </c>
      <c r="CD630" t="s">
        <v>1055</v>
      </c>
      <c r="CE630" t="s">
        <v>1056</v>
      </c>
      <c r="CF630" s="4">
        <v>15.37</v>
      </c>
      <c r="CG630" s="4">
        <v>15.37</v>
      </c>
      <c r="CH630" s="4">
        <v>23.05</v>
      </c>
      <c r="CI630" s="4">
        <v>23.05</v>
      </c>
      <c r="CJ630" t="s">
        <v>123</v>
      </c>
      <c r="CL630" t="s">
        <v>1057</v>
      </c>
      <c r="CO630" t="s">
        <v>124</v>
      </c>
      <c r="CP630" t="s">
        <v>121</v>
      </c>
      <c r="CQ630" t="s">
        <v>121</v>
      </c>
      <c r="CR630" t="s">
        <v>113</v>
      </c>
      <c r="CS630" t="s">
        <v>121</v>
      </c>
      <c r="CT630" t="s">
        <v>121</v>
      </c>
      <c r="CU630" t="s">
        <v>121</v>
      </c>
      <c r="CV630" t="s">
        <v>1058</v>
      </c>
      <c r="CW630" t="str">
        <f>"16363564000"</f>
        <v>16363564000</v>
      </c>
      <c r="CX630" t="s">
        <v>1059</v>
      </c>
      <c r="CY630" t="s">
        <v>124</v>
      </c>
      <c r="CZ630" t="s">
        <v>126</v>
      </c>
      <c r="DA630" t="s">
        <v>113</v>
      </c>
      <c r="DB630" t="s">
        <v>113</v>
      </c>
      <c r="DC630" t="s">
        <v>121</v>
      </c>
      <c r="DD630" t="s">
        <v>113</v>
      </c>
      <c r="DE630" t="s">
        <v>1048</v>
      </c>
      <c r="DF630" t="s">
        <v>947</v>
      </c>
      <c r="DH630" t="s">
        <v>1060</v>
      </c>
      <c r="DI630" t="s">
        <v>1052</v>
      </c>
    </row>
    <row r="631" spans="1:113" ht="15" customHeight="1" x14ac:dyDescent="0.25">
      <c r="A631" t="s">
        <v>3712</v>
      </c>
      <c r="B631" t="s">
        <v>1009</v>
      </c>
      <c r="C631" s="1">
        <v>44112.737012384256</v>
      </c>
      <c r="D631" s="1">
        <v>44154</v>
      </c>
      <c r="E631" t="s">
        <v>113</v>
      </c>
      <c r="F631" t="s">
        <v>3713</v>
      </c>
      <c r="G631" t="s">
        <v>12828</v>
      </c>
      <c r="H631" t="s">
        <v>3714</v>
      </c>
      <c r="I631">
        <v>20</v>
      </c>
      <c r="J631">
        <v>20</v>
      </c>
      <c r="K631" s="1">
        <v>44197</v>
      </c>
      <c r="L631" s="1">
        <v>44454</v>
      </c>
      <c r="M631" s="1">
        <v>44197</v>
      </c>
      <c r="N631" s="1">
        <v>44454</v>
      </c>
      <c r="O631" t="s">
        <v>115</v>
      </c>
      <c r="P631" t="s">
        <v>3715</v>
      </c>
      <c r="Q631" t="s">
        <v>3716</v>
      </c>
      <c r="R631" t="s">
        <v>3717</v>
      </c>
      <c r="T631" t="s">
        <v>3718</v>
      </c>
      <c r="U631" t="s">
        <v>234</v>
      </c>
      <c r="V631" s="3">
        <v>32407</v>
      </c>
      <c r="W631" t="s">
        <v>117</v>
      </c>
      <c r="Y631">
        <v>18502337594</v>
      </c>
      <c r="AA631">
        <v>721110</v>
      </c>
      <c r="AB631" t="s">
        <v>1505</v>
      </c>
      <c r="AC631" t="s">
        <v>3719</v>
      </c>
      <c r="AE631" t="s">
        <v>802</v>
      </c>
      <c r="AF631" t="s">
        <v>3717</v>
      </c>
      <c r="AH631" t="s">
        <v>3718</v>
      </c>
      <c r="AI631" t="s">
        <v>234</v>
      </c>
      <c r="AJ631" s="3">
        <v>32407</v>
      </c>
      <c r="AK631" t="s">
        <v>117</v>
      </c>
      <c r="AM631">
        <v>18502337594</v>
      </c>
      <c r="AO631" t="s">
        <v>365</v>
      </c>
      <c r="BG631" t="s">
        <v>234</v>
      </c>
      <c r="BH631" s="1">
        <v>44111.833333333336</v>
      </c>
      <c r="BI631">
        <v>35</v>
      </c>
      <c r="BJ631">
        <v>7</v>
      </c>
      <c r="BK631">
        <v>7</v>
      </c>
      <c r="BL631">
        <v>0</v>
      </c>
      <c r="BM631">
        <v>0</v>
      </c>
      <c r="BN631">
        <v>7</v>
      </c>
      <c r="BO631">
        <v>7</v>
      </c>
      <c r="BP631">
        <v>7</v>
      </c>
      <c r="BQ631" t="str">
        <f>"7:00 AM"</f>
        <v>7:00 AM</v>
      </c>
      <c r="BR631" t="str">
        <f>"2:00 PM"</f>
        <v>2:00 PM</v>
      </c>
      <c r="BS631" t="s">
        <v>120</v>
      </c>
      <c r="BT631">
        <v>0</v>
      </c>
      <c r="BU631">
        <v>1</v>
      </c>
      <c r="BV631" t="s">
        <v>113</v>
      </c>
      <c r="BW631">
        <v>0</v>
      </c>
      <c r="BX631" t="s">
        <v>3720</v>
      </c>
      <c r="BY631" t="s">
        <v>3717</v>
      </c>
      <c r="CA631" t="s">
        <v>3721</v>
      </c>
      <c r="CB631" t="s">
        <v>234</v>
      </c>
      <c r="CC631" s="3">
        <v>32407</v>
      </c>
      <c r="CD631" t="s">
        <v>1105</v>
      </c>
      <c r="CE631" t="s">
        <v>1106</v>
      </c>
      <c r="CF631" s="4">
        <v>10.79</v>
      </c>
      <c r="CG631" s="4">
        <v>12.23</v>
      </c>
      <c r="CH631" s="4">
        <v>16.190000000000001</v>
      </c>
      <c r="CI631" s="4">
        <v>18.350000000000001</v>
      </c>
      <c r="CJ631" t="s">
        <v>123</v>
      </c>
      <c r="CL631" t="s">
        <v>3722</v>
      </c>
      <c r="CO631" t="s">
        <v>124</v>
      </c>
      <c r="CP631" t="s">
        <v>121</v>
      </c>
      <c r="CQ631" t="s">
        <v>113</v>
      </c>
      <c r="CR631" t="s">
        <v>121</v>
      </c>
      <c r="CS631" t="s">
        <v>113</v>
      </c>
      <c r="CT631" t="s">
        <v>121</v>
      </c>
      <c r="CU631" t="s">
        <v>121</v>
      </c>
      <c r="CV631" t="s">
        <v>3723</v>
      </c>
      <c r="CW631" t="str">
        <f>"N/A"</f>
        <v>N/A</v>
      </c>
      <c r="CX631" t="s">
        <v>1103</v>
      </c>
      <c r="CY631" t="s">
        <v>1110</v>
      </c>
      <c r="CZ631" t="s">
        <v>126</v>
      </c>
      <c r="DA631" t="s">
        <v>113</v>
      </c>
      <c r="DB631" t="s">
        <v>113</v>
      </c>
      <c r="DC631" t="s">
        <v>121</v>
      </c>
      <c r="DD631" t="s">
        <v>113</v>
      </c>
    </row>
    <row r="632" spans="1:113" ht="15" customHeight="1" x14ac:dyDescent="0.25">
      <c r="A632" t="s">
        <v>7288</v>
      </c>
      <c r="B632" t="s">
        <v>1009</v>
      </c>
      <c r="C632" s="1">
        <v>44112.744460648151</v>
      </c>
      <c r="D632" s="1">
        <v>44160</v>
      </c>
      <c r="E632" t="s">
        <v>113</v>
      </c>
      <c r="F632" t="s">
        <v>1135</v>
      </c>
      <c r="G632" t="s">
        <v>12798</v>
      </c>
      <c r="H632" t="s">
        <v>649</v>
      </c>
      <c r="I632">
        <v>10</v>
      </c>
      <c r="J632">
        <v>10</v>
      </c>
      <c r="K632" s="1">
        <v>44197</v>
      </c>
      <c r="L632" s="1">
        <v>44500</v>
      </c>
      <c r="M632" s="1">
        <v>44197</v>
      </c>
      <c r="N632" s="1">
        <v>44500</v>
      </c>
      <c r="O632" t="s">
        <v>132</v>
      </c>
      <c r="P632" t="s">
        <v>7289</v>
      </c>
      <c r="R632" t="s">
        <v>7290</v>
      </c>
      <c r="T632" t="s">
        <v>7291</v>
      </c>
      <c r="U632" t="s">
        <v>234</v>
      </c>
      <c r="V632" s="3">
        <v>34293</v>
      </c>
      <c r="W632" t="s">
        <v>117</v>
      </c>
      <c r="Y632">
        <v>19418098866</v>
      </c>
      <c r="Z632">
        <v>0</v>
      </c>
      <c r="AA632">
        <v>71399</v>
      </c>
      <c r="AB632" t="s">
        <v>7292</v>
      </c>
      <c r="AC632" t="s">
        <v>7293</v>
      </c>
      <c r="AD632" t="s">
        <v>575</v>
      </c>
      <c r="AE632" t="s">
        <v>1363</v>
      </c>
      <c r="AF632" t="s">
        <v>7290</v>
      </c>
      <c r="AH632" t="s">
        <v>7291</v>
      </c>
      <c r="AI632" t="s">
        <v>234</v>
      </c>
      <c r="AJ632" s="3">
        <v>34293</v>
      </c>
      <c r="AK632" t="s">
        <v>117</v>
      </c>
      <c r="AM632">
        <v>19418098866</v>
      </c>
      <c r="AN632">
        <v>0</v>
      </c>
      <c r="AO632" t="s">
        <v>7294</v>
      </c>
      <c r="AP632" t="s">
        <v>239</v>
      </c>
      <c r="AQ632" t="s">
        <v>991</v>
      </c>
      <c r="AR632" t="s">
        <v>992</v>
      </c>
      <c r="AS632" t="s">
        <v>993</v>
      </c>
      <c r="AT632" t="s">
        <v>994</v>
      </c>
      <c r="AU632" t="s">
        <v>995</v>
      </c>
      <c r="AV632" t="s">
        <v>996</v>
      </c>
      <c r="AW632" t="s">
        <v>158</v>
      </c>
      <c r="AX632" s="3">
        <v>78550</v>
      </c>
      <c r="AY632" t="s">
        <v>117</v>
      </c>
      <c r="AZ632" t="s">
        <v>124</v>
      </c>
      <c r="BA632">
        <v>19564408720</v>
      </c>
      <c r="BB632">
        <v>0</v>
      </c>
      <c r="BC632" t="s">
        <v>1143</v>
      </c>
      <c r="BD632" t="s">
        <v>998</v>
      </c>
      <c r="BG632" t="s">
        <v>234</v>
      </c>
      <c r="BH632" s="1">
        <v>44111.833333333336</v>
      </c>
      <c r="BI632">
        <v>40</v>
      </c>
      <c r="BJ632">
        <v>8</v>
      </c>
      <c r="BK632">
        <v>0</v>
      </c>
      <c r="BL632">
        <v>0</v>
      </c>
      <c r="BM632">
        <v>8</v>
      </c>
      <c r="BN632">
        <v>8</v>
      </c>
      <c r="BO632">
        <v>8</v>
      </c>
      <c r="BP632">
        <v>8</v>
      </c>
      <c r="BQ632" t="str">
        <f>"1:00 PM"</f>
        <v>1:00 PM</v>
      </c>
      <c r="BR632" t="str">
        <f>"10:00 PM"</f>
        <v>10:00 PM</v>
      </c>
      <c r="BS632" t="s">
        <v>120</v>
      </c>
      <c r="BT632">
        <v>0</v>
      </c>
      <c r="BU632">
        <v>0</v>
      </c>
      <c r="BV632" t="s">
        <v>113</v>
      </c>
      <c r="BW632">
        <v>0</v>
      </c>
      <c r="BX632" t="s">
        <v>999</v>
      </c>
      <c r="BY632" t="s">
        <v>7295</v>
      </c>
      <c r="CA632" t="s">
        <v>7296</v>
      </c>
      <c r="CB632" t="s">
        <v>234</v>
      </c>
      <c r="CC632" s="3">
        <v>34285</v>
      </c>
      <c r="CD632" t="s">
        <v>1682</v>
      </c>
      <c r="CE632" t="s">
        <v>1683</v>
      </c>
      <c r="CF632" s="4">
        <v>9.17</v>
      </c>
      <c r="CG632" s="4">
        <v>13.52</v>
      </c>
      <c r="CH632" s="4">
        <v>0</v>
      </c>
      <c r="CI632" s="4">
        <v>0</v>
      </c>
      <c r="CJ632" t="s">
        <v>123</v>
      </c>
      <c r="CK632" t="s">
        <v>1004</v>
      </c>
      <c r="CL632" t="s">
        <v>7297</v>
      </c>
      <c r="CO632" t="s">
        <v>124</v>
      </c>
      <c r="CP632" t="s">
        <v>121</v>
      </c>
      <c r="CQ632" t="s">
        <v>121</v>
      </c>
      <c r="CR632" t="s">
        <v>113</v>
      </c>
      <c r="CS632" t="s">
        <v>121</v>
      </c>
      <c r="CT632" t="s">
        <v>121</v>
      </c>
      <c r="CU632" t="s">
        <v>121</v>
      </c>
      <c r="CV632" t="s">
        <v>2291</v>
      </c>
      <c r="CW632" t="str">
        <f>"19418098866"</f>
        <v>19418098866</v>
      </c>
      <c r="CX632" t="s">
        <v>7294</v>
      </c>
      <c r="CY632" t="s">
        <v>124</v>
      </c>
      <c r="CZ632" t="s">
        <v>126</v>
      </c>
      <c r="DA632" t="s">
        <v>113</v>
      </c>
      <c r="DB632" t="s">
        <v>121</v>
      </c>
      <c r="DC632" t="s">
        <v>121</v>
      </c>
      <c r="DD632" t="s">
        <v>113</v>
      </c>
    </row>
    <row r="633" spans="1:113" ht="15" customHeight="1" x14ac:dyDescent="0.25">
      <c r="A633" t="s">
        <v>9266</v>
      </c>
      <c r="B633" t="s">
        <v>835</v>
      </c>
      <c r="C633" s="1">
        <v>44112.769617708334</v>
      </c>
      <c r="D633" s="1">
        <v>44175</v>
      </c>
      <c r="E633" t="s">
        <v>113</v>
      </c>
      <c r="F633" t="s">
        <v>561</v>
      </c>
      <c r="G633" t="s">
        <v>12787</v>
      </c>
      <c r="H633" t="s">
        <v>176</v>
      </c>
      <c r="I633">
        <v>40</v>
      </c>
      <c r="K633" s="1">
        <v>44197</v>
      </c>
      <c r="L633" s="1">
        <v>44470</v>
      </c>
      <c r="O633" t="s">
        <v>132</v>
      </c>
      <c r="P633" t="s">
        <v>9267</v>
      </c>
      <c r="R633" t="s">
        <v>9268</v>
      </c>
      <c r="T633" t="s">
        <v>7457</v>
      </c>
      <c r="U633" t="s">
        <v>182</v>
      </c>
      <c r="V633" s="3">
        <v>97325</v>
      </c>
      <c r="W633" t="s">
        <v>117</v>
      </c>
      <c r="Y633">
        <v>15037492288</v>
      </c>
      <c r="AA633">
        <v>115310</v>
      </c>
      <c r="AB633" t="s">
        <v>7458</v>
      </c>
      <c r="AC633" t="s">
        <v>5327</v>
      </c>
      <c r="AD633" t="s">
        <v>124</v>
      </c>
      <c r="AE633" t="s">
        <v>263</v>
      </c>
      <c r="AF633" t="s">
        <v>9268</v>
      </c>
      <c r="AH633" t="s">
        <v>7457</v>
      </c>
      <c r="AI633" t="s">
        <v>182</v>
      </c>
      <c r="AJ633" s="3">
        <v>97325</v>
      </c>
      <c r="AK633" t="s">
        <v>117</v>
      </c>
      <c r="AM633">
        <v>15037492288</v>
      </c>
      <c r="AO633" t="s">
        <v>9269</v>
      </c>
      <c r="AP633" t="s">
        <v>239</v>
      </c>
      <c r="AQ633" t="s">
        <v>929</v>
      </c>
      <c r="AR633" t="s">
        <v>930</v>
      </c>
      <c r="AS633" t="s">
        <v>931</v>
      </c>
      <c r="AT633" t="s">
        <v>932</v>
      </c>
      <c r="AU633" t="s">
        <v>475</v>
      </c>
      <c r="AV633" t="s">
        <v>476</v>
      </c>
      <c r="AW633" t="s">
        <v>324</v>
      </c>
      <c r="AX633" s="3">
        <v>83814</v>
      </c>
      <c r="AY633" t="s">
        <v>117</v>
      </c>
      <c r="BA633">
        <v>12087772654</v>
      </c>
      <c r="BC633" t="s">
        <v>933</v>
      </c>
      <c r="BD633" t="s">
        <v>478</v>
      </c>
      <c r="BG633" t="s">
        <v>182</v>
      </c>
      <c r="BH633" s="1">
        <v>44112.833333333336</v>
      </c>
      <c r="BI633">
        <v>40</v>
      </c>
      <c r="BJ633">
        <v>0</v>
      </c>
      <c r="BK633">
        <v>8</v>
      </c>
      <c r="BL633">
        <v>8</v>
      </c>
      <c r="BM633">
        <v>8</v>
      </c>
      <c r="BN633">
        <v>8</v>
      </c>
      <c r="BO633">
        <v>8</v>
      </c>
      <c r="BP633">
        <v>0</v>
      </c>
      <c r="BQ633" t="str">
        <f>"8:00 AM"</f>
        <v>8:00 AM</v>
      </c>
      <c r="BR633" t="str">
        <f>"5:00 PM"</f>
        <v>5:00 PM</v>
      </c>
      <c r="BS633" t="s">
        <v>120</v>
      </c>
      <c r="BT633">
        <v>0</v>
      </c>
      <c r="BU633">
        <v>3</v>
      </c>
      <c r="BV633" t="s">
        <v>113</v>
      </c>
      <c r="BW633">
        <v>0</v>
      </c>
      <c r="BX633" t="s">
        <v>9270</v>
      </c>
      <c r="BY633" t="s">
        <v>9271</v>
      </c>
      <c r="CA633" t="s">
        <v>3558</v>
      </c>
      <c r="CB633" t="s">
        <v>182</v>
      </c>
      <c r="CC633" s="3">
        <v>97471</v>
      </c>
      <c r="CD633" t="s">
        <v>3566</v>
      </c>
      <c r="CE633" t="s">
        <v>3567</v>
      </c>
      <c r="CF633" s="4">
        <v>14.6</v>
      </c>
      <c r="CG633" s="4">
        <v>20.04</v>
      </c>
      <c r="CH633" s="4">
        <v>21.9</v>
      </c>
      <c r="CI633" s="4">
        <v>30.06</v>
      </c>
      <c r="CJ633" t="s">
        <v>123</v>
      </c>
      <c r="CK633" t="s">
        <v>603</v>
      </c>
      <c r="CL633" t="s">
        <v>9272</v>
      </c>
      <c r="CO633" t="s">
        <v>124</v>
      </c>
      <c r="CP633" t="s">
        <v>121</v>
      </c>
      <c r="CQ633" t="s">
        <v>121</v>
      </c>
      <c r="CR633" t="s">
        <v>121</v>
      </c>
      <c r="CS633" t="s">
        <v>113</v>
      </c>
      <c r="CT633" t="s">
        <v>121</v>
      </c>
      <c r="CU633" t="s">
        <v>121</v>
      </c>
      <c r="CV633" t="s">
        <v>485</v>
      </c>
      <c r="CW633" t="str">
        <f>"15037492288"</f>
        <v>15037492288</v>
      </c>
      <c r="CX633" t="s">
        <v>9269</v>
      </c>
      <c r="CY633" t="s">
        <v>124</v>
      </c>
      <c r="CZ633" t="s">
        <v>126</v>
      </c>
      <c r="DA633" t="s">
        <v>113</v>
      </c>
      <c r="DB633" t="s">
        <v>121</v>
      </c>
      <c r="DC633" t="s">
        <v>121</v>
      </c>
      <c r="DD633" t="s">
        <v>113</v>
      </c>
    </row>
    <row r="634" spans="1:113" ht="15" customHeight="1" x14ac:dyDescent="0.25">
      <c r="A634" t="s">
        <v>3411</v>
      </c>
      <c r="B634" t="s">
        <v>1009</v>
      </c>
      <c r="C634" s="1">
        <v>44113.280892129631</v>
      </c>
      <c r="D634" s="1">
        <v>44160</v>
      </c>
      <c r="E634" t="s">
        <v>113</v>
      </c>
      <c r="F634" t="s">
        <v>984</v>
      </c>
      <c r="G634" t="s">
        <v>12798</v>
      </c>
      <c r="H634" t="s">
        <v>649</v>
      </c>
      <c r="I634">
        <v>15</v>
      </c>
      <c r="J634">
        <v>15</v>
      </c>
      <c r="K634" s="1">
        <v>44203</v>
      </c>
      <c r="L634" s="1">
        <v>44506</v>
      </c>
      <c r="M634" s="1">
        <v>44203</v>
      </c>
      <c r="N634" s="1">
        <v>44506</v>
      </c>
      <c r="O634" t="s">
        <v>132</v>
      </c>
      <c r="P634" t="s">
        <v>3412</v>
      </c>
      <c r="Q634" t="s">
        <v>3413</v>
      </c>
      <c r="R634" t="s">
        <v>3414</v>
      </c>
      <c r="T634" t="s">
        <v>3415</v>
      </c>
      <c r="U634" t="s">
        <v>158</v>
      </c>
      <c r="V634" s="3">
        <v>78415</v>
      </c>
      <c r="W634" t="s">
        <v>117</v>
      </c>
      <c r="Y634">
        <v>18064381183</v>
      </c>
      <c r="AA634">
        <v>71399</v>
      </c>
      <c r="AB634" t="s">
        <v>785</v>
      </c>
      <c r="AC634" t="s">
        <v>3416</v>
      </c>
      <c r="AE634" t="s">
        <v>161</v>
      </c>
      <c r="AF634" t="s">
        <v>3414</v>
      </c>
      <c r="AH634" t="s">
        <v>3415</v>
      </c>
      <c r="AI634" t="s">
        <v>158</v>
      </c>
      <c r="AJ634" s="3">
        <v>78415</v>
      </c>
      <c r="AK634" t="s">
        <v>117</v>
      </c>
      <c r="AM634">
        <v>18064381183</v>
      </c>
      <c r="AO634" t="s">
        <v>3417</v>
      </c>
      <c r="AP634" t="s">
        <v>239</v>
      </c>
      <c r="AQ634" t="s">
        <v>991</v>
      </c>
      <c r="AR634" t="s">
        <v>992</v>
      </c>
      <c r="AS634" t="s">
        <v>993</v>
      </c>
      <c r="AT634" t="s">
        <v>994</v>
      </c>
      <c r="AU634" t="s">
        <v>995</v>
      </c>
      <c r="AV634" t="s">
        <v>996</v>
      </c>
      <c r="AW634" t="s">
        <v>158</v>
      </c>
      <c r="AX634" s="3">
        <v>78550</v>
      </c>
      <c r="AY634" t="s">
        <v>117</v>
      </c>
      <c r="AZ634" t="s">
        <v>124</v>
      </c>
      <c r="BA634">
        <v>19564408720</v>
      </c>
      <c r="BB634">
        <v>0</v>
      </c>
      <c r="BC634" t="s">
        <v>1143</v>
      </c>
      <c r="BD634" t="s">
        <v>998</v>
      </c>
      <c r="BG634" t="s">
        <v>158</v>
      </c>
      <c r="BH634" s="1">
        <v>44112.833333333336</v>
      </c>
      <c r="BI634">
        <v>40</v>
      </c>
      <c r="BJ634">
        <v>8</v>
      </c>
      <c r="BK634">
        <v>0</v>
      </c>
      <c r="BL634">
        <v>0</v>
      </c>
      <c r="BM634">
        <v>8</v>
      </c>
      <c r="BN634">
        <v>8</v>
      </c>
      <c r="BO634">
        <v>8</v>
      </c>
      <c r="BP634">
        <v>8</v>
      </c>
      <c r="BQ634" t="str">
        <f>"1:00 PM"</f>
        <v>1:00 PM</v>
      </c>
      <c r="BR634" t="str">
        <f>"10:00 PM"</f>
        <v>10:00 PM</v>
      </c>
      <c r="BS634" t="s">
        <v>120</v>
      </c>
      <c r="BT634">
        <v>0</v>
      </c>
      <c r="BU634">
        <v>0</v>
      </c>
      <c r="BV634" t="s">
        <v>113</v>
      </c>
      <c r="BW634">
        <v>0</v>
      </c>
      <c r="BX634" t="s">
        <v>999</v>
      </c>
      <c r="BY634" t="s">
        <v>3414</v>
      </c>
      <c r="CA634" t="s">
        <v>3415</v>
      </c>
      <c r="CB634" t="s">
        <v>158</v>
      </c>
      <c r="CC634" s="3">
        <v>78415</v>
      </c>
      <c r="CD634" t="s">
        <v>3418</v>
      </c>
      <c r="CE634" t="s">
        <v>3419</v>
      </c>
      <c r="CF634" s="4">
        <v>9.2899999999999991</v>
      </c>
      <c r="CG634" s="4">
        <v>12.53</v>
      </c>
      <c r="CJ634" t="s">
        <v>123</v>
      </c>
      <c r="CK634" t="s">
        <v>1004</v>
      </c>
      <c r="CL634" t="s">
        <v>3420</v>
      </c>
      <c r="CO634" t="s">
        <v>124</v>
      </c>
      <c r="CP634" t="s">
        <v>121</v>
      </c>
      <c r="CQ634" t="s">
        <v>121</v>
      </c>
      <c r="CR634" t="s">
        <v>113</v>
      </c>
      <c r="CS634" t="s">
        <v>121</v>
      </c>
      <c r="CT634" t="s">
        <v>121</v>
      </c>
      <c r="CU634" t="s">
        <v>121</v>
      </c>
      <c r="CV634" t="s">
        <v>3421</v>
      </c>
      <c r="CW634" t="str">
        <f>"18064381183"</f>
        <v>18064381183</v>
      </c>
      <c r="CX634" t="s">
        <v>3417</v>
      </c>
      <c r="CY634" t="s">
        <v>124</v>
      </c>
      <c r="CZ634" t="s">
        <v>126</v>
      </c>
      <c r="DA634" t="s">
        <v>113</v>
      </c>
      <c r="DB634" t="s">
        <v>121</v>
      </c>
      <c r="DC634" t="s">
        <v>121</v>
      </c>
      <c r="DD634" t="s">
        <v>113</v>
      </c>
    </row>
    <row r="635" spans="1:113" ht="15" customHeight="1" x14ac:dyDescent="0.25">
      <c r="A635" t="s">
        <v>12474</v>
      </c>
      <c r="B635" t="s">
        <v>311</v>
      </c>
      <c r="C635" s="1">
        <v>44113.283476041666</v>
      </c>
      <c r="D635" s="1">
        <v>44158</v>
      </c>
      <c r="E635" t="s">
        <v>113</v>
      </c>
      <c r="F635" t="s">
        <v>984</v>
      </c>
      <c r="G635" t="s">
        <v>12798</v>
      </c>
      <c r="H635" t="s">
        <v>649</v>
      </c>
      <c r="I635">
        <v>50</v>
      </c>
      <c r="J635">
        <v>47</v>
      </c>
      <c r="K635" s="1">
        <v>44203</v>
      </c>
      <c r="L635" s="1">
        <v>44506</v>
      </c>
      <c r="M635" s="1">
        <v>44203</v>
      </c>
      <c r="N635" s="1">
        <v>44506</v>
      </c>
      <c r="O635" t="s">
        <v>132</v>
      </c>
      <c r="P635" t="s">
        <v>12475</v>
      </c>
      <c r="R635" t="s">
        <v>12476</v>
      </c>
      <c r="S635" t="s">
        <v>12477</v>
      </c>
      <c r="T635" t="s">
        <v>157</v>
      </c>
      <c r="U635" t="s">
        <v>158</v>
      </c>
      <c r="V635" s="3">
        <v>78735</v>
      </c>
      <c r="W635" t="s">
        <v>117</v>
      </c>
      <c r="Y635">
        <v>15122824442</v>
      </c>
      <c r="AA635">
        <v>711190</v>
      </c>
      <c r="AB635" t="s">
        <v>12478</v>
      </c>
      <c r="AC635" t="s">
        <v>1014</v>
      </c>
      <c r="AE635" t="s">
        <v>263</v>
      </c>
      <c r="AF635" t="s">
        <v>12476</v>
      </c>
      <c r="AG635" t="s">
        <v>12479</v>
      </c>
      <c r="AH635" t="s">
        <v>157</v>
      </c>
      <c r="AI635" t="s">
        <v>158</v>
      </c>
      <c r="AJ635" s="3">
        <v>78735</v>
      </c>
      <c r="AK635" t="s">
        <v>117</v>
      </c>
      <c r="AM635">
        <v>15129140395</v>
      </c>
      <c r="AO635" t="s">
        <v>12480</v>
      </c>
      <c r="AP635" t="s">
        <v>239</v>
      </c>
      <c r="AQ635" t="s">
        <v>991</v>
      </c>
      <c r="AR635" t="s">
        <v>992</v>
      </c>
      <c r="AS635" t="s">
        <v>993</v>
      </c>
      <c r="AT635" t="s">
        <v>994</v>
      </c>
      <c r="AU635" t="s">
        <v>995</v>
      </c>
      <c r="AV635" t="s">
        <v>996</v>
      </c>
      <c r="AW635" t="s">
        <v>158</v>
      </c>
      <c r="AX635" s="3">
        <v>78550</v>
      </c>
      <c r="AY635" t="s">
        <v>117</v>
      </c>
      <c r="AZ635" t="s">
        <v>124</v>
      </c>
      <c r="BA635">
        <v>19564408720</v>
      </c>
      <c r="BB635">
        <v>0</v>
      </c>
      <c r="BC635" t="s">
        <v>997</v>
      </c>
      <c r="BD635" t="s">
        <v>998</v>
      </c>
      <c r="BG635" t="s">
        <v>158</v>
      </c>
      <c r="BH635" s="1">
        <v>44112.833333333336</v>
      </c>
      <c r="BI635">
        <v>40</v>
      </c>
      <c r="BJ635">
        <v>8</v>
      </c>
      <c r="BK635">
        <v>0</v>
      </c>
      <c r="BL635">
        <v>0</v>
      </c>
      <c r="BM635">
        <v>8</v>
      </c>
      <c r="BN635">
        <v>8</v>
      </c>
      <c r="BO635">
        <v>8</v>
      </c>
      <c r="BP635">
        <v>8</v>
      </c>
      <c r="BQ635" t="str">
        <f>"1:00 PM"</f>
        <v>1:00 PM</v>
      </c>
      <c r="BR635" t="str">
        <f>"10:00 PM"</f>
        <v>10:00 PM</v>
      </c>
      <c r="BS635" t="s">
        <v>120</v>
      </c>
      <c r="BT635">
        <v>0</v>
      </c>
      <c r="BU635">
        <v>0</v>
      </c>
      <c r="BV635" t="s">
        <v>113</v>
      </c>
      <c r="BW635">
        <v>0</v>
      </c>
      <c r="BX635" t="s">
        <v>999</v>
      </c>
      <c r="BY635" t="s">
        <v>11325</v>
      </c>
      <c r="CA635" t="s">
        <v>11326</v>
      </c>
      <c r="CB635" t="s">
        <v>158</v>
      </c>
      <c r="CC635" s="3">
        <v>78612</v>
      </c>
      <c r="CD635" t="s">
        <v>11327</v>
      </c>
      <c r="CE635" t="s">
        <v>172</v>
      </c>
      <c r="CF635" s="4">
        <v>9.23</v>
      </c>
      <c r="CG635" s="4">
        <v>14.97</v>
      </c>
      <c r="CJ635" t="s">
        <v>123</v>
      </c>
      <c r="CK635" t="s">
        <v>1004</v>
      </c>
      <c r="CL635" t="s">
        <v>12481</v>
      </c>
      <c r="CO635" t="s">
        <v>124</v>
      </c>
      <c r="CP635" t="s">
        <v>121</v>
      </c>
      <c r="CQ635" t="s">
        <v>121</v>
      </c>
      <c r="CR635" t="s">
        <v>113</v>
      </c>
      <c r="CS635" t="s">
        <v>121</v>
      </c>
      <c r="CT635" t="s">
        <v>121</v>
      </c>
      <c r="CU635" t="s">
        <v>121</v>
      </c>
      <c r="CV635" t="s">
        <v>8129</v>
      </c>
      <c r="CW635" t="str">
        <f>"15122824442"</f>
        <v>15122824442</v>
      </c>
      <c r="CX635" t="s">
        <v>12480</v>
      </c>
      <c r="CY635" t="s">
        <v>124</v>
      </c>
      <c r="CZ635" t="s">
        <v>126</v>
      </c>
      <c r="DA635" t="s">
        <v>113</v>
      </c>
      <c r="DB635" t="s">
        <v>121</v>
      </c>
      <c r="DC635" t="s">
        <v>121</v>
      </c>
      <c r="DD635" t="s">
        <v>113</v>
      </c>
    </row>
    <row r="636" spans="1:113" ht="15" customHeight="1" x14ac:dyDescent="0.25">
      <c r="A636" t="s">
        <v>11318</v>
      </c>
      <c r="B636" t="s">
        <v>1009</v>
      </c>
      <c r="C636" s="1">
        <v>44113.286271990743</v>
      </c>
      <c r="D636" s="1">
        <v>44151</v>
      </c>
      <c r="E636" t="s">
        <v>113</v>
      </c>
      <c r="F636" t="s">
        <v>2281</v>
      </c>
      <c r="G636" t="s">
        <v>12810</v>
      </c>
      <c r="H636" t="s">
        <v>1675</v>
      </c>
      <c r="I636">
        <v>16</v>
      </c>
      <c r="J636">
        <v>16</v>
      </c>
      <c r="K636" s="1">
        <v>44203</v>
      </c>
      <c r="L636" s="1">
        <v>44506</v>
      </c>
      <c r="M636" s="1">
        <v>44203</v>
      </c>
      <c r="N636" s="1">
        <v>44506</v>
      </c>
      <c r="O636" t="s">
        <v>132</v>
      </c>
      <c r="P636" t="s">
        <v>11319</v>
      </c>
      <c r="R636" t="s">
        <v>11320</v>
      </c>
      <c r="S636" t="s">
        <v>11321</v>
      </c>
      <c r="T636" t="s">
        <v>157</v>
      </c>
      <c r="U636" t="s">
        <v>158</v>
      </c>
      <c r="V636" s="3">
        <v>78702</v>
      </c>
      <c r="W636" t="s">
        <v>117</v>
      </c>
      <c r="Y636">
        <v>15126192510</v>
      </c>
      <c r="AA636">
        <v>71399</v>
      </c>
      <c r="AB636" t="s">
        <v>11322</v>
      </c>
      <c r="AC636" t="s">
        <v>11323</v>
      </c>
      <c r="AE636" t="s">
        <v>161</v>
      </c>
      <c r="AF636" t="s">
        <v>11320</v>
      </c>
      <c r="AG636" t="s">
        <v>11321</v>
      </c>
      <c r="AH636" t="s">
        <v>157</v>
      </c>
      <c r="AI636" t="s">
        <v>158</v>
      </c>
      <c r="AJ636" s="3">
        <v>78702</v>
      </c>
      <c r="AK636" t="s">
        <v>117</v>
      </c>
      <c r="AM636">
        <v>15126192510</v>
      </c>
      <c r="AO636" t="s">
        <v>11324</v>
      </c>
      <c r="AP636" t="s">
        <v>239</v>
      </c>
      <c r="AQ636" t="s">
        <v>991</v>
      </c>
      <c r="AR636" t="s">
        <v>992</v>
      </c>
      <c r="AS636" t="s">
        <v>993</v>
      </c>
      <c r="AT636" t="s">
        <v>994</v>
      </c>
      <c r="AU636" t="s">
        <v>995</v>
      </c>
      <c r="AV636" t="s">
        <v>996</v>
      </c>
      <c r="AW636" t="s">
        <v>158</v>
      </c>
      <c r="AX636" s="3">
        <v>78550</v>
      </c>
      <c r="AY636" t="s">
        <v>117</v>
      </c>
      <c r="AZ636" t="s">
        <v>124</v>
      </c>
      <c r="BA636">
        <v>19564408720</v>
      </c>
      <c r="BB636">
        <v>0</v>
      </c>
      <c r="BC636" t="s">
        <v>997</v>
      </c>
      <c r="BD636" t="s">
        <v>998</v>
      </c>
      <c r="BG636" t="s">
        <v>158</v>
      </c>
      <c r="BH636" s="1">
        <v>44112.833333333336</v>
      </c>
      <c r="BI636">
        <v>40</v>
      </c>
      <c r="BJ636">
        <v>8</v>
      </c>
      <c r="BK636">
        <v>0</v>
      </c>
      <c r="BL636">
        <v>0</v>
      </c>
      <c r="BM636">
        <v>8</v>
      </c>
      <c r="BN636">
        <v>8</v>
      </c>
      <c r="BO636">
        <v>8</v>
      </c>
      <c r="BP636">
        <v>8</v>
      </c>
      <c r="BQ636" t="str">
        <f>"1:00 PM"</f>
        <v>1:00 PM</v>
      </c>
      <c r="BR636" t="str">
        <f>"10:00 PM"</f>
        <v>10:00 PM</v>
      </c>
      <c r="BS636" t="s">
        <v>120</v>
      </c>
      <c r="BT636">
        <v>0</v>
      </c>
      <c r="BU636">
        <v>0</v>
      </c>
      <c r="BV636" t="s">
        <v>113</v>
      </c>
      <c r="BW636">
        <v>0</v>
      </c>
      <c r="BX636" t="s">
        <v>999</v>
      </c>
      <c r="BY636" t="s">
        <v>11325</v>
      </c>
      <c r="CA636" t="s">
        <v>11326</v>
      </c>
      <c r="CB636" t="s">
        <v>158</v>
      </c>
      <c r="CC636" s="3">
        <v>78612</v>
      </c>
      <c r="CD636" t="s">
        <v>11327</v>
      </c>
      <c r="CE636" t="s">
        <v>172</v>
      </c>
      <c r="CF636" s="4">
        <v>8.84</v>
      </c>
      <c r="CG636" s="4">
        <v>12.98</v>
      </c>
      <c r="CJ636" t="s">
        <v>123</v>
      </c>
      <c r="CK636" t="s">
        <v>1004</v>
      </c>
      <c r="CL636" t="s">
        <v>11328</v>
      </c>
      <c r="CO636" t="s">
        <v>124</v>
      </c>
      <c r="CP636" t="s">
        <v>121</v>
      </c>
      <c r="CQ636" t="s">
        <v>121</v>
      </c>
      <c r="CR636" t="s">
        <v>113</v>
      </c>
      <c r="CS636" t="s">
        <v>121</v>
      </c>
      <c r="CT636" t="s">
        <v>121</v>
      </c>
      <c r="CU636" t="s">
        <v>121</v>
      </c>
      <c r="CV636" t="s">
        <v>2449</v>
      </c>
      <c r="CW636" t="str">
        <f>"15126192510"</f>
        <v>15126192510</v>
      </c>
      <c r="CX636" t="s">
        <v>11324</v>
      </c>
      <c r="CY636" t="s">
        <v>124</v>
      </c>
      <c r="CZ636" t="s">
        <v>126</v>
      </c>
      <c r="DA636" t="s">
        <v>113</v>
      </c>
      <c r="DB636" t="s">
        <v>121</v>
      </c>
      <c r="DC636" t="s">
        <v>121</v>
      </c>
      <c r="DD636" t="s">
        <v>113</v>
      </c>
    </row>
    <row r="637" spans="1:113" ht="15" customHeight="1" x14ac:dyDescent="0.25">
      <c r="A637" t="s">
        <v>10636</v>
      </c>
      <c r="B637" t="s">
        <v>1009</v>
      </c>
      <c r="C637" s="1">
        <v>44113.406437268517</v>
      </c>
      <c r="D637" s="1">
        <v>44151</v>
      </c>
      <c r="E637" t="s">
        <v>113</v>
      </c>
      <c r="F637" t="s">
        <v>3275</v>
      </c>
      <c r="G637" t="s">
        <v>12798</v>
      </c>
      <c r="H637" t="s">
        <v>649</v>
      </c>
      <c r="I637">
        <v>14</v>
      </c>
      <c r="J637">
        <v>14</v>
      </c>
      <c r="K637" s="1">
        <v>44203</v>
      </c>
      <c r="L637" s="1">
        <v>44506</v>
      </c>
      <c r="M637" s="1">
        <v>44203</v>
      </c>
      <c r="N637" s="1">
        <v>44506</v>
      </c>
      <c r="O637" t="s">
        <v>132</v>
      </c>
      <c r="P637" t="s">
        <v>10637</v>
      </c>
      <c r="R637" t="s">
        <v>10638</v>
      </c>
      <c r="S637" t="s">
        <v>124</v>
      </c>
      <c r="T637" t="s">
        <v>6389</v>
      </c>
      <c r="U637" t="s">
        <v>234</v>
      </c>
      <c r="V637" s="3">
        <v>34748</v>
      </c>
      <c r="W637" t="s">
        <v>117</v>
      </c>
      <c r="X637" t="s">
        <v>124</v>
      </c>
      <c r="Y637">
        <v>13522678969</v>
      </c>
      <c r="Z637">
        <v>0</v>
      </c>
      <c r="AA637">
        <v>71399</v>
      </c>
      <c r="AB637" t="s">
        <v>10639</v>
      </c>
      <c r="AC637" t="s">
        <v>3835</v>
      </c>
      <c r="AE637" t="s">
        <v>207</v>
      </c>
      <c r="AF637" t="s">
        <v>10638</v>
      </c>
      <c r="AG637" t="s">
        <v>124</v>
      </c>
      <c r="AH637" t="s">
        <v>6389</v>
      </c>
      <c r="AI637" t="s">
        <v>234</v>
      </c>
      <c r="AJ637" s="3">
        <v>34748</v>
      </c>
      <c r="AK637" t="s">
        <v>117</v>
      </c>
      <c r="AM637">
        <v>17408080400</v>
      </c>
      <c r="AN637">
        <v>0</v>
      </c>
      <c r="AO637" t="s">
        <v>10640</v>
      </c>
      <c r="AP637" t="s">
        <v>239</v>
      </c>
      <c r="AQ637" t="s">
        <v>991</v>
      </c>
      <c r="AR637" t="s">
        <v>992</v>
      </c>
      <c r="AS637" t="s">
        <v>993</v>
      </c>
      <c r="AT637" t="s">
        <v>994</v>
      </c>
      <c r="AU637" t="s">
        <v>995</v>
      </c>
      <c r="AV637" t="s">
        <v>996</v>
      </c>
      <c r="AW637" t="s">
        <v>158</v>
      </c>
      <c r="AX637" s="3">
        <v>78550</v>
      </c>
      <c r="AY637" t="s">
        <v>117</v>
      </c>
      <c r="AZ637" t="s">
        <v>124</v>
      </c>
      <c r="BA637">
        <v>19564408720</v>
      </c>
      <c r="BB637">
        <v>0</v>
      </c>
      <c r="BC637" t="s">
        <v>1143</v>
      </c>
      <c r="BD637" t="s">
        <v>998</v>
      </c>
      <c r="BG637" t="s">
        <v>234</v>
      </c>
      <c r="BH637" s="1">
        <v>44111.833333333336</v>
      </c>
      <c r="BI637">
        <v>40</v>
      </c>
      <c r="BJ637">
        <v>8</v>
      </c>
      <c r="BK637">
        <v>0</v>
      </c>
      <c r="BL637">
        <v>0</v>
      </c>
      <c r="BM637">
        <v>8</v>
      </c>
      <c r="BN637">
        <v>8</v>
      </c>
      <c r="BO637">
        <v>8</v>
      </c>
      <c r="BP637">
        <v>8</v>
      </c>
      <c r="BQ637" t="str">
        <f>"1:00 PM"</f>
        <v>1:00 PM</v>
      </c>
      <c r="BR637" t="str">
        <f>"10:00 PM"</f>
        <v>10:00 PM</v>
      </c>
      <c r="BS637" t="s">
        <v>120</v>
      </c>
      <c r="BT637">
        <v>0</v>
      </c>
      <c r="BU637">
        <v>0</v>
      </c>
      <c r="BV637" t="s">
        <v>113</v>
      </c>
      <c r="BW637">
        <v>0</v>
      </c>
      <c r="BX637" t="s">
        <v>999</v>
      </c>
      <c r="BY637" t="s">
        <v>10638</v>
      </c>
      <c r="CA637" t="s">
        <v>6389</v>
      </c>
      <c r="CB637" t="s">
        <v>234</v>
      </c>
      <c r="CC637" s="3">
        <v>34748</v>
      </c>
      <c r="CD637" t="s">
        <v>6192</v>
      </c>
      <c r="CE637" t="s">
        <v>10113</v>
      </c>
      <c r="CF637" s="4">
        <v>8.6300000000000008</v>
      </c>
      <c r="CG637" s="4">
        <v>13.3</v>
      </c>
      <c r="CH637" s="4">
        <v>0</v>
      </c>
      <c r="CI637" s="4">
        <v>0</v>
      </c>
      <c r="CJ637" t="s">
        <v>123</v>
      </c>
      <c r="CK637" t="s">
        <v>1004</v>
      </c>
      <c r="CL637" t="s">
        <v>10641</v>
      </c>
      <c r="CO637" t="s">
        <v>124</v>
      </c>
      <c r="CP637" t="s">
        <v>121</v>
      </c>
      <c r="CQ637" t="s">
        <v>121</v>
      </c>
      <c r="CR637" t="s">
        <v>113</v>
      </c>
      <c r="CS637" t="s">
        <v>121</v>
      </c>
      <c r="CT637" t="s">
        <v>121</v>
      </c>
      <c r="CU637" t="s">
        <v>121</v>
      </c>
      <c r="CV637" t="s">
        <v>3288</v>
      </c>
      <c r="CW637" t="str">
        <f>"17408080400"</f>
        <v>17408080400</v>
      </c>
      <c r="CX637" t="s">
        <v>10640</v>
      </c>
      <c r="CY637" t="s">
        <v>124</v>
      </c>
      <c r="CZ637" t="s">
        <v>126</v>
      </c>
      <c r="DA637" t="s">
        <v>113</v>
      </c>
      <c r="DB637" t="s">
        <v>121</v>
      </c>
      <c r="DC637" t="s">
        <v>121</v>
      </c>
      <c r="DD637" t="s">
        <v>113</v>
      </c>
    </row>
    <row r="638" spans="1:113" ht="15" customHeight="1" x14ac:dyDescent="0.25">
      <c r="A638" t="s">
        <v>3244</v>
      </c>
      <c r="B638" t="s">
        <v>129</v>
      </c>
      <c r="C638" s="1">
        <v>44113.448316782407</v>
      </c>
      <c r="D638" s="1">
        <v>44159</v>
      </c>
      <c r="E638" t="s">
        <v>113</v>
      </c>
      <c r="F638" t="s">
        <v>2603</v>
      </c>
      <c r="G638" t="s">
        <v>12817</v>
      </c>
      <c r="H638" t="s">
        <v>2189</v>
      </c>
      <c r="I638">
        <v>20</v>
      </c>
      <c r="J638">
        <v>20</v>
      </c>
      <c r="K638" s="1">
        <v>44200</v>
      </c>
      <c r="L638" s="1">
        <v>44414</v>
      </c>
      <c r="M638" s="1">
        <v>44200</v>
      </c>
      <c r="N638" s="1">
        <v>44414</v>
      </c>
      <c r="O638" t="s">
        <v>115</v>
      </c>
      <c r="P638" t="s">
        <v>3245</v>
      </c>
      <c r="Q638" t="s">
        <v>3246</v>
      </c>
      <c r="R638" t="s">
        <v>3247</v>
      </c>
      <c r="T638" t="s">
        <v>3248</v>
      </c>
      <c r="U638" t="s">
        <v>339</v>
      </c>
      <c r="V638" s="3">
        <v>27529</v>
      </c>
      <c r="W638" t="s">
        <v>117</v>
      </c>
      <c r="Y638">
        <v>19197728780</v>
      </c>
      <c r="AA638">
        <v>238160</v>
      </c>
      <c r="AB638" t="s">
        <v>2918</v>
      </c>
      <c r="AC638" t="s">
        <v>3249</v>
      </c>
      <c r="AE638" t="s">
        <v>3250</v>
      </c>
      <c r="AF638" t="s">
        <v>3247</v>
      </c>
      <c r="AH638" t="s">
        <v>3248</v>
      </c>
      <c r="AI638" t="s">
        <v>339</v>
      </c>
      <c r="AJ638" s="3">
        <v>27529</v>
      </c>
      <c r="AK638" t="s">
        <v>117</v>
      </c>
      <c r="AM638">
        <v>19197728780</v>
      </c>
      <c r="AO638" t="s">
        <v>3251</v>
      </c>
      <c r="AP638" t="s">
        <v>141</v>
      </c>
      <c r="AQ638" t="s">
        <v>3138</v>
      </c>
      <c r="AR638" t="s">
        <v>3139</v>
      </c>
      <c r="AS638" t="s">
        <v>1624</v>
      </c>
      <c r="AT638" t="s">
        <v>3252</v>
      </c>
      <c r="AU638" t="s">
        <v>3253</v>
      </c>
      <c r="AV638" t="s">
        <v>3254</v>
      </c>
      <c r="AW638" t="s">
        <v>147</v>
      </c>
      <c r="AX638" s="3">
        <v>37122</v>
      </c>
      <c r="AY638" t="s">
        <v>117</v>
      </c>
      <c r="BA638">
        <v>19312428584</v>
      </c>
      <c r="BC638" t="s">
        <v>3142</v>
      </c>
      <c r="BD638" t="s">
        <v>3143</v>
      </c>
      <c r="BE638" t="s">
        <v>339</v>
      </c>
      <c r="BF638" t="s">
        <v>274</v>
      </c>
      <c r="BG638" t="s">
        <v>339</v>
      </c>
      <c r="BH638" s="1">
        <v>44111.833333333336</v>
      </c>
      <c r="BI638">
        <v>40</v>
      </c>
      <c r="BJ638">
        <v>0</v>
      </c>
      <c r="BK638">
        <v>8</v>
      </c>
      <c r="BL638">
        <v>8</v>
      </c>
      <c r="BM638">
        <v>8</v>
      </c>
      <c r="BN638">
        <v>8</v>
      </c>
      <c r="BO638">
        <v>8</v>
      </c>
      <c r="BP638">
        <v>0</v>
      </c>
      <c r="BQ638" t="str">
        <f>"9:00 AM"</f>
        <v>9:00 AM</v>
      </c>
      <c r="BR638" t="str">
        <f>"5:00 PM"</f>
        <v>5:00 PM</v>
      </c>
      <c r="BS638" t="s">
        <v>120</v>
      </c>
      <c r="BT638">
        <v>1</v>
      </c>
      <c r="BU638">
        <v>0</v>
      </c>
      <c r="BV638" t="s">
        <v>113</v>
      </c>
      <c r="BW638">
        <v>0</v>
      </c>
      <c r="BX638" t="s">
        <v>3255</v>
      </c>
      <c r="BY638" t="s">
        <v>3247</v>
      </c>
      <c r="CA638" t="s">
        <v>3248</v>
      </c>
      <c r="CB638" t="s">
        <v>339</v>
      </c>
      <c r="CC638" s="3">
        <v>27529</v>
      </c>
      <c r="CD638" t="s">
        <v>3256</v>
      </c>
      <c r="CE638" t="s">
        <v>3257</v>
      </c>
      <c r="CF638" s="4">
        <v>19.28</v>
      </c>
      <c r="CG638" s="4">
        <v>19.28</v>
      </c>
      <c r="CH638" s="4">
        <v>28.92</v>
      </c>
      <c r="CI638" s="4">
        <v>28.92</v>
      </c>
      <c r="CJ638" t="s">
        <v>123</v>
      </c>
      <c r="CK638" t="s">
        <v>3258</v>
      </c>
      <c r="CL638" t="s">
        <v>3259</v>
      </c>
      <c r="CO638" t="s">
        <v>121</v>
      </c>
      <c r="CP638" t="s">
        <v>121</v>
      </c>
      <c r="CQ638" t="s">
        <v>113</v>
      </c>
      <c r="CR638" t="s">
        <v>121</v>
      </c>
      <c r="CS638" t="s">
        <v>121</v>
      </c>
      <c r="CT638" t="s">
        <v>121</v>
      </c>
      <c r="CU638" t="s">
        <v>113</v>
      </c>
      <c r="CV638" t="s">
        <v>124</v>
      </c>
      <c r="CW638" t="str">
        <f>"N/A"</f>
        <v>N/A</v>
      </c>
      <c r="CX638" t="s">
        <v>3251</v>
      </c>
      <c r="CY638" t="s">
        <v>3260</v>
      </c>
      <c r="CZ638" t="s">
        <v>126</v>
      </c>
      <c r="DA638" t="s">
        <v>113</v>
      </c>
      <c r="DB638" t="s">
        <v>121</v>
      </c>
      <c r="DC638" t="s">
        <v>121</v>
      </c>
      <c r="DD638" t="s">
        <v>113</v>
      </c>
    </row>
    <row r="639" spans="1:113" ht="15" customHeight="1" x14ac:dyDescent="0.25">
      <c r="A639" t="s">
        <v>3261</v>
      </c>
      <c r="B639" t="s">
        <v>1388</v>
      </c>
      <c r="C639" s="1">
        <v>44113.483262152775</v>
      </c>
      <c r="D639" s="1">
        <v>44119</v>
      </c>
      <c r="E639" t="s">
        <v>113</v>
      </c>
      <c r="F639" t="s">
        <v>1571</v>
      </c>
      <c r="G639" t="s">
        <v>12786</v>
      </c>
      <c r="H639" t="s">
        <v>131</v>
      </c>
      <c r="I639">
        <v>30</v>
      </c>
      <c r="K639" s="1">
        <v>44150</v>
      </c>
      <c r="L639" s="1">
        <v>44226</v>
      </c>
      <c r="O639" t="s">
        <v>854</v>
      </c>
      <c r="P639" t="s">
        <v>3262</v>
      </c>
      <c r="R639" t="s">
        <v>3263</v>
      </c>
      <c r="T639" t="s">
        <v>3264</v>
      </c>
      <c r="U639" t="s">
        <v>1047</v>
      </c>
      <c r="V639" s="3">
        <v>64120</v>
      </c>
      <c r="W639" t="s">
        <v>117</v>
      </c>
      <c r="Y639">
        <v>18164360748</v>
      </c>
      <c r="AA639">
        <v>56173</v>
      </c>
      <c r="AB639" t="s">
        <v>3265</v>
      </c>
      <c r="AC639" t="s">
        <v>1068</v>
      </c>
      <c r="AE639" t="s">
        <v>2272</v>
      </c>
      <c r="AF639" t="s">
        <v>3263</v>
      </c>
      <c r="AH639" t="s">
        <v>3266</v>
      </c>
      <c r="AI639" t="s">
        <v>1047</v>
      </c>
      <c r="AJ639" s="3">
        <v>64120</v>
      </c>
      <c r="AK639" t="s">
        <v>117</v>
      </c>
      <c r="AM639">
        <v>18164360748</v>
      </c>
      <c r="AO639" t="s">
        <v>3267</v>
      </c>
      <c r="AP639" t="s">
        <v>239</v>
      </c>
      <c r="AQ639" t="s">
        <v>1548</v>
      </c>
      <c r="AR639" t="s">
        <v>1549</v>
      </c>
      <c r="AS639" t="s">
        <v>1550</v>
      </c>
      <c r="AT639" t="s">
        <v>1551</v>
      </c>
      <c r="AV639" t="s">
        <v>1552</v>
      </c>
      <c r="AW639" t="s">
        <v>610</v>
      </c>
      <c r="AX639" s="3">
        <v>23223</v>
      </c>
      <c r="AY639" t="s">
        <v>117</v>
      </c>
      <c r="AZ639" t="s">
        <v>610</v>
      </c>
      <c r="BA639">
        <v>18043019607</v>
      </c>
      <c r="BC639" t="s">
        <v>1553</v>
      </c>
      <c r="BD639" t="s">
        <v>1554</v>
      </c>
      <c r="BG639" t="s">
        <v>1047</v>
      </c>
      <c r="BH639" s="1">
        <v>44112.833333333336</v>
      </c>
      <c r="BI639">
        <v>45</v>
      </c>
      <c r="BJ639">
        <v>0</v>
      </c>
      <c r="BK639">
        <v>9</v>
      </c>
      <c r="BL639">
        <v>9</v>
      </c>
      <c r="BM639">
        <v>9</v>
      </c>
      <c r="BN639">
        <v>9</v>
      </c>
      <c r="BO639">
        <v>9</v>
      </c>
      <c r="BP639">
        <v>0</v>
      </c>
      <c r="BQ639" t="str">
        <f>"7:00 AM"</f>
        <v>7:00 AM</v>
      </c>
      <c r="BR639" t="str">
        <f>"4:00 PM"</f>
        <v>4:00 PM</v>
      </c>
      <c r="BS639" t="s">
        <v>120</v>
      </c>
      <c r="BT639">
        <v>0</v>
      </c>
      <c r="BU639">
        <v>3</v>
      </c>
      <c r="BV639" t="s">
        <v>113</v>
      </c>
      <c r="BW639">
        <v>0</v>
      </c>
      <c r="BX639" s="2" t="s">
        <v>3268</v>
      </c>
      <c r="BY639" t="s">
        <v>3269</v>
      </c>
      <c r="CA639" t="s">
        <v>3266</v>
      </c>
      <c r="CB639" t="s">
        <v>1047</v>
      </c>
      <c r="CC639" s="3">
        <v>64120</v>
      </c>
      <c r="CD639" t="s">
        <v>137</v>
      </c>
      <c r="CE639" t="s">
        <v>3270</v>
      </c>
      <c r="CF639" s="4">
        <v>18.010000000000002</v>
      </c>
      <c r="CH639" s="4">
        <v>27.02</v>
      </c>
      <c r="CK639" t="s">
        <v>3271</v>
      </c>
      <c r="CL639" t="s">
        <v>3272</v>
      </c>
      <c r="CO639" t="s">
        <v>121</v>
      </c>
      <c r="CP639" t="s">
        <v>121</v>
      </c>
      <c r="CQ639" t="s">
        <v>121</v>
      </c>
      <c r="CR639" t="s">
        <v>121</v>
      </c>
      <c r="CS639" t="s">
        <v>113</v>
      </c>
      <c r="CT639" t="s">
        <v>121</v>
      </c>
      <c r="CU639" t="s">
        <v>113</v>
      </c>
      <c r="CV639" t="s">
        <v>3273</v>
      </c>
      <c r="CW639" t="str">
        <f>"18164360748"</f>
        <v>18164360748</v>
      </c>
      <c r="CX639" t="s">
        <v>3267</v>
      </c>
      <c r="CY639" t="s">
        <v>124</v>
      </c>
      <c r="CZ639" t="s">
        <v>126</v>
      </c>
      <c r="DA639" t="s">
        <v>113</v>
      </c>
      <c r="DB639" t="s">
        <v>121</v>
      </c>
      <c r="DC639" t="s">
        <v>121</v>
      </c>
      <c r="DD639" t="s">
        <v>113</v>
      </c>
      <c r="DE639" t="s">
        <v>1548</v>
      </c>
      <c r="DF639" t="s">
        <v>1549</v>
      </c>
      <c r="DG639" t="s">
        <v>931</v>
      </c>
      <c r="DH639" t="s">
        <v>1554</v>
      </c>
      <c r="DI639" t="s">
        <v>1553</v>
      </c>
    </row>
    <row r="640" spans="1:113" ht="15" customHeight="1" x14ac:dyDescent="0.25">
      <c r="A640" t="s">
        <v>9284</v>
      </c>
      <c r="B640" t="s">
        <v>1009</v>
      </c>
      <c r="C640" s="1">
        <v>44113.547510416669</v>
      </c>
      <c r="D640" s="1">
        <v>44160</v>
      </c>
      <c r="E640" t="s">
        <v>113</v>
      </c>
      <c r="F640" t="s">
        <v>561</v>
      </c>
      <c r="G640" t="s">
        <v>12787</v>
      </c>
      <c r="H640" t="s">
        <v>176</v>
      </c>
      <c r="I640">
        <v>23</v>
      </c>
      <c r="J640">
        <v>23</v>
      </c>
      <c r="K640" s="1">
        <v>44200</v>
      </c>
      <c r="L640" s="1">
        <v>44497</v>
      </c>
      <c r="M640" s="1">
        <v>44200</v>
      </c>
      <c r="N640" s="1">
        <v>44497</v>
      </c>
      <c r="O640" t="s">
        <v>132</v>
      </c>
      <c r="P640" t="s">
        <v>9285</v>
      </c>
      <c r="R640" t="s">
        <v>9286</v>
      </c>
      <c r="T640" t="s">
        <v>926</v>
      </c>
      <c r="U640" t="s">
        <v>182</v>
      </c>
      <c r="V640" s="3">
        <v>97501</v>
      </c>
      <c r="W640" t="s">
        <v>117</v>
      </c>
      <c r="Y640">
        <v>15416017512</v>
      </c>
      <c r="AA640">
        <v>11531</v>
      </c>
      <c r="AB640" t="s">
        <v>9287</v>
      </c>
      <c r="AC640" t="s">
        <v>9288</v>
      </c>
      <c r="AD640" t="s">
        <v>124</v>
      </c>
      <c r="AE640" t="s">
        <v>2744</v>
      </c>
      <c r="AF640" t="s">
        <v>9286</v>
      </c>
      <c r="AH640" t="s">
        <v>926</v>
      </c>
      <c r="AI640" t="s">
        <v>182</v>
      </c>
      <c r="AJ640" s="3">
        <v>97501</v>
      </c>
      <c r="AK640" t="s">
        <v>117</v>
      </c>
      <c r="AM640">
        <v>15416017512</v>
      </c>
      <c r="AO640" t="s">
        <v>9289</v>
      </c>
      <c r="AP640" t="s">
        <v>239</v>
      </c>
      <c r="AQ640" t="s">
        <v>573</v>
      </c>
      <c r="AR640" t="s">
        <v>574</v>
      </c>
      <c r="AS640" t="s">
        <v>575</v>
      </c>
      <c r="AT640" t="s">
        <v>576</v>
      </c>
      <c r="AU640" t="s">
        <v>577</v>
      </c>
      <c r="AV640" t="s">
        <v>578</v>
      </c>
      <c r="AW640" t="s">
        <v>324</v>
      </c>
      <c r="AX640" s="3">
        <v>83814</v>
      </c>
      <c r="AY640" t="s">
        <v>117</v>
      </c>
      <c r="BA640">
        <v>12087772654</v>
      </c>
      <c r="BC640" t="s">
        <v>579</v>
      </c>
      <c r="BD640" t="s">
        <v>478</v>
      </c>
      <c r="BG640" t="s">
        <v>182</v>
      </c>
      <c r="BH640" s="1">
        <v>44112.833333333336</v>
      </c>
      <c r="BI640">
        <v>40</v>
      </c>
      <c r="BJ640">
        <v>0</v>
      </c>
      <c r="BK640">
        <v>8</v>
      </c>
      <c r="BL640">
        <v>8</v>
      </c>
      <c r="BM640">
        <v>8</v>
      </c>
      <c r="BN640">
        <v>8</v>
      </c>
      <c r="BO640">
        <v>8</v>
      </c>
      <c r="BP640">
        <v>0</v>
      </c>
      <c r="BQ640" t="str">
        <f>"6:00 AM"</f>
        <v>6:00 AM</v>
      </c>
      <c r="BR640" t="str">
        <f>"3:00 PM"</f>
        <v>3:00 PM</v>
      </c>
      <c r="BS640" t="s">
        <v>120</v>
      </c>
      <c r="BT640">
        <v>0</v>
      </c>
      <c r="BU640">
        <v>3</v>
      </c>
      <c r="BV640" t="s">
        <v>113</v>
      </c>
      <c r="BW640">
        <v>0</v>
      </c>
      <c r="BX640" s="2" t="s">
        <v>9290</v>
      </c>
      <c r="BY640" t="s">
        <v>9291</v>
      </c>
      <c r="CA640" t="s">
        <v>926</v>
      </c>
      <c r="CB640" t="s">
        <v>182</v>
      </c>
      <c r="CC640" s="3">
        <v>97501</v>
      </c>
      <c r="CD640" t="s">
        <v>137</v>
      </c>
      <c r="CE640" t="s">
        <v>582</v>
      </c>
      <c r="CF640" s="4">
        <v>14.52</v>
      </c>
      <c r="CG640" s="4">
        <v>22</v>
      </c>
      <c r="CH640" s="4">
        <v>21.78</v>
      </c>
      <c r="CI640" s="4">
        <v>33</v>
      </c>
      <c r="CJ640" t="s">
        <v>123</v>
      </c>
      <c r="CK640" t="s">
        <v>9292</v>
      </c>
      <c r="CL640" t="s">
        <v>9293</v>
      </c>
      <c r="CM640" t="s">
        <v>9294</v>
      </c>
      <c r="CO640" t="s">
        <v>124</v>
      </c>
      <c r="CP640" t="s">
        <v>121</v>
      </c>
      <c r="CQ640" t="s">
        <v>121</v>
      </c>
      <c r="CR640" t="s">
        <v>121</v>
      </c>
      <c r="CS640" t="s">
        <v>113</v>
      </c>
      <c r="CT640" t="s">
        <v>121</v>
      </c>
      <c r="CU640" t="s">
        <v>121</v>
      </c>
      <c r="CV640" t="s">
        <v>9295</v>
      </c>
      <c r="CW640" t="str">
        <f>"15416017512"</f>
        <v>15416017512</v>
      </c>
      <c r="CX640" t="s">
        <v>9289</v>
      </c>
      <c r="CY640" t="s">
        <v>124</v>
      </c>
      <c r="CZ640" t="s">
        <v>126</v>
      </c>
      <c r="DA640" t="s">
        <v>113</v>
      </c>
      <c r="DB640" t="s">
        <v>113</v>
      </c>
      <c r="DC640" t="s">
        <v>121</v>
      </c>
      <c r="DD640" t="s">
        <v>113</v>
      </c>
    </row>
    <row r="641" spans="1:113" ht="15" customHeight="1" x14ac:dyDescent="0.25">
      <c r="A641" t="s">
        <v>7339</v>
      </c>
      <c r="B641" t="s">
        <v>1009</v>
      </c>
      <c r="C641" s="1">
        <v>44113.651085300924</v>
      </c>
      <c r="D641" s="1">
        <v>44155</v>
      </c>
      <c r="E641" t="s">
        <v>113</v>
      </c>
      <c r="F641" t="s">
        <v>7340</v>
      </c>
      <c r="G641" t="s">
        <v>12812</v>
      </c>
      <c r="H641" t="s">
        <v>1775</v>
      </c>
      <c r="I641">
        <v>26</v>
      </c>
      <c r="J641">
        <v>26</v>
      </c>
      <c r="K641" s="1">
        <v>44197</v>
      </c>
      <c r="L641" s="1">
        <v>44377</v>
      </c>
      <c r="M641" s="1">
        <v>44197</v>
      </c>
      <c r="N641" s="1">
        <v>44377</v>
      </c>
      <c r="O641" t="s">
        <v>115</v>
      </c>
      <c r="P641" t="s">
        <v>7341</v>
      </c>
      <c r="R641" t="s">
        <v>7342</v>
      </c>
      <c r="T641" t="s">
        <v>3382</v>
      </c>
      <c r="U641" t="s">
        <v>440</v>
      </c>
      <c r="V641" s="3">
        <v>85286</v>
      </c>
      <c r="W641" t="s">
        <v>117</v>
      </c>
      <c r="Y641">
        <v>14805397700</v>
      </c>
      <c r="AA641">
        <v>23899</v>
      </c>
      <c r="AB641" t="s">
        <v>2510</v>
      </c>
      <c r="AC641" t="s">
        <v>7343</v>
      </c>
      <c r="AD641" t="s">
        <v>295</v>
      </c>
      <c r="AE641" t="s">
        <v>291</v>
      </c>
      <c r="AF641" t="s">
        <v>7342</v>
      </c>
      <c r="AH641" t="s">
        <v>3382</v>
      </c>
      <c r="AI641" t="s">
        <v>440</v>
      </c>
      <c r="AJ641" s="3">
        <v>85286</v>
      </c>
      <c r="AK641" t="s">
        <v>117</v>
      </c>
      <c r="AM641">
        <v>14805397700</v>
      </c>
      <c r="AO641" t="s">
        <v>7344</v>
      </c>
      <c r="AP641" t="s">
        <v>239</v>
      </c>
      <c r="AQ641" t="s">
        <v>2682</v>
      </c>
      <c r="AR641" t="s">
        <v>2683</v>
      </c>
      <c r="AT641" t="s">
        <v>4377</v>
      </c>
      <c r="AU641" t="s">
        <v>4378</v>
      </c>
      <c r="AV641" t="s">
        <v>565</v>
      </c>
      <c r="AW641" t="s">
        <v>440</v>
      </c>
      <c r="AX641" s="3">
        <v>85048</v>
      </c>
      <c r="AY641" t="s">
        <v>117</v>
      </c>
      <c r="BA641">
        <v>14809411885</v>
      </c>
      <c r="BC641" t="s">
        <v>2686</v>
      </c>
      <c r="BD641" t="s">
        <v>2687</v>
      </c>
      <c r="BG641" t="s">
        <v>440</v>
      </c>
      <c r="BH641" s="1">
        <v>44112.833333333336</v>
      </c>
      <c r="BI641">
        <v>40</v>
      </c>
      <c r="BJ641">
        <v>0</v>
      </c>
      <c r="BK641">
        <v>8</v>
      </c>
      <c r="BL641">
        <v>8</v>
      </c>
      <c r="BM641">
        <v>8</v>
      </c>
      <c r="BN641">
        <v>8</v>
      </c>
      <c r="BO641">
        <v>8</v>
      </c>
      <c r="BP641">
        <v>0</v>
      </c>
      <c r="BQ641" t="str">
        <f>"6:00 AM"</f>
        <v>6:00 AM</v>
      </c>
      <c r="BR641" t="str">
        <f>"2:30 PM"</f>
        <v>2:30 PM</v>
      </c>
      <c r="BS641" t="s">
        <v>120</v>
      </c>
      <c r="BT641">
        <v>0</v>
      </c>
      <c r="BU641">
        <v>3</v>
      </c>
      <c r="BV641" t="s">
        <v>113</v>
      </c>
      <c r="BW641">
        <v>0</v>
      </c>
      <c r="BX641" t="s">
        <v>7345</v>
      </c>
      <c r="BY641" t="s">
        <v>7342</v>
      </c>
      <c r="CA641" t="s">
        <v>3382</v>
      </c>
      <c r="CB641" t="s">
        <v>440</v>
      </c>
      <c r="CC641" s="3">
        <v>85286</v>
      </c>
      <c r="CD641" t="s">
        <v>958</v>
      </c>
      <c r="CE641" t="s">
        <v>959</v>
      </c>
      <c r="CF641" s="4">
        <v>18.47</v>
      </c>
      <c r="CG641" s="4">
        <v>18.47</v>
      </c>
      <c r="CH641" s="4">
        <v>27.71</v>
      </c>
      <c r="CI641" s="4">
        <v>27.71</v>
      </c>
      <c r="CJ641" t="s">
        <v>123</v>
      </c>
      <c r="CK641" t="s">
        <v>2689</v>
      </c>
      <c r="CL641" t="s">
        <v>7346</v>
      </c>
      <c r="CO641" t="s">
        <v>124</v>
      </c>
      <c r="CP641" t="s">
        <v>121</v>
      </c>
      <c r="CQ641" t="s">
        <v>113</v>
      </c>
      <c r="CR641" t="s">
        <v>121</v>
      </c>
      <c r="CS641" t="s">
        <v>121</v>
      </c>
      <c r="CT641" t="s">
        <v>121</v>
      </c>
      <c r="CU641" t="s">
        <v>113</v>
      </c>
      <c r="CV641" t="s">
        <v>7347</v>
      </c>
      <c r="CW641" t="str">
        <f>"14805397700"</f>
        <v>14805397700</v>
      </c>
      <c r="CX641" t="s">
        <v>7344</v>
      </c>
      <c r="CY641" t="s">
        <v>124</v>
      </c>
      <c r="CZ641" t="s">
        <v>126</v>
      </c>
      <c r="DA641" t="s">
        <v>113</v>
      </c>
      <c r="DB641" t="s">
        <v>121</v>
      </c>
      <c r="DC641" t="s">
        <v>121</v>
      </c>
      <c r="DD641" t="s">
        <v>113</v>
      </c>
    </row>
    <row r="642" spans="1:113" ht="15" customHeight="1" x14ac:dyDescent="0.25">
      <c r="A642" t="s">
        <v>10043</v>
      </c>
      <c r="B642" t="s">
        <v>835</v>
      </c>
      <c r="C642" s="1">
        <v>44113.654990856485</v>
      </c>
      <c r="D642" s="1">
        <v>44126</v>
      </c>
      <c r="E642" t="s">
        <v>113</v>
      </c>
      <c r="F642" t="s">
        <v>587</v>
      </c>
      <c r="G642" t="s">
        <v>12786</v>
      </c>
      <c r="H642" t="s">
        <v>131</v>
      </c>
      <c r="I642">
        <v>15</v>
      </c>
      <c r="K642" s="1">
        <v>44162</v>
      </c>
      <c r="L642" s="1">
        <v>44222</v>
      </c>
      <c r="O642" t="s">
        <v>115</v>
      </c>
      <c r="P642" t="s">
        <v>10044</v>
      </c>
      <c r="R642" t="s">
        <v>10045</v>
      </c>
      <c r="T642" t="s">
        <v>10046</v>
      </c>
      <c r="U642" t="s">
        <v>541</v>
      </c>
      <c r="V642" s="3">
        <v>70726</v>
      </c>
      <c r="W642" t="s">
        <v>117</v>
      </c>
      <c r="Y642">
        <v>12258065148</v>
      </c>
      <c r="AA642">
        <v>56173</v>
      </c>
      <c r="AB642" t="s">
        <v>10047</v>
      </c>
      <c r="AC642" t="s">
        <v>7214</v>
      </c>
      <c r="AE642" t="s">
        <v>161</v>
      </c>
      <c r="AF642" t="s">
        <v>10045</v>
      </c>
      <c r="AH642" t="s">
        <v>10046</v>
      </c>
      <c r="AI642" t="s">
        <v>541</v>
      </c>
      <c r="AJ642" s="3">
        <v>70726</v>
      </c>
      <c r="AK642" t="s">
        <v>117</v>
      </c>
      <c r="AM642">
        <v>12258065148</v>
      </c>
      <c r="AO642" t="s">
        <v>124</v>
      </c>
      <c r="AP642" t="s">
        <v>239</v>
      </c>
      <c r="AQ642" t="s">
        <v>1258</v>
      </c>
      <c r="AR642" t="s">
        <v>164</v>
      </c>
      <c r="AS642" t="s">
        <v>972</v>
      </c>
      <c r="AT642" t="s">
        <v>1690</v>
      </c>
      <c r="AU642" t="s">
        <v>1260</v>
      </c>
      <c r="AV642" t="s">
        <v>329</v>
      </c>
      <c r="AW642" t="s">
        <v>158</v>
      </c>
      <c r="AX642" s="3">
        <v>75231</v>
      </c>
      <c r="AY642" t="s">
        <v>117</v>
      </c>
      <c r="BA642">
        <v>12145265665</v>
      </c>
      <c r="BC642" t="s">
        <v>1691</v>
      </c>
      <c r="BD642" t="s">
        <v>1262</v>
      </c>
      <c r="BG642" t="s">
        <v>541</v>
      </c>
      <c r="BH642" s="1">
        <v>44111.833333333336</v>
      </c>
      <c r="BI642">
        <v>40</v>
      </c>
      <c r="BJ642">
        <v>0</v>
      </c>
      <c r="BK642">
        <v>8</v>
      </c>
      <c r="BL642">
        <v>8</v>
      </c>
      <c r="BM642">
        <v>8</v>
      </c>
      <c r="BN642">
        <v>8</v>
      </c>
      <c r="BO642">
        <v>8</v>
      </c>
      <c r="BP642">
        <v>0</v>
      </c>
      <c r="BQ642" t="str">
        <f>"7:00 AM"</f>
        <v>7:00 AM</v>
      </c>
      <c r="BR642" t="str">
        <f>"4:00 PM"</f>
        <v>4:00 PM</v>
      </c>
      <c r="BS642" t="s">
        <v>120</v>
      </c>
      <c r="BT642">
        <v>0</v>
      </c>
      <c r="BU642">
        <v>0</v>
      </c>
      <c r="BV642" t="s">
        <v>113</v>
      </c>
      <c r="BW642">
        <v>0</v>
      </c>
      <c r="BX642" s="2" t="s">
        <v>5265</v>
      </c>
      <c r="BY642" t="s">
        <v>10045</v>
      </c>
      <c r="CA642" t="s">
        <v>10046</v>
      </c>
      <c r="CB642" t="s">
        <v>541</v>
      </c>
      <c r="CC642" s="3">
        <v>70726</v>
      </c>
      <c r="CD642" t="s">
        <v>3997</v>
      </c>
      <c r="CE642" t="s">
        <v>1266</v>
      </c>
      <c r="CF642" s="4">
        <v>14.6</v>
      </c>
      <c r="CG642" s="4">
        <v>14.6</v>
      </c>
      <c r="CH642" s="4">
        <v>21.9</v>
      </c>
      <c r="CI642" s="4">
        <v>21.9</v>
      </c>
      <c r="CJ642" t="s">
        <v>123</v>
      </c>
      <c r="CK642" t="s">
        <v>10048</v>
      </c>
      <c r="CL642" t="s">
        <v>10049</v>
      </c>
      <c r="CO642" t="s">
        <v>121</v>
      </c>
      <c r="CP642" t="s">
        <v>121</v>
      </c>
      <c r="CQ642" t="s">
        <v>121</v>
      </c>
      <c r="CR642" t="s">
        <v>121</v>
      </c>
      <c r="CS642" t="s">
        <v>121</v>
      </c>
      <c r="CT642" t="s">
        <v>121</v>
      </c>
      <c r="CU642" t="s">
        <v>121</v>
      </c>
      <c r="CV642" t="s">
        <v>10050</v>
      </c>
      <c r="CW642" t="str">
        <f>"12259254327"</f>
        <v>12259254327</v>
      </c>
      <c r="CX642" t="s">
        <v>10051</v>
      </c>
      <c r="CY642" t="s">
        <v>3906</v>
      </c>
      <c r="CZ642" t="s">
        <v>126</v>
      </c>
      <c r="DA642" t="s">
        <v>113</v>
      </c>
      <c r="DB642" t="s">
        <v>113</v>
      </c>
      <c r="DC642" t="s">
        <v>121</v>
      </c>
      <c r="DD642" t="s">
        <v>113</v>
      </c>
      <c r="DE642" t="s">
        <v>1698</v>
      </c>
      <c r="DF642" t="s">
        <v>1699</v>
      </c>
      <c r="DH642" t="s">
        <v>1262</v>
      </c>
      <c r="DI642" t="s">
        <v>1691</v>
      </c>
    </row>
    <row r="643" spans="1:113" ht="15" customHeight="1" x14ac:dyDescent="0.25">
      <c r="A643" t="s">
        <v>7270</v>
      </c>
      <c r="B643" t="s">
        <v>129</v>
      </c>
      <c r="C643" s="1">
        <v>44113.700505092595</v>
      </c>
      <c r="D643" s="1">
        <v>44168</v>
      </c>
      <c r="E643" t="s">
        <v>113</v>
      </c>
      <c r="F643" t="s">
        <v>7271</v>
      </c>
      <c r="G643" t="s">
        <v>12850</v>
      </c>
      <c r="H643" t="s">
        <v>7272</v>
      </c>
      <c r="I643">
        <v>5</v>
      </c>
      <c r="J643">
        <v>5</v>
      </c>
      <c r="K643" s="1">
        <v>44189</v>
      </c>
      <c r="L643" s="1">
        <v>44377</v>
      </c>
      <c r="M643" s="1">
        <v>44189</v>
      </c>
      <c r="N643" s="1">
        <v>44377</v>
      </c>
      <c r="O643" t="s">
        <v>115</v>
      </c>
      <c r="P643" t="s">
        <v>7273</v>
      </c>
      <c r="Q643" t="s">
        <v>124</v>
      </c>
      <c r="R643" t="s">
        <v>7274</v>
      </c>
      <c r="T643" t="s">
        <v>2573</v>
      </c>
      <c r="U643" t="s">
        <v>339</v>
      </c>
      <c r="V643" s="3">
        <v>27215</v>
      </c>
      <c r="W643" t="s">
        <v>117</v>
      </c>
      <c r="Y643">
        <v>13362228774</v>
      </c>
      <c r="AA643">
        <v>33992</v>
      </c>
      <c r="AB643" t="s">
        <v>7275</v>
      </c>
      <c r="AC643" t="s">
        <v>2697</v>
      </c>
      <c r="AE643" t="s">
        <v>7276</v>
      </c>
      <c r="AF643" t="s">
        <v>7277</v>
      </c>
      <c r="AH643" t="s">
        <v>2573</v>
      </c>
      <c r="AI643" t="s">
        <v>339</v>
      </c>
      <c r="AJ643" s="3">
        <v>27215</v>
      </c>
      <c r="AK643" t="s">
        <v>117</v>
      </c>
      <c r="AM643">
        <v>13366751463</v>
      </c>
      <c r="AO643" t="s">
        <v>124</v>
      </c>
      <c r="AP643" t="s">
        <v>141</v>
      </c>
      <c r="AQ643" t="s">
        <v>7278</v>
      </c>
      <c r="AR643" t="s">
        <v>992</v>
      </c>
      <c r="AS643" t="s">
        <v>689</v>
      </c>
      <c r="AT643" t="s">
        <v>7279</v>
      </c>
      <c r="AV643" t="s">
        <v>7280</v>
      </c>
      <c r="AW643" t="s">
        <v>299</v>
      </c>
      <c r="AX643" s="3">
        <v>92252</v>
      </c>
      <c r="AY643" t="s">
        <v>117</v>
      </c>
      <c r="BA643">
        <v>17603685779</v>
      </c>
      <c r="BC643" t="s">
        <v>7281</v>
      </c>
      <c r="BD643" t="s">
        <v>7282</v>
      </c>
      <c r="BE643" t="s">
        <v>2957</v>
      </c>
      <c r="BF643" t="s">
        <v>7283</v>
      </c>
      <c r="BG643" t="s">
        <v>339</v>
      </c>
      <c r="BH643" s="1">
        <v>44112.833333333336</v>
      </c>
      <c r="BI643">
        <v>45</v>
      </c>
      <c r="BJ643">
        <v>0</v>
      </c>
      <c r="BK643">
        <v>9</v>
      </c>
      <c r="BL643">
        <v>9</v>
      </c>
      <c r="BM643">
        <v>9</v>
      </c>
      <c r="BN643">
        <v>9</v>
      </c>
      <c r="BO643">
        <v>9</v>
      </c>
      <c r="BP643">
        <v>0</v>
      </c>
      <c r="BQ643" t="str">
        <f>"6:30 AM"</f>
        <v>6:30 AM</v>
      </c>
      <c r="BR643" t="str">
        <f>"3:30 PM"</f>
        <v>3:30 PM</v>
      </c>
      <c r="BS643" t="s">
        <v>120</v>
      </c>
      <c r="BT643">
        <v>0</v>
      </c>
      <c r="BU643">
        <v>0</v>
      </c>
      <c r="BV643" t="s">
        <v>113</v>
      </c>
      <c r="BW643">
        <v>0</v>
      </c>
      <c r="BX643" t="s">
        <v>7284</v>
      </c>
      <c r="BY643" t="s">
        <v>7274</v>
      </c>
      <c r="CA643" t="s">
        <v>2573</v>
      </c>
      <c r="CB643" t="s">
        <v>339</v>
      </c>
      <c r="CC643" s="3">
        <v>27215</v>
      </c>
      <c r="CD643" t="s">
        <v>7285</v>
      </c>
      <c r="CE643" t="s">
        <v>7286</v>
      </c>
      <c r="CF643" s="4">
        <v>12.32</v>
      </c>
      <c r="CG643" s="4">
        <v>12.32</v>
      </c>
      <c r="CH643" s="4">
        <v>18.48</v>
      </c>
      <c r="CI643" s="4">
        <v>18.48</v>
      </c>
      <c r="CJ643" t="s">
        <v>123</v>
      </c>
      <c r="CK643" t="s">
        <v>124</v>
      </c>
      <c r="CL643" t="s">
        <v>7287</v>
      </c>
      <c r="CO643" t="s">
        <v>124</v>
      </c>
      <c r="CP643" t="s">
        <v>113</v>
      </c>
      <c r="CQ643" t="s">
        <v>113</v>
      </c>
      <c r="CR643" t="s">
        <v>121</v>
      </c>
      <c r="CS643" t="s">
        <v>113</v>
      </c>
      <c r="CT643" t="s">
        <v>121</v>
      </c>
      <c r="CU643" t="s">
        <v>113</v>
      </c>
      <c r="CV643" t="s">
        <v>170</v>
      </c>
      <c r="CW643" t="str">
        <f>"13365706800"</f>
        <v>13365706800</v>
      </c>
      <c r="CX643" t="s">
        <v>124</v>
      </c>
      <c r="CY643" t="s">
        <v>4759</v>
      </c>
      <c r="CZ643" t="s">
        <v>126</v>
      </c>
      <c r="DA643" t="s">
        <v>113</v>
      </c>
      <c r="DB643" t="s">
        <v>113</v>
      </c>
      <c r="DC643" t="s">
        <v>121</v>
      </c>
      <c r="DD643" t="s">
        <v>113</v>
      </c>
    </row>
    <row r="644" spans="1:113" ht="15" customHeight="1" x14ac:dyDescent="0.25">
      <c r="A644" t="s">
        <v>3397</v>
      </c>
      <c r="B644" t="s">
        <v>129</v>
      </c>
      <c r="C644" s="1">
        <v>44113.757930439817</v>
      </c>
      <c r="D644" s="1">
        <v>44158</v>
      </c>
      <c r="E644" t="s">
        <v>121</v>
      </c>
      <c r="F644" t="s">
        <v>3398</v>
      </c>
      <c r="G644" t="s">
        <v>12810</v>
      </c>
      <c r="H644" t="s">
        <v>1675</v>
      </c>
      <c r="I644">
        <v>15</v>
      </c>
      <c r="J644">
        <v>15</v>
      </c>
      <c r="K644" s="1">
        <v>44202</v>
      </c>
      <c r="L644" s="1">
        <v>44501</v>
      </c>
      <c r="M644" s="1">
        <v>44202</v>
      </c>
      <c r="N644" s="1">
        <v>44501</v>
      </c>
      <c r="O644" t="s">
        <v>132</v>
      </c>
      <c r="P644" t="s">
        <v>3399</v>
      </c>
      <c r="R644" t="s">
        <v>3400</v>
      </c>
      <c r="T644" t="s">
        <v>3401</v>
      </c>
      <c r="U644" t="s">
        <v>493</v>
      </c>
      <c r="V644" s="3">
        <v>55432</v>
      </c>
      <c r="W644" t="s">
        <v>117</v>
      </c>
      <c r="Y644">
        <v>15072612161</v>
      </c>
      <c r="AA644">
        <v>71399</v>
      </c>
      <c r="AB644" t="s">
        <v>3402</v>
      </c>
      <c r="AC644" t="s">
        <v>3403</v>
      </c>
      <c r="AE644" t="s">
        <v>263</v>
      </c>
      <c r="AF644" t="s">
        <v>3400</v>
      </c>
      <c r="AH644" t="s">
        <v>3401</v>
      </c>
      <c r="AI644" t="s">
        <v>493</v>
      </c>
      <c r="AJ644" s="3">
        <v>55432</v>
      </c>
      <c r="AK644" t="s">
        <v>117</v>
      </c>
      <c r="AM644">
        <v>15072612161</v>
      </c>
      <c r="AO644" t="s">
        <v>3404</v>
      </c>
      <c r="AP644" t="s">
        <v>141</v>
      </c>
      <c r="AQ644" t="s">
        <v>2984</v>
      </c>
      <c r="AR644" t="s">
        <v>164</v>
      </c>
      <c r="AS644" t="s">
        <v>2985</v>
      </c>
      <c r="AT644" t="s">
        <v>2986</v>
      </c>
      <c r="AU644" t="s">
        <v>2987</v>
      </c>
      <c r="AV644" t="s">
        <v>2988</v>
      </c>
      <c r="AW644" t="s">
        <v>1200</v>
      </c>
      <c r="AX644" s="3">
        <v>21401</v>
      </c>
      <c r="AY644" t="s">
        <v>117</v>
      </c>
      <c r="BA644">
        <v>14105739955</v>
      </c>
      <c r="BC644" t="s">
        <v>2989</v>
      </c>
      <c r="BD644" t="s">
        <v>2990</v>
      </c>
      <c r="BE644" t="s">
        <v>1200</v>
      </c>
      <c r="BF644" t="s">
        <v>2991</v>
      </c>
      <c r="BG644" t="s">
        <v>493</v>
      </c>
      <c r="BH644" s="1">
        <v>44112.833333333336</v>
      </c>
      <c r="BI644">
        <v>35</v>
      </c>
      <c r="BJ644">
        <v>7</v>
      </c>
      <c r="BK644">
        <v>0</v>
      </c>
      <c r="BL644">
        <v>0</v>
      </c>
      <c r="BM644">
        <v>7</v>
      </c>
      <c r="BN644">
        <v>7</v>
      </c>
      <c r="BO644">
        <v>7</v>
      </c>
      <c r="BP644">
        <v>7</v>
      </c>
      <c r="BQ644" t="str">
        <f>"4:00 PM"</f>
        <v>4:00 PM</v>
      </c>
      <c r="BR644" t="str">
        <f>"11:00 PM"</f>
        <v>11:00 PM</v>
      </c>
      <c r="BS644" t="s">
        <v>120</v>
      </c>
      <c r="BT644">
        <v>0</v>
      </c>
      <c r="BU644">
        <v>0</v>
      </c>
      <c r="BV644" t="s">
        <v>113</v>
      </c>
      <c r="BW644">
        <v>0</v>
      </c>
      <c r="BX644" t="s">
        <v>3405</v>
      </c>
      <c r="BY644" t="s">
        <v>3406</v>
      </c>
      <c r="CA644" t="s">
        <v>157</v>
      </c>
      <c r="CB644" t="s">
        <v>493</v>
      </c>
      <c r="CC644" s="3">
        <v>55912</v>
      </c>
      <c r="CD644" t="s">
        <v>3407</v>
      </c>
      <c r="CE644" t="s">
        <v>3408</v>
      </c>
      <c r="CF644" s="4">
        <v>9.39</v>
      </c>
      <c r="CG644" s="4">
        <v>12.98</v>
      </c>
      <c r="CH644" s="4">
        <v>14.09</v>
      </c>
      <c r="CI644" s="4">
        <v>19.47</v>
      </c>
      <c r="CJ644" t="s">
        <v>123</v>
      </c>
      <c r="CL644" t="s">
        <v>3409</v>
      </c>
      <c r="CO644" t="s">
        <v>124</v>
      </c>
      <c r="CP644" t="s">
        <v>121</v>
      </c>
      <c r="CQ644" t="s">
        <v>113</v>
      </c>
      <c r="CR644" t="s">
        <v>113</v>
      </c>
      <c r="CS644" t="s">
        <v>121</v>
      </c>
      <c r="CT644" t="s">
        <v>121</v>
      </c>
      <c r="CU644" t="s">
        <v>121</v>
      </c>
      <c r="CV644" t="s">
        <v>3410</v>
      </c>
      <c r="CW644" t="str">
        <f>"15072080660"</f>
        <v>15072080660</v>
      </c>
      <c r="CX644" t="s">
        <v>3404</v>
      </c>
      <c r="CY644" t="s">
        <v>124</v>
      </c>
      <c r="CZ644" t="s">
        <v>126</v>
      </c>
      <c r="DA644" t="s">
        <v>113</v>
      </c>
      <c r="DB644" t="s">
        <v>121</v>
      </c>
      <c r="DC644" t="s">
        <v>121</v>
      </c>
      <c r="DD644" t="s">
        <v>113</v>
      </c>
    </row>
    <row r="645" spans="1:113" ht="15" customHeight="1" x14ac:dyDescent="0.25">
      <c r="A645" t="s">
        <v>5677</v>
      </c>
      <c r="B645" t="s">
        <v>1009</v>
      </c>
      <c r="C645" s="1">
        <v>44115.580349074073</v>
      </c>
      <c r="D645" s="1">
        <v>44155</v>
      </c>
      <c r="E645" t="s">
        <v>113</v>
      </c>
      <c r="F645" t="s">
        <v>984</v>
      </c>
      <c r="G645" t="s">
        <v>12798</v>
      </c>
      <c r="H645" t="s">
        <v>649</v>
      </c>
      <c r="I645">
        <v>45</v>
      </c>
      <c r="J645">
        <v>45</v>
      </c>
      <c r="K645" s="1">
        <v>44205</v>
      </c>
      <c r="L645" s="1">
        <v>44298</v>
      </c>
      <c r="M645" s="1">
        <v>44205</v>
      </c>
      <c r="N645" s="1">
        <v>44298</v>
      </c>
      <c r="O645" t="s">
        <v>132</v>
      </c>
      <c r="P645" t="s">
        <v>5678</v>
      </c>
      <c r="Q645" t="s">
        <v>124</v>
      </c>
      <c r="R645" t="s">
        <v>5679</v>
      </c>
      <c r="S645" t="s">
        <v>5680</v>
      </c>
      <c r="T645" t="s">
        <v>5681</v>
      </c>
      <c r="U645" t="s">
        <v>234</v>
      </c>
      <c r="V645" s="3">
        <v>32750</v>
      </c>
      <c r="W645" t="s">
        <v>117</v>
      </c>
      <c r="X645" t="s">
        <v>124</v>
      </c>
      <c r="Y645">
        <v>17042392853</v>
      </c>
      <c r="Z645">
        <v>0</v>
      </c>
      <c r="AA645">
        <v>711190</v>
      </c>
      <c r="AB645" t="s">
        <v>5682</v>
      </c>
      <c r="AC645" t="s">
        <v>5683</v>
      </c>
      <c r="AD645" t="s">
        <v>124</v>
      </c>
      <c r="AE645" t="s">
        <v>263</v>
      </c>
      <c r="AF645" t="s">
        <v>5684</v>
      </c>
      <c r="AG645" t="s">
        <v>5685</v>
      </c>
      <c r="AH645" t="s">
        <v>5681</v>
      </c>
      <c r="AI645" t="s">
        <v>234</v>
      </c>
      <c r="AJ645" s="3">
        <v>32750</v>
      </c>
      <c r="AK645" t="s">
        <v>117</v>
      </c>
      <c r="AM645">
        <v>14073991831</v>
      </c>
      <c r="AN645">
        <v>0</v>
      </c>
      <c r="AO645" t="s">
        <v>5686</v>
      </c>
      <c r="AP645" t="s">
        <v>239</v>
      </c>
      <c r="AQ645" t="s">
        <v>991</v>
      </c>
      <c r="AR645" t="s">
        <v>992</v>
      </c>
      <c r="AS645" t="s">
        <v>993</v>
      </c>
      <c r="AT645" t="s">
        <v>994</v>
      </c>
      <c r="AU645" t="s">
        <v>995</v>
      </c>
      <c r="AV645" t="s">
        <v>996</v>
      </c>
      <c r="AW645" t="s">
        <v>158</v>
      </c>
      <c r="AX645" s="3">
        <v>78550</v>
      </c>
      <c r="AY645" t="s">
        <v>117</v>
      </c>
      <c r="AZ645" t="s">
        <v>124</v>
      </c>
      <c r="BA645">
        <v>19564408720</v>
      </c>
      <c r="BB645">
        <v>0</v>
      </c>
      <c r="BC645" t="s">
        <v>1143</v>
      </c>
      <c r="BD645" t="s">
        <v>998</v>
      </c>
      <c r="BG645" t="s">
        <v>234</v>
      </c>
      <c r="BH645" s="1">
        <v>44114.833333333336</v>
      </c>
      <c r="BI645">
        <v>40</v>
      </c>
      <c r="BJ645">
        <v>8</v>
      </c>
      <c r="BK645">
        <v>0</v>
      </c>
      <c r="BL645">
        <v>0</v>
      </c>
      <c r="BM645">
        <v>8</v>
      </c>
      <c r="BN645">
        <v>8</v>
      </c>
      <c r="BO645">
        <v>8</v>
      </c>
      <c r="BP645">
        <v>8</v>
      </c>
      <c r="BQ645" t="str">
        <f>"1:00 PM"</f>
        <v>1:00 PM</v>
      </c>
      <c r="BR645" t="str">
        <f>"10:00 PM"</f>
        <v>10:00 PM</v>
      </c>
      <c r="BS645" t="s">
        <v>120</v>
      </c>
      <c r="BT645">
        <v>0</v>
      </c>
      <c r="BU645">
        <v>0</v>
      </c>
      <c r="BV645" t="s">
        <v>113</v>
      </c>
      <c r="BW645">
        <v>0</v>
      </c>
      <c r="BX645" t="s">
        <v>999</v>
      </c>
      <c r="BY645" t="s">
        <v>5687</v>
      </c>
      <c r="CA645" t="s">
        <v>5688</v>
      </c>
      <c r="CB645" t="s">
        <v>234</v>
      </c>
      <c r="CC645" s="3">
        <v>34221</v>
      </c>
      <c r="CD645" t="s">
        <v>5689</v>
      </c>
      <c r="CE645" t="s">
        <v>1683</v>
      </c>
      <c r="CF645" s="4">
        <v>10.3</v>
      </c>
      <c r="CG645" s="4">
        <v>11.75</v>
      </c>
      <c r="CJ645" t="s">
        <v>123</v>
      </c>
      <c r="CK645" t="s">
        <v>1004</v>
      </c>
      <c r="CL645" t="s">
        <v>5690</v>
      </c>
      <c r="CO645" t="s">
        <v>124</v>
      </c>
      <c r="CP645" t="s">
        <v>121</v>
      </c>
      <c r="CQ645" t="s">
        <v>121</v>
      </c>
      <c r="CR645" t="s">
        <v>113</v>
      </c>
      <c r="CS645" t="s">
        <v>121</v>
      </c>
      <c r="CT645" t="s">
        <v>121</v>
      </c>
      <c r="CU645" t="s">
        <v>121</v>
      </c>
      <c r="CV645" t="s">
        <v>5691</v>
      </c>
      <c r="CW645" t="str">
        <f>"17067419845"</f>
        <v>17067419845</v>
      </c>
      <c r="CX645" t="s">
        <v>5686</v>
      </c>
      <c r="CY645" t="s">
        <v>124</v>
      </c>
      <c r="CZ645" t="s">
        <v>126</v>
      </c>
      <c r="DA645" t="s">
        <v>113</v>
      </c>
      <c r="DB645" t="s">
        <v>121</v>
      </c>
      <c r="DC645" t="s">
        <v>121</v>
      </c>
      <c r="DD645" t="s">
        <v>113</v>
      </c>
    </row>
    <row r="646" spans="1:113" ht="15" customHeight="1" x14ac:dyDescent="0.25">
      <c r="A646" t="s">
        <v>11298</v>
      </c>
      <c r="B646" t="s">
        <v>1009</v>
      </c>
      <c r="C646" s="1">
        <v>44116.298644675924</v>
      </c>
      <c r="D646" s="1">
        <v>44155</v>
      </c>
      <c r="E646" t="s">
        <v>113</v>
      </c>
      <c r="F646" t="s">
        <v>984</v>
      </c>
      <c r="G646" t="s">
        <v>12798</v>
      </c>
      <c r="H646" t="s">
        <v>649</v>
      </c>
      <c r="I646">
        <v>45</v>
      </c>
      <c r="J646">
        <v>45</v>
      </c>
      <c r="K646" s="1">
        <v>44206</v>
      </c>
      <c r="L646" s="1">
        <v>44497</v>
      </c>
      <c r="M646" s="1">
        <v>44206</v>
      </c>
      <c r="N646" s="1">
        <v>44497</v>
      </c>
      <c r="O646" t="s">
        <v>132</v>
      </c>
      <c r="P646" t="s">
        <v>11299</v>
      </c>
      <c r="Q646" t="s">
        <v>11300</v>
      </c>
      <c r="R646" t="s">
        <v>11301</v>
      </c>
      <c r="S646" t="s">
        <v>11302</v>
      </c>
      <c r="T646" t="s">
        <v>11303</v>
      </c>
      <c r="U646" t="s">
        <v>158</v>
      </c>
      <c r="V646" s="3">
        <v>76640</v>
      </c>
      <c r="W646" t="s">
        <v>117</v>
      </c>
      <c r="Y646">
        <v>12544950527</v>
      </c>
      <c r="AA646">
        <v>71399</v>
      </c>
      <c r="AB646" t="s">
        <v>11304</v>
      </c>
      <c r="AC646" t="s">
        <v>3340</v>
      </c>
      <c r="AE646" t="s">
        <v>1363</v>
      </c>
      <c r="AF646" t="s">
        <v>11301</v>
      </c>
      <c r="AG646" t="s">
        <v>11302</v>
      </c>
      <c r="AH646" t="s">
        <v>11303</v>
      </c>
      <c r="AI646" t="s">
        <v>158</v>
      </c>
      <c r="AJ646" s="3">
        <v>76640</v>
      </c>
      <c r="AK646" t="s">
        <v>117</v>
      </c>
      <c r="AM646">
        <v>12544950527</v>
      </c>
      <c r="AO646" t="s">
        <v>11305</v>
      </c>
      <c r="AP646" t="s">
        <v>239</v>
      </c>
      <c r="AQ646" t="s">
        <v>991</v>
      </c>
      <c r="AR646" t="s">
        <v>992</v>
      </c>
      <c r="AS646" t="s">
        <v>993</v>
      </c>
      <c r="AT646" t="s">
        <v>994</v>
      </c>
      <c r="AU646" t="s">
        <v>995</v>
      </c>
      <c r="AV646" t="s">
        <v>996</v>
      </c>
      <c r="AW646" t="s">
        <v>158</v>
      </c>
      <c r="AX646" s="3">
        <v>78550</v>
      </c>
      <c r="AY646" t="s">
        <v>117</v>
      </c>
      <c r="AZ646" t="s">
        <v>124</v>
      </c>
      <c r="BA646">
        <v>19564408720</v>
      </c>
      <c r="BB646">
        <v>0</v>
      </c>
      <c r="BC646" t="s">
        <v>997</v>
      </c>
      <c r="BD646" t="s">
        <v>998</v>
      </c>
      <c r="BG646" t="s">
        <v>158</v>
      </c>
      <c r="BH646" s="1">
        <v>44115.833333333336</v>
      </c>
      <c r="BI646">
        <v>40</v>
      </c>
      <c r="BJ646">
        <v>8</v>
      </c>
      <c r="BK646">
        <v>0</v>
      </c>
      <c r="BL646">
        <v>0</v>
      </c>
      <c r="BM646">
        <v>8</v>
      </c>
      <c r="BN646">
        <v>8</v>
      </c>
      <c r="BO646">
        <v>8</v>
      </c>
      <c r="BP646">
        <v>8</v>
      </c>
      <c r="BQ646" t="str">
        <f>"1:00 PM"</f>
        <v>1:00 PM</v>
      </c>
      <c r="BR646" t="str">
        <f>"10:00 PM"</f>
        <v>10:00 PM</v>
      </c>
      <c r="BS646" t="s">
        <v>120</v>
      </c>
      <c r="BT646">
        <v>0</v>
      </c>
      <c r="BU646">
        <v>0</v>
      </c>
      <c r="BV646" t="s">
        <v>113</v>
      </c>
      <c r="BW646">
        <v>0</v>
      </c>
      <c r="BX646" t="s">
        <v>999</v>
      </c>
      <c r="BY646" t="s">
        <v>11306</v>
      </c>
      <c r="CA646" t="s">
        <v>11307</v>
      </c>
      <c r="CB646" t="s">
        <v>158</v>
      </c>
      <c r="CC646" s="3">
        <v>78363</v>
      </c>
      <c r="CD646" t="s">
        <v>11308</v>
      </c>
      <c r="CE646" t="s">
        <v>3431</v>
      </c>
      <c r="CF646" s="4">
        <v>8.5</v>
      </c>
      <c r="CG646" s="4">
        <v>11.82</v>
      </c>
      <c r="CJ646" t="s">
        <v>123</v>
      </c>
      <c r="CK646" t="s">
        <v>1004</v>
      </c>
      <c r="CL646" t="s">
        <v>11309</v>
      </c>
      <c r="CO646" t="s">
        <v>124</v>
      </c>
      <c r="CP646" t="s">
        <v>121</v>
      </c>
      <c r="CQ646" t="s">
        <v>121</v>
      </c>
      <c r="CR646" t="s">
        <v>113</v>
      </c>
      <c r="CS646" t="s">
        <v>121</v>
      </c>
      <c r="CT646" t="s">
        <v>121</v>
      </c>
      <c r="CU646" t="s">
        <v>121</v>
      </c>
      <c r="CV646" t="s">
        <v>11310</v>
      </c>
      <c r="CW646" t="str">
        <f>"12544950527"</f>
        <v>12544950527</v>
      </c>
      <c r="CX646" t="s">
        <v>11311</v>
      </c>
      <c r="CY646" t="s">
        <v>124</v>
      </c>
      <c r="CZ646" t="s">
        <v>126</v>
      </c>
      <c r="DA646" t="s">
        <v>113</v>
      </c>
      <c r="DB646" t="s">
        <v>121</v>
      </c>
      <c r="DC646" t="s">
        <v>121</v>
      </c>
      <c r="DD646" t="s">
        <v>113</v>
      </c>
    </row>
    <row r="647" spans="1:113" ht="15" customHeight="1" x14ac:dyDescent="0.25">
      <c r="A647" t="s">
        <v>9296</v>
      </c>
      <c r="B647" t="s">
        <v>1009</v>
      </c>
      <c r="C647" s="1">
        <v>44116.301291898148</v>
      </c>
      <c r="D647" s="1">
        <v>44155</v>
      </c>
      <c r="E647" t="s">
        <v>113</v>
      </c>
      <c r="F647" t="s">
        <v>2441</v>
      </c>
      <c r="G647" t="s">
        <v>12810</v>
      </c>
      <c r="H647" t="s">
        <v>1675</v>
      </c>
      <c r="I647">
        <v>7</v>
      </c>
      <c r="J647">
        <v>7</v>
      </c>
      <c r="K647" s="1">
        <v>44206</v>
      </c>
      <c r="L647" s="1">
        <v>44509</v>
      </c>
      <c r="M647" s="1">
        <v>44206</v>
      </c>
      <c r="N647" s="1">
        <v>44509</v>
      </c>
      <c r="O647" t="s">
        <v>132</v>
      </c>
      <c r="P647" t="s">
        <v>9297</v>
      </c>
      <c r="Q647" t="s">
        <v>124</v>
      </c>
      <c r="R647" t="s">
        <v>9298</v>
      </c>
      <c r="S647" t="s">
        <v>9299</v>
      </c>
      <c r="T647" t="s">
        <v>9300</v>
      </c>
      <c r="U647" t="s">
        <v>234</v>
      </c>
      <c r="V647" s="3">
        <v>33572</v>
      </c>
      <c r="W647" t="s">
        <v>117</v>
      </c>
      <c r="X647" t="s">
        <v>124</v>
      </c>
      <c r="Y647">
        <v>15188574022</v>
      </c>
      <c r="Z647">
        <v>0</v>
      </c>
      <c r="AA647">
        <v>71399</v>
      </c>
      <c r="AB647" t="s">
        <v>9301</v>
      </c>
      <c r="AC647" t="s">
        <v>9302</v>
      </c>
      <c r="AD647" t="s">
        <v>124</v>
      </c>
      <c r="AE647" t="s">
        <v>161</v>
      </c>
      <c r="AF647" t="s">
        <v>9303</v>
      </c>
      <c r="AG647" t="s">
        <v>9304</v>
      </c>
      <c r="AH647" t="s">
        <v>9305</v>
      </c>
      <c r="AI647" t="s">
        <v>234</v>
      </c>
      <c r="AJ647" s="3">
        <v>33572</v>
      </c>
      <c r="AK647" t="s">
        <v>117</v>
      </c>
      <c r="AM647">
        <v>15188574022</v>
      </c>
      <c r="AN647">
        <v>0</v>
      </c>
      <c r="AO647" t="s">
        <v>9306</v>
      </c>
      <c r="AP647" t="s">
        <v>239</v>
      </c>
      <c r="AQ647" t="s">
        <v>991</v>
      </c>
      <c r="AR647" t="s">
        <v>992</v>
      </c>
      <c r="AS647" t="s">
        <v>993</v>
      </c>
      <c r="AT647" t="s">
        <v>994</v>
      </c>
      <c r="AU647" t="s">
        <v>995</v>
      </c>
      <c r="AV647" t="s">
        <v>996</v>
      </c>
      <c r="AW647" t="s">
        <v>158</v>
      </c>
      <c r="AX647" s="3">
        <v>78550</v>
      </c>
      <c r="AY647" t="s">
        <v>117</v>
      </c>
      <c r="AZ647" t="s">
        <v>124</v>
      </c>
      <c r="BA647">
        <v>19564408720</v>
      </c>
      <c r="BB647">
        <v>0</v>
      </c>
      <c r="BC647" t="s">
        <v>1143</v>
      </c>
      <c r="BD647" t="s">
        <v>998</v>
      </c>
      <c r="BG647" t="s">
        <v>234</v>
      </c>
      <c r="BH647" s="1">
        <v>44115.833333333336</v>
      </c>
      <c r="BI647">
        <v>40</v>
      </c>
      <c r="BJ647">
        <v>8</v>
      </c>
      <c r="BK647">
        <v>0</v>
      </c>
      <c r="BL647">
        <v>0</v>
      </c>
      <c r="BM647">
        <v>8</v>
      </c>
      <c r="BN647">
        <v>8</v>
      </c>
      <c r="BO647">
        <v>8</v>
      </c>
      <c r="BP647">
        <v>8</v>
      </c>
      <c r="BQ647" t="str">
        <f>"1:00 PM"</f>
        <v>1:00 PM</v>
      </c>
      <c r="BR647" t="str">
        <f>"10:00 PM"</f>
        <v>10:00 PM</v>
      </c>
      <c r="BS647" t="s">
        <v>120</v>
      </c>
      <c r="BT647">
        <v>0</v>
      </c>
      <c r="BU647">
        <v>0</v>
      </c>
      <c r="BV647" t="s">
        <v>113</v>
      </c>
      <c r="BW647">
        <v>0</v>
      </c>
      <c r="BX647" t="s">
        <v>999</v>
      </c>
      <c r="BY647" t="s">
        <v>9298</v>
      </c>
      <c r="CA647" t="s">
        <v>9305</v>
      </c>
      <c r="CB647" t="s">
        <v>234</v>
      </c>
      <c r="CC647" s="3">
        <v>33572</v>
      </c>
      <c r="CD647" t="s">
        <v>1146</v>
      </c>
      <c r="CE647" t="s">
        <v>368</v>
      </c>
      <c r="CF647" s="4">
        <v>9.2200000000000006</v>
      </c>
      <c r="CG647" s="4">
        <v>13.51</v>
      </c>
      <c r="CJ647" t="s">
        <v>123</v>
      </c>
      <c r="CK647" t="s">
        <v>1004</v>
      </c>
      <c r="CL647" t="s">
        <v>9307</v>
      </c>
      <c r="CO647" t="s">
        <v>124</v>
      </c>
      <c r="CP647" t="s">
        <v>121</v>
      </c>
      <c r="CQ647" t="s">
        <v>121</v>
      </c>
      <c r="CR647" t="s">
        <v>113</v>
      </c>
      <c r="CS647" t="s">
        <v>121</v>
      </c>
      <c r="CT647" t="s">
        <v>121</v>
      </c>
      <c r="CU647" t="s">
        <v>121</v>
      </c>
      <c r="CV647" t="s">
        <v>9308</v>
      </c>
      <c r="CW647" t="str">
        <f>"15188577090"</f>
        <v>15188577090</v>
      </c>
      <c r="CX647" t="s">
        <v>9306</v>
      </c>
      <c r="CY647" t="s">
        <v>124</v>
      </c>
      <c r="CZ647" t="s">
        <v>126</v>
      </c>
      <c r="DA647" t="s">
        <v>113</v>
      </c>
      <c r="DB647" t="s">
        <v>121</v>
      </c>
      <c r="DC647" t="s">
        <v>121</v>
      </c>
      <c r="DD647" t="s">
        <v>113</v>
      </c>
    </row>
    <row r="648" spans="1:113" ht="15" customHeight="1" x14ac:dyDescent="0.25">
      <c r="A648" t="s">
        <v>7916</v>
      </c>
      <c r="B648" t="s">
        <v>1009</v>
      </c>
      <c r="C648" s="1">
        <v>44116.304616666668</v>
      </c>
      <c r="D648" s="1">
        <v>44155</v>
      </c>
      <c r="E648" t="s">
        <v>113</v>
      </c>
      <c r="F648" t="s">
        <v>984</v>
      </c>
      <c r="G648" t="s">
        <v>12798</v>
      </c>
      <c r="H648" t="s">
        <v>649</v>
      </c>
      <c r="I648">
        <v>20</v>
      </c>
      <c r="J648">
        <v>20</v>
      </c>
      <c r="K648" s="1">
        <v>44206</v>
      </c>
      <c r="L648" s="1">
        <v>44498</v>
      </c>
      <c r="M648" s="1">
        <v>44206</v>
      </c>
      <c r="N648" s="1">
        <v>44498</v>
      </c>
      <c r="O648" t="s">
        <v>132</v>
      </c>
      <c r="P648" t="s">
        <v>7917</v>
      </c>
      <c r="R648" t="s">
        <v>7918</v>
      </c>
      <c r="S648" t="s">
        <v>7919</v>
      </c>
      <c r="T648" t="s">
        <v>4505</v>
      </c>
      <c r="U648" t="s">
        <v>1933</v>
      </c>
      <c r="V648" s="3">
        <v>62208</v>
      </c>
      <c r="W648" t="s">
        <v>117</v>
      </c>
      <c r="Y648">
        <v>16184073044</v>
      </c>
      <c r="AA648">
        <v>71399</v>
      </c>
      <c r="AB648" t="s">
        <v>7920</v>
      </c>
      <c r="AC648" t="s">
        <v>660</v>
      </c>
      <c r="AE648" t="s">
        <v>263</v>
      </c>
      <c r="AF648" t="s">
        <v>7918</v>
      </c>
      <c r="AG648" t="s">
        <v>7919</v>
      </c>
      <c r="AH648" t="s">
        <v>4505</v>
      </c>
      <c r="AI648" t="s">
        <v>1933</v>
      </c>
      <c r="AJ648" s="3">
        <v>62208</v>
      </c>
      <c r="AK648" t="s">
        <v>117</v>
      </c>
      <c r="AM648">
        <v>16184073044</v>
      </c>
      <c r="AO648" t="s">
        <v>7921</v>
      </c>
      <c r="AP648" t="s">
        <v>239</v>
      </c>
      <c r="AQ648" t="s">
        <v>991</v>
      </c>
      <c r="AR648" t="s">
        <v>992</v>
      </c>
      <c r="AS648" t="s">
        <v>993</v>
      </c>
      <c r="AT648" t="s">
        <v>994</v>
      </c>
      <c r="AU648" t="s">
        <v>995</v>
      </c>
      <c r="AV648" t="s">
        <v>996</v>
      </c>
      <c r="AW648" t="s">
        <v>158</v>
      </c>
      <c r="AX648" s="3">
        <v>78550</v>
      </c>
      <c r="AY648" t="s">
        <v>117</v>
      </c>
      <c r="AZ648" t="s">
        <v>124</v>
      </c>
      <c r="BA648">
        <v>19564408720</v>
      </c>
      <c r="BB648">
        <v>0</v>
      </c>
      <c r="BC648" t="s">
        <v>997</v>
      </c>
      <c r="BD648" t="s">
        <v>998</v>
      </c>
      <c r="BG648" t="s">
        <v>1933</v>
      </c>
      <c r="BH648" s="1">
        <v>44115.833333333336</v>
      </c>
      <c r="BI648">
        <v>40</v>
      </c>
      <c r="BJ648">
        <v>8</v>
      </c>
      <c r="BK648">
        <v>0</v>
      </c>
      <c r="BL648">
        <v>0</v>
      </c>
      <c r="BM648">
        <v>8</v>
      </c>
      <c r="BN648">
        <v>8</v>
      </c>
      <c r="BO648">
        <v>8</v>
      </c>
      <c r="BP648">
        <v>8</v>
      </c>
      <c r="BQ648" t="str">
        <f>"1:00 PM"</f>
        <v>1:00 PM</v>
      </c>
      <c r="BR648" t="str">
        <f>"10:00 PM"</f>
        <v>10:00 PM</v>
      </c>
      <c r="BS648" t="s">
        <v>120</v>
      </c>
      <c r="BT648">
        <v>0</v>
      </c>
      <c r="BU648">
        <v>0</v>
      </c>
      <c r="BV648" t="s">
        <v>113</v>
      </c>
      <c r="BW648">
        <v>0</v>
      </c>
      <c r="BX648" t="s">
        <v>999</v>
      </c>
      <c r="BY648" t="s">
        <v>7922</v>
      </c>
      <c r="CA648" t="s">
        <v>7923</v>
      </c>
      <c r="CB648" t="s">
        <v>1933</v>
      </c>
      <c r="CC648" s="3">
        <v>62232</v>
      </c>
      <c r="CD648" t="s">
        <v>4874</v>
      </c>
      <c r="CE648" t="s">
        <v>1056</v>
      </c>
      <c r="CF648" s="4">
        <v>9.39</v>
      </c>
      <c r="CG648" s="4">
        <v>12.2</v>
      </c>
      <c r="CJ648" t="s">
        <v>123</v>
      </c>
      <c r="CK648" t="s">
        <v>1004</v>
      </c>
      <c r="CL648" t="s">
        <v>7924</v>
      </c>
      <c r="CO648" t="s">
        <v>124</v>
      </c>
      <c r="CP648" t="s">
        <v>121</v>
      </c>
      <c r="CQ648" t="s">
        <v>121</v>
      </c>
      <c r="CR648" t="s">
        <v>113</v>
      </c>
      <c r="CS648" t="s">
        <v>121</v>
      </c>
      <c r="CT648" t="s">
        <v>121</v>
      </c>
      <c r="CU648" t="s">
        <v>121</v>
      </c>
      <c r="CV648" t="s">
        <v>2449</v>
      </c>
      <c r="CW648" t="str">
        <f>"16184073044"</f>
        <v>16184073044</v>
      </c>
      <c r="CX648" t="s">
        <v>7921</v>
      </c>
      <c r="CY648" t="s">
        <v>124</v>
      </c>
      <c r="CZ648" t="s">
        <v>126</v>
      </c>
      <c r="DA648" t="s">
        <v>113</v>
      </c>
      <c r="DB648" t="s">
        <v>121</v>
      </c>
      <c r="DC648" t="s">
        <v>121</v>
      </c>
      <c r="DD648" t="s">
        <v>113</v>
      </c>
    </row>
    <row r="649" spans="1:113" ht="15" customHeight="1" x14ac:dyDescent="0.25">
      <c r="A649" t="s">
        <v>11227</v>
      </c>
      <c r="B649" t="s">
        <v>129</v>
      </c>
      <c r="C649" s="1">
        <v>44116.466401967591</v>
      </c>
      <c r="D649" s="1">
        <v>44158</v>
      </c>
      <c r="E649" t="s">
        <v>113</v>
      </c>
      <c r="F649" t="s">
        <v>587</v>
      </c>
      <c r="G649" t="s">
        <v>12786</v>
      </c>
      <c r="H649" t="s">
        <v>131</v>
      </c>
      <c r="I649">
        <v>99</v>
      </c>
      <c r="J649">
        <v>99</v>
      </c>
      <c r="K649" s="1">
        <v>44204</v>
      </c>
      <c r="L649" s="1">
        <v>44507</v>
      </c>
      <c r="M649" s="1">
        <v>44204</v>
      </c>
      <c r="N649" s="1">
        <v>44507</v>
      </c>
      <c r="O649" t="s">
        <v>115</v>
      </c>
      <c r="P649" t="s">
        <v>11228</v>
      </c>
      <c r="Q649" t="s">
        <v>11229</v>
      </c>
      <c r="R649" t="s">
        <v>11230</v>
      </c>
      <c r="T649" t="s">
        <v>11231</v>
      </c>
      <c r="U649" t="s">
        <v>1200</v>
      </c>
      <c r="V649" s="3">
        <v>20716</v>
      </c>
      <c r="W649" t="s">
        <v>117</v>
      </c>
      <c r="Y649">
        <v>13012181800</v>
      </c>
      <c r="AA649">
        <v>56173</v>
      </c>
      <c r="AB649" t="s">
        <v>11232</v>
      </c>
      <c r="AC649" t="s">
        <v>3560</v>
      </c>
      <c r="AD649" t="s">
        <v>575</v>
      </c>
      <c r="AE649" t="s">
        <v>263</v>
      </c>
      <c r="AF649" t="s">
        <v>11230</v>
      </c>
      <c r="AH649" t="s">
        <v>11231</v>
      </c>
      <c r="AI649" t="s">
        <v>1200</v>
      </c>
      <c r="AJ649" s="3">
        <v>20716</v>
      </c>
      <c r="AK649" t="s">
        <v>117</v>
      </c>
      <c r="AM649">
        <v>13012181800</v>
      </c>
      <c r="AO649" t="s">
        <v>11233</v>
      </c>
      <c r="AP649" t="s">
        <v>239</v>
      </c>
      <c r="AQ649" t="s">
        <v>595</v>
      </c>
      <c r="AR649" t="s">
        <v>596</v>
      </c>
      <c r="AS649" t="s">
        <v>124</v>
      </c>
      <c r="AT649" t="s">
        <v>597</v>
      </c>
      <c r="AU649" t="s">
        <v>475</v>
      </c>
      <c r="AV649" t="s">
        <v>476</v>
      </c>
      <c r="AW649" t="s">
        <v>324</v>
      </c>
      <c r="AX649" s="3">
        <v>83814</v>
      </c>
      <c r="AY649" t="s">
        <v>117</v>
      </c>
      <c r="BA649">
        <v>12087772654</v>
      </c>
      <c r="BC649" t="s">
        <v>598</v>
      </c>
      <c r="BD649" t="s">
        <v>478</v>
      </c>
      <c r="BG649" t="s">
        <v>1200</v>
      </c>
      <c r="BH649" s="1">
        <v>44113.833333333336</v>
      </c>
      <c r="BI649">
        <v>40</v>
      </c>
      <c r="BJ649">
        <v>0</v>
      </c>
      <c r="BK649">
        <v>8</v>
      </c>
      <c r="BL649">
        <v>8</v>
      </c>
      <c r="BM649">
        <v>8</v>
      </c>
      <c r="BN649">
        <v>8</v>
      </c>
      <c r="BO649">
        <v>8</v>
      </c>
      <c r="BP649">
        <v>0</v>
      </c>
      <c r="BQ649" t="str">
        <f>"7:00 AM"</f>
        <v>7:00 AM</v>
      </c>
      <c r="BR649" t="str">
        <f>"4:00 PM"</f>
        <v>4:00 PM</v>
      </c>
      <c r="BS649" t="s">
        <v>120</v>
      </c>
      <c r="BT649">
        <v>0</v>
      </c>
      <c r="BU649">
        <v>0</v>
      </c>
      <c r="BV649" t="s">
        <v>113</v>
      </c>
      <c r="BW649">
        <v>0</v>
      </c>
      <c r="BX649" t="s">
        <v>11234</v>
      </c>
      <c r="BY649" t="s">
        <v>11235</v>
      </c>
      <c r="CA649" t="s">
        <v>11231</v>
      </c>
      <c r="CB649" t="s">
        <v>1200</v>
      </c>
      <c r="CC649" s="3">
        <v>20716</v>
      </c>
      <c r="CD649" t="s">
        <v>2141</v>
      </c>
      <c r="CE649" t="s">
        <v>1652</v>
      </c>
      <c r="CF649" s="4">
        <v>16.89</v>
      </c>
      <c r="CG649" s="4">
        <v>19.89</v>
      </c>
      <c r="CH649" s="4">
        <v>25.34</v>
      </c>
      <c r="CI649" s="4">
        <v>29.84</v>
      </c>
      <c r="CJ649" t="s">
        <v>123</v>
      </c>
      <c r="CK649" t="s">
        <v>11236</v>
      </c>
      <c r="CL649" t="s">
        <v>11237</v>
      </c>
      <c r="CO649" t="s">
        <v>124</v>
      </c>
      <c r="CP649" t="s">
        <v>121</v>
      </c>
      <c r="CQ649" t="s">
        <v>121</v>
      </c>
      <c r="CR649" t="s">
        <v>121</v>
      </c>
      <c r="CS649" t="s">
        <v>121</v>
      </c>
      <c r="CT649" t="s">
        <v>121</v>
      </c>
      <c r="CU649" t="s">
        <v>113</v>
      </c>
      <c r="CV649" t="s">
        <v>485</v>
      </c>
      <c r="CW649" t="str">
        <f>"13012181800"</f>
        <v>13012181800</v>
      </c>
      <c r="CX649" t="s">
        <v>11233</v>
      </c>
      <c r="CY649" t="s">
        <v>124</v>
      </c>
      <c r="CZ649" t="s">
        <v>126</v>
      </c>
      <c r="DA649" t="s">
        <v>113</v>
      </c>
      <c r="DB649" t="s">
        <v>121</v>
      </c>
      <c r="DC649" t="s">
        <v>121</v>
      </c>
      <c r="DD649" t="s">
        <v>113</v>
      </c>
    </row>
    <row r="650" spans="1:113" ht="15" customHeight="1" x14ac:dyDescent="0.25">
      <c r="A650" t="s">
        <v>4565</v>
      </c>
      <c r="B650" t="s">
        <v>1009</v>
      </c>
      <c r="C650" s="1">
        <v>44116.470585069444</v>
      </c>
      <c r="D650" s="1">
        <v>44155</v>
      </c>
      <c r="E650" t="s">
        <v>113</v>
      </c>
      <c r="F650" t="s">
        <v>1135</v>
      </c>
      <c r="G650" t="s">
        <v>12798</v>
      </c>
      <c r="H650" t="s">
        <v>649</v>
      </c>
      <c r="I650">
        <v>80</v>
      </c>
      <c r="J650">
        <v>80</v>
      </c>
      <c r="K650" s="1">
        <v>44201</v>
      </c>
      <c r="L650" s="1">
        <v>44504</v>
      </c>
      <c r="M650" s="1">
        <v>44201</v>
      </c>
      <c r="N650" s="1">
        <v>44504</v>
      </c>
      <c r="O650" t="s">
        <v>132</v>
      </c>
      <c r="P650" t="s">
        <v>4566</v>
      </c>
      <c r="Q650" t="s">
        <v>124</v>
      </c>
      <c r="R650" t="s">
        <v>4567</v>
      </c>
      <c r="S650" t="s">
        <v>124</v>
      </c>
      <c r="T650" t="s">
        <v>4568</v>
      </c>
      <c r="U650" t="s">
        <v>1825</v>
      </c>
      <c r="V650" s="3">
        <v>49686</v>
      </c>
      <c r="W650" t="s">
        <v>117</v>
      </c>
      <c r="X650" t="s">
        <v>124</v>
      </c>
      <c r="Y650">
        <v>12319466886</v>
      </c>
      <c r="Z650">
        <v>0</v>
      </c>
      <c r="AA650">
        <v>711190</v>
      </c>
      <c r="AB650" t="s">
        <v>4569</v>
      </c>
      <c r="AC650" t="s">
        <v>786</v>
      </c>
      <c r="AD650" t="s">
        <v>124</v>
      </c>
      <c r="AE650" t="s">
        <v>3391</v>
      </c>
      <c r="AF650" t="s">
        <v>4570</v>
      </c>
      <c r="AG650" t="s">
        <v>124</v>
      </c>
      <c r="AH650" t="s">
        <v>4568</v>
      </c>
      <c r="AI650" t="s">
        <v>1825</v>
      </c>
      <c r="AJ650" s="3">
        <v>49686</v>
      </c>
      <c r="AK650" t="s">
        <v>117</v>
      </c>
      <c r="AM650">
        <v>18132992322</v>
      </c>
      <c r="AN650">
        <v>0</v>
      </c>
      <c r="AO650" t="s">
        <v>4571</v>
      </c>
      <c r="AP650" t="s">
        <v>239</v>
      </c>
      <c r="AQ650" t="s">
        <v>991</v>
      </c>
      <c r="AR650" t="s">
        <v>992</v>
      </c>
      <c r="AS650" t="s">
        <v>993</v>
      </c>
      <c r="AT650" t="s">
        <v>994</v>
      </c>
      <c r="AU650" t="s">
        <v>995</v>
      </c>
      <c r="AV650" t="s">
        <v>996</v>
      </c>
      <c r="AW650" t="s">
        <v>158</v>
      </c>
      <c r="AX650" s="3">
        <v>78550</v>
      </c>
      <c r="AY650" t="s">
        <v>117</v>
      </c>
      <c r="AZ650" t="s">
        <v>124</v>
      </c>
      <c r="BA650">
        <v>19564408720</v>
      </c>
      <c r="BB650">
        <v>0</v>
      </c>
      <c r="BC650" t="s">
        <v>1143</v>
      </c>
      <c r="BD650" t="s">
        <v>998</v>
      </c>
      <c r="BG650" t="s">
        <v>1825</v>
      </c>
      <c r="BH650" s="1">
        <v>44115.833333333336</v>
      </c>
      <c r="BI650">
        <v>40</v>
      </c>
      <c r="BJ650">
        <v>8</v>
      </c>
      <c r="BK650">
        <v>0</v>
      </c>
      <c r="BL650">
        <v>0</v>
      </c>
      <c r="BM650">
        <v>8</v>
      </c>
      <c r="BN650">
        <v>8</v>
      </c>
      <c r="BO650">
        <v>8</v>
      </c>
      <c r="BP650">
        <v>8</v>
      </c>
      <c r="BQ650" t="str">
        <f>"1:00 PM"</f>
        <v>1:00 PM</v>
      </c>
      <c r="BR650" t="str">
        <f>"10:00 PM"</f>
        <v>10:00 PM</v>
      </c>
      <c r="BS650" t="s">
        <v>120</v>
      </c>
      <c r="BT650">
        <v>0</v>
      </c>
      <c r="BU650">
        <v>0</v>
      </c>
      <c r="BV650" t="s">
        <v>113</v>
      </c>
      <c r="BW650">
        <v>0</v>
      </c>
      <c r="BX650" t="s">
        <v>999</v>
      </c>
      <c r="BY650" t="s">
        <v>4570</v>
      </c>
      <c r="CA650" t="s">
        <v>4568</v>
      </c>
      <c r="CB650" t="s">
        <v>1825</v>
      </c>
      <c r="CC650" s="3">
        <v>49686</v>
      </c>
      <c r="CD650" t="s">
        <v>4572</v>
      </c>
      <c r="CE650" t="s">
        <v>4573</v>
      </c>
      <c r="CF650" s="4">
        <v>9.31</v>
      </c>
      <c r="CG650" s="4">
        <v>12.41</v>
      </c>
      <c r="CH650" s="4">
        <v>0</v>
      </c>
      <c r="CI650" s="4">
        <v>0</v>
      </c>
      <c r="CJ650" t="s">
        <v>123</v>
      </c>
      <c r="CK650" t="s">
        <v>1004</v>
      </c>
      <c r="CL650" t="s">
        <v>4574</v>
      </c>
      <c r="CO650" t="s">
        <v>124</v>
      </c>
      <c r="CP650" t="s">
        <v>121</v>
      </c>
      <c r="CQ650" t="s">
        <v>121</v>
      </c>
      <c r="CR650" t="s">
        <v>113</v>
      </c>
      <c r="CS650" t="s">
        <v>121</v>
      </c>
      <c r="CT650" t="s">
        <v>121</v>
      </c>
      <c r="CU650" t="s">
        <v>121</v>
      </c>
      <c r="CV650" t="s">
        <v>4575</v>
      </c>
      <c r="CW650" t="str">
        <f>"12319466886"</f>
        <v>12319466886</v>
      </c>
      <c r="CX650" t="s">
        <v>4576</v>
      </c>
      <c r="CY650" t="s">
        <v>4577</v>
      </c>
      <c r="CZ650" t="s">
        <v>126</v>
      </c>
      <c r="DA650" t="s">
        <v>113</v>
      </c>
      <c r="DB650" t="s">
        <v>121</v>
      </c>
      <c r="DC650" t="s">
        <v>121</v>
      </c>
      <c r="DD650" t="s">
        <v>113</v>
      </c>
    </row>
    <row r="651" spans="1:113" ht="15" customHeight="1" x14ac:dyDescent="0.25">
      <c r="A651" t="s">
        <v>3362</v>
      </c>
      <c r="B651" t="s">
        <v>1009</v>
      </c>
      <c r="C651" s="1">
        <v>44116.493371990742</v>
      </c>
      <c r="D651" s="1">
        <v>44158</v>
      </c>
      <c r="E651" t="s">
        <v>113</v>
      </c>
      <c r="F651" t="s">
        <v>3275</v>
      </c>
      <c r="G651" t="s">
        <v>12798</v>
      </c>
      <c r="H651" t="s">
        <v>649</v>
      </c>
      <c r="I651">
        <v>19</v>
      </c>
      <c r="J651">
        <v>19</v>
      </c>
      <c r="K651" s="1">
        <v>44206</v>
      </c>
      <c r="L651" s="1">
        <v>44509</v>
      </c>
      <c r="M651" s="1">
        <v>44206</v>
      </c>
      <c r="N651" s="1">
        <v>44509</v>
      </c>
      <c r="O651" t="s">
        <v>132</v>
      </c>
      <c r="P651" t="s">
        <v>3363</v>
      </c>
      <c r="R651" t="s">
        <v>3364</v>
      </c>
      <c r="S651" t="s">
        <v>3365</v>
      </c>
      <c r="T651" t="s">
        <v>1139</v>
      </c>
      <c r="U651" t="s">
        <v>234</v>
      </c>
      <c r="V651" s="3">
        <v>33534</v>
      </c>
      <c r="W651" t="s">
        <v>117</v>
      </c>
      <c r="Y651">
        <v>18136718828</v>
      </c>
      <c r="Z651">
        <v>0</v>
      </c>
      <c r="AA651">
        <v>71399</v>
      </c>
      <c r="AB651" t="s">
        <v>3366</v>
      </c>
      <c r="AC651" t="s">
        <v>1680</v>
      </c>
      <c r="AE651" t="s">
        <v>161</v>
      </c>
      <c r="AF651" t="s">
        <v>3364</v>
      </c>
      <c r="AG651" t="s">
        <v>3365</v>
      </c>
      <c r="AH651" t="s">
        <v>1139</v>
      </c>
      <c r="AI651" t="s">
        <v>234</v>
      </c>
      <c r="AJ651" s="3">
        <v>33534</v>
      </c>
      <c r="AK651" t="s">
        <v>117</v>
      </c>
      <c r="AM651">
        <v>18138464032</v>
      </c>
      <c r="AN651">
        <v>0</v>
      </c>
      <c r="AO651" t="s">
        <v>3367</v>
      </c>
      <c r="AP651" t="s">
        <v>239</v>
      </c>
      <c r="AQ651" t="s">
        <v>991</v>
      </c>
      <c r="AR651" t="s">
        <v>992</v>
      </c>
      <c r="AS651" t="s">
        <v>993</v>
      </c>
      <c r="AT651" t="s">
        <v>994</v>
      </c>
      <c r="AU651" t="s">
        <v>995</v>
      </c>
      <c r="AV651" t="s">
        <v>996</v>
      </c>
      <c r="AW651" t="s">
        <v>158</v>
      </c>
      <c r="AX651" s="3">
        <v>78550</v>
      </c>
      <c r="AY651" t="s">
        <v>117</v>
      </c>
      <c r="AZ651" t="s">
        <v>124</v>
      </c>
      <c r="BA651">
        <v>19564408720</v>
      </c>
      <c r="BB651">
        <v>0</v>
      </c>
      <c r="BC651" t="s">
        <v>1143</v>
      </c>
      <c r="BD651" t="s">
        <v>998</v>
      </c>
      <c r="BG651" t="s">
        <v>234</v>
      </c>
      <c r="BH651" s="1">
        <v>44480.833333333336</v>
      </c>
      <c r="BI651">
        <v>40</v>
      </c>
      <c r="BJ651">
        <v>8</v>
      </c>
      <c r="BK651">
        <v>0</v>
      </c>
      <c r="BL651">
        <v>0</v>
      </c>
      <c r="BM651">
        <v>8</v>
      </c>
      <c r="BN651">
        <v>8</v>
      </c>
      <c r="BO651">
        <v>8</v>
      </c>
      <c r="BP651">
        <v>8</v>
      </c>
      <c r="BQ651" t="str">
        <f>"1:00 PM"</f>
        <v>1:00 PM</v>
      </c>
      <c r="BR651" t="str">
        <f>"10:00 PM"</f>
        <v>10:00 PM</v>
      </c>
      <c r="BS651" t="s">
        <v>120</v>
      </c>
      <c r="BT651">
        <v>0</v>
      </c>
      <c r="BU651">
        <v>0</v>
      </c>
      <c r="BV651" t="s">
        <v>113</v>
      </c>
      <c r="BW651">
        <v>0</v>
      </c>
      <c r="BX651" t="s">
        <v>999</v>
      </c>
      <c r="BY651" t="s">
        <v>3368</v>
      </c>
      <c r="CA651" t="s">
        <v>1145</v>
      </c>
      <c r="CB651" t="s">
        <v>234</v>
      </c>
      <c r="CC651" s="3">
        <v>33534</v>
      </c>
      <c r="CD651" t="s">
        <v>1146</v>
      </c>
      <c r="CE651" t="s">
        <v>368</v>
      </c>
      <c r="CF651" s="4">
        <v>9.09</v>
      </c>
      <c r="CG651" s="4">
        <v>12.53</v>
      </c>
      <c r="CH651" s="4">
        <v>0</v>
      </c>
      <c r="CI651" s="4">
        <v>0</v>
      </c>
      <c r="CJ651" t="s">
        <v>123</v>
      </c>
      <c r="CK651" t="s">
        <v>1004</v>
      </c>
      <c r="CL651" t="s">
        <v>3369</v>
      </c>
      <c r="CO651" t="s">
        <v>124</v>
      </c>
      <c r="CP651" t="s">
        <v>121</v>
      </c>
      <c r="CQ651" t="s">
        <v>121</v>
      </c>
      <c r="CR651" t="s">
        <v>113</v>
      </c>
      <c r="CS651" t="s">
        <v>121</v>
      </c>
      <c r="CT651" t="s">
        <v>121</v>
      </c>
      <c r="CU651" t="s">
        <v>121</v>
      </c>
      <c r="CV651" t="s">
        <v>3370</v>
      </c>
      <c r="CW651" t="str">
        <f>"18136718828"</f>
        <v>18136718828</v>
      </c>
      <c r="CX651" t="s">
        <v>3367</v>
      </c>
      <c r="CY651" t="s">
        <v>3371</v>
      </c>
      <c r="CZ651" t="s">
        <v>126</v>
      </c>
      <c r="DA651" t="s">
        <v>113</v>
      </c>
      <c r="DB651" t="s">
        <v>121</v>
      </c>
      <c r="DC651" t="s">
        <v>121</v>
      </c>
      <c r="DD651" t="s">
        <v>113</v>
      </c>
    </row>
    <row r="652" spans="1:113" ht="15" customHeight="1" x14ac:dyDescent="0.25">
      <c r="A652" t="s">
        <v>5764</v>
      </c>
      <c r="B652" t="s">
        <v>1009</v>
      </c>
      <c r="C652" s="1">
        <v>44116.522708912038</v>
      </c>
      <c r="D652" s="1">
        <v>44155</v>
      </c>
      <c r="E652" t="s">
        <v>113</v>
      </c>
      <c r="F652" t="s">
        <v>3275</v>
      </c>
      <c r="G652" t="s">
        <v>12798</v>
      </c>
      <c r="H652" t="s">
        <v>649</v>
      </c>
      <c r="I652">
        <v>30</v>
      </c>
      <c r="J652">
        <v>30</v>
      </c>
      <c r="K652" s="1">
        <v>44206</v>
      </c>
      <c r="L652" s="1">
        <v>44509</v>
      </c>
      <c r="M652" s="1">
        <v>44206</v>
      </c>
      <c r="N652" s="1">
        <v>44509</v>
      </c>
      <c r="O652" t="s">
        <v>132</v>
      </c>
      <c r="P652" t="s">
        <v>5765</v>
      </c>
      <c r="R652" t="s">
        <v>5766</v>
      </c>
      <c r="S652" t="s">
        <v>5767</v>
      </c>
      <c r="T652" t="s">
        <v>1139</v>
      </c>
      <c r="U652" t="s">
        <v>234</v>
      </c>
      <c r="V652" s="3">
        <v>33534</v>
      </c>
      <c r="W652" t="s">
        <v>117</v>
      </c>
      <c r="Y652">
        <v>18134070316</v>
      </c>
      <c r="Z652">
        <v>0</v>
      </c>
      <c r="AA652">
        <v>71399</v>
      </c>
      <c r="AB652" t="s">
        <v>5768</v>
      </c>
      <c r="AC652" t="s">
        <v>345</v>
      </c>
      <c r="AE652" t="s">
        <v>1664</v>
      </c>
      <c r="AF652" t="s">
        <v>5766</v>
      </c>
      <c r="AG652" t="s">
        <v>5767</v>
      </c>
      <c r="AH652" t="s">
        <v>1139</v>
      </c>
      <c r="AI652" t="s">
        <v>234</v>
      </c>
      <c r="AJ652" s="3">
        <v>33534</v>
      </c>
      <c r="AK652" t="s">
        <v>117</v>
      </c>
      <c r="AM652">
        <v>18134070316</v>
      </c>
      <c r="AN652">
        <v>0</v>
      </c>
      <c r="AO652" t="s">
        <v>5769</v>
      </c>
      <c r="AP652" t="s">
        <v>239</v>
      </c>
      <c r="AQ652" t="s">
        <v>991</v>
      </c>
      <c r="AR652" t="s">
        <v>992</v>
      </c>
      <c r="AS652" t="s">
        <v>993</v>
      </c>
      <c r="AT652" t="s">
        <v>994</v>
      </c>
      <c r="AU652" t="s">
        <v>995</v>
      </c>
      <c r="AV652" t="s">
        <v>996</v>
      </c>
      <c r="AW652" t="s">
        <v>158</v>
      </c>
      <c r="AX652" s="3">
        <v>78550</v>
      </c>
      <c r="AY652" t="s">
        <v>117</v>
      </c>
      <c r="AZ652" t="s">
        <v>124</v>
      </c>
      <c r="BA652">
        <v>19564408720</v>
      </c>
      <c r="BB652">
        <v>0</v>
      </c>
      <c r="BC652" t="s">
        <v>1143</v>
      </c>
      <c r="BD652" t="s">
        <v>998</v>
      </c>
      <c r="BG652" t="s">
        <v>234</v>
      </c>
      <c r="BH652" s="1">
        <v>44115.833333333336</v>
      </c>
      <c r="BI652">
        <v>40</v>
      </c>
      <c r="BJ652">
        <v>8</v>
      </c>
      <c r="BK652">
        <v>0</v>
      </c>
      <c r="BL652">
        <v>0</v>
      </c>
      <c r="BM652">
        <v>8</v>
      </c>
      <c r="BN652">
        <v>8</v>
      </c>
      <c r="BO652">
        <v>8</v>
      </c>
      <c r="BP652">
        <v>8</v>
      </c>
      <c r="BQ652" t="str">
        <f>"1:00 PM"</f>
        <v>1:00 PM</v>
      </c>
      <c r="BR652" t="str">
        <f>"10:00 PM"</f>
        <v>10:00 PM</v>
      </c>
      <c r="BS652" t="s">
        <v>120</v>
      </c>
      <c r="BT652">
        <v>0</v>
      </c>
      <c r="BU652">
        <v>0</v>
      </c>
      <c r="BV652" t="s">
        <v>113</v>
      </c>
      <c r="BW652">
        <v>0</v>
      </c>
      <c r="BX652" t="s">
        <v>999</v>
      </c>
      <c r="BY652" t="s">
        <v>5770</v>
      </c>
      <c r="CA652" t="s">
        <v>1145</v>
      </c>
      <c r="CB652" t="s">
        <v>234</v>
      </c>
      <c r="CC652" s="3">
        <v>33534</v>
      </c>
      <c r="CD652" t="s">
        <v>1146</v>
      </c>
      <c r="CE652" t="s">
        <v>368</v>
      </c>
      <c r="CF652" s="4">
        <v>9.2200000000000006</v>
      </c>
      <c r="CG652" s="4">
        <v>17.36</v>
      </c>
      <c r="CH652" s="4">
        <v>0</v>
      </c>
      <c r="CI652" s="4">
        <v>0</v>
      </c>
      <c r="CJ652" t="s">
        <v>123</v>
      </c>
      <c r="CK652" t="s">
        <v>1004</v>
      </c>
      <c r="CL652" t="s">
        <v>5771</v>
      </c>
      <c r="CO652" t="s">
        <v>124</v>
      </c>
      <c r="CP652" t="s">
        <v>121</v>
      </c>
      <c r="CQ652" t="s">
        <v>121</v>
      </c>
      <c r="CR652" t="s">
        <v>113</v>
      </c>
      <c r="CS652" t="s">
        <v>121</v>
      </c>
      <c r="CT652" t="s">
        <v>121</v>
      </c>
      <c r="CU652" t="s">
        <v>121</v>
      </c>
      <c r="CV652" t="s">
        <v>5772</v>
      </c>
      <c r="CW652" t="str">
        <f>"18134070316"</f>
        <v>18134070316</v>
      </c>
      <c r="CX652" t="s">
        <v>5773</v>
      </c>
      <c r="CY652" t="s">
        <v>124</v>
      </c>
      <c r="CZ652" t="s">
        <v>126</v>
      </c>
      <c r="DA652" t="s">
        <v>113</v>
      </c>
      <c r="DB652" t="s">
        <v>121</v>
      </c>
      <c r="DC652" t="s">
        <v>121</v>
      </c>
      <c r="DD652" t="s">
        <v>113</v>
      </c>
    </row>
    <row r="653" spans="1:113" ht="15" customHeight="1" x14ac:dyDescent="0.25">
      <c r="A653" t="s">
        <v>7348</v>
      </c>
      <c r="B653" t="s">
        <v>1009</v>
      </c>
      <c r="C653" s="1">
        <v>44116.545177546293</v>
      </c>
      <c r="D653" s="1">
        <v>44155</v>
      </c>
      <c r="E653" t="s">
        <v>113</v>
      </c>
      <c r="F653" t="s">
        <v>1135</v>
      </c>
      <c r="G653" t="s">
        <v>12798</v>
      </c>
      <c r="H653" t="s">
        <v>649</v>
      </c>
      <c r="I653">
        <v>20</v>
      </c>
      <c r="J653">
        <v>20</v>
      </c>
      <c r="K653" s="1">
        <v>44206</v>
      </c>
      <c r="L653" s="1">
        <v>44509</v>
      </c>
      <c r="M653" s="1">
        <v>44206</v>
      </c>
      <c r="N653" s="1">
        <v>44509</v>
      </c>
      <c r="O653" t="s">
        <v>132</v>
      </c>
      <c r="P653" t="s">
        <v>7349</v>
      </c>
      <c r="R653" t="s">
        <v>7350</v>
      </c>
      <c r="S653" t="s">
        <v>7351</v>
      </c>
      <c r="T653" t="s">
        <v>7352</v>
      </c>
      <c r="U653" t="s">
        <v>750</v>
      </c>
      <c r="V653" s="3">
        <v>43315</v>
      </c>
      <c r="W653" t="s">
        <v>117</v>
      </c>
      <c r="Y653">
        <v>18136712021</v>
      </c>
      <c r="Z653">
        <v>0</v>
      </c>
      <c r="AA653">
        <v>711190</v>
      </c>
      <c r="AB653" t="s">
        <v>7353</v>
      </c>
      <c r="AC653" t="s">
        <v>7354</v>
      </c>
      <c r="AE653" t="s">
        <v>161</v>
      </c>
      <c r="AF653" t="s">
        <v>7350</v>
      </c>
      <c r="AG653" t="s">
        <v>7355</v>
      </c>
      <c r="AH653" t="s">
        <v>7352</v>
      </c>
      <c r="AI653" t="s">
        <v>750</v>
      </c>
      <c r="AJ653" s="3">
        <v>43315</v>
      </c>
      <c r="AK653" t="s">
        <v>117</v>
      </c>
      <c r="AM653">
        <v>18132998160</v>
      </c>
      <c r="AN653">
        <v>0</v>
      </c>
      <c r="AO653" t="s">
        <v>7356</v>
      </c>
      <c r="AP653" t="s">
        <v>239</v>
      </c>
      <c r="AQ653" t="s">
        <v>991</v>
      </c>
      <c r="AR653" t="s">
        <v>992</v>
      </c>
      <c r="AS653" t="s">
        <v>993</v>
      </c>
      <c r="AT653" t="s">
        <v>994</v>
      </c>
      <c r="AU653" t="s">
        <v>995</v>
      </c>
      <c r="AV653" t="s">
        <v>996</v>
      </c>
      <c r="AW653" t="s">
        <v>158</v>
      </c>
      <c r="AX653" s="3">
        <v>78550</v>
      </c>
      <c r="AY653" t="s">
        <v>117</v>
      </c>
      <c r="AZ653" t="s">
        <v>124</v>
      </c>
      <c r="BA653">
        <v>19564408720</v>
      </c>
      <c r="BB653">
        <v>0</v>
      </c>
      <c r="BC653" t="s">
        <v>1143</v>
      </c>
      <c r="BD653" t="s">
        <v>998</v>
      </c>
      <c r="BG653" t="s">
        <v>750</v>
      </c>
      <c r="BH653" s="1">
        <v>44115.833333333336</v>
      </c>
      <c r="BI653">
        <v>40</v>
      </c>
      <c r="BJ653">
        <v>8</v>
      </c>
      <c r="BK653">
        <v>0</v>
      </c>
      <c r="BL653">
        <v>0</v>
      </c>
      <c r="BM653">
        <v>8</v>
      </c>
      <c r="BN653">
        <v>8</v>
      </c>
      <c r="BO653">
        <v>8</v>
      </c>
      <c r="BP653">
        <v>8</v>
      </c>
      <c r="BQ653" t="str">
        <f>"1:00 PM"</f>
        <v>1:00 PM</v>
      </c>
      <c r="BR653" t="str">
        <f>"10:00 PM"</f>
        <v>10:00 PM</v>
      </c>
      <c r="BS653" t="s">
        <v>120</v>
      </c>
      <c r="BT653">
        <v>0</v>
      </c>
      <c r="BU653">
        <v>0</v>
      </c>
      <c r="BV653" t="s">
        <v>113</v>
      </c>
      <c r="BW653">
        <v>0</v>
      </c>
      <c r="BX653" t="s">
        <v>999</v>
      </c>
      <c r="BY653" t="s">
        <v>7357</v>
      </c>
      <c r="CA653" t="s">
        <v>7358</v>
      </c>
      <c r="CB653" t="s">
        <v>750</v>
      </c>
      <c r="CC653" s="3">
        <v>43315</v>
      </c>
      <c r="CD653" t="s">
        <v>7359</v>
      </c>
      <c r="CE653" t="s">
        <v>3581</v>
      </c>
      <c r="CF653" s="4">
        <v>10.18</v>
      </c>
      <c r="CG653" s="4">
        <v>11.55</v>
      </c>
      <c r="CH653" s="4">
        <v>0</v>
      </c>
      <c r="CI653" s="4">
        <v>0</v>
      </c>
      <c r="CJ653" t="s">
        <v>123</v>
      </c>
      <c r="CK653" t="s">
        <v>1004</v>
      </c>
      <c r="CL653" t="s">
        <v>7360</v>
      </c>
      <c r="CO653" t="s">
        <v>124</v>
      </c>
      <c r="CP653" t="s">
        <v>121</v>
      </c>
      <c r="CQ653" t="s">
        <v>121</v>
      </c>
      <c r="CR653" t="s">
        <v>113</v>
      </c>
      <c r="CS653" t="s">
        <v>121</v>
      </c>
      <c r="CT653" t="s">
        <v>121</v>
      </c>
      <c r="CU653" t="s">
        <v>121</v>
      </c>
      <c r="CV653" t="s">
        <v>7361</v>
      </c>
      <c r="CW653" t="str">
        <f>"18136712021"</f>
        <v>18136712021</v>
      </c>
      <c r="CX653" t="s">
        <v>7356</v>
      </c>
      <c r="CY653" t="s">
        <v>124</v>
      </c>
      <c r="CZ653" t="s">
        <v>126</v>
      </c>
      <c r="DA653" t="s">
        <v>113</v>
      </c>
      <c r="DB653" t="s">
        <v>121</v>
      </c>
      <c r="DC653" t="s">
        <v>121</v>
      </c>
      <c r="DD653" t="s">
        <v>113</v>
      </c>
    </row>
    <row r="654" spans="1:113" ht="15" customHeight="1" x14ac:dyDescent="0.25">
      <c r="A654" t="s">
        <v>11214</v>
      </c>
      <c r="B654" t="s">
        <v>129</v>
      </c>
      <c r="C654" s="1">
        <v>44116.621350231479</v>
      </c>
      <c r="D654" s="1">
        <v>44166</v>
      </c>
      <c r="E654" t="s">
        <v>113</v>
      </c>
      <c r="F654" t="s">
        <v>7938</v>
      </c>
      <c r="G654" t="s">
        <v>12854</v>
      </c>
      <c r="H654" t="s">
        <v>5349</v>
      </c>
      <c r="I654">
        <v>15</v>
      </c>
      <c r="J654">
        <v>15</v>
      </c>
      <c r="K654" s="1">
        <v>44197</v>
      </c>
      <c r="L654" s="1">
        <v>44469</v>
      </c>
      <c r="M654" s="1">
        <v>44197</v>
      </c>
      <c r="N654" s="1">
        <v>44469</v>
      </c>
      <c r="O654" t="s">
        <v>115</v>
      </c>
      <c r="P654" t="s">
        <v>7939</v>
      </c>
      <c r="Q654" t="s">
        <v>124</v>
      </c>
      <c r="R654" t="s">
        <v>7940</v>
      </c>
      <c r="S654" t="s">
        <v>124</v>
      </c>
      <c r="T654" t="s">
        <v>5830</v>
      </c>
      <c r="U654" t="s">
        <v>158</v>
      </c>
      <c r="V654" s="3">
        <v>78641</v>
      </c>
      <c r="W654" t="s">
        <v>117</v>
      </c>
      <c r="X654" t="s">
        <v>124</v>
      </c>
      <c r="Y654">
        <v>15122591411</v>
      </c>
      <c r="AA654">
        <v>238320</v>
      </c>
      <c r="AB654" t="s">
        <v>7941</v>
      </c>
      <c r="AC654" t="s">
        <v>7942</v>
      </c>
      <c r="AD654" t="s">
        <v>124</v>
      </c>
      <c r="AE654" t="s">
        <v>7943</v>
      </c>
      <c r="AF654" t="s">
        <v>7940</v>
      </c>
      <c r="AH654" t="s">
        <v>7944</v>
      </c>
      <c r="AI654" t="s">
        <v>158</v>
      </c>
      <c r="AJ654" s="3">
        <v>78641</v>
      </c>
      <c r="AK654" t="s">
        <v>117</v>
      </c>
      <c r="AM654">
        <v>15122591411</v>
      </c>
      <c r="AO654" t="s">
        <v>7945</v>
      </c>
      <c r="AP654" t="s">
        <v>239</v>
      </c>
      <c r="AQ654" t="s">
        <v>7946</v>
      </c>
      <c r="AR654" t="s">
        <v>7947</v>
      </c>
      <c r="AS654" t="s">
        <v>7948</v>
      </c>
      <c r="AT654" t="s">
        <v>7949</v>
      </c>
      <c r="AV654" t="s">
        <v>7094</v>
      </c>
      <c r="AW654" t="s">
        <v>158</v>
      </c>
      <c r="AX654" s="3">
        <v>78640</v>
      </c>
      <c r="AY654" t="s">
        <v>117</v>
      </c>
      <c r="BA654">
        <v>15127405256</v>
      </c>
      <c r="BC654" t="s">
        <v>7950</v>
      </c>
      <c r="BD654" t="s">
        <v>7951</v>
      </c>
      <c r="BG654" t="s">
        <v>158</v>
      </c>
      <c r="BH654" s="1">
        <v>44115.833333333336</v>
      </c>
      <c r="BI654">
        <v>40</v>
      </c>
      <c r="BJ654">
        <v>0</v>
      </c>
      <c r="BK654">
        <v>8</v>
      </c>
      <c r="BL654">
        <v>8</v>
      </c>
      <c r="BM654">
        <v>8</v>
      </c>
      <c r="BN654">
        <v>8</v>
      </c>
      <c r="BO654">
        <v>8</v>
      </c>
      <c r="BP654">
        <v>0</v>
      </c>
      <c r="BQ654" t="str">
        <f>"8:00 AM"</f>
        <v>8:00 AM</v>
      </c>
      <c r="BR654" t="str">
        <f>"4:00 PM"</f>
        <v>4:00 PM</v>
      </c>
      <c r="BS654" t="s">
        <v>120</v>
      </c>
      <c r="BT654">
        <v>0</v>
      </c>
      <c r="BU654">
        <v>0</v>
      </c>
      <c r="BV654" t="s">
        <v>113</v>
      </c>
      <c r="BW654">
        <v>0</v>
      </c>
      <c r="BX654" t="s">
        <v>120</v>
      </c>
      <c r="BY654" t="s">
        <v>11215</v>
      </c>
      <c r="CA654" t="s">
        <v>10749</v>
      </c>
      <c r="CB654" t="s">
        <v>158</v>
      </c>
      <c r="CC654" s="3">
        <v>78254</v>
      </c>
      <c r="CD654" t="s">
        <v>2197</v>
      </c>
      <c r="CE654" t="s">
        <v>2198</v>
      </c>
      <c r="CF654" s="4">
        <v>17.63</v>
      </c>
      <c r="CG654" s="4">
        <v>18</v>
      </c>
      <c r="CH654" s="4">
        <v>26.44</v>
      </c>
      <c r="CI654" s="4">
        <v>27</v>
      </c>
      <c r="CJ654" t="s">
        <v>123</v>
      </c>
      <c r="CL654" t="s">
        <v>11216</v>
      </c>
      <c r="CO654" t="s">
        <v>124</v>
      </c>
      <c r="CP654" t="s">
        <v>121</v>
      </c>
      <c r="CQ654" t="s">
        <v>121</v>
      </c>
      <c r="CR654" t="s">
        <v>121</v>
      </c>
      <c r="CS654" t="s">
        <v>113</v>
      </c>
      <c r="CT654" t="s">
        <v>121</v>
      </c>
      <c r="CU654" t="s">
        <v>113</v>
      </c>
      <c r="CV654" t="s">
        <v>11217</v>
      </c>
      <c r="CW654" t="str">
        <f>"12109283985"</f>
        <v>12109283985</v>
      </c>
      <c r="CX654" t="s">
        <v>124</v>
      </c>
      <c r="CY654" t="s">
        <v>11218</v>
      </c>
      <c r="CZ654" t="s">
        <v>126</v>
      </c>
      <c r="DA654" t="s">
        <v>113</v>
      </c>
      <c r="DB654" t="s">
        <v>113</v>
      </c>
      <c r="DC654" t="s">
        <v>121</v>
      </c>
      <c r="DD654" t="s">
        <v>113</v>
      </c>
    </row>
    <row r="655" spans="1:113" ht="15" customHeight="1" x14ac:dyDescent="0.25">
      <c r="A655" t="s">
        <v>7937</v>
      </c>
      <c r="B655" t="s">
        <v>129</v>
      </c>
      <c r="C655" s="1">
        <v>44116.648562152775</v>
      </c>
      <c r="D655" s="1">
        <v>44166</v>
      </c>
      <c r="E655" t="s">
        <v>113</v>
      </c>
      <c r="F655" t="s">
        <v>7938</v>
      </c>
      <c r="G655" t="s">
        <v>12854</v>
      </c>
      <c r="H655" t="s">
        <v>5349</v>
      </c>
      <c r="I655">
        <v>15</v>
      </c>
      <c r="J655">
        <v>15</v>
      </c>
      <c r="K655" s="1">
        <v>44197</v>
      </c>
      <c r="L655" s="1">
        <v>44469</v>
      </c>
      <c r="M655" s="1">
        <v>44197</v>
      </c>
      <c r="N655" s="1">
        <v>44469</v>
      </c>
      <c r="O655" t="s">
        <v>115</v>
      </c>
      <c r="P655" t="s">
        <v>7939</v>
      </c>
      <c r="Q655" t="s">
        <v>124</v>
      </c>
      <c r="R655" t="s">
        <v>7940</v>
      </c>
      <c r="S655" t="s">
        <v>124</v>
      </c>
      <c r="T655" t="s">
        <v>5830</v>
      </c>
      <c r="U655" t="s">
        <v>158</v>
      </c>
      <c r="V655" s="3">
        <v>78641</v>
      </c>
      <c r="W655" t="s">
        <v>117</v>
      </c>
      <c r="X655" t="s">
        <v>124</v>
      </c>
      <c r="Y655">
        <v>15122591411</v>
      </c>
      <c r="AA655">
        <v>238320</v>
      </c>
      <c r="AB655" t="s">
        <v>7941</v>
      </c>
      <c r="AC655" t="s">
        <v>7942</v>
      </c>
      <c r="AD655" t="s">
        <v>124</v>
      </c>
      <c r="AE655" t="s">
        <v>7943</v>
      </c>
      <c r="AF655" t="s">
        <v>7940</v>
      </c>
      <c r="AH655" t="s">
        <v>7944</v>
      </c>
      <c r="AI655" t="s">
        <v>158</v>
      </c>
      <c r="AJ655" s="3">
        <v>78641</v>
      </c>
      <c r="AK655" t="s">
        <v>117</v>
      </c>
      <c r="AM655">
        <v>15122591411</v>
      </c>
      <c r="AO655" t="s">
        <v>7945</v>
      </c>
      <c r="AP655" t="s">
        <v>239</v>
      </c>
      <c r="AQ655" t="s">
        <v>7946</v>
      </c>
      <c r="AR655" t="s">
        <v>7947</v>
      </c>
      <c r="AS655" t="s">
        <v>7948</v>
      </c>
      <c r="AT655" t="s">
        <v>7949</v>
      </c>
      <c r="AV655" t="s">
        <v>7094</v>
      </c>
      <c r="AW655" t="s">
        <v>158</v>
      </c>
      <c r="AX655" s="3">
        <v>78640</v>
      </c>
      <c r="AY655" t="s">
        <v>117</v>
      </c>
      <c r="BA655">
        <v>15127405256</v>
      </c>
      <c r="BC655" t="s">
        <v>7950</v>
      </c>
      <c r="BD655" t="s">
        <v>7951</v>
      </c>
      <c r="BG655" t="s">
        <v>158</v>
      </c>
      <c r="BH655" s="1">
        <v>44115.833333333336</v>
      </c>
      <c r="BI655">
        <v>40</v>
      </c>
      <c r="BJ655">
        <v>0</v>
      </c>
      <c r="BK655">
        <v>8</v>
      </c>
      <c r="BL655">
        <v>8</v>
      </c>
      <c r="BM655">
        <v>8</v>
      </c>
      <c r="BN655">
        <v>8</v>
      </c>
      <c r="BO655">
        <v>8</v>
      </c>
      <c r="BP655">
        <v>0</v>
      </c>
      <c r="BQ655" t="str">
        <f>"8:00 PM"</f>
        <v>8:00 PM</v>
      </c>
      <c r="BR655" t="str">
        <f>"4:00 PM"</f>
        <v>4:00 PM</v>
      </c>
      <c r="BS655" t="s">
        <v>120</v>
      </c>
      <c r="BT655">
        <v>0</v>
      </c>
      <c r="BU655">
        <v>0</v>
      </c>
      <c r="BV655" t="s">
        <v>113</v>
      </c>
      <c r="BW655">
        <v>0</v>
      </c>
      <c r="BX655" t="s">
        <v>120</v>
      </c>
      <c r="BY655" t="s">
        <v>7940</v>
      </c>
      <c r="CA655" t="s">
        <v>5830</v>
      </c>
      <c r="CB655" t="s">
        <v>158</v>
      </c>
      <c r="CC655" s="3">
        <v>78641</v>
      </c>
      <c r="CD655" t="s">
        <v>171</v>
      </c>
      <c r="CE655" t="s">
        <v>172</v>
      </c>
      <c r="CF655" s="4">
        <v>17.670000000000002</v>
      </c>
      <c r="CG655" s="4">
        <v>18</v>
      </c>
      <c r="CH655" s="4">
        <v>26.5</v>
      </c>
      <c r="CI655" s="4">
        <v>27</v>
      </c>
      <c r="CJ655" t="s">
        <v>123</v>
      </c>
      <c r="CL655" t="s">
        <v>7952</v>
      </c>
      <c r="CO655" t="s">
        <v>124</v>
      </c>
      <c r="CP655" t="s">
        <v>121</v>
      </c>
      <c r="CQ655" t="s">
        <v>121</v>
      </c>
      <c r="CR655" t="s">
        <v>121</v>
      </c>
      <c r="CS655" t="s">
        <v>113</v>
      </c>
      <c r="CT655" t="s">
        <v>121</v>
      </c>
      <c r="CU655" t="s">
        <v>113</v>
      </c>
      <c r="CV655" t="s">
        <v>7953</v>
      </c>
      <c r="CW655" t="str">
        <f>"15122442207"</f>
        <v>15122442207</v>
      </c>
      <c r="CX655" t="s">
        <v>124</v>
      </c>
      <c r="CY655" t="s">
        <v>1094</v>
      </c>
      <c r="CZ655" t="s">
        <v>126</v>
      </c>
      <c r="DA655" t="s">
        <v>113</v>
      </c>
      <c r="DB655" t="s">
        <v>113</v>
      </c>
      <c r="DC655" t="s">
        <v>121</v>
      </c>
      <c r="DD655" t="s">
        <v>113</v>
      </c>
    </row>
    <row r="656" spans="1:113" ht="15" customHeight="1" x14ac:dyDescent="0.25">
      <c r="A656" t="s">
        <v>8539</v>
      </c>
      <c r="B656" t="s">
        <v>1009</v>
      </c>
      <c r="C656" s="1">
        <v>44116.811887152777</v>
      </c>
      <c r="D656" s="1">
        <v>44155</v>
      </c>
      <c r="E656" t="s">
        <v>113</v>
      </c>
      <c r="F656" t="s">
        <v>984</v>
      </c>
      <c r="G656" t="s">
        <v>12798</v>
      </c>
      <c r="H656" t="s">
        <v>649</v>
      </c>
      <c r="I656">
        <v>33</v>
      </c>
      <c r="J656">
        <v>33</v>
      </c>
      <c r="K656" s="1">
        <v>44205</v>
      </c>
      <c r="L656" s="1">
        <v>44508</v>
      </c>
      <c r="M656" s="1">
        <v>44205</v>
      </c>
      <c r="N656" s="1">
        <v>44508</v>
      </c>
      <c r="O656" t="s">
        <v>132</v>
      </c>
      <c r="P656" t="s">
        <v>8540</v>
      </c>
      <c r="R656" t="s">
        <v>8541</v>
      </c>
      <c r="S656" t="s">
        <v>8542</v>
      </c>
      <c r="T656" t="s">
        <v>8543</v>
      </c>
      <c r="U656" t="s">
        <v>750</v>
      </c>
      <c r="V656" s="3">
        <v>45837</v>
      </c>
      <c r="W656" t="s">
        <v>117</v>
      </c>
      <c r="Y656">
        <v>14197969124</v>
      </c>
      <c r="AA656">
        <v>71399</v>
      </c>
      <c r="AB656" t="s">
        <v>8544</v>
      </c>
      <c r="AC656" t="s">
        <v>8545</v>
      </c>
      <c r="AE656" t="s">
        <v>119</v>
      </c>
      <c r="AF656" t="s">
        <v>8546</v>
      </c>
      <c r="AG656" t="s">
        <v>8542</v>
      </c>
      <c r="AH656" t="s">
        <v>8547</v>
      </c>
      <c r="AI656" t="s">
        <v>750</v>
      </c>
      <c r="AJ656" s="3">
        <v>45837</v>
      </c>
      <c r="AK656" t="s">
        <v>117</v>
      </c>
      <c r="AM656">
        <v>14197969124</v>
      </c>
      <c r="AO656" t="s">
        <v>8548</v>
      </c>
      <c r="AP656" t="s">
        <v>239</v>
      </c>
      <c r="AQ656" t="s">
        <v>991</v>
      </c>
      <c r="AR656" t="s">
        <v>992</v>
      </c>
      <c r="AS656" t="s">
        <v>993</v>
      </c>
      <c r="AT656" t="s">
        <v>994</v>
      </c>
      <c r="AU656" t="s">
        <v>995</v>
      </c>
      <c r="AV656" t="s">
        <v>996</v>
      </c>
      <c r="AW656" t="s">
        <v>158</v>
      </c>
      <c r="AX656" s="3">
        <v>78550</v>
      </c>
      <c r="AY656" t="s">
        <v>117</v>
      </c>
      <c r="AZ656" t="s">
        <v>124</v>
      </c>
      <c r="BA656">
        <v>19564408720</v>
      </c>
      <c r="BB656">
        <v>0</v>
      </c>
      <c r="BC656" t="s">
        <v>997</v>
      </c>
      <c r="BD656" t="s">
        <v>998</v>
      </c>
      <c r="BG656" t="s">
        <v>750</v>
      </c>
      <c r="BH656" s="1">
        <v>44115.833333333336</v>
      </c>
      <c r="BI656">
        <v>40</v>
      </c>
      <c r="BJ656">
        <v>8</v>
      </c>
      <c r="BK656">
        <v>0</v>
      </c>
      <c r="BL656">
        <v>0</v>
      </c>
      <c r="BM656">
        <v>8</v>
      </c>
      <c r="BN656">
        <v>8</v>
      </c>
      <c r="BO656">
        <v>8</v>
      </c>
      <c r="BP656">
        <v>8</v>
      </c>
      <c r="BQ656" t="str">
        <f>"1:00 PM"</f>
        <v>1:00 PM</v>
      </c>
      <c r="BR656" t="str">
        <f>"10:00 PM"</f>
        <v>10:00 PM</v>
      </c>
      <c r="BS656" t="s">
        <v>120</v>
      </c>
      <c r="BT656">
        <v>0</v>
      </c>
      <c r="BU656">
        <v>0</v>
      </c>
      <c r="BV656" t="s">
        <v>113</v>
      </c>
      <c r="BW656">
        <v>0</v>
      </c>
      <c r="BX656" t="s">
        <v>999</v>
      </c>
      <c r="BY656" t="s">
        <v>8541</v>
      </c>
      <c r="CA656" t="s">
        <v>8547</v>
      </c>
      <c r="CB656" t="s">
        <v>750</v>
      </c>
      <c r="CC656" s="3">
        <v>45837</v>
      </c>
      <c r="CD656" t="s">
        <v>8549</v>
      </c>
      <c r="CE656" t="s">
        <v>2668</v>
      </c>
      <c r="CF656" s="4">
        <v>8.6300000000000008</v>
      </c>
      <c r="CG656" s="4">
        <v>12.32</v>
      </c>
      <c r="CJ656" t="s">
        <v>123</v>
      </c>
      <c r="CK656" t="s">
        <v>1004</v>
      </c>
      <c r="CL656" t="s">
        <v>8550</v>
      </c>
      <c r="CO656" t="s">
        <v>124</v>
      </c>
      <c r="CP656" t="s">
        <v>121</v>
      </c>
      <c r="CQ656" t="s">
        <v>121</v>
      </c>
      <c r="CR656" t="s">
        <v>113</v>
      </c>
      <c r="CS656" t="s">
        <v>121</v>
      </c>
      <c r="CT656" t="s">
        <v>121</v>
      </c>
      <c r="CU656" t="s">
        <v>121</v>
      </c>
      <c r="CV656" t="s">
        <v>1148</v>
      </c>
      <c r="CW656" t="str">
        <f>"14197969124"</f>
        <v>14197969124</v>
      </c>
      <c r="CX656" t="s">
        <v>8548</v>
      </c>
      <c r="CY656" t="s">
        <v>124</v>
      </c>
      <c r="CZ656" t="s">
        <v>126</v>
      </c>
      <c r="DA656" t="s">
        <v>113</v>
      </c>
      <c r="DB656" t="s">
        <v>121</v>
      </c>
      <c r="DC656" t="s">
        <v>121</v>
      </c>
      <c r="DD656" t="s">
        <v>113</v>
      </c>
    </row>
    <row r="657" spans="1:108" ht="15" customHeight="1" x14ac:dyDescent="0.25">
      <c r="A657" t="s">
        <v>10703</v>
      </c>
      <c r="B657" t="s">
        <v>835</v>
      </c>
      <c r="C657" s="1">
        <v>44116.839092476854</v>
      </c>
      <c r="D657" s="1">
        <v>44154</v>
      </c>
      <c r="E657" t="s">
        <v>113</v>
      </c>
      <c r="F657" t="s">
        <v>10704</v>
      </c>
      <c r="G657" t="s">
        <v>12871</v>
      </c>
      <c r="H657" t="s">
        <v>10705</v>
      </c>
      <c r="I657">
        <v>4</v>
      </c>
      <c r="K657" s="1">
        <v>44204</v>
      </c>
      <c r="L657" s="1">
        <v>44507</v>
      </c>
      <c r="O657" t="s">
        <v>115</v>
      </c>
      <c r="P657" t="s">
        <v>5165</v>
      </c>
      <c r="Q657" t="s">
        <v>5166</v>
      </c>
      <c r="R657" t="s">
        <v>5167</v>
      </c>
      <c r="T657" t="s">
        <v>5168</v>
      </c>
      <c r="U657" t="s">
        <v>591</v>
      </c>
      <c r="V657" s="3">
        <v>29928</v>
      </c>
      <c r="W657" t="s">
        <v>117</v>
      </c>
      <c r="Y657">
        <v>18433418071</v>
      </c>
      <c r="AA657">
        <v>72111</v>
      </c>
      <c r="AB657" t="s">
        <v>5169</v>
      </c>
      <c r="AC657" t="s">
        <v>5170</v>
      </c>
      <c r="AD657" t="s">
        <v>1550</v>
      </c>
      <c r="AE657" t="s">
        <v>5171</v>
      </c>
      <c r="AF657" t="s">
        <v>5167</v>
      </c>
      <c r="AH657" t="s">
        <v>5168</v>
      </c>
      <c r="AI657" t="s">
        <v>591</v>
      </c>
      <c r="AJ657" s="3">
        <v>29928</v>
      </c>
      <c r="AK657" t="s">
        <v>117</v>
      </c>
      <c r="AM657">
        <v>18433418071</v>
      </c>
      <c r="AO657" t="s">
        <v>5172</v>
      </c>
      <c r="AP657" t="s">
        <v>239</v>
      </c>
      <c r="AQ657" t="s">
        <v>1031</v>
      </c>
      <c r="AR657" t="s">
        <v>1032</v>
      </c>
      <c r="AS657" t="s">
        <v>1033</v>
      </c>
      <c r="AT657" t="s">
        <v>1034</v>
      </c>
      <c r="AU657" t="s">
        <v>1035</v>
      </c>
      <c r="AV657" t="s">
        <v>1036</v>
      </c>
      <c r="AW657" t="s">
        <v>158</v>
      </c>
      <c r="AX657" s="3">
        <v>75033</v>
      </c>
      <c r="AY657" t="s">
        <v>117</v>
      </c>
      <c r="BA657">
        <v>19727789690</v>
      </c>
      <c r="BC657" t="s">
        <v>1323</v>
      </c>
      <c r="BD657" t="s">
        <v>1038</v>
      </c>
      <c r="BG657" t="s">
        <v>591</v>
      </c>
      <c r="BH657" s="1">
        <v>44115.833333333336</v>
      </c>
      <c r="BI657">
        <v>35</v>
      </c>
      <c r="BJ657">
        <v>7</v>
      </c>
      <c r="BK657">
        <v>0</v>
      </c>
      <c r="BL657">
        <v>7</v>
      </c>
      <c r="BM657">
        <v>0</v>
      </c>
      <c r="BN657">
        <v>7</v>
      </c>
      <c r="BO657">
        <v>7</v>
      </c>
      <c r="BP657">
        <v>7</v>
      </c>
      <c r="BQ657" t="str">
        <f>"10:00 AM"</f>
        <v>10:00 AM</v>
      </c>
      <c r="BR657" t="str">
        <f>"6:00 PM"</f>
        <v>6:00 PM</v>
      </c>
      <c r="BS657" t="s">
        <v>120</v>
      </c>
      <c r="BT657">
        <v>0</v>
      </c>
      <c r="BU657">
        <v>1</v>
      </c>
      <c r="BV657" t="s">
        <v>113</v>
      </c>
      <c r="BW657">
        <v>0</v>
      </c>
      <c r="BX657" t="s">
        <v>10706</v>
      </c>
      <c r="BY657" t="s">
        <v>5167</v>
      </c>
      <c r="CA657" t="s">
        <v>5168</v>
      </c>
      <c r="CB657" t="s">
        <v>591</v>
      </c>
      <c r="CC657" s="3">
        <v>29928</v>
      </c>
      <c r="CD657" t="s">
        <v>5174</v>
      </c>
      <c r="CE657" t="s">
        <v>5175</v>
      </c>
      <c r="CF657" s="4">
        <v>9.5500000000000007</v>
      </c>
      <c r="CH657" s="4">
        <v>14.33</v>
      </c>
      <c r="CJ657" t="s">
        <v>123</v>
      </c>
      <c r="CK657" t="s">
        <v>1327</v>
      </c>
      <c r="CL657" t="s">
        <v>10707</v>
      </c>
      <c r="CO657" t="s">
        <v>124</v>
      </c>
      <c r="CP657" t="s">
        <v>113</v>
      </c>
      <c r="CQ657" t="s">
        <v>121</v>
      </c>
      <c r="CR657" t="s">
        <v>121</v>
      </c>
      <c r="CS657" t="s">
        <v>121</v>
      </c>
      <c r="CT657" t="s">
        <v>121</v>
      </c>
      <c r="CU657" t="s">
        <v>121</v>
      </c>
      <c r="CV657" t="s">
        <v>5177</v>
      </c>
      <c r="CW657" t="str">
        <f>"18433418071"</f>
        <v>18433418071</v>
      </c>
      <c r="CX657" t="s">
        <v>124</v>
      </c>
      <c r="CY657" t="s">
        <v>5178</v>
      </c>
      <c r="CZ657" t="s">
        <v>126</v>
      </c>
      <c r="DA657" t="s">
        <v>113</v>
      </c>
      <c r="DB657" t="s">
        <v>121</v>
      </c>
      <c r="DC657" t="s">
        <v>121</v>
      </c>
      <c r="DD657" t="s">
        <v>113</v>
      </c>
    </row>
    <row r="658" spans="1:108" ht="15" customHeight="1" x14ac:dyDescent="0.25">
      <c r="A658" t="s">
        <v>11188</v>
      </c>
      <c r="B658" t="s">
        <v>835</v>
      </c>
      <c r="C658" s="1">
        <v>44116.847226504629</v>
      </c>
      <c r="D658" s="1">
        <v>44154</v>
      </c>
      <c r="E658" t="s">
        <v>113</v>
      </c>
      <c r="F658" t="s">
        <v>11189</v>
      </c>
      <c r="G658" t="s">
        <v>12872</v>
      </c>
      <c r="H658" t="s">
        <v>11190</v>
      </c>
      <c r="I658">
        <v>6</v>
      </c>
      <c r="K658" s="1">
        <v>44204</v>
      </c>
      <c r="L658" s="1">
        <v>44507</v>
      </c>
      <c r="O658" t="s">
        <v>115</v>
      </c>
      <c r="P658" t="s">
        <v>5165</v>
      </c>
      <c r="Q658" t="s">
        <v>5166</v>
      </c>
      <c r="R658" t="s">
        <v>5167</v>
      </c>
      <c r="T658" t="s">
        <v>5168</v>
      </c>
      <c r="U658" t="s">
        <v>591</v>
      </c>
      <c r="V658" s="3">
        <v>29928</v>
      </c>
      <c r="W658" t="s">
        <v>117</v>
      </c>
      <c r="Y658">
        <v>18433418071</v>
      </c>
      <c r="AA658">
        <v>72111</v>
      </c>
      <c r="AB658" t="s">
        <v>5169</v>
      </c>
      <c r="AC658" t="s">
        <v>5170</v>
      </c>
      <c r="AD658" t="s">
        <v>1550</v>
      </c>
      <c r="AE658" t="s">
        <v>5171</v>
      </c>
      <c r="AF658" t="s">
        <v>5167</v>
      </c>
      <c r="AH658" t="s">
        <v>5168</v>
      </c>
      <c r="AI658" t="s">
        <v>591</v>
      </c>
      <c r="AJ658" s="3">
        <v>29928</v>
      </c>
      <c r="AK658" t="s">
        <v>117</v>
      </c>
      <c r="AM658">
        <v>18433418071</v>
      </c>
      <c r="AO658" t="s">
        <v>5172</v>
      </c>
      <c r="AP658" t="s">
        <v>239</v>
      </c>
      <c r="AQ658" t="s">
        <v>1031</v>
      </c>
      <c r="AR658" t="s">
        <v>1032</v>
      </c>
      <c r="AS658" t="s">
        <v>1033</v>
      </c>
      <c r="AT658" t="s">
        <v>1034</v>
      </c>
      <c r="AU658" t="s">
        <v>1035</v>
      </c>
      <c r="AV658" t="s">
        <v>1036</v>
      </c>
      <c r="AW658" t="s">
        <v>158</v>
      </c>
      <c r="AX658" s="3">
        <v>75033</v>
      </c>
      <c r="AY658" t="s">
        <v>117</v>
      </c>
      <c r="BA658">
        <v>19727789690</v>
      </c>
      <c r="BC658" t="s">
        <v>1323</v>
      </c>
      <c r="BD658" t="s">
        <v>1038</v>
      </c>
      <c r="BG658" t="s">
        <v>591</v>
      </c>
      <c r="BH658" s="1">
        <v>44115.833333333336</v>
      </c>
      <c r="BI658">
        <v>35</v>
      </c>
      <c r="BJ658">
        <v>7</v>
      </c>
      <c r="BK658">
        <v>0</v>
      </c>
      <c r="BL658">
        <v>0</v>
      </c>
      <c r="BM658">
        <v>7</v>
      </c>
      <c r="BN658">
        <v>7</v>
      </c>
      <c r="BO658">
        <v>7</v>
      </c>
      <c r="BP658">
        <v>7</v>
      </c>
      <c r="BQ658" t="str">
        <f>"7:00 AM"</f>
        <v>7:00 AM</v>
      </c>
      <c r="BR658" t="str">
        <f>"3:30 PM"</f>
        <v>3:30 PM</v>
      </c>
      <c r="BS658" t="s">
        <v>120</v>
      </c>
      <c r="BT658">
        <v>0</v>
      </c>
      <c r="BU658">
        <v>2</v>
      </c>
      <c r="BV658" t="s">
        <v>113</v>
      </c>
      <c r="BW658">
        <v>0</v>
      </c>
      <c r="BX658" t="s">
        <v>11191</v>
      </c>
      <c r="BY658" t="s">
        <v>5167</v>
      </c>
      <c r="CA658" t="s">
        <v>5168</v>
      </c>
      <c r="CB658" t="s">
        <v>591</v>
      </c>
      <c r="CC658" s="3">
        <v>29928</v>
      </c>
      <c r="CD658" t="s">
        <v>5174</v>
      </c>
      <c r="CE658" t="s">
        <v>5175</v>
      </c>
      <c r="CF658" s="4">
        <v>9.7799999999999994</v>
      </c>
      <c r="CH658" s="4">
        <v>14.67</v>
      </c>
      <c r="CJ658" t="s">
        <v>123</v>
      </c>
      <c r="CK658" t="s">
        <v>1327</v>
      </c>
      <c r="CL658" t="s">
        <v>11192</v>
      </c>
      <c r="CO658" t="s">
        <v>124</v>
      </c>
      <c r="CP658" t="s">
        <v>113</v>
      </c>
      <c r="CQ658" t="s">
        <v>121</v>
      </c>
      <c r="CR658" t="s">
        <v>121</v>
      </c>
      <c r="CS658" t="s">
        <v>121</v>
      </c>
      <c r="CT658" t="s">
        <v>121</v>
      </c>
      <c r="CU658" t="s">
        <v>121</v>
      </c>
      <c r="CV658" t="s">
        <v>5763</v>
      </c>
      <c r="CW658" t="str">
        <f>"18433418071"</f>
        <v>18433418071</v>
      </c>
      <c r="CX658" t="s">
        <v>124</v>
      </c>
      <c r="CY658" t="s">
        <v>11193</v>
      </c>
      <c r="CZ658" t="s">
        <v>126</v>
      </c>
      <c r="DA658" t="s">
        <v>113</v>
      </c>
      <c r="DB658" t="s">
        <v>121</v>
      </c>
      <c r="DC658" t="s">
        <v>121</v>
      </c>
      <c r="DD658" t="s">
        <v>113</v>
      </c>
    </row>
    <row r="659" spans="1:108" ht="15" customHeight="1" x14ac:dyDescent="0.25">
      <c r="A659" t="s">
        <v>8812</v>
      </c>
      <c r="B659" t="s">
        <v>835</v>
      </c>
      <c r="C659" s="1">
        <v>44116.853623842595</v>
      </c>
      <c r="D659" s="1">
        <v>44154</v>
      </c>
      <c r="E659" t="s">
        <v>113</v>
      </c>
      <c r="F659" t="s">
        <v>199</v>
      </c>
      <c r="G659" t="s">
        <v>12788</v>
      </c>
      <c r="H659" t="s">
        <v>200</v>
      </c>
      <c r="I659">
        <v>9</v>
      </c>
      <c r="K659" s="1">
        <v>44204</v>
      </c>
      <c r="L659" s="1">
        <v>44507</v>
      </c>
      <c r="O659" t="s">
        <v>115</v>
      </c>
      <c r="P659" t="s">
        <v>5165</v>
      </c>
      <c r="Q659" t="s">
        <v>5166</v>
      </c>
      <c r="R659" t="s">
        <v>5167</v>
      </c>
      <c r="T659" t="s">
        <v>5168</v>
      </c>
      <c r="U659" t="s">
        <v>591</v>
      </c>
      <c r="V659" s="3">
        <v>29928</v>
      </c>
      <c r="W659" t="s">
        <v>117</v>
      </c>
      <c r="Y659">
        <v>18433418071</v>
      </c>
      <c r="AA659">
        <v>72111</v>
      </c>
      <c r="AB659" t="s">
        <v>5169</v>
      </c>
      <c r="AC659" t="s">
        <v>5170</v>
      </c>
      <c r="AD659" t="s">
        <v>1550</v>
      </c>
      <c r="AE659" t="s">
        <v>5171</v>
      </c>
      <c r="AF659" t="s">
        <v>5167</v>
      </c>
      <c r="AH659" t="s">
        <v>5168</v>
      </c>
      <c r="AI659" t="s">
        <v>591</v>
      </c>
      <c r="AJ659" s="3">
        <v>29928</v>
      </c>
      <c r="AK659" t="s">
        <v>117</v>
      </c>
      <c r="AM659">
        <v>18433418071</v>
      </c>
      <c r="AO659" t="s">
        <v>5172</v>
      </c>
      <c r="AP659" t="s">
        <v>239</v>
      </c>
      <c r="AQ659" t="s">
        <v>1031</v>
      </c>
      <c r="AR659" t="s">
        <v>1032</v>
      </c>
      <c r="AS659" t="s">
        <v>1033</v>
      </c>
      <c r="AT659" t="s">
        <v>1034</v>
      </c>
      <c r="AU659" t="s">
        <v>1035</v>
      </c>
      <c r="AV659" t="s">
        <v>1036</v>
      </c>
      <c r="AW659" t="s">
        <v>158</v>
      </c>
      <c r="AX659" s="3">
        <v>75033</v>
      </c>
      <c r="AY659" t="s">
        <v>117</v>
      </c>
      <c r="BA659">
        <v>19727789690</v>
      </c>
      <c r="BC659" t="s">
        <v>1323</v>
      </c>
      <c r="BD659" t="s">
        <v>1038</v>
      </c>
      <c r="BG659" t="s">
        <v>591</v>
      </c>
      <c r="BH659" s="1">
        <v>44115.833333333336</v>
      </c>
      <c r="BI659">
        <v>35</v>
      </c>
      <c r="BJ659">
        <v>7</v>
      </c>
      <c r="BK659">
        <v>7</v>
      </c>
      <c r="BL659">
        <v>7</v>
      </c>
      <c r="BM659">
        <v>7</v>
      </c>
      <c r="BN659">
        <v>0</v>
      </c>
      <c r="BO659">
        <v>0</v>
      </c>
      <c r="BP659">
        <v>7</v>
      </c>
      <c r="BQ659" t="str">
        <f>"6:00 AM"</f>
        <v>6:00 AM</v>
      </c>
      <c r="BR659" t="str">
        <f>"2:30 PM"</f>
        <v>2:30 PM</v>
      </c>
      <c r="BS659" t="s">
        <v>120</v>
      </c>
      <c r="BT659">
        <v>0</v>
      </c>
      <c r="BU659">
        <v>3</v>
      </c>
      <c r="BV659" t="s">
        <v>113</v>
      </c>
      <c r="BW659">
        <v>0</v>
      </c>
      <c r="BX659" t="s">
        <v>8813</v>
      </c>
      <c r="BY659" t="s">
        <v>5167</v>
      </c>
      <c r="CA659" t="s">
        <v>5168</v>
      </c>
      <c r="CB659" t="s">
        <v>591</v>
      </c>
      <c r="CC659" s="3">
        <v>29928</v>
      </c>
      <c r="CD659" t="s">
        <v>5174</v>
      </c>
      <c r="CE659" t="s">
        <v>5175</v>
      </c>
      <c r="CF659" s="4">
        <v>13.72</v>
      </c>
      <c r="CH659" s="4">
        <v>20.58</v>
      </c>
      <c r="CJ659" t="s">
        <v>123</v>
      </c>
      <c r="CK659" t="s">
        <v>1327</v>
      </c>
      <c r="CL659" t="s">
        <v>8814</v>
      </c>
      <c r="CO659" t="s">
        <v>124</v>
      </c>
      <c r="CP659" t="s">
        <v>113</v>
      </c>
      <c r="CQ659" t="s">
        <v>121</v>
      </c>
      <c r="CR659" t="s">
        <v>121</v>
      </c>
      <c r="CS659" t="s">
        <v>121</v>
      </c>
      <c r="CT659" t="s">
        <v>121</v>
      </c>
      <c r="CU659" t="s">
        <v>121</v>
      </c>
      <c r="CV659" t="s">
        <v>5763</v>
      </c>
      <c r="CW659" t="str">
        <f>"18433418071"</f>
        <v>18433418071</v>
      </c>
      <c r="CX659" t="s">
        <v>124</v>
      </c>
      <c r="CY659" t="s">
        <v>5178</v>
      </c>
      <c r="CZ659" t="s">
        <v>126</v>
      </c>
      <c r="DA659" t="s">
        <v>113</v>
      </c>
      <c r="DB659" t="s">
        <v>121</v>
      </c>
      <c r="DC659" t="s">
        <v>121</v>
      </c>
      <c r="DD659" t="s">
        <v>113</v>
      </c>
    </row>
    <row r="660" spans="1:108" ht="15" customHeight="1" x14ac:dyDescent="0.25">
      <c r="A660" t="s">
        <v>11852</v>
      </c>
      <c r="B660" t="s">
        <v>835</v>
      </c>
      <c r="C660" s="1">
        <v>44116.857367013887</v>
      </c>
      <c r="D660" s="1">
        <v>44154</v>
      </c>
      <c r="E660" t="s">
        <v>113</v>
      </c>
      <c r="F660" t="s">
        <v>8282</v>
      </c>
      <c r="G660" t="s">
        <v>12800</v>
      </c>
      <c r="H660" t="s">
        <v>725</v>
      </c>
      <c r="I660">
        <v>4</v>
      </c>
      <c r="K660" s="1">
        <v>44204</v>
      </c>
      <c r="L660" s="1">
        <v>44507</v>
      </c>
      <c r="O660" t="s">
        <v>115</v>
      </c>
      <c r="P660" t="s">
        <v>5165</v>
      </c>
      <c r="Q660" t="s">
        <v>5166</v>
      </c>
      <c r="R660" t="s">
        <v>5167</v>
      </c>
      <c r="T660" t="s">
        <v>5168</v>
      </c>
      <c r="U660" t="s">
        <v>591</v>
      </c>
      <c r="V660" s="3">
        <v>29928</v>
      </c>
      <c r="W660" t="s">
        <v>117</v>
      </c>
      <c r="Y660">
        <v>18433418071</v>
      </c>
      <c r="AA660">
        <v>72111</v>
      </c>
      <c r="AB660" t="s">
        <v>5169</v>
      </c>
      <c r="AC660" t="s">
        <v>5170</v>
      </c>
      <c r="AD660" t="s">
        <v>1550</v>
      </c>
      <c r="AE660" t="s">
        <v>5171</v>
      </c>
      <c r="AF660" t="s">
        <v>5167</v>
      </c>
      <c r="AH660" t="s">
        <v>5168</v>
      </c>
      <c r="AI660" t="s">
        <v>591</v>
      </c>
      <c r="AJ660" s="3">
        <v>29928</v>
      </c>
      <c r="AK660" t="s">
        <v>117</v>
      </c>
      <c r="AM660">
        <v>18433418071</v>
      </c>
      <c r="AO660" t="s">
        <v>5172</v>
      </c>
      <c r="AP660" t="s">
        <v>239</v>
      </c>
      <c r="AQ660" t="s">
        <v>1031</v>
      </c>
      <c r="AR660" t="s">
        <v>1032</v>
      </c>
      <c r="AS660" t="s">
        <v>1033</v>
      </c>
      <c r="AT660" t="s">
        <v>1034</v>
      </c>
      <c r="AU660" t="s">
        <v>1035</v>
      </c>
      <c r="AV660" t="s">
        <v>1036</v>
      </c>
      <c r="AW660" t="s">
        <v>158</v>
      </c>
      <c r="AX660" s="3">
        <v>75033</v>
      </c>
      <c r="AY660" t="s">
        <v>117</v>
      </c>
      <c r="BA660">
        <v>19727789690</v>
      </c>
      <c r="BC660" t="s">
        <v>1323</v>
      </c>
      <c r="BD660" t="s">
        <v>1038</v>
      </c>
      <c r="BG660" t="s">
        <v>591</v>
      </c>
      <c r="BH660" s="1">
        <v>44115.833333333336</v>
      </c>
      <c r="BI660">
        <v>35</v>
      </c>
      <c r="BJ660">
        <v>7</v>
      </c>
      <c r="BK660">
        <v>0</v>
      </c>
      <c r="BL660">
        <v>0</v>
      </c>
      <c r="BM660">
        <v>7</v>
      </c>
      <c r="BN660">
        <v>7</v>
      </c>
      <c r="BO660">
        <v>7</v>
      </c>
      <c r="BP660">
        <v>7</v>
      </c>
      <c r="BQ660" t="str">
        <f>"6:00 AM"</f>
        <v>6:00 AM</v>
      </c>
      <c r="BR660" t="str">
        <f>"2:00 PM"</f>
        <v>2:00 PM</v>
      </c>
      <c r="BS660" t="s">
        <v>120</v>
      </c>
      <c r="BT660">
        <v>0</v>
      </c>
      <c r="BU660">
        <v>1</v>
      </c>
      <c r="BV660" t="s">
        <v>113</v>
      </c>
      <c r="BW660">
        <v>0</v>
      </c>
      <c r="BX660" t="s">
        <v>11853</v>
      </c>
      <c r="BY660" t="s">
        <v>5167</v>
      </c>
      <c r="CA660" t="s">
        <v>5168</v>
      </c>
      <c r="CB660" t="s">
        <v>591</v>
      </c>
      <c r="CC660" s="3">
        <v>29928</v>
      </c>
      <c r="CD660" t="s">
        <v>5174</v>
      </c>
      <c r="CE660" t="s">
        <v>5175</v>
      </c>
      <c r="CF660" s="4">
        <v>9.73</v>
      </c>
      <c r="CH660" s="4">
        <v>14.6</v>
      </c>
      <c r="CJ660" t="s">
        <v>123</v>
      </c>
      <c r="CK660" t="s">
        <v>7801</v>
      </c>
      <c r="CL660" t="s">
        <v>11854</v>
      </c>
      <c r="CO660" t="s">
        <v>124</v>
      </c>
      <c r="CP660" t="s">
        <v>113</v>
      </c>
      <c r="CQ660" t="s">
        <v>121</v>
      </c>
      <c r="CR660" t="s">
        <v>121</v>
      </c>
      <c r="CS660" t="s">
        <v>121</v>
      </c>
      <c r="CT660" t="s">
        <v>121</v>
      </c>
      <c r="CU660" t="s">
        <v>121</v>
      </c>
      <c r="CV660" t="s">
        <v>5763</v>
      </c>
      <c r="CW660" t="str">
        <f>"18433418071"</f>
        <v>18433418071</v>
      </c>
      <c r="CX660" t="s">
        <v>124</v>
      </c>
      <c r="CY660" t="s">
        <v>5178</v>
      </c>
      <c r="CZ660" t="s">
        <v>126</v>
      </c>
      <c r="DA660" t="s">
        <v>113</v>
      </c>
      <c r="DB660" t="s">
        <v>121</v>
      </c>
      <c r="DC660" t="s">
        <v>121</v>
      </c>
      <c r="DD660" t="s">
        <v>113</v>
      </c>
    </row>
    <row r="661" spans="1:108" ht="15" customHeight="1" x14ac:dyDescent="0.25">
      <c r="A661" t="s">
        <v>10609</v>
      </c>
      <c r="B661" t="s">
        <v>835</v>
      </c>
      <c r="C661" s="1">
        <v>44116.864763773148</v>
      </c>
      <c r="D661" s="1">
        <v>44154</v>
      </c>
      <c r="E661" t="s">
        <v>113</v>
      </c>
      <c r="F661" t="s">
        <v>4200</v>
      </c>
      <c r="G661" t="s">
        <v>12789</v>
      </c>
      <c r="H661" t="s">
        <v>229</v>
      </c>
      <c r="I661">
        <v>4</v>
      </c>
      <c r="K661" s="1">
        <v>44204</v>
      </c>
      <c r="L661" s="1">
        <v>44507</v>
      </c>
      <c r="O661" t="s">
        <v>115</v>
      </c>
      <c r="P661" t="s">
        <v>5165</v>
      </c>
      <c r="Q661" t="s">
        <v>5166</v>
      </c>
      <c r="R661" t="s">
        <v>5167</v>
      </c>
      <c r="T661" t="s">
        <v>5168</v>
      </c>
      <c r="U661" t="s">
        <v>591</v>
      </c>
      <c r="V661" s="3">
        <v>29928</v>
      </c>
      <c r="W661" t="s">
        <v>117</v>
      </c>
      <c r="Y661">
        <v>18433418071</v>
      </c>
      <c r="AA661">
        <v>72111</v>
      </c>
      <c r="AB661" t="s">
        <v>5169</v>
      </c>
      <c r="AC661" t="s">
        <v>5170</v>
      </c>
      <c r="AD661" t="s">
        <v>1550</v>
      </c>
      <c r="AE661" t="s">
        <v>5171</v>
      </c>
      <c r="AF661" t="s">
        <v>5167</v>
      </c>
      <c r="AH661" t="s">
        <v>5168</v>
      </c>
      <c r="AI661" t="s">
        <v>591</v>
      </c>
      <c r="AJ661" s="3">
        <v>29928</v>
      </c>
      <c r="AK661" t="s">
        <v>117</v>
      </c>
      <c r="AM661">
        <v>18433418071</v>
      </c>
      <c r="AO661" t="s">
        <v>5172</v>
      </c>
      <c r="AP661" t="s">
        <v>239</v>
      </c>
      <c r="AQ661" t="s">
        <v>1031</v>
      </c>
      <c r="AR661" t="s">
        <v>1032</v>
      </c>
      <c r="AS661" t="s">
        <v>1033</v>
      </c>
      <c r="AT661" t="s">
        <v>1034</v>
      </c>
      <c r="AU661" t="s">
        <v>1035</v>
      </c>
      <c r="AV661" t="s">
        <v>1036</v>
      </c>
      <c r="AW661" t="s">
        <v>158</v>
      </c>
      <c r="AX661" s="3">
        <v>75033</v>
      </c>
      <c r="AY661" t="s">
        <v>117</v>
      </c>
      <c r="BA661">
        <v>19727789690</v>
      </c>
      <c r="BC661" t="s">
        <v>1323</v>
      </c>
      <c r="BD661" t="s">
        <v>1038</v>
      </c>
      <c r="BG661" t="s">
        <v>591</v>
      </c>
      <c r="BH661" s="1">
        <v>44115.833333333336</v>
      </c>
      <c r="BI661">
        <v>35</v>
      </c>
      <c r="BJ661">
        <v>7</v>
      </c>
      <c r="BK661">
        <v>0</v>
      </c>
      <c r="BL661">
        <v>0</v>
      </c>
      <c r="BM661">
        <v>7</v>
      </c>
      <c r="BN661">
        <v>7</v>
      </c>
      <c r="BO661">
        <v>7</v>
      </c>
      <c r="BP661">
        <v>7</v>
      </c>
      <c r="BQ661" t="str">
        <f>"7:00 AM"</f>
        <v>7:00 AM</v>
      </c>
      <c r="BR661" t="str">
        <f>"3:30 PM"</f>
        <v>3:30 PM</v>
      </c>
      <c r="BS661" t="s">
        <v>120</v>
      </c>
      <c r="BT661">
        <v>0</v>
      </c>
      <c r="BU661">
        <v>6</v>
      </c>
      <c r="BV661" t="s">
        <v>113</v>
      </c>
      <c r="BW661">
        <v>0</v>
      </c>
      <c r="BX661" t="s">
        <v>10610</v>
      </c>
      <c r="BY661" t="s">
        <v>5167</v>
      </c>
      <c r="CA661" t="s">
        <v>5168</v>
      </c>
      <c r="CB661" t="s">
        <v>591</v>
      </c>
      <c r="CC661" s="3">
        <v>29928</v>
      </c>
      <c r="CD661" t="s">
        <v>5174</v>
      </c>
      <c r="CE661" t="s">
        <v>5175</v>
      </c>
      <c r="CF661" s="4">
        <v>12.37</v>
      </c>
      <c r="CH661" s="4">
        <v>18.559999999999999</v>
      </c>
      <c r="CJ661" t="s">
        <v>123</v>
      </c>
      <c r="CK661" t="s">
        <v>1327</v>
      </c>
      <c r="CL661" t="s">
        <v>10611</v>
      </c>
      <c r="CO661" t="s">
        <v>124</v>
      </c>
      <c r="CP661" t="s">
        <v>113</v>
      </c>
      <c r="CQ661" t="s">
        <v>121</v>
      </c>
      <c r="CR661" t="s">
        <v>121</v>
      </c>
      <c r="CS661" t="s">
        <v>121</v>
      </c>
      <c r="CT661" t="s">
        <v>121</v>
      </c>
      <c r="CU661" t="s">
        <v>121</v>
      </c>
      <c r="CV661" t="s">
        <v>5763</v>
      </c>
      <c r="CW661" t="str">
        <f>"18433418071"</f>
        <v>18433418071</v>
      </c>
      <c r="CX661" t="s">
        <v>124</v>
      </c>
      <c r="CY661" t="s">
        <v>5178</v>
      </c>
      <c r="CZ661" t="s">
        <v>126</v>
      </c>
      <c r="DA661" t="s">
        <v>113</v>
      </c>
      <c r="DB661" t="s">
        <v>121</v>
      </c>
      <c r="DC661" t="s">
        <v>121</v>
      </c>
      <c r="DD661" t="s">
        <v>113</v>
      </c>
    </row>
    <row r="662" spans="1:108" ht="15" customHeight="1" x14ac:dyDescent="0.25">
      <c r="A662" t="s">
        <v>5760</v>
      </c>
      <c r="B662" t="s">
        <v>1009</v>
      </c>
      <c r="C662" s="1">
        <v>44116.925553125002</v>
      </c>
      <c r="D662" s="1">
        <v>44151</v>
      </c>
      <c r="E662" t="s">
        <v>113</v>
      </c>
      <c r="F662" t="s">
        <v>1843</v>
      </c>
      <c r="G662" t="s">
        <v>12791</v>
      </c>
      <c r="H662" t="s">
        <v>283</v>
      </c>
      <c r="I662">
        <v>23</v>
      </c>
      <c r="J662">
        <v>23</v>
      </c>
      <c r="K662" s="1">
        <v>44204</v>
      </c>
      <c r="L662" s="1">
        <v>44507</v>
      </c>
      <c r="M662" s="1">
        <v>44204</v>
      </c>
      <c r="N662" s="1">
        <v>44507</v>
      </c>
      <c r="O662" t="s">
        <v>115</v>
      </c>
      <c r="P662" t="s">
        <v>5165</v>
      </c>
      <c r="Q662" t="s">
        <v>5166</v>
      </c>
      <c r="R662" t="s">
        <v>5167</v>
      </c>
      <c r="T662" t="s">
        <v>5168</v>
      </c>
      <c r="U662" t="s">
        <v>591</v>
      </c>
      <c r="V662" s="3">
        <v>29928</v>
      </c>
      <c r="W662" t="s">
        <v>117</v>
      </c>
      <c r="Y662">
        <v>18433418071</v>
      </c>
      <c r="AA662">
        <v>72111</v>
      </c>
      <c r="AB662" t="s">
        <v>5169</v>
      </c>
      <c r="AC662" t="s">
        <v>5170</v>
      </c>
      <c r="AD662" t="s">
        <v>1550</v>
      </c>
      <c r="AE662" t="s">
        <v>5171</v>
      </c>
      <c r="AF662" t="s">
        <v>5167</v>
      </c>
      <c r="AH662" t="s">
        <v>5168</v>
      </c>
      <c r="AI662" t="s">
        <v>591</v>
      </c>
      <c r="AJ662" s="3">
        <v>29928</v>
      </c>
      <c r="AK662" t="s">
        <v>117</v>
      </c>
      <c r="AM662">
        <v>18433418071</v>
      </c>
      <c r="AO662" t="s">
        <v>5172</v>
      </c>
      <c r="AP662" t="s">
        <v>239</v>
      </c>
      <c r="AQ662" t="s">
        <v>1031</v>
      </c>
      <c r="AR662" t="s">
        <v>1032</v>
      </c>
      <c r="AS662" t="s">
        <v>1033</v>
      </c>
      <c r="AT662" t="s">
        <v>1034</v>
      </c>
      <c r="AU662" t="s">
        <v>1035</v>
      </c>
      <c r="AV662" t="s">
        <v>1036</v>
      </c>
      <c r="AW662" t="s">
        <v>158</v>
      </c>
      <c r="AX662" s="3">
        <v>75033</v>
      </c>
      <c r="AY662" t="s">
        <v>117</v>
      </c>
      <c r="BA662">
        <v>19727789690</v>
      </c>
      <c r="BC662" t="s">
        <v>1323</v>
      </c>
      <c r="BD662" t="s">
        <v>1038</v>
      </c>
      <c r="BG662" t="s">
        <v>591</v>
      </c>
      <c r="BH662" s="1">
        <v>44115.833333333336</v>
      </c>
      <c r="BI662">
        <v>35</v>
      </c>
      <c r="BJ662">
        <v>7</v>
      </c>
      <c r="BK662">
        <v>7</v>
      </c>
      <c r="BL662">
        <v>0</v>
      </c>
      <c r="BM662">
        <v>0</v>
      </c>
      <c r="BN662">
        <v>7</v>
      </c>
      <c r="BO662">
        <v>7</v>
      </c>
      <c r="BP662">
        <v>7</v>
      </c>
      <c r="BQ662" t="str">
        <f>"8:30 AM"</f>
        <v>8:30 AM</v>
      </c>
      <c r="BR662" t="str">
        <f>"5:00 PM"</f>
        <v>5:00 PM</v>
      </c>
      <c r="BS662" t="s">
        <v>120</v>
      </c>
      <c r="BT662">
        <v>0</v>
      </c>
      <c r="BU662">
        <v>1</v>
      </c>
      <c r="BV662" t="s">
        <v>113</v>
      </c>
      <c r="BW662">
        <v>0</v>
      </c>
      <c r="BX662" t="s">
        <v>5761</v>
      </c>
      <c r="BY662" t="s">
        <v>5167</v>
      </c>
      <c r="CA662" t="s">
        <v>5168</v>
      </c>
      <c r="CB662" t="s">
        <v>591</v>
      </c>
      <c r="CC662" s="3">
        <v>29928</v>
      </c>
      <c r="CD662" t="s">
        <v>5174</v>
      </c>
      <c r="CE662" t="s">
        <v>5175</v>
      </c>
      <c r="CF662" s="4">
        <v>11.61</v>
      </c>
      <c r="CH662" s="4">
        <v>17.420000000000002</v>
      </c>
      <c r="CJ662" t="s">
        <v>123</v>
      </c>
      <c r="CK662" t="s">
        <v>1327</v>
      </c>
      <c r="CL662" t="s">
        <v>5762</v>
      </c>
      <c r="CO662" t="s">
        <v>124</v>
      </c>
      <c r="CP662" t="s">
        <v>113</v>
      </c>
      <c r="CQ662" t="s">
        <v>121</v>
      </c>
      <c r="CR662" t="s">
        <v>121</v>
      </c>
      <c r="CS662" t="s">
        <v>121</v>
      </c>
      <c r="CT662" t="s">
        <v>121</v>
      </c>
      <c r="CU662" t="s">
        <v>121</v>
      </c>
      <c r="CV662" t="s">
        <v>5763</v>
      </c>
      <c r="CW662" t="str">
        <f>"18433418071"</f>
        <v>18433418071</v>
      </c>
      <c r="CX662" t="s">
        <v>124</v>
      </c>
      <c r="CY662" t="s">
        <v>5178</v>
      </c>
      <c r="CZ662" t="s">
        <v>126</v>
      </c>
      <c r="DA662" t="s">
        <v>113</v>
      </c>
      <c r="DB662" t="s">
        <v>121</v>
      </c>
      <c r="DC662" t="s">
        <v>121</v>
      </c>
      <c r="DD662" t="s">
        <v>113</v>
      </c>
    </row>
    <row r="663" spans="1:108" ht="15" customHeight="1" x14ac:dyDescent="0.25">
      <c r="A663" t="s">
        <v>9213</v>
      </c>
      <c r="B663" t="s">
        <v>835</v>
      </c>
      <c r="C663" s="1">
        <v>44116.934588425924</v>
      </c>
      <c r="D663" s="1">
        <v>44154</v>
      </c>
      <c r="E663" t="s">
        <v>113</v>
      </c>
      <c r="F663" t="s">
        <v>1998</v>
      </c>
      <c r="G663" t="s">
        <v>12816</v>
      </c>
      <c r="H663" t="s">
        <v>1999</v>
      </c>
      <c r="I663">
        <v>16</v>
      </c>
      <c r="K663" s="1">
        <v>44204</v>
      </c>
      <c r="L663" s="1">
        <v>44507</v>
      </c>
      <c r="O663" t="s">
        <v>115</v>
      </c>
      <c r="P663" t="s">
        <v>5165</v>
      </c>
      <c r="Q663" t="s">
        <v>5166</v>
      </c>
      <c r="R663" t="s">
        <v>5167</v>
      </c>
      <c r="T663" t="s">
        <v>5168</v>
      </c>
      <c r="U663" t="s">
        <v>591</v>
      </c>
      <c r="V663" s="3">
        <v>29928</v>
      </c>
      <c r="W663" t="s">
        <v>117</v>
      </c>
      <c r="Y663">
        <v>18433418071</v>
      </c>
      <c r="AA663">
        <v>72111</v>
      </c>
      <c r="AB663" t="s">
        <v>5169</v>
      </c>
      <c r="AC663" t="s">
        <v>5170</v>
      </c>
      <c r="AD663" t="s">
        <v>1550</v>
      </c>
      <c r="AE663" t="s">
        <v>5171</v>
      </c>
      <c r="AF663" t="s">
        <v>5167</v>
      </c>
      <c r="AH663" t="s">
        <v>5168</v>
      </c>
      <c r="AI663" t="s">
        <v>591</v>
      </c>
      <c r="AJ663" s="3">
        <v>29928</v>
      </c>
      <c r="AK663" t="s">
        <v>117</v>
      </c>
      <c r="AM663">
        <v>18433418071</v>
      </c>
      <c r="AO663" t="s">
        <v>5172</v>
      </c>
      <c r="AP663" t="s">
        <v>239</v>
      </c>
      <c r="AQ663" t="s">
        <v>1031</v>
      </c>
      <c r="AR663" t="s">
        <v>1032</v>
      </c>
      <c r="AS663" t="s">
        <v>1033</v>
      </c>
      <c r="AT663" t="s">
        <v>1034</v>
      </c>
      <c r="AU663" t="s">
        <v>1035</v>
      </c>
      <c r="AV663" t="s">
        <v>1036</v>
      </c>
      <c r="AW663" t="s">
        <v>158</v>
      </c>
      <c r="AX663" s="3">
        <v>75033</v>
      </c>
      <c r="AY663" t="s">
        <v>117</v>
      </c>
      <c r="BA663">
        <v>19727789690</v>
      </c>
      <c r="BC663" t="s">
        <v>1323</v>
      </c>
      <c r="BD663" t="s">
        <v>1038</v>
      </c>
      <c r="BG663" t="s">
        <v>591</v>
      </c>
      <c r="BH663" s="1">
        <v>44115.833333333336</v>
      </c>
      <c r="BI663">
        <v>35</v>
      </c>
      <c r="BJ663">
        <v>7</v>
      </c>
      <c r="BK663">
        <v>0</v>
      </c>
      <c r="BL663">
        <v>0</v>
      </c>
      <c r="BM663">
        <v>7</v>
      </c>
      <c r="BN663">
        <v>7</v>
      </c>
      <c r="BO663">
        <v>7</v>
      </c>
      <c r="BP663">
        <v>7</v>
      </c>
      <c r="BQ663" t="str">
        <f>"10:00 AM"</f>
        <v>10:00 AM</v>
      </c>
      <c r="BR663" t="str">
        <f>"6:00 PM"</f>
        <v>6:00 PM</v>
      </c>
      <c r="BS663" t="s">
        <v>120</v>
      </c>
      <c r="BT663">
        <v>0</v>
      </c>
      <c r="BU663">
        <v>1</v>
      </c>
      <c r="BV663" t="s">
        <v>113</v>
      </c>
      <c r="BW663">
        <v>0</v>
      </c>
      <c r="BX663" t="s">
        <v>9214</v>
      </c>
      <c r="BY663" t="s">
        <v>5167</v>
      </c>
      <c r="CA663" t="s">
        <v>5168</v>
      </c>
      <c r="CB663" t="s">
        <v>591</v>
      </c>
      <c r="CC663" s="3">
        <v>29928</v>
      </c>
      <c r="CD663" t="s">
        <v>5174</v>
      </c>
      <c r="CE663" t="s">
        <v>5175</v>
      </c>
      <c r="CF663" s="4">
        <v>10.02</v>
      </c>
      <c r="CH663" s="4">
        <v>15.03</v>
      </c>
      <c r="CJ663" t="s">
        <v>123</v>
      </c>
      <c r="CK663" t="s">
        <v>1327</v>
      </c>
      <c r="CL663" t="s">
        <v>9215</v>
      </c>
      <c r="CO663" t="s">
        <v>124</v>
      </c>
      <c r="CP663" t="s">
        <v>113</v>
      </c>
      <c r="CQ663" t="s">
        <v>121</v>
      </c>
      <c r="CR663" t="s">
        <v>121</v>
      </c>
      <c r="CS663" t="s">
        <v>121</v>
      </c>
      <c r="CT663" t="s">
        <v>121</v>
      </c>
      <c r="CU663" t="s">
        <v>121</v>
      </c>
      <c r="CV663" t="s">
        <v>5763</v>
      </c>
      <c r="CW663" t="str">
        <f>"18433418071"</f>
        <v>18433418071</v>
      </c>
      <c r="CX663" t="s">
        <v>124</v>
      </c>
      <c r="CY663" t="s">
        <v>5178</v>
      </c>
      <c r="CZ663" t="s">
        <v>126</v>
      </c>
      <c r="DA663" t="s">
        <v>113</v>
      </c>
      <c r="DB663" t="s">
        <v>121</v>
      </c>
      <c r="DC663" t="s">
        <v>121</v>
      </c>
      <c r="DD663" t="s">
        <v>113</v>
      </c>
    </row>
    <row r="664" spans="1:108" ht="15" customHeight="1" x14ac:dyDescent="0.25">
      <c r="A664" t="s">
        <v>5163</v>
      </c>
      <c r="B664" t="s">
        <v>835</v>
      </c>
      <c r="C664" s="1">
        <v>44116.942806712963</v>
      </c>
      <c r="D664" s="1">
        <v>44154</v>
      </c>
      <c r="E664" t="s">
        <v>113</v>
      </c>
      <c r="F664" t="s">
        <v>5164</v>
      </c>
      <c r="G664" t="s">
        <v>12801</v>
      </c>
      <c r="H664" t="s">
        <v>837</v>
      </c>
      <c r="I664">
        <v>3</v>
      </c>
      <c r="K664" s="1">
        <v>44204</v>
      </c>
      <c r="L664" s="1">
        <v>44507</v>
      </c>
      <c r="O664" t="s">
        <v>115</v>
      </c>
      <c r="P664" t="s">
        <v>5165</v>
      </c>
      <c r="Q664" t="s">
        <v>5166</v>
      </c>
      <c r="R664" t="s">
        <v>5167</v>
      </c>
      <c r="T664" t="s">
        <v>5168</v>
      </c>
      <c r="U664" t="s">
        <v>591</v>
      </c>
      <c r="V664" s="3">
        <v>29928</v>
      </c>
      <c r="W664" t="s">
        <v>117</v>
      </c>
      <c r="Y664">
        <v>18433418071</v>
      </c>
      <c r="AA664">
        <v>72111</v>
      </c>
      <c r="AB664" t="s">
        <v>5169</v>
      </c>
      <c r="AC664" t="s">
        <v>5170</v>
      </c>
      <c r="AD664" t="s">
        <v>1550</v>
      </c>
      <c r="AE664" t="s">
        <v>5171</v>
      </c>
      <c r="AF664" t="s">
        <v>5167</v>
      </c>
      <c r="AH664" t="s">
        <v>5168</v>
      </c>
      <c r="AI664" t="s">
        <v>591</v>
      </c>
      <c r="AJ664" s="3">
        <v>29928</v>
      </c>
      <c r="AK664" t="s">
        <v>117</v>
      </c>
      <c r="AM664">
        <v>18433418071</v>
      </c>
      <c r="AO664" t="s">
        <v>5172</v>
      </c>
      <c r="AP664" t="s">
        <v>239</v>
      </c>
      <c r="AQ664" t="s">
        <v>1031</v>
      </c>
      <c r="AR664" t="s">
        <v>1032</v>
      </c>
      <c r="AS664" t="s">
        <v>1033</v>
      </c>
      <c r="AT664" t="s">
        <v>1034</v>
      </c>
      <c r="AU664" t="s">
        <v>1035</v>
      </c>
      <c r="AV664" t="s">
        <v>1036</v>
      </c>
      <c r="AW664" t="s">
        <v>158</v>
      </c>
      <c r="AX664" s="3">
        <v>75033</v>
      </c>
      <c r="AY664" t="s">
        <v>117</v>
      </c>
      <c r="BA664">
        <v>19727789690</v>
      </c>
      <c r="BC664" t="s">
        <v>1323</v>
      </c>
      <c r="BD664" t="s">
        <v>1038</v>
      </c>
      <c r="BG664" t="s">
        <v>591</v>
      </c>
      <c r="BH664" s="1">
        <v>44115.833333333336</v>
      </c>
      <c r="BI664">
        <v>35</v>
      </c>
      <c r="BJ664">
        <v>7</v>
      </c>
      <c r="BK664">
        <v>7</v>
      </c>
      <c r="BL664">
        <v>0</v>
      </c>
      <c r="BM664">
        <v>0</v>
      </c>
      <c r="BN664">
        <v>7</v>
      </c>
      <c r="BO664">
        <v>7</v>
      </c>
      <c r="BP664">
        <v>7</v>
      </c>
      <c r="BQ664" t="str">
        <f>"7:00 AM"</f>
        <v>7:00 AM</v>
      </c>
      <c r="BR664" t="str">
        <f>"3:30 PM"</f>
        <v>3:30 PM</v>
      </c>
      <c r="BS664" t="s">
        <v>120</v>
      </c>
      <c r="BT664">
        <v>0</v>
      </c>
      <c r="BU664">
        <v>1</v>
      </c>
      <c r="BV664" t="s">
        <v>113</v>
      </c>
      <c r="BW664">
        <v>0</v>
      </c>
      <c r="BX664" t="s">
        <v>5173</v>
      </c>
      <c r="BY664" t="s">
        <v>5167</v>
      </c>
      <c r="CA664" t="s">
        <v>5168</v>
      </c>
      <c r="CB664" t="s">
        <v>591</v>
      </c>
      <c r="CC664" s="3">
        <v>29928</v>
      </c>
      <c r="CD664" t="s">
        <v>5174</v>
      </c>
      <c r="CE664" t="s">
        <v>5175</v>
      </c>
      <c r="CF664" s="4">
        <v>11.45</v>
      </c>
      <c r="CH664" s="4">
        <v>17.18</v>
      </c>
      <c r="CJ664" t="s">
        <v>123</v>
      </c>
      <c r="CK664" t="s">
        <v>1327</v>
      </c>
      <c r="CL664" t="s">
        <v>5176</v>
      </c>
      <c r="CO664" t="s">
        <v>124</v>
      </c>
      <c r="CP664" t="s">
        <v>113</v>
      </c>
      <c r="CQ664" t="s">
        <v>121</v>
      </c>
      <c r="CR664" t="s">
        <v>121</v>
      </c>
      <c r="CS664" t="s">
        <v>121</v>
      </c>
      <c r="CT664" t="s">
        <v>121</v>
      </c>
      <c r="CU664" t="s">
        <v>121</v>
      </c>
      <c r="CV664" t="s">
        <v>5177</v>
      </c>
      <c r="CW664" t="str">
        <f>"18433418071"</f>
        <v>18433418071</v>
      </c>
      <c r="CX664" t="s">
        <v>124</v>
      </c>
      <c r="CY664" t="s">
        <v>5178</v>
      </c>
      <c r="CZ664" t="s">
        <v>126</v>
      </c>
      <c r="DA664" t="s">
        <v>113</v>
      </c>
      <c r="DB664" t="s">
        <v>121</v>
      </c>
      <c r="DC664" t="s">
        <v>121</v>
      </c>
      <c r="DD664" t="s">
        <v>113</v>
      </c>
    </row>
    <row r="665" spans="1:108" ht="15" customHeight="1" x14ac:dyDescent="0.25">
      <c r="A665" t="s">
        <v>11329</v>
      </c>
      <c r="B665" t="s">
        <v>1009</v>
      </c>
      <c r="C665" s="1">
        <v>44117.311491782406</v>
      </c>
      <c r="D665" s="1">
        <v>44159</v>
      </c>
      <c r="E665" t="s">
        <v>113</v>
      </c>
      <c r="F665" t="s">
        <v>1024</v>
      </c>
      <c r="G665" t="s">
        <v>12798</v>
      </c>
      <c r="H665" t="s">
        <v>649</v>
      </c>
      <c r="I665">
        <v>6</v>
      </c>
      <c r="J665">
        <v>6</v>
      </c>
      <c r="K665" s="1">
        <v>44207</v>
      </c>
      <c r="L665" s="1">
        <v>44510</v>
      </c>
      <c r="M665" s="1">
        <v>44207</v>
      </c>
      <c r="N665" s="1">
        <v>44510</v>
      </c>
      <c r="O665" t="s">
        <v>132</v>
      </c>
      <c r="P665" t="s">
        <v>11330</v>
      </c>
      <c r="R665" t="s">
        <v>11331</v>
      </c>
      <c r="S665" t="s">
        <v>11332</v>
      </c>
      <c r="T665" t="s">
        <v>11333</v>
      </c>
      <c r="U665" t="s">
        <v>158</v>
      </c>
      <c r="V665" s="3">
        <v>78830</v>
      </c>
      <c r="W665" t="s">
        <v>117</v>
      </c>
      <c r="Y665">
        <v>12103801064</v>
      </c>
      <c r="AA665">
        <v>71399</v>
      </c>
      <c r="AB665" t="s">
        <v>11334</v>
      </c>
      <c r="AC665" t="s">
        <v>11335</v>
      </c>
      <c r="AE665" t="s">
        <v>11336</v>
      </c>
      <c r="AF665" t="s">
        <v>11337</v>
      </c>
      <c r="AH665" t="s">
        <v>11333</v>
      </c>
      <c r="AI665" t="s">
        <v>158</v>
      </c>
      <c r="AJ665" s="3">
        <v>78830</v>
      </c>
      <c r="AK665" t="s">
        <v>117</v>
      </c>
      <c r="AM665">
        <v>12103801064</v>
      </c>
      <c r="AO665" t="s">
        <v>11338</v>
      </c>
      <c r="AP665" t="s">
        <v>239</v>
      </c>
      <c r="AQ665" t="s">
        <v>1031</v>
      </c>
      <c r="AR665" t="s">
        <v>1032</v>
      </c>
      <c r="AS665" t="s">
        <v>1033</v>
      </c>
      <c r="AT665" t="s">
        <v>1034</v>
      </c>
      <c r="AU665" t="s">
        <v>1035</v>
      </c>
      <c r="AV665" t="s">
        <v>1036</v>
      </c>
      <c r="AW665" t="s">
        <v>158</v>
      </c>
      <c r="AX665" s="3">
        <v>75033</v>
      </c>
      <c r="AY665" t="s">
        <v>117</v>
      </c>
      <c r="BA665">
        <v>19727789690</v>
      </c>
      <c r="BC665" t="s">
        <v>1037</v>
      </c>
      <c r="BD665" t="s">
        <v>1038</v>
      </c>
      <c r="BG665" t="s">
        <v>158</v>
      </c>
      <c r="BH665" s="1">
        <v>44116.833333333336</v>
      </c>
      <c r="BI665">
        <v>48</v>
      </c>
      <c r="BJ665">
        <v>8</v>
      </c>
      <c r="BK665">
        <v>0</v>
      </c>
      <c r="BL665">
        <v>8</v>
      </c>
      <c r="BM665">
        <v>8</v>
      </c>
      <c r="BN665">
        <v>8</v>
      </c>
      <c r="BO665">
        <v>8</v>
      </c>
      <c r="BP665">
        <v>8</v>
      </c>
      <c r="BQ665" t="str">
        <f>"10:00 AM"</f>
        <v>10:00 AM</v>
      </c>
      <c r="BR665" t="str">
        <f>"7:00 PM"</f>
        <v>7:00 PM</v>
      </c>
      <c r="BS665" t="s">
        <v>120</v>
      </c>
      <c r="BT665">
        <v>0</v>
      </c>
      <c r="BU665">
        <v>0</v>
      </c>
      <c r="BV665" t="s">
        <v>113</v>
      </c>
      <c r="BW665">
        <v>0</v>
      </c>
      <c r="BX665" s="2" t="s">
        <v>11339</v>
      </c>
      <c r="BY665" t="s">
        <v>11340</v>
      </c>
      <c r="CA665" t="s">
        <v>157</v>
      </c>
      <c r="CB665" t="s">
        <v>158</v>
      </c>
      <c r="CC665" s="3">
        <v>78704</v>
      </c>
      <c r="CD665" t="s">
        <v>1514</v>
      </c>
      <c r="CE665" t="s">
        <v>11341</v>
      </c>
      <c r="CF665" s="4">
        <v>9.52</v>
      </c>
      <c r="CG665" s="4">
        <v>13.33</v>
      </c>
      <c r="CH665" s="4">
        <v>14.28</v>
      </c>
      <c r="CI665" s="4">
        <v>20</v>
      </c>
      <c r="CJ665" t="s">
        <v>123</v>
      </c>
      <c r="CK665" t="s">
        <v>2669</v>
      </c>
      <c r="CL665" t="s">
        <v>11342</v>
      </c>
      <c r="CO665" t="s">
        <v>124</v>
      </c>
      <c r="CP665" t="s">
        <v>121</v>
      </c>
      <c r="CQ665" t="s">
        <v>121</v>
      </c>
      <c r="CR665" t="s">
        <v>121</v>
      </c>
      <c r="CS665" t="s">
        <v>121</v>
      </c>
      <c r="CT665" t="s">
        <v>121</v>
      </c>
      <c r="CU665" t="s">
        <v>121</v>
      </c>
      <c r="CV665" t="s">
        <v>2374</v>
      </c>
      <c r="CW665" t="str">
        <f>"12103801064"</f>
        <v>12103801064</v>
      </c>
      <c r="CX665" t="s">
        <v>124</v>
      </c>
      <c r="CY665" t="s">
        <v>1404</v>
      </c>
      <c r="CZ665" t="s">
        <v>126</v>
      </c>
      <c r="DA665" t="s">
        <v>113</v>
      </c>
      <c r="DB665" t="s">
        <v>121</v>
      </c>
      <c r="DC665" t="s">
        <v>121</v>
      </c>
      <c r="DD665" t="s">
        <v>113</v>
      </c>
    </row>
    <row r="666" spans="1:108" ht="15" customHeight="1" x14ac:dyDescent="0.25">
      <c r="A666" t="s">
        <v>5697</v>
      </c>
      <c r="B666" t="s">
        <v>835</v>
      </c>
      <c r="C666" s="1">
        <v>44117.464508333331</v>
      </c>
      <c r="D666" s="1">
        <v>44174</v>
      </c>
      <c r="E666" t="s">
        <v>113</v>
      </c>
      <c r="F666" t="s">
        <v>5698</v>
      </c>
      <c r="G666" t="s">
        <v>12795</v>
      </c>
      <c r="H666" t="s">
        <v>488</v>
      </c>
      <c r="I666">
        <v>6</v>
      </c>
      <c r="K666" s="1">
        <v>44200</v>
      </c>
      <c r="L666" s="1">
        <v>44439</v>
      </c>
      <c r="O666" t="s">
        <v>115</v>
      </c>
      <c r="P666" t="s">
        <v>5699</v>
      </c>
      <c r="R666" t="s">
        <v>5700</v>
      </c>
      <c r="T666" t="s">
        <v>5701</v>
      </c>
      <c r="U666" t="s">
        <v>1292</v>
      </c>
      <c r="V666" s="3">
        <v>19030</v>
      </c>
      <c r="W666" t="s">
        <v>117</v>
      </c>
      <c r="Y666">
        <v>12159499400</v>
      </c>
      <c r="AA666">
        <v>23731</v>
      </c>
      <c r="AB666" t="s">
        <v>5702</v>
      </c>
      <c r="AC666" t="s">
        <v>5703</v>
      </c>
      <c r="AE666" t="s">
        <v>5704</v>
      </c>
      <c r="AF666" t="s">
        <v>5700</v>
      </c>
      <c r="AH666" t="s">
        <v>5701</v>
      </c>
      <c r="AI666" t="s">
        <v>1292</v>
      </c>
      <c r="AJ666" s="3">
        <v>19030</v>
      </c>
      <c r="AK666" t="s">
        <v>117</v>
      </c>
      <c r="AM666">
        <v>12159499400</v>
      </c>
      <c r="AO666" t="s">
        <v>5705</v>
      </c>
      <c r="AP666" t="s">
        <v>141</v>
      </c>
      <c r="AQ666" t="s">
        <v>946</v>
      </c>
      <c r="AR666" t="s">
        <v>947</v>
      </c>
      <c r="AS666" t="s">
        <v>948</v>
      </c>
      <c r="AT666" t="s">
        <v>949</v>
      </c>
      <c r="AU666" t="s">
        <v>950</v>
      </c>
      <c r="AV666" t="s">
        <v>951</v>
      </c>
      <c r="AW666" t="s">
        <v>952</v>
      </c>
      <c r="AX666" s="3">
        <v>8034</v>
      </c>
      <c r="AY666" t="s">
        <v>117</v>
      </c>
      <c r="BA666">
        <v>18562819750</v>
      </c>
      <c r="BC666" t="s">
        <v>954</v>
      </c>
      <c r="BD666" t="s">
        <v>955</v>
      </c>
      <c r="BE666" t="s">
        <v>952</v>
      </c>
      <c r="BF666" t="s">
        <v>956</v>
      </c>
      <c r="BG666" t="s">
        <v>1292</v>
      </c>
      <c r="BH666" s="1">
        <v>44097.833333333336</v>
      </c>
      <c r="BI666">
        <v>35</v>
      </c>
      <c r="BJ666">
        <v>0</v>
      </c>
      <c r="BK666">
        <v>7</v>
      </c>
      <c r="BL666">
        <v>7</v>
      </c>
      <c r="BM666">
        <v>7</v>
      </c>
      <c r="BN666">
        <v>7</v>
      </c>
      <c r="BO666">
        <v>7</v>
      </c>
      <c r="BP666">
        <v>0</v>
      </c>
      <c r="BQ666" t="str">
        <f>"6:00 AM"</f>
        <v>6:00 AM</v>
      </c>
      <c r="BR666" t="str">
        <f>"3:00 PM"</f>
        <v>3:00 PM</v>
      </c>
      <c r="BS666" t="s">
        <v>120</v>
      </c>
      <c r="BT666">
        <v>0</v>
      </c>
      <c r="BU666">
        <v>0</v>
      </c>
      <c r="BV666" t="s">
        <v>113</v>
      </c>
      <c r="BW666">
        <v>0</v>
      </c>
      <c r="BX666" s="2" t="s">
        <v>5706</v>
      </c>
      <c r="BY666" t="s">
        <v>5700</v>
      </c>
      <c r="CA666" t="s">
        <v>5701</v>
      </c>
      <c r="CB666" t="s">
        <v>1292</v>
      </c>
      <c r="CC666" s="3">
        <v>19030</v>
      </c>
      <c r="CD666" t="s">
        <v>5332</v>
      </c>
      <c r="CE666" t="s">
        <v>1557</v>
      </c>
      <c r="CF666" s="4">
        <v>15.05</v>
      </c>
      <c r="CH666" s="4">
        <v>22.58</v>
      </c>
      <c r="CJ666" t="s">
        <v>123</v>
      </c>
      <c r="CK666" t="s">
        <v>2769</v>
      </c>
      <c r="CL666" t="s">
        <v>5707</v>
      </c>
      <c r="CO666" t="s">
        <v>124</v>
      </c>
      <c r="CP666" t="s">
        <v>121</v>
      </c>
      <c r="CQ666" t="s">
        <v>121</v>
      </c>
      <c r="CR666" t="s">
        <v>121</v>
      </c>
      <c r="CS666" t="s">
        <v>121</v>
      </c>
      <c r="CT666" t="s">
        <v>121</v>
      </c>
      <c r="CU666" t="s">
        <v>113</v>
      </c>
      <c r="CV666" t="s">
        <v>120</v>
      </c>
      <c r="CW666" t="str">
        <f>"12159499400"</f>
        <v>12159499400</v>
      </c>
      <c r="CX666" t="s">
        <v>5708</v>
      </c>
      <c r="CY666" t="s">
        <v>124</v>
      </c>
      <c r="CZ666" t="s">
        <v>126</v>
      </c>
      <c r="DA666" t="s">
        <v>113</v>
      </c>
      <c r="DB666" t="s">
        <v>121</v>
      </c>
      <c r="DC666" t="s">
        <v>121</v>
      </c>
      <c r="DD666" t="s">
        <v>113</v>
      </c>
    </row>
    <row r="667" spans="1:108" ht="15" customHeight="1" x14ac:dyDescent="0.25">
      <c r="A667" t="s">
        <v>7907</v>
      </c>
      <c r="B667" t="s">
        <v>129</v>
      </c>
      <c r="C667" s="1">
        <v>44117.529436574077</v>
      </c>
      <c r="D667" s="1">
        <v>44155</v>
      </c>
      <c r="E667" t="s">
        <v>113</v>
      </c>
      <c r="F667" t="s">
        <v>587</v>
      </c>
      <c r="G667" t="s">
        <v>12786</v>
      </c>
      <c r="H667" t="s">
        <v>131</v>
      </c>
      <c r="I667">
        <v>14</v>
      </c>
      <c r="J667">
        <v>14</v>
      </c>
      <c r="K667" s="1">
        <v>44207</v>
      </c>
      <c r="L667" s="1">
        <v>44477</v>
      </c>
      <c r="M667" s="1">
        <v>44207</v>
      </c>
      <c r="N667" s="1">
        <v>44477</v>
      </c>
      <c r="O667" t="s">
        <v>115</v>
      </c>
      <c r="P667" t="s">
        <v>7908</v>
      </c>
      <c r="Q667" t="s">
        <v>7909</v>
      </c>
      <c r="R667" t="s">
        <v>7910</v>
      </c>
      <c r="T667" t="s">
        <v>1504</v>
      </c>
      <c r="U667" t="s">
        <v>158</v>
      </c>
      <c r="V667" s="3">
        <v>78746</v>
      </c>
      <c r="W667" t="s">
        <v>117</v>
      </c>
      <c r="Y667">
        <v>15122638450</v>
      </c>
      <c r="AA667">
        <v>56173</v>
      </c>
      <c r="AB667" t="s">
        <v>7911</v>
      </c>
      <c r="AC667" t="s">
        <v>4255</v>
      </c>
      <c r="AD667" t="s">
        <v>575</v>
      </c>
      <c r="AE667" t="s">
        <v>6861</v>
      </c>
      <c r="AF667" t="s">
        <v>7910</v>
      </c>
      <c r="AH667" t="s">
        <v>1504</v>
      </c>
      <c r="AI667" t="s">
        <v>158</v>
      </c>
      <c r="AJ667" s="3">
        <v>78746</v>
      </c>
      <c r="AK667" t="s">
        <v>117</v>
      </c>
      <c r="AM667">
        <v>15122638450</v>
      </c>
      <c r="AO667" t="s">
        <v>7912</v>
      </c>
      <c r="AP667" t="s">
        <v>239</v>
      </c>
      <c r="AQ667" t="s">
        <v>595</v>
      </c>
      <c r="AR667" t="s">
        <v>596</v>
      </c>
      <c r="AS667" t="s">
        <v>124</v>
      </c>
      <c r="AT667" t="s">
        <v>597</v>
      </c>
      <c r="AU667" t="s">
        <v>475</v>
      </c>
      <c r="AV667" t="s">
        <v>476</v>
      </c>
      <c r="AW667" t="s">
        <v>324</v>
      </c>
      <c r="AX667" s="3">
        <v>83814</v>
      </c>
      <c r="AY667" t="s">
        <v>117</v>
      </c>
      <c r="BA667">
        <v>12087772654</v>
      </c>
      <c r="BC667" t="s">
        <v>598</v>
      </c>
      <c r="BD667" t="s">
        <v>478</v>
      </c>
      <c r="BG667" t="s">
        <v>158</v>
      </c>
      <c r="BH667" s="1">
        <v>44116.833333333336</v>
      </c>
      <c r="BI667">
        <v>40</v>
      </c>
      <c r="BJ667">
        <v>0</v>
      </c>
      <c r="BK667">
        <v>8</v>
      </c>
      <c r="BL667">
        <v>8</v>
      </c>
      <c r="BM667">
        <v>8</v>
      </c>
      <c r="BN667">
        <v>8</v>
      </c>
      <c r="BO667">
        <v>8</v>
      </c>
      <c r="BP667">
        <v>0</v>
      </c>
      <c r="BQ667" t="str">
        <f>"6:00 AM"</f>
        <v>6:00 AM</v>
      </c>
      <c r="BR667" t="str">
        <f>"6:00 PM"</f>
        <v>6:00 PM</v>
      </c>
      <c r="BS667" t="s">
        <v>120</v>
      </c>
      <c r="BT667">
        <v>0</v>
      </c>
      <c r="BU667">
        <v>3</v>
      </c>
      <c r="BV667" t="s">
        <v>113</v>
      </c>
      <c r="BW667">
        <v>0</v>
      </c>
      <c r="BX667" t="s">
        <v>6873</v>
      </c>
      <c r="BY667" t="s">
        <v>7913</v>
      </c>
      <c r="CA667" t="s">
        <v>157</v>
      </c>
      <c r="CB667" t="s">
        <v>158</v>
      </c>
      <c r="CC667" s="3">
        <v>78754</v>
      </c>
      <c r="CD667" t="s">
        <v>1514</v>
      </c>
      <c r="CE667" t="s">
        <v>172</v>
      </c>
      <c r="CF667" s="4">
        <v>14.63</v>
      </c>
      <c r="CG667" s="4">
        <v>20</v>
      </c>
      <c r="CH667" s="4">
        <v>21.95</v>
      </c>
      <c r="CI667" s="4">
        <v>30</v>
      </c>
      <c r="CJ667" t="s">
        <v>123</v>
      </c>
      <c r="CK667" t="s">
        <v>483</v>
      </c>
      <c r="CL667" t="s">
        <v>7914</v>
      </c>
      <c r="CO667" t="s">
        <v>124</v>
      </c>
      <c r="CP667" t="s">
        <v>121</v>
      </c>
      <c r="CQ667" t="s">
        <v>121</v>
      </c>
      <c r="CR667" t="s">
        <v>121</v>
      </c>
      <c r="CS667" t="s">
        <v>113</v>
      </c>
      <c r="CT667" t="s">
        <v>121</v>
      </c>
      <c r="CU667" t="s">
        <v>113</v>
      </c>
      <c r="CV667" t="s">
        <v>485</v>
      </c>
      <c r="CW667" t="str">
        <f>"15122638250"</f>
        <v>15122638250</v>
      </c>
      <c r="CX667" t="s">
        <v>7915</v>
      </c>
      <c r="CY667" t="s">
        <v>124</v>
      </c>
      <c r="CZ667" t="s">
        <v>126</v>
      </c>
      <c r="DA667" t="s">
        <v>113</v>
      </c>
      <c r="DB667" t="s">
        <v>121</v>
      </c>
      <c r="DC667" t="s">
        <v>121</v>
      </c>
      <c r="DD667" t="s">
        <v>113</v>
      </c>
    </row>
    <row r="668" spans="1:108" ht="15" customHeight="1" x14ac:dyDescent="0.25">
      <c r="A668" t="s">
        <v>5666</v>
      </c>
      <c r="B668" t="s">
        <v>1009</v>
      </c>
      <c r="C668" s="1">
        <v>44117.691415856483</v>
      </c>
      <c r="D668" s="1">
        <v>44158</v>
      </c>
      <c r="E668" t="s">
        <v>113</v>
      </c>
      <c r="F668" t="s">
        <v>3275</v>
      </c>
      <c r="G668" t="s">
        <v>12798</v>
      </c>
      <c r="H668" t="s">
        <v>649</v>
      </c>
      <c r="I668">
        <v>30</v>
      </c>
      <c r="J668">
        <v>30</v>
      </c>
      <c r="K668" s="1">
        <v>44201</v>
      </c>
      <c r="L668" s="1">
        <v>44504</v>
      </c>
      <c r="M668" s="1">
        <v>44201</v>
      </c>
      <c r="N668" s="1">
        <v>44504</v>
      </c>
      <c r="O668" t="s">
        <v>132</v>
      </c>
      <c r="P668" t="s">
        <v>5667</v>
      </c>
      <c r="R668" t="s">
        <v>5668</v>
      </c>
      <c r="T668" t="s">
        <v>958</v>
      </c>
      <c r="U668" t="s">
        <v>440</v>
      </c>
      <c r="V668" s="3">
        <v>85139</v>
      </c>
      <c r="W668" t="s">
        <v>117</v>
      </c>
      <c r="Y668">
        <v>1916739070</v>
      </c>
      <c r="Z668">
        <v>0</v>
      </c>
      <c r="AA668">
        <v>71399</v>
      </c>
      <c r="AB668" t="s">
        <v>5669</v>
      </c>
      <c r="AC668" t="s">
        <v>5203</v>
      </c>
      <c r="AE668" t="s">
        <v>5670</v>
      </c>
      <c r="AF668" t="s">
        <v>5668</v>
      </c>
      <c r="AH668" t="s">
        <v>958</v>
      </c>
      <c r="AI668" t="s">
        <v>440</v>
      </c>
      <c r="AJ668" s="3">
        <v>85139</v>
      </c>
      <c r="AK668" t="s">
        <v>117</v>
      </c>
      <c r="AM668">
        <v>19167309070</v>
      </c>
      <c r="AN668">
        <v>0</v>
      </c>
      <c r="AO668" t="s">
        <v>5671</v>
      </c>
      <c r="AP668" t="s">
        <v>239</v>
      </c>
      <c r="AQ668" t="s">
        <v>991</v>
      </c>
      <c r="AR668" t="s">
        <v>992</v>
      </c>
      <c r="AS668" t="s">
        <v>993</v>
      </c>
      <c r="AT668" t="s">
        <v>994</v>
      </c>
      <c r="AU668" t="s">
        <v>995</v>
      </c>
      <c r="AV668" t="s">
        <v>996</v>
      </c>
      <c r="AW668" t="s">
        <v>158</v>
      </c>
      <c r="AX668" s="3">
        <v>78550</v>
      </c>
      <c r="AY668" t="s">
        <v>117</v>
      </c>
      <c r="AZ668" t="s">
        <v>124</v>
      </c>
      <c r="BA668">
        <v>19564408720</v>
      </c>
      <c r="BB668">
        <v>0</v>
      </c>
      <c r="BC668" t="s">
        <v>1143</v>
      </c>
      <c r="BD668" t="s">
        <v>998</v>
      </c>
      <c r="BG668" t="s">
        <v>440</v>
      </c>
      <c r="BH668" s="1">
        <v>44116.833333333336</v>
      </c>
      <c r="BI668">
        <v>40</v>
      </c>
      <c r="BJ668">
        <v>8</v>
      </c>
      <c r="BK668">
        <v>0</v>
      </c>
      <c r="BL668">
        <v>0</v>
      </c>
      <c r="BM668">
        <v>8</v>
      </c>
      <c r="BN668">
        <v>8</v>
      </c>
      <c r="BO668">
        <v>8</v>
      </c>
      <c r="BP668">
        <v>8</v>
      </c>
      <c r="BQ668" t="str">
        <f>"1:00 PM"</f>
        <v>1:00 PM</v>
      </c>
      <c r="BR668" t="str">
        <f>"10:00 PM"</f>
        <v>10:00 PM</v>
      </c>
      <c r="BS668" t="s">
        <v>120</v>
      </c>
      <c r="BT668">
        <v>0</v>
      </c>
      <c r="BU668">
        <v>0</v>
      </c>
      <c r="BV668" t="s">
        <v>113</v>
      </c>
      <c r="BW668">
        <v>0</v>
      </c>
      <c r="BX668" t="s">
        <v>999</v>
      </c>
      <c r="BY668" t="s">
        <v>5672</v>
      </c>
      <c r="BZ668" t="s">
        <v>124</v>
      </c>
      <c r="CA668" t="s">
        <v>5673</v>
      </c>
      <c r="CB668" t="s">
        <v>440</v>
      </c>
      <c r="CC668" s="3">
        <v>85139</v>
      </c>
      <c r="CD668" t="s">
        <v>5674</v>
      </c>
      <c r="CE668" t="s">
        <v>959</v>
      </c>
      <c r="CF668" s="4">
        <v>9.7100000000000009</v>
      </c>
      <c r="CG668" s="4">
        <v>14.26</v>
      </c>
      <c r="CH668" s="4">
        <v>0</v>
      </c>
      <c r="CI668" s="4">
        <v>0</v>
      </c>
      <c r="CJ668" t="s">
        <v>123</v>
      </c>
      <c r="CK668" t="s">
        <v>1004</v>
      </c>
      <c r="CL668" t="s">
        <v>5675</v>
      </c>
      <c r="CO668" t="s">
        <v>124</v>
      </c>
      <c r="CP668" t="s">
        <v>121</v>
      </c>
      <c r="CQ668" t="s">
        <v>121</v>
      </c>
      <c r="CR668" t="s">
        <v>113</v>
      </c>
      <c r="CS668" t="s">
        <v>121</v>
      </c>
      <c r="CT668" t="s">
        <v>121</v>
      </c>
      <c r="CU668" t="s">
        <v>121</v>
      </c>
      <c r="CV668" t="s">
        <v>5676</v>
      </c>
      <c r="CW668" t="str">
        <f>"19167309070"</f>
        <v>19167309070</v>
      </c>
      <c r="CX668" t="s">
        <v>5671</v>
      </c>
      <c r="CY668" t="s">
        <v>124</v>
      </c>
      <c r="CZ668" t="s">
        <v>126</v>
      </c>
      <c r="DA668" t="s">
        <v>113</v>
      </c>
      <c r="DB668" t="s">
        <v>121</v>
      </c>
      <c r="DC668" t="s">
        <v>121</v>
      </c>
      <c r="DD668" t="s">
        <v>113</v>
      </c>
    </row>
    <row r="669" spans="1:108" ht="15" customHeight="1" x14ac:dyDescent="0.25">
      <c r="A669" t="s">
        <v>5181</v>
      </c>
      <c r="B669" t="s">
        <v>1009</v>
      </c>
      <c r="C669" s="1">
        <v>44117.698384722222</v>
      </c>
      <c r="D669" s="1">
        <v>44159</v>
      </c>
      <c r="E669" t="s">
        <v>113</v>
      </c>
      <c r="F669" t="s">
        <v>3275</v>
      </c>
      <c r="G669" t="s">
        <v>12810</v>
      </c>
      <c r="H669" t="s">
        <v>1675</v>
      </c>
      <c r="I669">
        <v>10</v>
      </c>
      <c r="J669">
        <v>10</v>
      </c>
      <c r="K669" s="1">
        <v>44197</v>
      </c>
      <c r="L669" s="1">
        <v>44500</v>
      </c>
      <c r="M669" s="1">
        <v>44197</v>
      </c>
      <c r="N669" s="1">
        <v>44500</v>
      </c>
      <c r="O669" t="s">
        <v>132</v>
      </c>
      <c r="P669" t="s">
        <v>5182</v>
      </c>
      <c r="R669" t="s">
        <v>5183</v>
      </c>
      <c r="T669" t="s">
        <v>5184</v>
      </c>
      <c r="U669" t="s">
        <v>158</v>
      </c>
      <c r="V669" s="3">
        <v>78520</v>
      </c>
      <c r="W669" t="s">
        <v>117</v>
      </c>
      <c r="Y669">
        <v>19566059360</v>
      </c>
      <c r="Z669">
        <v>0</v>
      </c>
      <c r="AA669">
        <v>71399</v>
      </c>
      <c r="AB669" t="s">
        <v>5185</v>
      </c>
      <c r="AC669" t="s">
        <v>1014</v>
      </c>
      <c r="AE669" t="s">
        <v>3391</v>
      </c>
      <c r="AF669" t="s">
        <v>5183</v>
      </c>
      <c r="AG669" t="s">
        <v>124</v>
      </c>
      <c r="AH669" t="s">
        <v>5184</v>
      </c>
      <c r="AI669" t="s">
        <v>158</v>
      </c>
      <c r="AJ669" s="3">
        <v>78520</v>
      </c>
      <c r="AK669" t="s">
        <v>117</v>
      </c>
      <c r="AM669">
        <v>19566059360</v>
      </c>
      <c r="AN669">
        <v>0</v>
      </c>
      <c r="AO669" t="s">
        <v>5186</v>
      </c>
      <c r="AP669" t="s">
        <v>239</v>
      </c>
      <c r="AQ669" t="s">
        <v>991</v>
      </c>
      <c r="AR669" t="s">
        <v>992</v>
      </c>
      <c r="AS669" t="s">
        <v>993</v>
      </c>
      <c r="AT669" t="s">
        <v>994</v>
      </c>
      <c r="AU669" t="s">
        <v>995</v>
      </c>
      <c r="AV669" t="s">
        <v>996</v>
      </c>
      <c r="AW669" t="s">
        <v>158</v>
      </c>
      <c r="AX669" s="3">
        <v>78550</v>
      </c>
      <c r="AY669" t="s">
        <v>117</v>
      </c>
      <c r="AZ669" t="s">
        <v>124</v>
      </c>
      <c r="BA669">
        <v>19564408720</v>
      </c>
      <c r="BB669">
        <v>0</v>
      </c>
      <c r="BC669" t="s">
        <v>1143</v>
      </c>
      <c r="BD669" t="s">
        <v>998</v>
      </c>
      <c r="BG669" t="s">
        <v>158</v>
      </c>
      <c r="BH669" s="1">
        <v>44116.833333333336</v>
      </c>
      <c r="BI669">
        <v>40</v>
      </c>
      <c r="BJ669">
        <v>8</v>
      </c>
      <c r="BK669">
        <v>0</v>
      </c>
      <c r="BL669">
        <v>0</v>
      </c>
      <c r="BM669">
        <v>8</v>
      </c>
      <c r="BN669">
        <v>8</v>
      </c>
      <c r="BO669">
        <v>8</v>
      </c>
      <c r="BP669">
        <v>8</v>
      </c>
      <c r="BQ669" t="str">
        <f>"1:00 PM"</f>
        <v>1:00 PM</v>
      </c>
      <c r="BR669" t="str">
        <f>"10:00 PM"</f>
        <v>10:00 PM</v>
      </c>
      <c r="BS669" t="s">
        <v>120</v>
      </c>
      <c r="BT669">
        <v>0</v>
      </c>
      <c r="BU669">
        <v>0</v>
      </c>
      <c r="BV669" t="s">
        <v>113</v>
      </c>
      <c r="BW669">
        <v>0</v>
      </c>
      <c r="BX669" t="s">
        <v>999</v>
      </c>
      <c r="BY669" t="s">
        <v>5187</v>
      </c>
      <c r="CA669" t="s">
        <v>5188</v>
      </c>
      <c r="CB669" t="s">
        <v>158</v>
      </c>
      <c r="CC669" s="3">
        <v>78520</v>
      </c>
      <c r="CD669" t="s">
        <v>5189</v>
      </c>
      <c r="CE669" t="s">
        <v>5190</v>
      </c>
      <c r="CF669" s="4">
        <v>9.11</v>
      </c>
      <c r="CG669" s="4">
        <v>12.27</v>
      </c>
      <c r="CH669" s="4">
        <v>0</v>
      </c>
      <c r="CI669" s="4">
        <v>0</v>
      </c>
      <c r="CJ669" t="s">
        <v>123</v>
      </c>
      <c r="CK669" t="s">
        <v>1004</v>
      </c>
      <c r="CL669" t="s">
        <v>5191</v>
      </c>
      <c r="CO669" t="s">
        <v>124</v>
      </c>
      <c r="CP669" t="s">
        <v>121</v>
      </c>
      <c r="CQ669" t="s">
        <v>121</v>
      </c>
      <c r="CR669" t="s">
        <v>113</v>
      </c>
      <c r="CS669" t="s">
        <v>121</v>
      </c>
      <c r="CT669" t="s">
        <v>121</v>
      </c>
      <c r="CU669" t="s">
        <v>121</v>
      </c>
      <c r="CV669" t="s">
        <v>5192</v>
      </c>
      <c r="CW669" t="str">
        <f>"19566059360"</f>
        <v>19566059360</v>
      </c>
      <c r="CX669" t="s">
        <v>5186</v>
      </c>
      <c r="CY669" t="s">
        <v>124</v>
      </c>
      <c r="CZ669" t="s">
        <v>126</v>
      </c>
      <c r="DA669" t="s">
        <v>113</v>
      </c>
      <c r="DB669" t="s">
        <v>121</v>
      </c>
      <c r="DC669" t="s">
        <v>121</v>
      </c>
      <c r="DD669" t="s">
        <v>113</v>
      </c>
    </row>
    <row r="670" spans="1:108" ht="15" customHeight="1" x14ac:dyDescent="0.25">
      <c r="A670" t="s">
        <v>3274</v>
      </c>
      <c r="B670" t="s">
        <v>1009</v>
      </c>
      <c r="C670" s="1">
        <v>44117.72801875</v>
      </c>
      <c r="D670" s="1">
        <v>44151</v>
      </c>
      <c r="E670" t="s">
        <v>113</v>
      </c>
      <c r="F670" t="s">
        <v>3275</v>
      </c>
      <c r="G670" t="s">
        <v>12810</v>
      </c>
      <c r="H670" t="s">
        <v>1675</v>
      </c>
      <c r="I670">
        <v>3</v>
      </c>
      <c r="J670">
        <v>3</v>
      </c>
      <c r="K670" s="1">
        <v>44206</v>
      </c>
      <c r="L670" s="1">
        <v>44469</v>
      </c>
      <c r="M670" s="1">
        <v>44206</v>
      </c>
      <c r="N670" s="1">
        <v>44469</v>
      </c>
      <c r="O670" t="s">
        <v>132</v>
      </c>
      <c r="P670" t="s">
        <v>3276</v>
      </c>
      <c r="Q670" t="s">
        <v>3277</v>
      </c>
      <c r="R670" t="s">
        <v>3278</v>
      </c>
      <c r="S670" t="s">
        <v>3279</v>
      </c>
      <c r="T670" t="s">
        <v>3280</v>
      </c>
      <c r="U670" t="s">
        <v>299</v>
      </c>
      <c r="V670" s="3">
        <v>92661</v>
      </c>
      <c r="W670" t="s">
        <v>117</v>
      </c>
      <c r="X670" t="s">
        <v>124</v>
      </c>
      <c r="Y670">
        <v>17602173102</v>
      </c>
      <c r="Z670">
        <v>0</v>
      </c>
      <c r="AA670">
        <v>71399</v>
      </c>
      <c r="AB670" t="s">
        <v>3281</v>
      </c>
      <c r="AC670" t="s">
        <v>3282</v>
      </c>
      <c r="AD670" t="s">
        <v>124</v>
      </c>
      <c r="AE670" t="s">
        <v>3250</v>
      </c>
      <c r="AF670" t="s">
        <v>3278</v>
      </c>
      <c r="AG670" t="s">
        <v>3283</v>
      </c>
      <c r="AH670" t="s">
        <v>3280</v>
      </c>
      <c r="AI670" t="s">
        <v>299</v>
      </c>
      <c r="AJ670" s="3">
        <v>92661</v>
      </c>
      <c r="AK670" t="s">
        <v>117</v>
      </c>
      <c r="AM670">
        <v>17602173102</v>
      </c>
      <c r="AN670">
        <v>0</v>
      </c>
      <c r="AO670" t="s">
        <v>3284</v>
      </c>
      <c r="AP670" t="s">
        <v>239</v>
      </c>
      <c r="AQ670" t="s">
        <v>991</v>
      </c>
      <c r="AR670" t="s">
        <v>992</v>
      </c>
      <c r="AS670" t="s">
        <v>993</v>
      </c>
      <c r="AT670" t="s">
        <v>994</v>
      </c>
      <c r="AU670" t="s">
        <v>995</v>
      </c>
      <c r="AV670" t="s">
        <v>996</v>
      </c>
      <c r="AW670" t="s">
        <v>158</v>
      </c>
      <c r="AX670" s="3">
        <v>78550</v>
      </c>
      <c r="AY670" t="s">
        <v>117</v>
      </c>
      <c r="AZ670" t="s">
        <v>124</v>
      </c>
      <c r="BA670">
        <v>19564408720</v>
      </c>
      <c r="BB670">
        <v>0</v>
      </c>
      <c r="BC670" t="s">
        <v>1143</v>
      </c>
      <c r="BD670" t="s">
        <v>998</v>
      </c>
      <c r="BG670" t="s">
        <v>299</v>
      </c>
      <c r="BH670" s="1">
        <v>44115.833333333336</v>
      </c>
      <c r="BI670">
        <v>40</v>
      </c>
      <c r="BJ670">
        <v>8</v>
      </c>
      <c r="BK670">
        <v>0</v>
      </c>
      <c r="BL670">
        <v>0</v>
      </c>
      <c r="BM670">
        <v>8</v>
      </c>
      <c r="BN670">
        <v>8</v>
      </c>
      <c r="BO670">
        <v>8</v>
      </c>
      <c r="BP670">
        <v>8</v>
      </c>
      <c r="BQ670" t="str">
        <f>"1:00 PM"</f>
        <v>1:00 PM</v>
      </c>
      <c r="BR670" t="str">
        <f>"10:00 PM"</f>
        <v>10:00 PM</v>
      </c>
      <c r="BS670" t="s">
        <v>120</v>
      </c>
      <c r="BT670">
        <v>0</v>
      </c>
      <c r="BU670">
        <v>0</v>
      </c>
      <c r="BV670" t="s">
        <v>113</v>
      </c>
      <c r="BW670">
        <v>0</v>
      </c>
      <c r="BX670" t="s">
        <v>999</v>
      </c>
      <c r="BY670" t="s">
        <v>3285</v>
      </c>
      <c r="CA670" t="s">
        <v>3286</v>
      </c>
      <c r="CB670" t="s">
        <v>299</v>
      </c>
      <c r="CC670" s="3">
        <v>92570</v>
      </c>
      <c r="CD670" t="s">
        <v>1229</v>
      </c>
      <c r="CE670" t="s">
        <v>1230</v>
      </c>
      <c r="CF670" s="4">
        <v>12.27</v>
      </c>
      <c r="CG670" s="4">
        <v>13.3</v>
      </c>
      <c r="CH670" s="4">
        <v>0</v>
      </c>
      <c r="CI670" s="4">
        <v>0</v>
      </c>
      <c r="CJ670" t="s">
        <v>123</v>
      </c>
      <c r="CK670" t="s">
        <v>1004</v>
      </c>
      <c r="CL670" t="s">
        <v>3287</v>
      </c>
      <c r="CO670" t="s">
        <v>124</v>
      </c>
      <c r="CP670" t="s">
        <v>121</v>
      </c>
      <c r="CQ670" t="s">
        <v>121</v>
      </c>
      <c r="CR670" t="s">
        <v>113</v>
      </c>
      <c r="CS670" t="s">
        <v>121</v>
      </c>
      <c r="CT670" t="s">
        <v>121</v>
      </c>
      <c r="CU670" t="s">
        <v>121</v>
      </c>
      <c r="CV670" t="s">
        <v>3288</v>
      </c>
      <c r="CW670" t="str">
        <f>"17602173102"</f>
        <v>17602173102</v>
      </c>
      <c r="CX670" t="s">
        <v>3284</v>
      </c>
      <c r="CY670" t="s">
        <v>124</v>
      </c>
      <c r="CZ670" t="s">
        <v>126</v>
      </c>
      <c r="DA670" t="s">
        <v>113</v>
      </c>
      <c r="DB670" t="s">
        <v>113</v>
      </c>
      <c r="DC670" t="s">
        <v>121</v>
      </c>
      <c r="DD670" t="s">
        <v>113</v>
      </c>
    </row>
    <row r="671" spans="1:108" ht="15" customHeight="1" x14ac:dyDescent="0.25">
      <c r="A671" t="s">
        <v>11862</v>
      </c>
      <c r="B671" t="s">
        <v>1009</v>
      </c>
      <c r="C671" s="1">
        <v>44117.956868287038</v>
      </c>
      <c r="D671" s="1">
        <v>44166</v>
      </c>
      <c r="E671" t="s">
        <v>113</v>
      </c>
      <c r="F671" t="s">
        <v>2674</v>
      </c>
      <c r="G671" t="s">
        <v>12786</v>
      </c>
      <c r="H671" t="s">
        <v>131</v>
      </c>
      <c r="I671">
        <v>50</v>
      </c>
      <c r="J671">
        <v>50</v>
      </c>
      <c r="K671" s="1">
        <v>44206</v>
      </c>
      <c r="L671" s="1">
        <v>44509</v>
      </c>
      <c r="M671" s="1">
        <v>44206</v>
      </c>
      <c r="N671" s="1">
        <v>44509</v>
      </c>
      <c r="O671" t="s">
        <v>115</v>
      </c>
      <c r="P671" t="s">
        <v>11863</v>
      </c>
      <c r="R671" t="s">
        <v>11864</v>
      </c>
      <c r="S671" t="s">
        <v>9357</v>
      </c>
      <c r="T671" t="s">
        <v>1336</v>
      </c>
      <c r="U671" t="s">
        <v>440</v>
      </c>
      <c r="V671" s="3">
        <v>85284</v>
      </c>
      <c r="W671" t="s">
        <v>117</v>
      </c>
      <c r="Y671">
        <v>14803650811</v>
      </c>
      <c r="AA671">
        <v>56173</v>
      </c>
      <c r="AB671" t="s">
        <v>11865</v>
      </c>
      <c r="AC671" t="s">
        <v>11866</v>
      </c>
      <c r="AE671" t="s">
        <v>2598</v>
      </c>
      <c r="AF671" t="s">
        <v>11864</v>
      </c>
      <c r="AG671" t="s">
        <v>9357</v>
      </c>
      <c r="AH671" t="s">
        <v>1336</v>
      </c>
      <c r="AI671" t="s">
        <v>440</v>
      </c>
      <c r="AJ671" s="3">
        <v>85284</v>
      </c>
      <c r="AK671" t="s">
        <v>117</v>
      </c>
      <c r="AM671">
        <v>14803650811</v>
      </c>
      <c r="AO671" t="s">
        <v>11867</v>
      </c>
      <c r="AP671" t="s">
        <v>239</v>
      </c>
      <c r="AQ671" t="s">
        <v>2682</v>
      </c>
      <c r="AR671" t="s">
        <v>2683</v>
      </c>
      <c r="AT671" t="s">
        <v>2684</v>
      </c>
      <c r="AU671" t="s">
        <v>2685</v>
      </c>
      <c r="AV671" t="s">
        <v>565</v>
      </c>
      <c r="AW671" t="s">
        <v>440</v>
      </c>
      <c r="AX671" s="3">
        <v>85048</v>
      </c>
      <c r="AY671" t="s">
        <v>117</v>
      </c>
      <c r="BA671">
        <v>14809411885</v>
      </c>
      <c r="BC671" t="s">
        <v>2686</v>
      </c>
      <c r="BD671" t="s">
        <v>2687</v>
      </c>
      <c r="BG671" t="s">
        <v>440</v>
      </c>
      <c r="BH671" s="1">
        <v>44116.833333333336</v>
      </c>
      <c r="BI671">
        <v>40</v>
      </c>
      <c r="BJ671">
        <v>0</v>
      </c>
      <c r="BK671">
        <v>8</v>
      </c>
      <c r="BL671">
        <v>8</v>
      </c>
      <c r="BM671">
        <v>8</v>
      </c>
      <c r="BN671">
        <v>8</v>
      </c>
      <c r="BO671">
        <v>8</v>
      </c>
      <c r="BP671">
        <v>0</v>
      </c>
      <c r="BQ671" t="str">
        <f>"6:00 AM"</f>
        <v>6:00 AM</v>
      </c>
      <c r="BR671" t="str">
        <f>"2:30 PM"</f>
        <v>2:30 PM</v>
      </c>
      <c r="BS671" t="s">
        <v>120</v>
      </c>
      <c r="BT671">
        <v>0</v>
      </c>
      <c r="BU671">
        <v>3</v>
      </c>
      <c r="BV671" t="s">
        <v>113</v>
      </c>
      <c r="BW671">
        <v>0</v>
      </c>
      <c r="BX671" t="s">
        <v>2688</v>
      </c>
      <c r="BY671" t="s">
        <v>11868</v>
      </c>
      <c r="BZ671" t="s">
        <v>9357</v>
      </c>
      <c r="CA671" t="s">
        <v>1336</v>
      </c>
      <c r="CB671" t="s">
        <v>440</v>
      </c>
      <c r="CC671" s="3">
        <v>85284</v>
      </c>
      <c r="CD671" t="s">
        <v>958</v>
      </c>
      <c r="CE671" t="s">
        <v>959</v>
      </c>
      <c r="CF671" s="4">
        <v>14.47</v>
      </c>
      <c r="CG671" s="4">
        <v>14.47</v>
      </c>
      <c r="CH671" s="4">
        <v>21.71</v>
      </c>
      <c r="CI671" s="4">
        <v>21.71</v>
      </c>
      <c r="CJ671" t="s">
        <v>123</v>
      </c>
      <c r="CK671" t="s">
        <v>2689</v>
      </c>
      <c r="CL671" t="s">
        <v>11869</v>
      </c>
      <c r="CO671" t="s">
        <v>124</v>
      </c>
      <c r="CP671" t="s">
        <v>121</v>
      </c>
      <c r="CQ671" t="s">
        <v>113</v>
      </c>
      <c r="CR671" t="s">
        <v>121</v>
      </c>
      <c r="CS671" t="s">
        <v>121</v>
      </c>
      <c r="CT671" t="s">
        <v>121</v>
      </c>
      <c r="CU671" t="s">
        <v>113</v>
      </c>
      <c r="CV671" t="s">
        <v>7347</v>
      </c>
      <c r="CW671" t="str">
        <f>"14803650811"</f>
        <v>14803650811</v>
      </c>
      <c r="CX671" t="s">
        <v>11867</v>
      </c>
      <c r="CY671" t="s">
        <v>124</v>
      </c>
      <c r="CZ671" t="s">
        <v>126</v>
      </c>
      <c r="DA671" t="s">
        <v>113</v>
      </c>
      <c r="DB671" t="s">
        <v>121</v>
      </c>
      <c r="DC671" t="s">
        <v>121</v>
      </c>
      <c r="DD671" t="s">
        <v>113</v>
      </c>
    </row>
    <row r="672" spans="1:108" ht="15" customHeight="1" x14ac:dyDescent="0.25">
      <c r="A672" t="s">
        <v>4263</v>
      </c>
      <c r="B672" t="s">
        <v>129</v>
      </c>
      <c r="C672" s="1">
        <v>44118.392297916667</v>
      </c>
      <c r="D672" s="1">
        <v>44169</v>
      </c>
      <c r="E672" t="s">
        <v>121</v>
      </c>
      <c r="F672" t="s">
        <v>874</v>
      </c>
      <c r="G672" t="s">
        <v>12799</v>
      </c>
      <c r="H672" t="s">
        <v>680</v>
      </c>
      <c r="I672">
        <v>2</v>
      </c>
      <c r="J672">
        <v>2</v>
      </c>
      <c r="K672" s="1">
        <v>44193</v>
      </c>
      <c r="L672" s="1">
        <v>44316</v>
      </c>
      <c r="M672" s="1">
        <v>44193</v>
      </c>
      <c r="N672" s="1">
        <v>44316</v>
      </c>
      <c r="O672" t="s">
        <v>132</v>
      </c>
      <c r="P672" t="s">
        <v>4264</v>
      </c>
      <c r="R672" t="s">
        <v>4265</v>
      </c>
      <c r="T672" t="s">
        <v>425</v>
      </c>
      <c r="U672" t="s">
        <v>426</v>
      </c>
      <c r="V672" s="3">
        <v>68130</v>
      </c>
      <c r="W672" t="s">
        <v>117</v>
      </c>
      <c r="Y672">
        <v>17087905694</v>
      </c>
      <c r="AA672">
        <v>711212</v>
      </c>
      <c r="AB672" t="s">
        <v>4266</v>
      </c>
      <c r="AC672" t="s">
        <v>4267</v>
      </c>
      <c r="AE672" t="s">
        <v>686</v>
      </c>
      <c r="AF672" t="s">
        <v>4268</v>
      </c>
      <c r="AH672" t="s">
        <v>425</v>
      </c>
      <c r="AI672" t="s">
        <v>426</v>
      </c>
      <c r="AJ672" s="3">
        <v>68130</v>
      </c>
      <c r="AK672" t="s">
        <v>117</v>
      </c>
      <c r="AM672">
        <v>17087905694</v>
      </c>
      <c r="AO672" t="s">
        <v>4269</v>
      </c>
      <c r="AP672" t="s">
        <v>141</v>
      </c>
      <c r="AQ672" t="s">
        <v>688</v>
      </c>
      <c r="AR672" t="s">
        <v>689</v>
      </c>
      <c r="AS672" t="s">
        <v>690</v>
      </c>
      <c r="AT672" t="s">
        <v>691</v>
      </c>
      <c r="AU672" t="s">
        <v>692</v>
      </c>
      <c r="AV672" t="s">
        <v>693</v>
      </c>
      <c r="AW672" t="s">
        <v>522</v>
      </c>
      <c r="AX672" s="3">
        <v>73069</v>
      </c>
      <c r="AY672" t="s">
        <v>117</v>
      </c>
      <c r="BA672">
        <v>14053642525</v>
      </c>
      <c r="BC672" t="s">
        <v>694</v>
      </c>
      <c r="BD672" t="s">
        <v>695</v>
      </c>
      <c r="BE672" t="s">
        <v>522</v>
      </c>
      <c r="BF672" t="s">
        <v>696</v>
      </c>
      <c r="BG672" t="s">
        <v>1700</v>
      </c>
      <c r="BH672" s="1">
        <v>44117.833333333336</v>
      </c>
      <c r="BI672">
        <v>56</v>
      </c>
      <c r="BJ672">
        <v>8</v>
      </c>
      <c r="BK672">
        <v>8</v>
      </c>
      <c r="BL672">
        <v>8</v>
      </c>
      <c r="BM672">
        <v>8</v>
      </c>
      <c r="BN672">
        <v>8</v>
      </c>
      <c r="BO672">
        <v>8</v>
      </c>
      <c r="BP672">
        <v>8</v>
      </c>
      <c r="BQ672" t="str">
        <f>"5:00 AM"</f>
        <v>5:00 AM</v>
      </c>
      <c r="BR672" t="str">
        <f>"5:00 PM"</f>
        <v>5:00 PM</v>
      </c>
      <c r="BS672" t="s">
        <v>120</v>
      </c>
      <c r="BT672">
        <v>0</v>
      </c>
      <c r="BU672">
        <v>1</v>
      </c>
      <c r="BV672" t="s">
        <v>113</v>
      </c>
      <c r="BW672">
        <v>0</v>
      </c>
      <c r="BX672" t="s">
        <v>2181</v>
      </c>
      <c r="BY672" t="s">
        <v>4270</v>
      </c>
      <c r="BZ672" t="s">
        <v>4271</v>
      </c>
      <c r="CA672" t="s">
        <v>4272</v>
      </c>
      <c r="CB672" t="s">
        <v>1700</v>
      </c>
      <c r="CC672" s="3">
        <v>71901</v>
      </c>
      <c r="CD672" t="s">
        <v>3127</v>
      </c>
      <c r="CE672" t="s">
        <v>3128</v>
      </c>
      <c r="CF672" s="4">
        <v>13.3</v>
      </c>
      <c r="CG672" s="4">
        <v>13.3</v>
      </c>
      <c r="CH672" s="4">
        <v>19.95</v>
      </c>
      <c r="CI672" s="4">
        <v>19.95</v>
      </c>
      <c r="CJ672" t="s">
        <v>123</v>
      </c>
      <c r="CL672" t="s">
        <v>4273</v>
      </c>
      <c r="CO672" t="s">
        <v>124</v>
      </c>
      <c r="CP672" t="s">
        <v>113</v>
      </c>
      <c r="CQ672" t="s">
        <v>113</v>
      </c>
      <c r="CR672" t="s">
        <v>121</v>
      </c>
      <c r="CS672" t="s">
        <v>113</v>
      </c>
      <c r="CT672" t="s">
        <v>121</v>
      </c>
      <c r="CU672" t="s">
        <v>113</v>
      </c>
      <c r="CV672" t="s">
        <v>703</v>
      </c>
      <c r="CW672" t="str">
        <f>"17087905694"</f>
        <v>17087905694</v>
      </c>
      <c r="CX672" t="s">
        <v>4274</v>
      </c>
      <c r="CY672" t="s">
        <v>124</v>
      </c>
      <c r="CZ672" t="s">
        <v>126</v>
      </c>
      <c r="DA672" t="s">
        <v>113</v>
      </c>
      <c r="DB672" t="s">
        <v>113</v>
      </c>
      <c r="DC672" t="s">
        <v>121</v>
      </c>
      <c r="DD672" t="s">
        <v>113</v>
      </c>
    </row>
    <row r="673" spans="1:113" ht="15" customHeight="1" x14ac:dyDescent="0.25">
      <c r="A673" t="s">
        <v>4893</v>
      </c>
      <c r="B673" t="s">
        <v>129</v>
      </c>
      <c r="C673" s="1">
        <v>44118.41791851852</v>
      </c>
      <c r="D673" s="1">
        <v>44158</v>
      </c>
      <c r="E673" t="s">
        <v>121</v>
      </c>
      <c r="F673" t="s">
        <v>2315</v>
      </c>
      <c r="G673" t="s">
        <v>12820</v>
      </c>
      <c r="H673" t="s">
        <v>2316</v>
      </c>
      <c r="I673">
        <v>2</v>
      </c>
      <c r="J673">
        <v>2</v>
      </c>
      <c r="K673" s="1">
        <v>44197</v>
      </c>
      <c r="L673" s="1">
        <v>44316</v>
      </c>
      <c r="M673" s="1">
        <v>44197</v>
      </c>
      <c r="N673" s="1">
        <v>44316</v>
      </c>
      <c r="O673" t="s">
        <v>132</v>
      </c>
      <c r="P673" t="s">
        <v>4894</v>
      </c>
      <c r="R673" t="s">
        <v>4895</v>
      </c>
      <c r="T673" t="s">
        <v>2330</v>
      </c>
      <c r="U673" t="s">
        <v>1161</v>
      </c>
      <c r="V673" s="3">
        <v>98119</v>
      </c>
      <c r="W673" t="s">
        <v>117</v>
      </c>
      <c r="Y673">
        <v>12062868584</v>
      </c>
      <c r="AA673">
        <v>3117</v>
      </c>
      <c r="AB673" t="s">
        <v>4896</v>
      </c>
      <c r="AC673" t="s">
        <v>4897</v>
      </c>
      <c r="AE673" t="s">
        <v>263</v>
      </c>
      <c r="AF673" t="s">
        <v>4895</v>
      </c>
      <c r="AH673" t="s">
        <v>2330</v>
      </c>
      <c r="AI673" t="s">
        <v>1161</v>
      </c>
      <c r="AJ673" s="3">
        <v>98119</v>
      </c>
      <c r="AK673" t="s">
        <v>117</v>
      </c>
      <c r="AM673">
        <v>12062868584</v>
      </c>
      <c r="AO673" t="s">
        <v>4898</v>
      </c>
      <c r="AP673" t="s">
        <v>141</v>
      </c>
      <c r="AQ673" t="s">
        <v>2326</v>
      </c>
      <c r="AR673" t="s">
        <v>1680</v>
      </c>
      <c r="AS673" t="s">
        <v>2327</v>
      </c>
      <c r="AT673" t="s">
        <v>2328</v>
      </c>
      <c r="AU673" t="s">
        <v>2329</v>
      </c>
      <c r="AV673" t="s">
        <v>2330</v>
      </c>
      <c r="AW673" t="s">
        <v>1161</v>
      </c>
      <c r="AX673" s="3">
        <v>98104</v>
      </c>
      <c r="AY673" t="s">
        <v>117</v>
      </c>
      <c r="BA673">
        <v>12067578128</v>
      </c>
      <c r="BC673" t="s">
        <v>2331</v>
      </c>
      <c r="BD673" t="s">
        <v>2332</v>
      </c>
      <c r="BE673" t="s">
        <v>1161</v>
      </c>
      <c r="BF673" t="s">
        <v>2333</v>
      </c>
      <c r="BG673" t="s">
        <v>2103</v>
      </c>
      <c r="BH673" s="1">
        <v>44117.833333333336</v>
      </c>
      <c r="BI673">
        <v>84</v>
      </c>
      <c r="BJ673">
        <v>12</v>
      </c>
      <c r="BK673">
        <v>12</v>
      </c>
      <c r="BL673">
        <v>12</v>
      </c>
      <c r="BM673">
        <v>12</v>
      </c>
      <c r="BN673">
        <v>12</v>
      </c>
      <c r="BO673">
        <v>12</v>
      </c>
      <c r="BP673">
        <v>12</v>
      </c>
      <c r="BQ673" t="str">
        <f>"6:00 AM"</f>
        <v>6:00 AM</v>
      </c>
      <c r="BR673" t="str">
        <f>"6:00 PM"</f>
        <v>6:00 PM</v>
      </c>
      <c r="BS673" t="s">
        <v>120</v>
      </c>
      <c r="BT673">
        <v>0</v>
      </c>
      <c r="BU673">
        <v>24</v>
      </c>
      <c r="BV673" t="s">
        <v>113</v>
      </c>
      <c r="BW673">
        <v>0</v>
      </c>
      <c r="BX673" t="s">
        <v>4899</v>
      </c>
      <c r="BY673" t="s">
        <v>4900</v>
      </c>
      <c r="BZ673" t="s">
        <v>4901</v>
      </c>
      <c r="CA673" t="s">
        <v>2106</v>
      </c>
      <c r="CB673" t="s">
        <v>2103</v>
      </c>
      <c r="CC673" s="3">
        <v>99692</v>
      </c>
      <c r="CD673" t="s">
        <v>4902</v>
      </c>
      <c r="CE673" t="s">
        <v>3112</v>
      </c>
      <c r="CF673" s="4">
        <v>18.579999999999998</v>
      </c>
      <c r="CG673" s="4">
        <v>30</v>
      </c>
      <c r="CH673" s="4">
        <v>27.87</v>
      </c>
      <c r="CI673" s="4">
        <v>45</v>
      </c>
      <c r="CJ673" t="s">
        <v>123</v>
      </c>
      <c r="CK673" t="s">
        <v>2337</v>
      </c>
      <c r="CL673" t="s">
        <v>4903</v>
      </c>
      <c r="CO673" t="s">
        <v>124</v>
      </c>
      <c r="CP673" t="s">
        <v>113</v>
      </c>
      <c r="CQ673" t="s">
        <v>113</v>
      </c>
      <c r="CR673" t="s">
        <v>121</v>
      </c>
      <c r="CS673" t="s">
        <v>113</v>
      </c>
      <c r="CT673" t="s">
        <v>121</v>
      </c>
      <c r="CU673" t="s">
        <v>121</v>
      </c>
      <c r="CV673" t="s">
        <v>4904</v>
      </c>
      <c r="CW673" t="str">
        <f>"N/A"</f>
        <v>N/A</v>
      </c>
      <c r="CX673" t="s">
        <v>2340</v>
      </c>
      <c r="CY673" t="s">
        <v>2341</v>
      </c>
      <c r="CZ673" t="s">
        <v>126</v>
      </c>
      <c r="DA673" t="s">
        <v>113</v>
      </c>
      <c r="DB673" t="s">
        <v>113</v>
      </c>
      <c r="DC673" t="s">
        <v>121</v>
      </c>
      <c r="DD673" t="s">
        <v>113</v>
      </c>
    </row>
    <row r="674" spans="1:113" ht="15" customHeight="1" x14ac:dyDescent="0.25">
      <c r="A674" t="s">
        <v>12660</v>
      </c>
      <c r="B674" t="s">
        <v>129</v>
      </c>
      <c r="C674" s="1">
        <v>44118.545503472225</v>
      </c>
      <c r="D674" s="1">
        <v>44158</v>
      </c>
      <c r="E674" t="s">
        <v>113</v>
      </c>
      <c r="F674" t="s">
        <v>2674</v>
      </c>
      <c r="G674" t="s">
        <v>12786</v>
      </c>
      <c r="H674" t="s">
        <v>131</v>
      </c>
      <c r="I674">
        <v>75</v>
      </c>
      <c r="J674">
        <v>75</v>
      </c>
      <c r="K674" s="1">
        <v>44197</v>
      </c>
      <c r="L674" s="1">
        <v>44500</v>
      </c>
      <c r="M674" s="1">
        <v>44197</v>
      </c>
      <c r="N674" s="1">
        <v>44500</v>
      </c>
      <c r="O674" t="s">
        <v>115</v>
      </c>
      <c r="P674" t="s">
        <v>3171</v>
      </c>
      <c r="Q674" t="s">
        <v>3172</v>
      </c>
      <c r="R674" t="s">
        <v>3173</v>
      </c>
      <c r="S674" t="s">
        <v>124</v>
      </c>
      <c r="T674" t="s">
        <v>3174</v>
      </c>
      <c r="U674" t="s">
        <v>541</v>
      </c>
      <c r="V674" s="3">
        <v>70460</v>
      </c>
      <c r="W674" t="s">
        <v>117</v>
      </c>
      <c r="X674" t="s">
        <v>124</v>
      </c>
      <c r="Y674">
        <v>19856432427</v>
      </c>
      <c r="AA674">
        <v>56173</v>
      </c>
      <c r="AB674" t="s">
        <v>3175</v>
      </c>
      <c r="AC674" t="s">
        <v>3176</v>
      </c>
      <c r="AE674" t="s">
        <v>2121</v>
      </c>
      <c r="AF674" t="s">
        <v>3173</v>
      </c>
      <c r="AH674" t="s">
        <v>3174</v>
      </c>
      <c r="AI674" t="s">
        <v>541</v>
      </c>
      <c r="AJ674" s="3">
        <v>70460</v>
      </c>
      <c r="AK674" t="s">
        <v>117</v>
      </c>
      <c r="AM674">
        <v>19856432427</v>
      </c>
      <c r="AN674">
        <v>132</v>
      </c>
      <c r="AO674" t="s">
        <v>3177</v>
      </c>
      <c r="AP674" t="s">
        <v>239</v>
      </c>
      <c r="AQ674" t="s">
        <v>2682</v>
      </c>
      <c r="AR674" t="s">
        <v>2683</v>
      </c>
      <c r="AT674" t="s">
        <v>4377</v>
      </c>
      <c r="AU674" t="s">
        <v>2685</v>
      </c>
      <c r="AV674" t="s">
        <v>565</v>
      </c>
      <c r="AW674" t="s">
        <v>440</v>
      </c>
      <c r="AX674" s="3">
        <v>85048</v>
      </c>
      <c r="AY674" t="s">
        <v>117</v>
      </c>
      <c r="BA674">
        <v>14809411885</v>
      </c>
      <c r="BC674" t="s">
        <v>2686</v>
      </c>
      <c r="BD674" t="s">
        <v>2687</v>
      </c>
      <c r="BG674" t="s">
        <v>541</v>
      </c>
      <c r="BH674" s="1">
        <v>44117.833333333336</v>
      </c>
      <c r="BI674">
        <v>40</v>
      </c>
      <c r="BJ674">
        <v>0</v>
      </c>
      <c r="BK674">
        <v>8</v>
      </c>
      <c r="BL674">
        <v>8</v>
      </c>
      <c r="BM674">
        <v>8</v>
      </c>
      <c r="BN674">
        <v>8</v>
      </c>
      <c r="BO674">
        <v>8</v>
      </c>
      <c r="BP674">
        <v>0</v>
      </c>
      <c r="BQ674" t="str">
        <f>"6:00 AM"</f>
        <v>6:00 AM</v>
      </c>
      <c r="BR674" t="str">
        <f>"2:30 PM"</f>
        <v>2:30 PM</v>
      </c>
      <c r="BS674" t="s">
        <v>120</v>
      </c>
      <c r="BT674">
        <v>0</v>
      </c>
      <c r="BU674">
        <v>3</v>
      </c>
      <c r="BV674" t="s">
        <v>113</v>
      </c>
      <c r="BW674">
        <v>0</v>
      </c>
      <c r="BX674" s="2" t="s">
        <v>3504</v>
      </c>
      <c r="BY674" t="s">
        <v>12661</v>
      </c>
      <c r="CA674" t="s">
        <v>1180</v>
      </c>
      <c r="CB674" t="s">
        <v>541</v>
      </c>
      <c r="CC674" s="3">
        <v>70601</v>
      </c>
      <c r="CD674" t="s">
        <v>3181</v>
      </c>
      <c r="CE674" t="s">
        <v>3182</v>
      </c>
      <c r="CF674" s="4">
        <v>12.22</v>
      </c>
      <c r="CG674" s="4">
        <v>12.22</v>
      </c>
      <c r="CH674" s="4">
        <v>18.329999999999998</v>
      </c>
      <c r="CI674" s="4">
        <v>18.329999999999998</v>
      </c>
      <c r="CJ674" t="s">
        <v>123</v>
      </c>
      <c r="CK674" t="s">
        <v>3183</v>
      </c>
      <c r="CL674" t="s">
        <v>12662</v>
      </c>
      <c r="CO674" t="s">
        <v>124</v>
      </c>
      <c r="CP674" t="s">
        <v>121</v>
      </c>
      <c r="CQ674" t="s">
        <v>121</v>
      </c>
      <c r="CR674" t="s">
        <v>121</v>
      </c>
      <c r="CS674" t="s">
        <v>121</v>
      </c>
      <c r="CT674" t="s">
        <v>121</v>
      </c>
      <c r="CU674" t="s">
        <v>121</v>
      </c>
      <c r="CV674" t="s">
        <v>3510</v>
      </c>
      <c r="CW674" t="str">
        <f>"19856432427"</f>
        <v>19856432427</v>
      </c>
      <c r="CX674" t="s">
        <v>3177</v>
      </c>
      <c r="CY674" t="s">
        <v>124</v>
      </c>
      <c r="CZ674" t="s">
        <v>126</v>
      </c>
      <c r="DA674" t="s">
        <v>113</v>
      </c>
      <c r="DB674" t="s">
        <v>121</v>
      </c>
      <c r="DC674" t="s">
        <v>121</v>
      </c>
      <c r="DD674" t="s">
        <v>113</v>
      </c>
    </row>
    <row r="675" spans="1:113" ht="15" customHeight="1" x14ac:dyDescent="0.25">
      <c r="A675" t="s">
        <v>7254</v>
      </c>
      <c r="B675" t="s">
        <v>1009</v>
      </c>
      <c r="C675" s="1">
        <v>44118.669037731481</v>
      </c>
      <c r="D675" s="1">
        <v>44159</v>
      </c>
      <c r="E675" t="s">
        <v>113</v>
      </c>
      <c r="F675" t="s">
        <v>561</v>
      </c>
      <c r="G675" t="s">
        <v>12787</v>
      </c>
      <c r="H675" t="s">
        <v>176</v>
      </c>
      <c r="I675">
        <v>200</v>
      </c>
      <c r="J675">
        <v>200</v>
      </c>
      <c r="K675" s="1">
        <v>44194</v>
      </c>
      <c r="L675" s="1">
        <v>44498</v>
      </c>
      <c r="M675" s="1">
        <v>44194</v>
      </c>
      <c r="N675" s="1">
        <v>44498</v>
      </c>
      <c r="O675" t="s">
        <v>115</v>
      </c>
      <c r="P675" t="s">
        <v>7255</v>
      </c>
      <c r="R675" t="s">
        <v>7256</v>
      </c>
      <c r="T675" t="s">
        <v>926</v>
      </c>
      <c r="U675" t="s">
        <v>182</v>
      </c>
      <c r="V675" s="3">
        <v>97501</v>
      </c>
      <c r="W675" t="s">
        <v>117</v>
      </c>
      <c r="Y675">
        <v>15418571106</v>
      </c>
      <c r="AA675">
        <v>11531</v>
      </c>
      <c r="AB675" t="s">
        <v>4602</v>
      </c>
      <c r="AC675" t="s">
        <v>7257</v>
      </c>
      <c r="AD675" t="s">
        <v>124</v>
      </c>
      <c r="AE675" t="s">
        <v>263</v>
      </c>
      <c r="AF675" t="s">
        <v>7256</v>
      </c>
      <c r="AH675" t="s">
        <v>926</v>
      </c>
      <c r="AI675" t="s">
        <v>182</v>
      </c>
      <c r="AJ675" s="3">
        <v>97501</v>
      </c>
      <c r="AK675" t="s">
        <v>117</v>
      </c>
      <c r="AM675">
        <v>15418571106</v>
      </c>
      <c r="AO675" t="s">
        <v>7258</v>
      </c>
      <c r="AP675" t="s">
        <v>239</v>
      </c>
      <c r="AQ675" t="s">
        <v>573</v>
      </c>
      <c r="AR675" t="s">
        <v>574</v>
      </c>
      <c r="AS675" t="s">
        <v>575</v>
      </c>
      <c r="AT675" t="s">
        <v>576</v>
      </c>
      <c r="AU675" t="s">
        <v>577</v>
      </c>
      <c r="AV675" t="s">
        <v>578</v>
      </c>
      <c r="AW675" t="s">
        <v>324</v>
      </c>
      <c r="AX675" s="3">
        <v>83814</v>
      </c>
      <c r="AY675" t="s">
        <v>117</v>
      </c>
      <c r="BA675">
        <v>12087772654</v>
      </c>
      <c r="BC675" t="s">
        <v>579</v>
      </c>
      <c r="BD675" t="s">
        <v>478</v>
      </c>
      <c r="BG675" t="s">
        <v>182</v>
      </c>
      <c r="BH675" s="1">
        <v>44117.833333333336</v>
      </c>
      <c r="BI675">
        <v>40</v>
      </c>
      <c r="BJ675">
        <v>0</v>
      </c>
      <c r="BK675">
        <v>8</v>
      </c>
      <c r="BL675">
        <v>8</v>
      </c>
      <c r="BM675">
        <v>8</v>
      </c>
      <c r="BN675">
        <v>8</v>
      </c>
      <c r="BO675">
        <v>8</v>
      </c>
      <c r="BP675">
        <v>0</v>
      </c>
      <c r="BQ675" t="str">
        <f>"6:00 AM"</f>
        <v>6:00 AM</v>
      </c>
      <c r="BR675" t="str">
        <f>"2:00 PM"</f>
        <v>2:00 PM</v>
      </c>
      <c r="BS675" t="s">
        <v>120</v>
      </c>
      <c r="BT675">
        <v>0</v>
      </c>
      <c r="BU675">
        <v>3</v>
      </c>
      <c r="BV675" t="s">
        <v>113</v>
      </c>
      <c r="BW675">
        <v>0</v>
      </c>
      <c r="BX675" s="2" t="s">
        <v>7259</v>
      </c>
      <c r="BY675" t="s">
        <v>7260</v>
      </c>
      <c r="CA675" t="s">
        <v>926</v>
      </c>
      <c r="CB675" t="s">
        <v>182</v>
      </c>
      <c r="CC675" s="3">
        <v>97501</v>
      </c>
      <c r="CD675" t="s">
        <v>137</v>
      </c>
      <c r="CE675" t="s">
        <v>582</v>
      </c>
      <c r="CF675" s="4">
        <v>13.62</v>
      </c>
      <c r="CG675" s="4">
        <v>23</v>
      </c>
      <c r="CH675" s="4">
        <v>20.43</v>
      </c>
      <c r="CI675" s="4">
        <v>34.5</v>
      </c>
      <c r="CJ675" t="s">
        <v>123</v>
      </c>
      <c r="CK675" t="s">
        <v>7261</v>
      </c>
      <c r="CL675" t="s">
        <v>7262</v>
      </c>
      <c r="CO675" t="s">
        <v>124</v>
      </c>
      <c r="CP675" t="s">
        <v>121</v>
      </c>
      <c r="CQ675" t="s">
        <v>121</v>
      </c>
      <c r="CR675" t="s">
        <v>121</v>
      </c>
      <c r="CS675" t="s">
        <v>113</v>
      </c>
      <c r="CT675" t="s">
        <v>121</v>
      </c>
      <c r="CU675" t="s">
        <v>121</v>
      </c>
      <c r="CV675" t="s">
        <v>7263</v>
      </c>
      <c r="CW675" t="str">
        <f>"15418571106"</f>
        <v>15418571106</v>
      </c>
      <c r="CX675" t="s">
        <v>7258</v>
      </c>
      <c r="CY675" t="s">
        <v>124</v>
      </c>
      <c r="CZ675" t="s">
        <v>126</v>
      </c>
      <c r="DA675" t="s">
        <v>113</v>
      </c>
      <c r="DB675" t="s">
        <v>121</v>
      </c>
      <c r="DC675" t="s">
        <v>121</v>
      </c>
      <c r="DD675" t="s">
        <v>113</v>
      </c>
    </row>
    <row r="676" spans="1:113" ht="15" customHeight="1" x14ac:dyDescent="0.25">
      <c r="A676" t="s">
        <v>5912</v>
      </c>
      <c r="B676" t="s">
        <v>627</v>
      </c>
      <c r="C676" s="1">
        <v>44118.780218749998</v>
      </c>
      <c r="D676" s="1">
        <v>44165</v>
      </c>
      <c r="E676" t="s">
        <v>113</v>
      </c>
      <c r="F676" t="s">
        <v>5913</v>
      </c>
      <c r="G676" t="s">
        <v>12786</v>
      </c>
      <c r="H676" t="s">
        <v>131</v>
      </c>
      <c r="I676">
        <v>6</v>
      </c>
      <c r="J676">
        <v>4</v>
      </c>
      <c r="K676" s="1">
        <v>44197</v>
      </c>
      <c r="L676" s="1">
        <v>44377</v>
      </c>
      <c r="M676" s="1">
        <v>44197</v>
      </c>
      <c r="N676" s="1">
        <v>44377</v>
      </c>
      <c r="O676" t="s">
        <v>132</v>
      </c>
      <c r="P676" t="s">
        <v>5914</v>
      </c>
      <c r="R676" t="s">
        <v>5915</v>
      </c>
      <c r="S676" t="s">
        <v>214</v>
      </c>
      <c r="T676" t="s">
        <v>4409</v>
      </c>
      <c r="U676" t="s">
        <v>348</v>
      </c>
      <c r="V676" s="3">
        <v>30339</v>
      </c>
      <c r="W676" t="s">
        <v>117</v>
      </c>
      <c r="Y676">
        <v>17703734593</v>
      </c>
      <c r="AA676">
        <v>56173</v>
      </c>
      <c r="AB676" t="s">
        <v>5916</v>
      </c>
      <c r="AC676" t="s">
        <v>2481</v>
      </c>
      <c r="AE676" t="s">
        <v>4239</v>
      </c>
      <c r="AF676" t="s">
        <v>5915</v>
      </c>
      <c r="AG676" t="s">
        <v>214</v>
      </c>
      <c r="AH676" t="s">
        <v>4409</v>
      </c>
      <c r="AI676" t="s">
        <v>348</v>
      </c>
      <c r="AJ676" s="3">
        <v>30339</v>
      </c>
      <c r="AK676" t="s">
        <v>117</v>
      </c>
      <c r="AM676">
        <v>17703734593</v>
      </c>
      <c r="AO676" t="s">
        <v>5917</v>
      </c>
      <c r="AP676" t="s">
        <v>239</v>
      </c>
      <c r="AQ676" t="s">
        <v>595</v>
      </c>
      <c r="AR676" t="s">
        <v>596</v>
      </c>
      <c r="AS676" t="s">
        <v>124</v>
      </c>
      <c r="AT676" t="s">
        <v>597</v>
      </c>
      <c r="AU676" t="s">
        <v>475</v>
      </c>
      <c r="AV676" t="s">
        <v>476</v>
      </c>
      <c r="AW676" t="s">
        <v>324</v>
      </c>
      <c r="AX676" s="3">
        <v>83814</v>
      </c>
      <c r="AY676" t="s">
        <v>117</v>
      </c>
      <c r="BA676">
        <v>12087772654</v>
      </c>
      <c r="BC676" t="s">
        <v>598</v>
      </c>
      <c r="BD676" t="s">
        <v>478</v>
      </c>
      <c r="BG676" t="s">
        <v>158</v>
      </c>
      <c r="BH676" s="1">
        <v>44117.833333333336</v>
      </c>
      <c r="BI676">
        <v>40</v>
      </c>
      <c r="BJ676">
        <v>0</v>
      </c>
      <c r="BK676">
        <v>8</v>
      </c>
      <c r="BL676">
        <v>8</v>
      </c>
      <c r="BM676">
        <v>8</v>
      </c>
      <c r="BN676">
        <v>8</v>
      </c>
      <c r="BO676">
        <v>8</v>
      </c>
      <c r="BP676">
        <v>0</v>
      </c>
      <c r="BQ676" t="str">
        <f>"8:00 AM"</f>
        <v>8:00 AM</v>
      </c>
      <c r="BR676" t="str">
        <f>"5:00 PM"</f>
        <v>5:00 PM</v>
      </c>
      <c r="BS676" t="s">
        <v>120</v>
      </c>
      <c r="BT676">
        <v>0</v>
      </c>
      <c r="BU676">
        <v>0</v>
      </c>
      <c r="BV676" t="s">
        <v>113</v>
      </c>
      <c r="BW676">
        <v>0</v>
      </c>
      <c r="BX676" t="s">
        <v>5918</v>
      </c>
      <c r="BY676" t="s">
        <v>5919</v>
      </c>
      <c r="CA676" t="s">
        <v>1317</v>
      </c>
      <c r="CB676" t="s">
        <v>158</v>
      </c>
      <c r="CC676" s="3">
        <v>77064</v>
      </c>
      <c r="CD676" t="s">
        <v>1325</v>
      </c>
      <c r="CE676" t="s">
        <v>1326</v>
      </c>
      <c r="CF676" s="4">
        <v>13.93</v>
      </c>
      <c r="CH676" s="4">
        <v>20.9</v>
      </c>
      <c r="CJ676" t="s">
        <v>123</v>
      </c>
      <c r="CK676" t="s">
        <v>5920</v>
      </c>
      <c r="CL676" t="s">
        <v>5921</v>
      </c>
      <c r="CO676" t="s">
        <v>124</v>
      </c>
      <c r="CP676" t="s">
        <v>121</v>
      </c>
      <c r="CQ676" t="s">
        <v>121</v>
      </c>
      <c r="CR676" t="s">
        <v>121</v>
      </c>
      <c r="CS676" t="s">
        <v>121</v>
      </c>
      <c r="CT676" t="s">
        <v>121</v>
      </c>
      <c r="CU676" t="s">
        <v>113</v>
      </c>
      <c r="CV676" t="s">
        <v>485</v>
      </c>
      <c r="CW676" t="str">
        <f>"77706170379"</f>
        <v>77706170379</v>
      </c>
      <c r="CX676" t="s">
        <v>5922</v>
      </c>
      <c r="CY676" t="s">
        <v>124</v>
      </c>
      <c r="CZ676" t="s">
        <v>126</v>
      </c>
      <c r="DA676" t="s">
        <v>113</v>
      </c>
      <c r="DB676" t="s">
        <v>121</v>
      </c>
      <c r="DC676" t="s">
        <v>121</v>
      </c>
      <c r="DD676" t="s">
        <v>113</v>
      </c>
    </row>
    <row r="677" spans="1:113" ht="15" customHeight="1" x14ac:dyDescent="0.25">
      <c r="A677" t="s">
        <v>3315</v>
      </c>
      <c r="B677" t="s">
        <v>1009</v>
      </c>
      <c r="C677" s="1">
        <v>44119.297090856482</v>
      </c>
      <c r="D677" s="1">
        <v>44159</v>
      </c>
      <c r="E677" t="s">
        <v>113</v>
      </c>
      <c r="F677" t="s">
        <v>2441</v>
      </c>
      <c r="G677" t="s">
        <v>12810</v>
      </c>
      <c r="H677" t="s">
        <v>1675</v>
      </c>
      <c r="I677">
        <v>25</v>
      </c>
      <c r="J677">
        <v>25</v>
      </c>
      <c r="K677" s="1">
        <v>44209</v>
      </c>
      <c r="L677" s="1">
        <v>44512</v>
      </c>
      <c r="M677" s="1">
        <v>44209</v>
      </c>
      <c r="N677" s="1">
        <v>44512</v>
      </c>
      <c r="O677" t="s">
        <v>132</v>
      </c>
      <c r="P677" t="s">
        <v>3316</v>
      </c>
      <c r="R677" t="s">
        <v>3317</v>
      </c>
      <c r="S677" t="s">
        <v>3318</v>
      </c>
      <c r="T677" t="s">
        <v>3319</v>
      </c>
      <c r="U677" t="s">
        <v>234</v>
      </c>
      <c r="V677" s="3">
        <v>34638</v>
      </c>
      <c r="W677" t="s">
        <v>117</v>
      </c>
      <c r="Y677">
        <v>18133354354</v>
      </c>
      <c r="AA677">
        <v>71399</v>
      </c>
      <c r="AB677" t="s">
        <v>3320</v>
      </c>
      <c r="AC677" t="s">
        <v>2091</v>
      </c>
      <c r="AD677" t="s">
        <v>2067</v>
      </c>
      <c r="AE677" t="s">
        <v>263</v>
      </c>
      <c r="AF677" t="s">
        <v>3317</v>
      </c>
      <c r="AG677" t="s">
        <v>3318</v>
      </c>
      <c r="AH677" t="s">
        <v>3319</v>
      </c>
      <c r="AI677" t="s">
        <v>234</v>
      </c>
      <c r="AJ677" s="3">
        <v>34638</v>
      </c>
      <c r="AK677" t="s">
        <v>117</v>
      </c>
      <c r="AM677">
        <v>18133354354</v>
      </c>
      <c r="AO677" t="s">
        <v>3321</v>
      </c>
      <c r="AP677" t="s">
        <v>239</v>
      </c>
      <c r="AQ677" t="s">
        <v>991</v>
      </c>
      <c r="AR677" t="s">
        <v>992</v>
      </c>
      <c r="AS677" t="s">
        <v>993</v>
      </c>
      <c r="AT677" t="s">
        <v>994</v>
      </c>
      <c r="AU677" t="s">
        <v>995</v>
      </c>
      <c r="AV677" t="s">
        <v>996</v>
      </c>
      <c r="AW677" t="s">
        <v>158</v>
      </c>
      <c r="AX677" s="3">
        <v>78550</v>
      </c>
      <c r="AY677" t="s">
        <v>117</v>
      </c>
      <c r="AZ677" t="s">
        <v>124</v>
      </c>
      <c r="BA677">
        <v>19564408720</v>
      </c>
      <c r="BB677">
        <v>0</v>
      </c>
      <c r="BC677" t="s">
        <v>1143</v>
      </c>
      <c r="BD677" t="s">
        <v>998</v>
      </c>
      <c r="BG677" t="s">
        <v>234</v>
      </c>
      <c r="BH677" s="1">
        <v>44118.833333333336</v>
      </c>
      <c r="BI677">
        <v>40</v>
      </c>
      <c r="BJ677">
        <v>8</v>
      </c>
      <c r="BK677">
        <v>0</v>
      </c>
      <c r="BL677">
        <v>0</v>
      </c>
      <c r="BM677">
        <v>8</v>
      </c>
      <c r="BN677">
        <v>8</v>
      </c>
      <c r="BO677">
        <v>8</v>
      </c>
      <c r="BP677">
        <v>8</v>
      </c>
      <c r="BQ677" t="str">
        <f>"1:00 PM"</f>
        <v>1:00 PM</v>
      </c>
      <c r="BR677" t="str">
        <f>"10:00 PM"</f>
        <v>10:00 PM</v>
      </c>
      <c r="BS677" t="s">
        <v>120</v>
      </c>
      <c r="BT677">
        <v>0</v>
      </c>
      <c r="BU677">
        <v>0</v>
      </c>
      <c r="BV677" t="s">
        <v>113</v>
      </c>
      <c r="BW677">
        <v>0</v>
      </c>
      <c r="BX677" t="s">
        <v>999</v>
      </c>
      <c r="BY677" t="s">
        <v>3322</v>
      </c>
      <c r="CA677" t="s">
        <v>3323</v>
      </c>
      <c r="CB677" t="s">
        <v>234</v>
      </c>
      <c r="CC677" s="3">
        <v>34610</v>
      </c>
      <c r="CD677" t="s">
        <v>3324</v>
      </c>
      <c r="CE677" t="s">
        <v>368</v>
      </c>
      <c r="CF677" s="4">
        <v>8.6300000000000008</v>
      </c>
      <c r="CG677" s="4">
        <v>12.27</v>
      </c>
      <c r="CJ677" t="s">
        <v>123</v>
      </c>
      <c r="CK677" t="s">
        <v>1004</v>
      </c>
      <c r="CL677" t="s">
        <v>3325</v>
      </c>
      <c r="CO677" t="s">
        <v>124</v>
      </c>
      <c r="CP677" t="s">
        <v>121</v>
      </c>
      <c r="CQ677" t="s">
        <v>121</v>
      </c>
      <c r="CR677" t="s">
        <v>113</v>
      </c>
      <c r="CS677" t="s">
        <v>121</v>
      </c>
      <c r="CT677" t="s">
        <v>121</v>
      </c>
      <c r="CU677" t="s">
        <v>121</v>
      </c>
      <c r="CV677" t="s">
        <v>3326</v>
      </c>
      <c r="CW677" t="str">
        <f>"18133354352"</f>
        <v>18133354352</v>
      </c>
      <c r="CX677" t="s">
        <v>3321</v>
      </c>
      <c r="CY677" t="s">
        <v>124</v>
      </c>
      <c r="CZ677" t="s">
        <v>126</v>
      </c>
      <c r="DA677" t="s">
        <v>113</v>
      </c>
      <c r="DB677" t="s">
        <v>121</v>
      </c>
      <c r="DC677" t="s">
        <v>121</v>
      </c>
      <c r="DD677" t="s">
        <v>113</v>
      </c>
    </row>
    <row r="678" spans="1:113" ht="15" customHeight="1" x14ac:dyDescent="0.25">
      <c r="A678" t="s">
        <v>8815</v>
      </c>
      <c r="B678" t="s">
        <v>835</v>
      </c>
      <c r="C678" s="1">
        <v>44119.673034953703</v>
      </c>
      <c r="D678" s="1">
        <v>44155</v>
      </c>
      <c r="E678" t="s">
        <v>113</v>
      </c>
      <c r="F678" t="s">
        <v>8816</v>
      </c>
      <c r="G678" t="s">
        <v>12786</v>
      </c>
      <c r="H678" t="s">
        <v>131</v>
      </c>
      <c r="I678">
        <v>12</v>
      </c>
      <c r="K678" s="1">
        <v>44194</v>
      </c>
      <c r="L678" s="1">
        <v>44286</v>
      </c>
      <c r="O678" t="s">
        <v>115</v>
      </c>
      <c r="P678" t="s">
        <v>8817</v>
      </c>
      <c r="R678" t="s">
        <v>8818</v>
      </c>
      <c r="T678" t="s">
        <v>8819</v>
      </c>
      <c r="U678" t="s">
        <v>1933</v>
      </c>
      <c r="V678" s="3">
        <v>62231</v>
      </c>
      <c r="W678" t="s">
        <v>117</v>
      </c>
      <c r="Y678">
        <v>16185948799</v>
      </c>
      <c r="AA678">
        <v>56173</v>
      </c>
      <c r="AB678" t="s">
        <v>8820</v>
      </c>
      <c r="AC678" t="s">
        <v>2134</v>
      </c>
      <c r="AD678" t="s">
        <v>2790</v>
      </c>
      <c r="AE678" t="s">
        <v>263</v>
      </c>
      <c r="AF678" t="s">
        <v>8821</v>
      </c>
      <c r="AH678" t="s">
        <v>8819</v>
      </c>
      <c r="AI678" t="s">
        <v>1933</v>
      </c>
      <c r="AJ678" s="3">
        <v>62231</v>
      </c>
      <c r="AK678" t="s">
        <v>117</v>
      </c>
      <c r="AM678">
        <v>16185948799</v>
      </c>
      <c r="AO678" t="s">
        <v>8822</v>
      </c>
      <c r="AP678" t="s">
        <v>239</v>
      </c>
      <c r="AQ678" t="s">
        <v>1679</v>
      </c>
      <c r="AR678" t="s">
        <v>2793</v>
      </c>
      <c r="AS678" t="s">
        <v>773</v>
      </c>
      <c r="AT678" t="s">
        <v>2794</v>
      </c>
      <c r="AU678" t="s">
        <v>2795</v>
      </c>
      <c r="AV678" t="s">
        <v>4758</v>
      </c>
      <c r="AW678" t="s">
        <v>610</v>
      </c>
      <c r="AX678" s="3">
        <v>24521</v>
      </c>
      <c r="AY678" t="s">
        <v>117</v>
      </c>
      <c r="BA678">
        <v>14349460035</v>
      </c>
      <c r="BB678">
        <v>11</v>
      </c>
      <c r="BC678" t="s">
        <v>2797</v>
      </c>
      <c r="BD678" t="s">
        <v>2798</v>
      </c>
      <c r="BG678" t="s">
        <v>1933</v>
      </c>
      <c r="BH678" s="1">
        <v>44118.833333333336</v>
      </c>
      <c r="BI678">
        <v>40</v>
      </c>
      <c r="BJ678">
        <v>0</v>
      </c>
      <c r="BK678">
        <v>8</v>
      </c>
      <c r="BL678">
        <v>8</v>
      </c>
      <c r="BM678">
        <v>8</v>
      </c>
      <c r="BN678">
        <v>8</v>
      </c>
      <c r="BO678">
        <v>8</v>
      </c>
      <c r="BP678">
        <v>0</v>
      </c>
      <c r="BQ678" t="str">
        <f>"7:00 AM"</f>
        <v>7:00 AM</v>
      </c>
      <c r="BR678" t="str">
        <f>"5:00 PM"</f>
        <v>5:00 PM</v>
      </c>
      <c r="BS678" t="s">
        <v>120</v>
      </c>
      <c r="BT678">
        <v>0</v>
      </c>
      <c r="BU678">
        <v>0</v>
      </c>
      <c r="BV678" t="s">
        <v>113</v>
      </c>
      <c r="BW678">
        <v>0</v>
      </c>
      <c r="BX678" t="s">
        <v>8823</v>
      </c>
      <c r="BY678" t="s">
        <v>8824</v>
      </c>
      <c r="CA678" t="s">
        <v>8819</v>
      </c>
      <c r="CB678" t="s">
        <v>1933</v>
      </c>
      <c r="CC678" s="3">
        <v>62231</v>
      </c>
      <c r="CD678" t="s">
        <v>8825</v>
      </c>
      <c r="CE678" t="s">
        <v>1056</v>
      </c>
      <c r="CF678" s="4">
        <v>15.37</v>
      </c>
      <c r="CG678" s="4">
        <v>15.37</v>
      </c>
      <c r="CH678" s="4">
        <v>23.06</v>
      </c>
      <c r="CI678" s="4">
        <v>23.06</v>
      </c>
      <c r="CJ678" t="s">
        <v>123</v>
      </c>
      <c r="CK678" t="s">
        <v>8826</v>
      </c>
      <c r="CL678" t="s">
        <v>8827</v>
      </c>
      <c r="CO678" t="s">
        <v>124</v>
      </c>
      <c r="CP678" t="s">
        <v>121</v>
      </c>
      <c r="CQ678" t="s">
        <v>121</v>
      </c>
      <c r="CR678" t="s">
        <v>121</v>
      </c>
      <c r="CS678" t="s">
        <v>113</v>
      </c>
      <c r="CT678" t="s">
        <v>121</v>
      </c>
      <c r="CU678" t="s">
        <v>121</v>
      </c>
      <c r="CV678" t="s">
        <v>8828</v>
      </c>
      <c r="CW678" t="str">
        <f>"16185948799"</f>
        <v>16185948799</v>
      </c>
      <c r="CX678" t="s">
        <v>124</v>
      </c>
      <c r="CY678" t="s">
        <v>8829</v>
      </c>
      <c r="CZ678" t="s">
        <v>126</v>
      </c>
      <c r="DA678" t="s">
        <v>113</v>
      </c>
      <c r="DB678" t="s">
        <v>113</v>
      </c>
      <c r="DC678" t="s">
        <v>121</v>
      </c>
      <c r="DD678" t="s">
        <v>113</v>
      </c>
    </row>
    <row r="679" spans="1:113" ht="15" customHeight="1" x14ac:dyDescent="0.25">
      <c r="A679" t="s">
        <v>3209</v>
      </c>
      <c r="B679" t="s">
        <v>1009</v>
      </c>
      <c r="C679" s="1">
        <v>44119.717452893521</v>
      </c>
      <c r="D679" s="1">
        <v>44159</v>
      </c>
      <c r="E679" t="s">
        <v>113</v>
      </c>
      <c r="F679" t="s">
        <v>2399</v>
      </c>
      <c r="G679" t="s">
        <v>12786</v>
      </c>
      <c r="H679" t="s">
        <v>131</v>
      </c>
      <c r="I679">
        <v>25</v>
      </c>
      <c r="J679">
        <v>25</v>
      </c>
      <c r="K679" s="1">
        <v>44197</v>
      </c>
      <c r="L679" s="1">
        <v>44500</v>
      </c>
      <c r="M679" s="1">
        <v>44197</v>
      </c>
      <c r="N679" s="1">
        <v>44500</v>
      </c>
      <c r="O679" t="s">
        <v>115</v>
      </c>
      <c r="P679" t="s">
        <v>3210</v>
      </c>
      <c r="R679" t="s">
        <v>3211</v>
      </c>
      <c r="T679" t="s">
        <v>3212</v>
      </c>
      <c r="U679" t="s">
        <v>1047</v>
      </c>
      <c r="V679" s="3">
        <v>65109</v>
      </c>
      <c r="W679" t="s">
        <v>117</v>
      </c>
      <c r="Y679">
        <v>15738932896</v>
      </c>
      <c r="AA679">
        <v>56173</v>
      </c>
      <c r="AB679" t="s">
        <v>3213</v>
      </c>
      <c r="AC679" t="s">
        <v>992</v>
      </c>
      <c r="AE679" t="s">
        <v>263</v>
      </c>
      <c r="AF679" t="s">
        <v>3211</v>
      </c>
      <c r="AH679" t="s">
        <v>3212</v>
      </c>
      <c r="AI679" t="s">
        <v>1047</v>
      </c>
      <c r="AJ679" s="3">
        <v>65109</v>
      </c>
      <c r="AK679" t="s">
        <v>117</v>
      </c>
      <c r="AM679">
        <v>15738932896</v>
      </c>
      <c r="AO679" t="s">
        <v>517</v>
      </c>
      <c r="AP679" t="s">
        <v>239</v>
      </c>
      <c r="AQ679" t="s">
        <v>1258</v>
      </c>
      <c r="AR679" t="s">
        <v>164</v>
      </c>
      <c r="AS679" t="s">
        <v>972</v>
      </c>
      <c r="AT679" t="s">
        <v>1259</v>
      </c>
      <c r="AU679" t="s">
        <v>1260</v>
      </c>
      <c r="AV679" t="s">
        <v>329</v>
      </c>
      <c r="AW679" t="s">
        <v>158</v>
      </c>
      <c r="AX679" s="3">
        <v>75231</v>
      </c>
      <c r="AY679" t="s">
        <v>117</v>
      </c>
      <c r="BA679">
        <v>12145265665</v>
      </c>
      <c r="BC679" t="s">
        <v>1261</v>
      </c>
      <c r="BD679" t="s">
        <v>1262</v>
      </c>
      <c r="BG679" t="s">
        <v>1047</v>
      </c>
      <c r="BH679" s="1">
        <v>44118.833333333336</v>
      </c>
      <c r="BI679">
        <v>40</v>
      </c>
      <c r="BJ679">
        <v>0</v>
      </c>
      <c r="BK679">
        <v>8</v>
      </c>
      <c r="BL679">
        <v>8</v>
      </c>
      <c r="BM679">
        <v>8</v>
      </c>
      <c r="BN679">
        <v>8</v>
      </c>
      <c r="BO679">
        <v>8</v>
      </c>
      <c r="BP679">
        <v>0</v>
      </c>
      <c r="BQ679" t="str">
        <f>"6:30 AM"</f>
        <v>6:30 AM</v>
      </c>
      <c r="BR679" t="str">
        <f>"5:30 PM"</f>
        <v>5:30 PM</v>
      </c>
      <c r="BS679" t="s">
        <v>120</v>
      </c>
      <c r="BT679">
        <v>0</v>
      </c>
      <c r="BU679">
        <v>0</v>
      </c>
      <c r="BV679" t="s">
        <v>113</v>
      </c>
      <c r="BW679">
        <v>0</v>
      </c>
      <c r="BX679" t="s">
        <v>3214</v>
      </c>
      <c r="BY679" t="s">
        <v>3211</v>
      </c>
      <c r="CA679" t="s">
        <v>3215</v>
      </c>
      <c r="CB679" t="s">
        <v>1047</v>
      </c>
      <c r="CC679" s="3">
        <v>65109</v>
      </c>
      <c r="CD679" t="s">
        <v>3216</v>
      </c>
      <c r="CE679" t="s">
        <v>3217</v>
      </c>
      <c r="CF679" s="4">
        <v>15.38</v>
      </c>
      <c r="CH679" s="4">
        <v>23.07</v>
      </c>
      <c r="CJ679" t="s">
        <v>123</v>
      </c>
      <c r="CK679" t="s">
        <v>1653</v>
      </c>
      <c r="CL679" t="s">
        <v>3218</v>
      </c>
      <c r="CO679" t="s">
        <v>124</v>
      </c>
      <c r="CP679" t="s">
        <v>121</v>
      </c>
      <c r="CQ679" t="s">
        <v>121</v>
      </c>
      <c r="CR679" t="s">
        <v>121</v>
      </c>
      <c r="CS679" t="s">
        <v>113</v>
      </c>
      <c r="CT679" t="s">
        <v>121</v>
      </c>
      <c r="CU679" t="s">
        <v>121</v>
      </c>
      <c r="CV679" t="s">
        <v>517</v>
      </c>
      <c r="CW679" t="str">
        <f>"N/A"</f>
        <v>N/A</v>
      </c>
      <c r="CX679" t="s">
        <v>3219</v>
      </c>
      <c r="CY679" t="s">
        <v>2887</v>
      </c>
      <c r="CZ679" t="s">
        <v>126</v>
      </c>
      <c r="DA679" t="s">
        <v>113</v>
      </c>
      <c r="DB679" t="s">
        <v>113</v>
      </c>
      <c r="DC679" t="s">
        <v>121</v>
      </c>
      <c r="DD679" t="s">
        <v>113</v>
      </c>
      <c r="DE679" t="s">
        <v>1271</v>
      </c>
      <c r="DF679" t="s">
        <v>1272</v>
      </c>
      <c r="DH679" t="s">
        <v>1262</v>
      </c>
      <c r="DI679" t="s">
        <v>1261</v>
      </c>
    </row>
    <row r="680" spans="1:113" ht="15" customHeight="1" x14ac:dyDescent="0.25">
      <c r="A680" t="s">
        <v>4905</v>
      </c>
      <c r="B680" t="s">
        <v>835</v>
      </c>
      <c r="C680" s="1">
        <v>44119.726063310183</v>
      </c>
      <c r="D680" s="1">
        <v>44174</v>
      </c>
      <c r="E680" t="s">
        <v>113</v>
      </c>
      <c r="F680" t="s">
        <v>1843</v>
      </c>
      <c r="G680" t="s">
        <v>12791</v>
      </c>
      <c r="H680" t="s">
        <v>283</v>
      </c>
      <c r="I680">
        <v>11</v>
      </c>
      <c r="K680" s="1">
        <v>44194</v>
      </c>
      <c r="L680" s="1">
        <v>44255</v>
      </c>
      <c r="O680" t="s">
        <v>115</v>
      </c>
      <c r="P680" t="s">
        <v>4906</v>
      </c>
      <c r="Q680" t="s">
        <v>4907</v>
      </c>
      <c r="R680" t="s">
        <v>4908</v>
      </c>
      <c r="S680" t="s">
        <v>4909</v>
      </c>
      <c r="T680" t="s">
        <v>4089</v>
      </c>
      <c r="U680" t="s">
        <v>654</v>
      </c>
      <c r="V680" s="3">
        <v>5672</v>
      </c>
      <c r="W680" t="s">
        <v>117</v>
      </c>
      <c r="Y680">
        <v>18022537301</v>
      </c>
      <c r="AA680">
        <v>72119</v>
      </c>
      <c r="AB680" t="s">
        <v>4910</v>
      </c>
      <c r="AC680" t="s">
        <v>4911</v>
      </c>
      <c r="AE680" t="s">
        <v>4912</v>
      </c>
      <c r="AF680" t="s">
        <v>4913</v>
      </c>
      <c r="AH680" t="s">
        <v>4089</v>
      </c>
      <c r="AI680" t="s">
        <v>654</v>
      </c>
      <c r="AJ680" s="3">
        <v>5672</v>
      </c>
      <c r="AK680" t="s">
        <v>117</v>
      </c>
      <c r="AM680">
        <v>18022537301</v>
      </c>
      <c r="AO680" t="s">
        <v>4914</v>
      </c>
      <c r="AP680" t="s">
        <v>141</v>
      </c>
      <c r="AQ680" t="s">
        <v>946</v>
      </c>
      <c r="AR680" t="s">
        <v>947</v>
      </c>
      <c r="AS680" t="s">
        <v>948</v>
      </c>
      <c r="AT680" t="s">
        <v>949</v>
      </c>
      <c r="AU680" t="s">
        <v>950</v>
      </c>
      <c r="AV680" t="s">
        <v>951</v>
      </c>
      <c r="AW680" t="s">
        <v>952</v>
      </c>
      <c r="AX680" s="3">
        <v>8034</v>
      </c>
      <c r="AY680" t="s">
        <v>117</v>
      </c>
      <c r="AZ680" t="s">
        <v>953</v>
      </c>
      <c r="BA680">
        <v>18562819750</v>
      </c>
      <c r="BC680" t="s">
        <v>954</v>
      </c>
      <c r="BD680" t="s">
        <v>955</v>
      </c>
      <c r="BE680" t="s">
        <v>952</v>
      </c>
      <c r="BF680" t="s">
        <v>956</v>
      </c>
      <c r="BG680" t="s">
        <v>654</v>
      </c>
      <c r="BH680" s="1">
        <v>44118.833333333336</v>
      </c>
      <c r="BI680">
        <v>40</v>
      </c>
      <c r="BJ680">
        <v>0</v>
      </c>
      <c r="BK680">
        <v>8</v>
      </c>
      <c r="BL680">
        <v>8</v>
      </c>
      <c r="BM680">
        <v>8</v>
      </c>
      <c r="BN680">
        <v>8</v>
      </c>
      <c r="BO680">
        <v>8</v>
      </c>
      <c r="BP680">
        <v>0</v>
      </c>
      <c r="BQ680" t="str">
        <f>"8:00 AM"</f>
        <v>8:00 AM</v>
      </c>
      <c r="BR680" t="str">
        <f>"4:30 PM"</f>
        <v>4:30 PM</v>
      </c>
      <c r="BS680" t="s">
        <v>120</v>
      </c>
      <c r="BT680">
        <v>0</v>
      </c>
      <c r="BU680">
        <v>0</v>
      </c>
      <c r="BV680" t="s">
        <v>113</v>
      </c>
      <c r="BW680">
        <v>0</v>
      </c>
      <c r="BX680" s="2" t="s">
        <v>4915</v>
      </c>
      <c r="BY680" t="s">
        <v>4908</v>
      </c>
      <c r="CA680" t="s">
        <v>4089</v>
      </c>
      <c r="CB680" t="s">
        <v>654</v>
      </c>
      <c r="CC680" s="3">
        <v>5672</v>
      </c>
      <c r="CD680" t="s">
        <v>4916</v>
      </c>
      <c r="CE680" t="s">
        <v>2537</v>
      </c>
      <c r="CF680" s="4">
        <v>13.58</v>
      </c>
      <c r="CH680" s="4">
        <v>20.37</v>
      </c>
      <c r="CJ680" t="s">
        <v>123</v>
      </c>
      <c r="CK680" t="s">
        <v>2769</v>
      </c>
      <c r="CL680" t="s">
        <v>4917</v>
      </c>
      <c r="CO680" t="s">
        <v>124</v>
      </c>
      <c r="CP680" t="s">
        <v>113</v>
      </c>
      <c r="CQ680" t="s">
        <v>113</v>
      </c>
      <c r="CR680" t="s">
        <v>121</v>
      </c>
      <c r="CS680" t="s">
        <v>121</v>
      </c>
      <c r="CT680" t="s">
        <v>121</v>
      </c>
      <c r="CU680" t="s">
        <v>121</v>
      </c>
      <c r="CV680" t="s">
        <v>4918</v>
      </c>
      <c r="CW680" t="str">
        <f>"18022537301"</f>
        <v>18022537301</v>
      </c>
      <c r="CX680" t="s">
        <v>4914</v>
      </c>
      <c r="CY680" t="s">
        <v>124</v>
      </c>
      <c r="CZ680" t="s">
        <v>126</v>
      </c>
      <c r="DA680" t="s">
        <v>113</v>
      </c>
      <c r="DB680" t="s">
        <v>113</v>
      </c>
      <c r="DC680" t="s">
        <v>121</v>
      </c>
      <c r="DD680" t="s">
        <v>113</v>
      </c>
    </row>
    <row r="681" spans="1:113" ht="15" customHeight="1" x14ac:dyDescent="0.25">
      <c r="A681" t="s">
        <v>5923</v>
      </c>
      <c r="B681" t="s">
        <v>129</v>
      </c>
      <c r="C681" s="1">
        <v>44119.740156018517</v>
      </c>
      <c r="D681" s="1">
        <v>44174</v>
      </c>
      <c r="E681" t="s">
        <v>121</v>
      </c>
      <c r="F681" t="s">
        <v>4552</v>
      </c>
      <c r="G681" t="s">
        <v>12786</v>
      </c>
      <c r="H681" t="s">
        <v>131</v>
      </c>
      <c r="I681">
        <v>15</v>
      </c>
      <c r="J681">
        <v>15</v>
      </c>
      <c r="K681" s="1">
        <v>44194</v>
      </c>
      <c r="L681" s="1">
        <v>44316</v>
      </c>
      <c r="M681" s="1">
        <v>44194</v>
      </c>
      <c r="N681" s="1">
        <v>44316</v>
      </c>
      <c r="O681" t="s">
        <v>132</v>
      </c>
      <c r="P681" t="s">
        <v>5924</v>
      </c>
      <c r="R681" t="s">
        <v>5925</v>
      </c>
      <c r="T681" t="s">
        <v>5926</v>
      </c>
      <c r="U681" t="s">
        <v>288</v>
      </c>
      <c r="V681" s="3">
        <v>81637</v>
      </c>
      <c r="W681" t="s">
        <v>117</v>
      </c>
      <c r="Y681">
        <v>19705245010</v>
      </c>
      <c r="AA681">
        <v>561730</v>
      </c>
      <c r="AB681" t="s">
        <v>5571</v>
      </c>
      <c r="AC681" t="s">
        <v>5927</v>
      </c>
      <c r="AE681" t="s">
        <v>3380</v>
      </c>
      <c r="AF681" t="s">
        <v>5928</v>
      </c>
      <c r="AH681" t="s">
        <v>5926</v>
      </c>
      <c r="AI681" t="s">
        <v>288</v>
      </c>
      <c r="AJ681" s="3">
        <v>81637</v>
      </c>
      <c r="AK681" t="s">
        <v>117</v>
      </c>
      <c r="AM681">
        <v>19705245010</v>
      </c>
      <c r="AO681" t="s">
        <v>5929</v>
      </c>
      <c r="AP681" t="s">
        <v>141</v>
      </c>
      <c r="AQ681" t="s">
        <v>5930</v>
      </c>
      <c r="AR681" t="s">
        <v>2697</v>
      </c>
      <c r="AT681" t="s">
        <v>5931</v>
      </c>
      <c r="AU681" t="s">
        <v>5932</v>
      </c>
      <c r="AV681" t="s">
        <v>377</v>
      </c>
      <c r="AW681" t="s">
        <v>288</v>
      </c>
      <c r="AX681" s="3">
        <v>81620</v>
      </c>
      <c r="AY681" t="s">
        <v>117</v>
      </c>
      <c r="BA681">
        <v>19708457474</v>
      </c>
      <c r="BC681" t="s">
        <v>5933</v>
      </c>
      <c r="BD681" t="s">
        <v>5934</v>
      </c>
      <c r="BE681" t="s">
        <v>288</v>
      </c>
      <c r="BF681" t="s">
        <v>274</v>
      </c>
      <c r="BG681" t="s">
        <v>288</v>
      </c>
      <c r="BH681" s="1">
        <v>44118.833333333336</v>
      </c>
      <c r="BI681">
        <v>35</v>
      </c>
      <c r="BJ681">
        <v>0</v>
      </c>
      <c r="BK681">
        <v>7</v>
      </c>
      <c r="BL681">
        <v>7</v>
      </c>
      <c r="BM681">
        <v>7</v>
      </c>
      <c r="BN681">
        <v>7</v>
      </c>
      <c r="BO681">
        <v>7</v>
      </c>
      <c r="BP681">
        <v>0</v>
      </c>
      <c r="BQ681" t="str">
        <f>"7:00 AM"</f>
        <v>7:00 AM</v>
      </c>
      <c r="BR681" t="str">
        <f>"3:00 PM"</f>
        <v>3:00 PM</v>
      </c>
      <c r="BS681" t="s">
        <v>120</v>
      </c>
      <c r="BT681">
        <v>0</v>
      </c>
      <c r="BU681">
        <v>0</v>
      </c>
      <c r="BV681" t="s">
        <v>113</v>
      </c>
      <c r="BW681">
        <v>0</v>
      </c>
      <c r="BX681" t="s">
        <v>392</v>
      </c>
      <c r="BY681" t="s">
        <v>5925</v>
      </c>
      <c r="CA681" t="s">
        <v>5926</v>
      </c>
      <c r="CB681" t="s">
        <v>288</v>
      </c>
      <c r="CC681" s="3">
        <v>81637</v>
      </c>
      <c r="CD681" t="s">
        <v>303</v>
      </c>
      <c r="CE681" t="s">
        <v>304</v>
      </c>
      <c r="CF681" s="4">
        <v>17.8</v>
      </c>
      <c r="CH681" s="4">
        <v>26.7</v>
      </c>
      <c r="CJ681" t="s">
        <v>123</v>
      </c>
      <c r="CL681" t="s">
        <v>5935</v>
      </c>
      <c r="CO681" t="s">
        <v>121</v>
      </c>
      <c r="CP681" t="s">
        <v>121</v>
      </c>
      <c r="CQ681" t="s">
        <v>121</v>
      </c>
      <c r="CR681" t="s">
        <v>121</v>
      </c>
      <c r="CS681" t="s">
        <v>121</v>
      </c>
      <c r="CT681" t="s">
        <v>121</v>
      </c>
      <c r="CU681" t="s">
        <v>121</v>
      </c>
      <c r="CV681" t="s">
        <v>5936</v>
      </c>
      <c r="CW681" t="str">
        <f>"19705245010"</f>
        <v>19705245010</v>
      </c>
      <c r="CX681" t="s">
        <v>5937</v>
      </c>
      <c r="CY681" t="s">
        <v>124</v>
      </c>
      <c r="CZ681" t="s">
        <v>126</v>
      </c>
      <c r="DA681" t="s">
        <v>113</v>
      </c>
      <c r="DB681" t="s">
        <v>113</v>
      </c>
      <c r="DC681" t="s">
        <v>121</v>
      </c>
      <c r="DD681" t="s">
        <v>113</v>
      </c>
      <c r="DE681" t="s">
        <v>5930</v>
      </c>
      <c r="DF681" t="s">
        <v>2697</v>
      </c>
      <c r="DH681" t="s">
        <v>5934</v>
      </c>
      <c r="DI681" t="s">
        <v>5933</v>
      </c>
    </row>
    <row r="682" spans="1:113" ht="15" customHeight="1" x14ac:dyDescent="0.25">
      <c r="A682" t="s">
        <v>1405</v>
      </c>
      <c r="B682" t="s">
        <v>835</v>
      </c>
      <c r="C682" s="1">
        <v>44119.76425497685</v>
      </c>
      <c r="D682" s="1">
        <v>44137</v>
      </c>
      <c r="E682" t="s">
        <v>113</v>
      </c>
      <c r="F682" t="s">
        <v>1406</v>
      </c>
      <c r="G682" t="s">
        <v>12807</v>
      </c>
      <c r="H682" t="s">
        <v>1407</v>
      </c>
      <c r="I682">
        <v>3</v>
      </c>
      <c r="K682" s="1">
        <v>44119</v>
      </c>
      <c r="L682" s="1">
        <v>44375</v>
      </c>
      <c r="O682" t="s">
        <v>1408</v>
      </c>
      <c r="P682" t="s">
        <v>1409</v>
      </c>
      <c r="Q682" t="s">
        <v>1409</v>
      </c>
      <c r="R682" t="s">
        <v>1410</v>
      </c>
      <c r="T682" t="s">
        <v>1411</v>
      </c>
      <c r="U682" t="s">
        <v>468</v>
      </c>
      <c r="V682" s="3">
        <v>36089</v>
      </c>
      <c r="W682" t="s">
        <v>117</v>
      </c>
      <c r="X682" t="s">
        <v>124</v>
      </c>
      <c r="Y682">
        <v>13343219170</v>
      </c>
      <c r="AA682">
        <v>33299</v>
      </c>
      <c r="AB682" t="s">
        <v>1412</v>
      </c>
      <c r="AC682" t="s">
        <v>1413</v>
      </c>
      <c r="AD682" t="s">
        <v>546</v>
      </c>
      <c r="AE682" t="s">
        <v>263</v>
      </c>
      <c r="AF682" t="s">
        <v>1410</v>
      </c>
      <c r="AH682" t="s">
        <v>1411</v>
      </c>
      <c r="AI682" t="s">
        <v>468</v>
      </c>
      <c r="AJ682" s="3">
        <v>36089</v>
      </c>
      <c r="AK682" t="s">
        <v>117</v>
      </c>
      <c r="AM682">
        <v>13343219170</v>
      </c>
      <c r="AO682" t="s">
        <v>1414</v>
      </c>
      <c r="BG682" t="s">
        <v>468</v>
      </c>
      <c r="BH682" s="1">
        <v>44118.833333333336</v>
      </c>
      <c r="BI682">
        <v>40</v>
      </c>
      <c r="BJ682">
        <v>0</v>
      </c>
      <c r="BK682">
        <v>8</v>
      </c>
      <c r="BL682">
        <v>8</v>
      </c>
      <c r="BM682">
        <v>8</v>
      </c>
      <c r="BN682">
        <v>8</v>
      </c>
      <c r="BO682">
        <v>8</v>
      </c>
      <c r="BP682">
        <v>0</v>
      </c>
      <c r="BQ682" t="str">
        <f>"8:00 AM"</f>
        <v>8:00 AM</v>
      </c>
      <c r="BR682" t="str">
        <f>"5:00 PM"</f>
        <v>5:00 PM</v>
      </c>
      <c r="BS682" t="s">
        <v>120</v>
      </c>
      <c r="BT682">
        <v>0</v>
      </c>
      <c r="BU682">
        <v>12</v>
      </c>
      <c r="BV682" t="s">
        <v>113</v>
      </c>
      <c r="BW682">
        <v>0</v>
      </c>
      <c r="BX682" t="s">
        <v>1415</v>
      </c>
      <c r="BY682" t="s">
        <v>1410</v>
      </c>
      <c r="CA682" t="s">
        <v>1411</v>
      </c>
      <c r="CB682" t="s">
        <v>468</v>
      </c>
      <c r="CC682" s="3">
        <v>36089</v>
      </c>
      <c r="CD682" t="s">
        <v>1416</v>
      </c>
      <c r="CE682" t="s">
        <v>1417</v>
      </c>
      <c r="CF682" s="4">
        <v>9</v>
      </c>
      <c r="CG682" s="4">
        <v>17.57</v>
      </c>
      <c r="CJ682" t="s">
        <v>123</v>
      </c>
      <c r="CL682" t="s">
        <v>1418</v>
      </c>
      <c r="CO682" t="s">
        <v>121</v>
      </c>
      <c r="CP682" t="s">
        <v>113</v>
      </c>
      <c r="CQ682" t="s">
        <v>113</v>
      </c>
      <c r="CR682" t="s">
        <v>121</v>
      </c>
      <c r="CS682" t="s">
        <v>113</v>
      </c>
      <c r="CT682" t="s">
        <v>121</v>
      </c>
      <c r="CU682" t="s">
        <v>113</v>
      </c>
      <c r="CV682" t="s">
        <v>1419</v>
      </c>
      <c r="CW682" t="str">
        <f>"13343219170"</f>
        <v>13343219170</v>
      </c>
      <c r="CX682" t="s">
        <v>1414</v>
      </c>
      <c r="CY682" t="s">
        <v>124</v>
      </c>
      <c r="CZ682" t="s">
        <v>126</v>
      </c>
      <c r="DA682" t="s">
        <v>113</v>
      </c>
      <c r="DB682" t="s">
        <v>113</v>
      </c>
      <c r="DC682" t="s">
        <v>121</v>
      </c>
      <c r="DD682" t="s">
        <v>113</v>
      </c>
    </row>
    <row r="683" spans="1:113" ht="15" customHeight="1" x14ac:dyDescent="0.25">
      <c r="A683" t="s">
        <v>4358</v>
      </c>
      <c r="B683" t="s">
        <v>835</v>
      </c>
      <c r="C683" s="1">
        <v>44119.785699652777</v>
      </c>
      <c r="D683" s="1">
        <v>44174</v>
      </c>
      <c r="E683" t="s">
        <v>113</v>
      </c>
      <c r="F683" t="s">
        <v>649</v>
      </c>
      <c r="G683" t="s">
        <v>12798</v>
      </c>
      <c r="H683" t="s">
        <v>649</v>
      </c>
      <c r="I683">
        <v>42</v>
      </c>
      <c r="K683" s="1">
        <v>44194</v>
      </c>
      <c r="L683" s="1">
        <v>44497</v>
      </c>
      <c r="O683" t="s">
        <v>132</v>
      </c>
      <c r="P683" t="s">
        <v>4359</v>
      </c>
      <c r="R683" t="s">
        <v>4360</v>
      </c>
      <c r="T683" t="s">
        <v>4361</v>
      </c>
      <c r="U683" t="s">
        <v>440</v>
      </c>
      <c r="V683" s="3">
        <v>85351</v>
      </c>
      <c r="W683" t="s">
        <v>117</v>
      </c>
      <c r="Y683">
        <v>14807946871</v>
      </c>
      <c r="AA683">
        <v>71399</v>
      </c>
      <c r="AB683" t="s">
        <v>942</v>
      </c>
      <c r="AC683" t="s">
        <v>637</v>
      </c>
      <c r="AE683" t="s">
        <v>161</v>
      </c>
      <c r="AF683" t="s">
        <v>4362</v>
      </c>
      <c r="AH683" t="s">
        <v>4361</v>
      </c>
      <c r="AI683" t="s">
        <v>440</v>
      </c>
      <c r="AJ683" s="3">
        <v>85351</v>
      </c>
      <c r="AK683" t="s">
        <v>117</v>
      </c>
      <c r="AM683">
        <v>14807946871</v>
      </c>
      <c r="AO683" t="s">
        <v>4363</v>
      </c>
      <c r="AP683" t="s">
        <v>141</v>
      </c>
      <c r="AQ683" t="s">
        <v>946</v>
      </c>
      <c r="AR683" t="s">
        <v>947</v>
      </c>
      <c r="AS683" t="s">
        <v>948</v>
      </c>
      <c r="AT683" t="s">
        <v>949</v>
      </c>
      <c r="AU683" t="s">
        <v>950</v>
      </c>
      <c r="AV683" t="s">
        <v>951</v>
      </c>
      <c r="AW683" t="s">
        <v>952</v>
      </c>
      <c r="AX683" s="3">
        <v>8034</v>
      </c>
      <c r="AY683" t="s">
        <v>117</v>
      </c>
      <c r="AZ683" t="s">
        <v>953</v>
      </c>
      <c r="BA683">
        <v>18562819750</v>
      </c>
      <c r="BC683" t="s">
        <v>954</v>
      </c>
      <c r="BD683" t="s">
        <v>955</v>
      </c>
      <c r="BE683" t="s">
        <v>952</v>
      </c>
      <c r="BF683" t="s">
        <v>956</v>
      </c>
      <c r="BG683" t="s">
        <v>440</v>
      </c>
      <c r="BH683" s="1">
        <v>44118.833333333336</v>
      </c>
      <c r="BI683">
        <v>39</v>
      </c>
      <c r="BJ683">
        <v>4</v>
      </c>
      <c r="BK683">
        <v>0</v>
      </c>
      <c r="BL683">
        <v>7</v>
      </c>
      <c r="BM683">
        <v>7</v>
      </c>
      <c r="BN683">
        <v>7</v>
      </c>
      <c r="BO683">
        <v>7</v>
      </c>
      <c r="BP683">
        <v>7</v>
      </c>
      <c r="BQ683" t="str">
        <f>"6:00 AM"</f>
        <v>6:00 AM</v>
      </c>
      <c r="BR683" t="str">
        <f>"11:00 PM"</f>
        <v>11:00 PM</v>
      </c>
      <c r="BS683" t="s">
        <v>120</v>
      </c>
      <c r="BT683">
        <v>0</v>
      </c>
      <c r="BU683">
        <v>0</v>
      </c>
      <c r="BV683" t="s">
        <v>113</v>
      </c>
      <c r="BW683">
        <v>0</v>
      </c>
      <c r="BX683" s="2" t="s">
        <v>4364</v>
      </c>
      <c r="BY683" t="s">
        <v>4365</v>
      </c>
      <c r="CA683" t="s">
        <v>4361</v>
      </c>
      <c r="CB683" t="s">
        <v>440</v>
      </c>
      <c r="CC683" s="3">
        <v>85351</v>
      </c>
      <c r="CD683" t="s">
        <v>958</v>
      </c>
      <c r="CE683" t="s">
        <v>959</v>
      </c>
      <c r="CF683" s="4">
        <v>9.7200000000000006</v>
      </c>
      <c r="CG683" s="4">
        <v>13.62</v>
      </c>
      <c r="CH683" s="4">
        <v>14.58</v>
      </c>
      <c r="CI683" s="4">
        <v>20.43</v>
      </c>
      <c r="CJ683" t="s">
        <v>123</v>
      </c>
      <c r="CK683" t="s">
        <v>4366</v>
      </c>
      <c r="CL683" t="s">
        <v>4367</v>
      </c>
      <c r="CO683" t="s">
        <v>124</v>
      </c>
      <c r="CP683" t="s">
        <v>121</v>
      </c>
      <c r="CQ683" t="s">
        <v>121</v>
      </c>
      <c r="CR683" t="s">
        <v>121</v>
      </c>
      <c r="CS683" t="s">
        <v>121</v>
      </c>
      <c r="CT683" t="s">
        <v>121</v>
      </c>
      <c r="CU683" t="s">
        <v>121</v>
      </c>
      <c r="CV683" t="s">
        <v>4368</v>
      </c>
      <c r="CW683" t="str">
        <f>"14807946871"</f>
        <v>14807946871</v>
      </c>
      <c r="CX683" t="s">
        <v>4363</v>
      </c>
      <c r="CY683" t="s">
        <v>124</v>
      </c>
      <c r="CZ683" t="s">
        <v>126</v>
      </c>
      <c r="DA683" t="s">
        <v>113</v>
      </c>
      <c r="DB683" t="s">
        <v>113</v>
      </c>
      <c r="DC683" t="s">
        <v>121</v>
      </c>
      <c r="DD683" t="s">
        <v>113</v>
      </c>
    </row>
    <row r="684" spans="1:113" ht="15" customHeight="1" x14ac:dyDescent="0.25">
      <c r="A684" t="s">
        <v>10708</v>
      </c>
      <c r="B684" t="s">
        <v>835</v>
      </c>
      <c r="C684" s="1">
        <v>44119.836004976853</v>
      </c>
      <c r="D684" s="1">
        <v>44160</v>
      </c>
      <c r="E684" t="s">
        <v>113</v>
      </c>
      <c r="F684" t="s">
        <v>2399</v>
      </c>
      <c r="G684" t="s">
        <v>12786</v>
      </c>
      <c r="H684" t="s">
        <v>131</v>
      </c>
      <c r="I684">
        <v>12</v>
      </c>
      <c r="K684" s="1">
        <v>44197</v>
      </c>
      <c r="L684" s="1">
        <v>44270</v>
      </c>
      <c r="O684" t="s">
        <v>132</v>
      </c>
      <c r="P684" t="s">
        <v>2400</v>
      </c>
      <c r="R684" t="s">
        <v>2401</v>
      </c>
      <c r="T684" t="s">
        <v>2402</v>
      </c>
      <c r="U684" t="s">
        <v>591</v>
      </c>
      <c r="V684" s="3">
        <v>29526</v>
      </c>
      <c r="W684" t="s">
        <v>117</v>
      </c>
      <c r="Y684">
        <v>18433656071</v>
      </c>
      <c r="AA684">
        <v>11531</v>
      </c>
      <c r="AB684" t="s">
        <v>2403</v>
      </c>
      <c r="AC684" t="s">
        <v>2404</v>
      </c>
      <c r="AD684" t="s">
        <v>517</v>
      </c>
      <c r="AE684" t="s">
        <v>2405</v>
      </c>
      <c r="AF684" t="s">
        <v>2401</v>
      </c>
      <c r="AH684" t="s">
        <v>2402</v>
      </c>
      <c r="AI684" t="s">
        <v>591</v>
      </c>
      <c r="AJ684" s="3">
        <v>29526</v>
      </c>
      <c r="AK684" t="s">
        <v>117</v>
      </c>
      <c r="AM684">
        <v>18433656071</v>
      </c>
      <c r="AO684" t="s">
        <v>2406</v>
      </c>
      <c r="AP684" t="s">
        <v>239</v>
      </c>
      <c r="AQ684" t="s">
        <v>614</v>
      </c>
      <c r="AR684" t="s">
        <v>2407</v>
      </c>
      <c r="AS684" t="s">
        <v>517</v>
      </c>
      <c r="AT684" t="s">
        <v>597</v>
      </c>
      <c r="AU684" t="s">
        <v>475</v>
      </c>
      <c r="AV684" t="s">
        <v>476</v>
      </c>
      <c r="AW684" t="s">
        <v>324</v>
      </c>
      <c r="AX684" s="3">
        <v>83814</v>
      </c>
      <c r="AY684" t="s">
        <v>117</v>
      </c>
      <c r="BA684">
        <v>12087772654</v>
      </c>
      <c r="BC684" t="s">
        <v>2408</v>
      </c>
      <c r="BD684" t="s">
        <v>478</v>
      </c>
      <c r="BG684" t="s">
        <v>339</v>
      </c>
      <c r="BH684" s="1">
        <v>44118.833333333336</v>
      </c>
      <c r="BI684">
        <v>40</v>
      </c>
      <c r="BJ684">
        <v>0</v>
      </c>
      <c r="BK684">
        <v>8</v>
      </c>
      <c r="BL684">
        <v>8</v>
      </c>
      <c r="BM684">
        <v>8</v>
      </c>
      <c r="BN684">
        <v>8</v>
      </c>
      <c r="BO684">
        <v>8</v>
      </c>
      <c r="BP684">
        <v>0</v>
      </c>
      <c r="BQ684" t="str">
        <f>"7:00 AM"</f>
        <v>7:00 AM</v>
      </c>
      <c r="BR684" t="str">
        <f>"7:00 PM"</f>
        <v>7:00 PM</v>
      </c>
      <c r="BS684" t="s">
        <v>120</v>
      </c>
      <c r="BT684">
        <v>0</v>
      </c>
      <c r="BU684">
        <v>0</v>
      </c>
      <c r="BV684" t="s">
        <v>113</v>
      </c>
      <c r="BW684">
        <v>0</v>
      </c>
      <c r="BX684" t="s">
        <v>3214</v>
      </c>
      <c r="BY684" t="s">
        <v>2410</v>
      </c>
      <c r="CA684" t="s">
        <v>2411</v>
      </c>
      <c r="CB684" t="s">
        <v>339</v>
      </c>
      <c r="CC684" s="3">
        <v>28752</v>
      </c>
      <c r="CD684" t="s">
        <v>2412</v>
      </c>
      <c r="CE684" t="s">
        <v>2413</v>
      </c>
      <c r="CF684" s="4">
        <v>12.57</v>
      </c>
      <c r="CG684" s="4">
        <v>17.75</v>
      </c>
      <c r="CH684" s="4">
        <v>18.86</v>
      </c>
      <c r="CI684" s="4">
        <v>26.63</v>
      </c>
      <c r="CJ684" t="s">
        <v>123</v>
      </c>
      <c r="CK684" t="s">
        <v>10709</v>
      </c>
      <c r="CL684" t="s">
        <v>2415</v>
      </c>
      <c r="CO684" t="s">
        <v>124</v>
      </c>
      <c r="CP684" t="s">
        <v>121</v>
      </c>
      <c r="CQ684" t="s">
        <v>121</v>
      </c>
      <c r="CR684" t="s">
        <v>121</v>
      </c>
      <c r="CS684" t="s">
        <v>121</v>
      </c>
      <c r="CT684" t="s">
        <v>121</v>
      </c>
      <c r="CU684" t="s">
        <v>121</v>
      </c>
      <c r="CV684" t="s">
        <v>485</v>
      </c>
      <c r="CW684" t="str">
        <f>"18435132367"</f>
        <v>18435132367</v>
      </c>
      <c r="CX684" t="s">
        <v>2406</v>
      </c>
      <c r="CY684" t="s">
        <v>124</v>
      </c>
      <c r="CZ684" t="s">
        <v>126</v>
      </c>
      <c r="DA684" t="s">
        <v>113</v>
      </c>
      <c r="DB684" t="s">
        <v>121</v>
      </c>
      <c r="DC684" t="s">
        <v>121</v>
      </c>
      <c r="DD684" t="s">
        <v>113</v>
      </c>
    </row>
    <row r="685" spans="1:113" ht="15" customHeight="1" x14ac:dyDescent="0.25">
      <c r="A685" t="s">
        <v>2398</v>
      </c>
      <c r="B685" t="s">
        <v>835</v>
      </c>
      <c r="C685" s="1">
        <v>44119.848688425926</v>
      </c>
      <c r="D685" s="1">
        <v>44160</v>
      </c>
      <c r="E685" t="s">
        <v>113</v>
      </c>
      <c r="F685" t="s">
        <v>2399</v>
      </c>
      <c r="G685" t="s">
        <v>12786</v>
      </c>
      <c r="H685" t="s">
        <v>131</v>
      </c>
      <c r="I685">
        <v>12</v>
      </c>
      <c r="K685" s="1">
        <v>44197</v>
      </c>
      <c r="L685" s="1">
        <v>44270</v>
      </c>
      <c r="O685" t="s">
        <v>132</v>
      </c>
      <c r="P685" t="s">
        <v>2400</v>
      </c>
      <c r="R685" t="s">
        <v>2401</v>
      </c>
      <c r="T685" t="s">
        <v>2402</v>
      </c>
      <c r="U685" t="s">
        <v>591</v>
      </c>
      <c r="V685" s="3">
        <v>29526</v>
      </c>
      <c r="W685" t="s">
        <v>117</v>
      </c>
      <c r="Y685">
        <v>18433656071</v>
      </c>
      <c r="AA685">
        <v>11531</v>
      </c>
      <c r="AB685" t="s">
        <v>2403</v>
      </c>
      <c r="AC685" t="s">
        <v>2404</v>
      </c>
      <c r="AD685" t="s">
        <v>517</v>
      </c>
      <c r="AE685" t="s">
        <v>2405</v>
      </c>
      <c r="AF685" t="s">
        <v>2401</v>
      </c>
      <c r="AH685" t="s">
        <v>2402</v>
      </c>
      <c r="AI685" t="s">
        <v>591</v>
      </c>
      <c r="AJ685" s="3">
        <v>29526</v>
      </c>
      <c r="AK685" t="s">
        <v>117</v>
      </c>
      <c r="AM685">
        <v>18433652367</v>
      </c>
      <c r="AO685" t="s">
        <v>2406</v>
      </c>
      <c r="AP685" t="s">
        <v>239</v>
      </c>
      <c r="AQ685" t="s">
        <v>614</v>
      </c>
      <c r="AR685" t="s">
        <v>2407</v>
      </c>
      <c r="AS685" t="s">
        <v>517</v>
      </c>
      <c r="AT685" t="s">
        <v>597</v>
      </c>
      <c r="AU685" t="s">
        <v>475</v>
      </c>
      <c r="AV685" t="s">
        <v>476</v>
      </c>
      <c r="AW685" t="s">
        <v>324</v>
      </c>
      <c r="AX685" s="3">
        <v>83814</v>
      </c>
      <c r="AY685" t="s">
        <v>117</v>
      </c>
      <c r="BA685">
        <v>12087772654</v>
      </c>
      <c r="BC685" t="s">
        <v>2408</v>
      </c>
      <c r="BD685" t="s">
        <v>478</v>
      </c>
      <c r="BG685" t="s">
        <v>339</v>
      </c>
      <c r="BH685" s="1">
        <v>44118.833333333336</v>
      </c>
      <c r="BI685">
        <v>40</v>
      </c>
      <c r="BJ685">
        <v>0</v>
      </c>
      <c r="BK685">
        <v>8</v>
      </c>
      <c r="BL685">
        <v>8</v>
      </c>
      <c r="BM685">
        <v>8</v>
      </c>
      <c r="BN685">
        <v>8</v>
      </c>
      <c r="BO685">
        <v>8</v>
      </c>
      <c r="BP685">
        <v>0</v>
      </c>
      <c r="BQ685" t="str">
        <f>"7:00 AM"</f>
        <v>7:00 AM</v>
      </c>
      <c r="BR685" t="str">
        <f>"7:00 PM"</f>
        <v>7:00 PM</v>
      </c>
      <c r="BS685" t="s">
        <v>120</v>
      </c>
      <c r="BT685">
        <v>0</v>
      </c>
      <c r="BU685">
        <v>0</v>
      </c>
      <c r="BV685" t="s">
        <v>113</v>
      </c>
      <c r="BW685">
        <v>0</v>
      </c>
      <c r="BX685" t="s">
        <v>2409</v>
      </c>
      <c r="BY685" t="s">
        <v>2410</v>
      </c>
      <c r="CA685" t="s">
        <v>2411</v>
      </c>
      <c r="CB685" t="s">
        <v>339</v>
      </c>
      <c r="CC685" s="3">
        <v>28752</v>
      </c>
      <c r="CD685" t="s">
        <v>2412</v>
      </c>
      <c r="CE685" t="s">
        <v>2413</v>
      </c>
      <c r="CF685" s="4">
        <v>10.97</v>
      </c>
      <c r="CG685" s="4">
        <v>17.75</v>
      </c>
      <c r="CH685" s="4">
        <v>16.46</v>
      </c>
      <c r="CI685" s="4">
        <v>26.63</v>
      </c>
      <c r="CJ685" t="s">
        <v>123</v>
      </c>
      <c r="CK685" t="s">
        <v>2414</v>
      </c>
      <c r="CL685" t="s">
        <v>2415</v>
      </c>
      <c r="CO685" t="s">
        <v>124</v>
      </c>
      <c r="CP685" t="s">
        <v>121</v>
      </c>
      <c r="CQ685" t="s">
        <v>121</v>
      </c>
      <c r="CR685" t="s">
        <v>121</v>
      </c>
      <c r="CS685" t="s">
        <v>121</v>
      </c>
      <c r="CT685" t="s">
        <v>121</v>
      </c>
      <c r="CU685" t="s">
        <v>121</v>
      </c>
      <c r="CV685" t="s">
        <v>485</v>
      </c>
      <c r="CW685" t="str">
        <f>"18435132367"</f>
        <v>18435132367</v>
      </c>
      <c r="CX685" t="s">
        <v>2406</v>
      </c>
      <c r="CY685" t="s">
        <v>124</v>
      </c>
      <c r="CZ685" t="s">
        <v>126</v>
      </c>
      <c r="DA685" t="s">
        <v>113</v>
      </c>
      <c r="DB685" t="s">
        <v>121</v>
      </c>
      <c r="DC685" t="s">
        <v>121</v>
      </c>
      <c r="DD685" t="s">
        <v>113</v>
      </c>
    </row>
    <row r="686" spans="1:113" ht="15" customHeight="1" x14ac:dyDescent="0.25">
      <c r="A686" t="s">
        <v>937</v>
      </c>
      <c r="B686" t="s">
        <v>835</v>
      </c>
      <c r="C686" s="1">
        <v>44119.96515960648</v>
      </c>
      <c r="D686" s="1">
        <v>44174</v>
      </c>
      <c r="E686" t="s">
        <v>113</v>
      </c>
      <c r="F686" t="s">
        <v>938</v>
      </c>
      <c r="G686" t="s">
        <v>12798</v>
      </c>
      <c r="H686" t="s">
        <v>649</v>
      </c>
      <c r="I686">
        <v>50</v>
      </c>
      <c r="K686" s="1">
        <v>44194</v>
      </c>
      <c r="L686" s="1">
        <v>44497</v>
      </c>
      <c r="O686" t="s">
        <v>132</v>
      </c>
      <c r="P686" t="s">
        <v>939</v>
      </c>
      <c r="R686" t="s">
        <v>940</v>
      </c>
      <c r="T686" t="s">
        <v>941</v>
      </c>
      <c r="U686" t="s">
        <v>440</v>
      </c>
      <c r="V686" s="3">
        <v>85296</v>
      </c>
      <c r="W686" t="s">
        <v>117</v>
      </c>
      <c r="Y686">
        <v>14856527760</v>
      </c>
      <c r="AA686">
        <v>71399</v>
      </c>
      <c r="AB686" t="s">
        <v>942</v>
      </c>
      <c r="AC686" t="s">
        <v>943</v>
      </c>
      <c r="AE686" t="s">
        <v>161</v>
      </c>
      <c r="AF686" t="s">
        <v>944</v>
      </c>
      <c r="AH686" t="s">
        <v>941</v>
      </c>
      <c r="AI686" t="s">
        <v>440</v>
      </c>
      <c r="AJ686" s="3">
        <v>85296</v>
      </c>
      <c r="AK686" t="s">
        <v>117</v>
      </c>
      <c r="AM686">
        <v>14856527760</v>
      </c>
      <c r="AO686" t="s">
        <v>945</v>
      </c>
      <c r="AP686" t="s">
        <v>141</v>
      </c>
      <c r="AQ686" t="s">
        <v>946</v>
      </c>
      <c r="AR686" t="s">
        <v>947</v>
      </c>
      <c r="AS686" t="s">
        <v>948</v>
      </c>
      <c r="AT686" t="s">
        <v>949</v>
      </c>
      <c r="AU686" t="s">
        <v>950</v>
      </c>
      <c r="AV686" t="s">
        <v>951</v>
      </c>
      <c r="AW686" t="s">
        <v>952</v>
      </c>
      <c r="AX686" s="3">
        <v>8034</v>
      </c>
      <c r="AY686" t="s">
        <v>117</v>
      </c>
      <c r="AZ686" t="s">
        <v>953</v>
      </c>
      <c r="BA686">
        <v>18562819750</v>
      </c>
      <c r="BC686" t="s">
        <v>954</v>
      </c>
      <c r="BD686" t="s">
        <v>955</v>
      </c>
      <c r="BE686" t="s">
        <v>952</v>
      </c>
      <c r="BF686" t="s">
        <v>956</v>
      </c>
      <c r="BG686" t="s">
        <v>440</v>
      </c>
      <c r="BH686" s="1">
        <v>44118.833333333336</v>
      </c>
      <c r="BI686">
        <v>40</v>
      </c>
      <c r="BJ686">
        <v>0</v>
      </c>
      <c r="BK686">
        <v>0</v>
      </c>
      <c r="BL686">
        <v>8</v>
      </c>
      <c r="BM686">
        <v>8</v>
      </c>
      <c r="BN686">
        <v>8</v>
      </c>
      <c r="BO686">
        <v>8</v>
      </c>
      <c r="BP686">
        <v>8</v>
      </c>
      <c r="BQ686" t="str">
        <f>"6:00 AM"</f>
        <v>6:00 AM</v>
      </c>
      <c r="BR686" t="str">
        <f>"11:00 PM"</f>
        <v>11:00 PM</v>
      </c>
      <c r="BS686" t="s">
        <v>120</v>
      </c>
      <c r="BT686">
        <v>0</v>
      </c>
      <c r="BU686">
        <v>0</v>
      </c>
      <c r="BV686" t="s">
        <v>113</v>
      </c>
      <c r="BW686">
        <v>0</v>
      </c>
      <c r="BX686" s="2" t="s">
        <v>957</v>
      </c>
      <c r="BY686" t="s">
        <v>940</v>
      </c>
      <c r="CA686" t="s">
        <v>941</v>
      </c>
      <c r="CB686" t="s">
        <v>440</v>
      </c>
      <c r="CC686" s="3">
        <v>85296</v>
      </c>
      <c r="CD686" t="s">
        <v>958</v>
      </c>
      <c r="CE686" t="s">
        <v>959</v>
      </c>
      <c r="CF686" s="4">
        <v>8.7100000000000009</v>
      </c>
      <c r="CG686" s="4">
        <v>12.54</v>
      </c>
      <c r="CH686" s="4">
        <v>13.07</v>
      </c>
      <c r="CI686" s="4">
        <v>18.809999999999999</v>
      </c>
      <c r="CJ686" t="s">
        <v>123</v>
      </c>
      <c r="CK686" t="s">
        <v>960</v>
      </c>
      <c r="CL686" t="s">
        <v>961</v>
      </c>
      <c r="CO686" t="s">
        <v>124</v>
      </c>
      <c r="CP686" t="s">
        <v>121</v>
      </c>
      <c r="CQ686" t="s">
        <v>121</v>
      </c>
      <c r="CR686" t="s">
        <v>121</v>
      </c>
      <c r="CS686" t="s">
        <v>121</v>
      </c>
      <c r="CT686" t="s">
        <v>121</v>
      </c>
      <c r="CU686" t="s">
        <v>121</v>
      </c>
      <c r="CV686" t="s">
        <v>962</v>
      </c>
      <c r="CW686" t="str">
        <f>"14856527760"</f>
        <v>14856527760</v>
      </c>
      <c r="CX686" t="s">
        <v>945</v>
      </c>
      <c r="CY686" t="s">
        <v>124</v>
      </c>
      <c r="CZ686" t="s">
        <v>126</v>
      </c>
      <c r="DA686" t="s">
        <v>113</v>
      </c>
      <c r="DB686" t="s">
        <v>113</v>
      </c>
      <c r="DC686" t="s">
        <v>121</v>
      </c>
      <c r="DD686" t="s">
        <v>113</v>
      </c>
    </row>
    <row r="687" spans="1:113" ht="15" customHeight="1" x14ac:dyDescent="0.25">
      <c r="A687" t="s">
        <v>7315</v>
      </c>
      <c r="B687" t="s">
        <v>835</v>
      </c>
      <c r="C687" s="1">
        <v>44120.328499189818</v>
      </c>
      <c r="D687" s="1">
        <v>44154</v>
      </c>
      <c r="E687" t="s">
        <v>113</v>
      </c>
      <c r="F687" t="s">
        <v>2293</v>
      </c>
      <c r="G687" t="s">
        <v>12786</v>
      </c>
      <c r="H687" t="s">
        <v>131</v>
      </c>
      <c r="I687">
        <v>42</v>
      </c>
      <c r="K687" s="1">
        <v>44210</v>
      </c>
      <c r="L687" s="1">
        <v>44513</v>
      </c>
      <c r="O687" t="s">
        <v>115</v>
      </c>
      <c r="P687" t="s">
        <v>7316</v>
      </c>
      <c r="R687" t="s">
        <v>7317</v>
      </c>
      <c r="S687" t="s">
        <v>7318</v>
      </c>
      <c r="T687" t="s">
        <v>5361</v>
      </c>
      <c r="U687" t="s">
        <v>541</v>
      </c>
      <c r="V687" s="3">
        <v>70815</v>
      </c>
      <c r="W687" t="s">
        <v>117</v>
      </c>
      <c r="X687" t="s">
        <v>124</v>
      </c>
      <c r="Y687">
        <v>12257724183</v>
      </c>
      <c r="AA687">
        <v>561730</v>
      </c>
      <c r="AB687" t="s">
        <v>7319</v>
      </c>
      <c r="AC687" t="s">
        <v>7320</v>
      </c>
      <c r="AD687" t="s">
        <v>2885</v>
      </c>
      <c r="AE687" t="s">
        <v>2744</v>
      </c>
      <c r="AF687" t="s">
        <v>7321</v>
      </c>
      <c r="AG687" t="s">
        <v>7318</v>
      </c>
      <c r="AH687" t="s">
        <v>5361</v>
      </c>
      <c r="AI687" t="s">
        <v>541</v>
      </c>
      <c r="AJ687" s="3">
        <v>70815</v>
      </c>
      <c r="AK687" t="s">
        <v>117</v>
      </c>
      <c r="AL687" t="s">
        <v>124</v>
      </c>
      <c r="AM687">
        <v>12257724183</v>
      </c>
      <c r="AO687" t="s">
        <v>7322</v>
      </c>
      <c r="AP687" t="s">
        <v>239</v>
      </c>
      <c r="AQ687" t="s">
        <v>4636</v>
      </c>
      <c r="AR687" t="s">
        <v>4637</v>
      </c>
      <c r="AS687" t="s">
        <v>1459</v>
      </c>
      <c r="AT687" t="s">
        <v>4638</v>
      </c>
      <c r="AU687" t="s">
        <v>124</v>
      </c>
      <c r="AV687" t="s">
        <v>4639</v>
      </c>
      <c r="AW687" t="s">
        <v>158</v>
      </c>
      <c r="AX687" s="3">
        <v>77414</v>
      </c>
      <c r="AY687" t="s">
        <v>117</v>
      </c>
      <c r="AZ687" t="s">
        <v>124</v>
      </c>
      <c r="BA687">
        <v>19792457577</v>
      </c>
      <c r="BB687">
        <v>109</v>
      </c>
      <c r="BC687" t="s">
        <v>7323</v>
      </c>
      <c r="BD687" t="s">
        <v>4641</v>
      </c>
      <c r="BG687" t="s">
        <v>541</v>
      </c>
      <c r="BH687" s="1">
        <v>44119.833333333336</v>
      </c>
      <c r="BI687">
        <v>50</v>
      </c>
      <c r="BJ687">
        <v>0</v>
      </c>
      <c r="BK687">
        <v>10</v>
      </c>
      <c r="BL687">
        <v>10</v>
      </c>
      <c r="BM687">
        <v>10</v>
      </c>
      <c r="BN687">
        <v>10</v>
      </c>
      <c r="BO687">
        <v>10</v>
      </c>
      <c r="BP687">
        <v>0</v>
      </c>
      <c r="BQ687" t="str">
        <f>"7:00 AM"</f>
        <v>7:00 AM</v>
      </c>
      <c r="BR687" t="str">
        <f>"5:30 PM"</f>
        <v>5:30 PM</v>
      </c>
      <c r="BS687" t="s">
        <v>120</v>
      </c>
      <c r="BT687">
        <v>0</v>
      </c>
      <c r="BU687">
        <v>0</v>
      </c>
      <c r="BV687" t="s">
        <v>113</v>
      </c>
      <c r="BW687">
        <v>0</v>
      </c>
      <c r="BX687" s="2" t="s">
        <v>7324</v>
      </c>
      <c r="BY687" t="s">
        <v>7325</v>
      </c>
      <c r="BZ687" t="s">
        <v>124</v>
      </c>
      <c r="CA687" t="s">
        <v>5361</v>
      </c>
      <c r="CB687" t="s">
        <v>541</v>
      </c>
      <c r="CC687" s="3">
        <v>70815</v>
      </c>
      <c r="CD687" t="s">
        <v>1265</v>
      </c>
      <c r="CE687" t="s">
        <v>1266</v>
      </c>
      <c r="CF687" s="4">
        <v>14.59</v>
      </c>
      <c r="CH687" s="4">
        <v>21.89</v>
      </c>
      <c r="CJ687" t="s">
        <v>123</v>
      </c>
      <c r="CK687" t="s">
        <v>7326</v>
      </c>
      <c r="CL687" t="s">
        <v>7327</v>
      </c>
      <c r="CO687" t="s">
        <v>124</v>
      </c>
      <c r="CP687" t="s">
        <v>121</v>
      </c>
      <c r="CQ687" t="s">
        <v>121</v>
      </c>
      <c r="CR687" t="s">
        <v>121</v>
      </c>
      <c r="CS687" t="s">
        <v>121</v>
      </c>
      <c r="CT687" t="s">
        <v>121</v>
      </c>
      <c r="CU687" t="s">
        <v>113</v>
      </c>
      <c r="CV687" t="s">
        <v>1614</v>
      </c>
      <c r="CW687" t="str">
        <f>"12257724183"</f>
        <v>12257724183</v>
      </c>
      <c r="CX687" t="s">
        <v>7322</v>
      </c>
      <c r="CY687" t="s">
        <v>124</v>
      </c>
      <c r="CZ687" t="s">
        <v>126</v>
      </c>
      <c r="DA687" t="s">
        <v>113</v>
      </c>
      <c r="DB687" t="s">
        <v>113</v>
      </c>
      <c r="DC687" t="s">
        <v>121</v>
      </c>
      <c r="DD687" t="s">
        <v>113</v>
      </c>
    </row>
    <row r="688" spans="1:113" ht="15" customHeight="1" x14ac:dyDescent="0.25">
      <c r="A688" t="s">
        <v>11287</v>
      </c>
      <c r="B688" t="s">
        <v>1009</v>
      </c>
      <c r="C688" s="1">
        <v>44120.587133680558</v>
      </c>
      <c r="D688" s="1">
        <v>44160</v>
      </c>
      <c r="E688" t="s">
        <v>113</v>
      </c>
      <c r="F688" t="s">
        <v>1135</v>
      </c>
      <c r="G688" t="s">
        <v>12798</v>
      </c>
      <c r="H688" t="s">
        <v>649</v>
      </c>
      <c r="I688">
        <v>65</v>
      </c>
      <c r="J688">
        <v>65</v>
      </c>
      <c r="K688" s="1">
        <v>44210</v>
      </c>
      <c r="L688" s="1">
        <v>44513</v>
      </c>
      <c r="M688" s="1">
        <v>44210</v>
      </c>
      <c r="N688" s="1">
        <v>44513</v>
      </c>
      <c r="O688" t="s">
        <v>132</v>
      </c>
      <c r="P688" t="s">
        <v>11288</v>
      </c>
      <c r="R688" t="s">
        <v>11289</v>
      </c>
      <c r="S688" t="s">
        <v>11290</v>
      </c>
      <c r="T688" t="s">
        <v>11291</v>
      </c>
      <c r="U688" t="s">
        <v>234</v>
      </c>
      <c r="V688" s="3">
        <v>34482</v>
      </c>
      <c r="W688" t="s">
        <v>117</v>
      </c>
      <c r="Y688">
        <v>13522124071</v>
      </c>
      <c r="Z688">
        <v>0</v>
      </c>
      <c r="AA688">
        <v>711190</v>
      </c>
      <c r="AB688" t="s">
        <v>11292</v>
      </c>
      <c r="AC688" t="s">
        <v>11293</v>
      </c>
      <c r="AE688" t="s">
        <v>1363</v>
      </c>
      <c r="AF688" t="s">
        <v>11289</v>
      </c>
      <c r="AG688" t="s">
        <v>11290</v>
      </c>
      <c r="AH688" t="s">
        <v>11291</v>
      </c>
      <c r="AI688" t="s">
        <v>234</v>
      </c>
      <c r="AJ688" s="3">
        <v>34482</v>
      </c>
      <c r="AK688" t="s">
        <v>117</v>
      </c>
      <c r="AM688">
        <v>13522124071</v>
      </c>
      <c r="AN688">
        <v>0</v>
      </c>
      <c r="AO688" t="s">
        <v>11294</v>
      </c>
      <c r="AP688" t="s">
        <v>239</v>
      </c>
      <c r="AQ688" t="s">
        <v>991</v>
      </c>
      <c r="AR688" t="s">
        <v>992</v>
      </c>
      <c r="AS688" t="s">
        <v>993</v>
      </c>
      <c r="AT688" t="s">
        <v>994</v>
      </c>
      <c r="AU688" t="s">
        <v>995</v>
      </c>
      <c r="AV688" t="s">
        <v>996</v>
      </c>
      <c r="AW688" t="s">
        <v>158</v>
      </c>
      <c r="AX688" s="3">
        <v>78550</v>
      </c>
      <c r="AY688" t="s">
        <v>117</v>
      </c>
      <c r="AZ688" t="s">
        <v>124</v>
      </c>
      <c r="BA688">
        <v>19564408720</v>
      </c>
      <c r="BB688">
        <v>0</v>
      </c>
      <c r="BC688" t="s">
        <v>1143</v>
      </c>
      <c r="BD688" t="s">
        <v>998</v>
      </c>
      <c r="BG688" t="s">
        <v>234</v>
      </c>
      <c r="BH688" s="1">
        <v>44119.833333333336</v>
      </c>
      <c r="BI688">
        <v>40</v>
      </c>
      <c r="BJ688">
        <v>8</v>
      </c>
      <c r="BK688">
        <v>0</v>
      </c>
      <c r="BL688">
        <v>0</v>
      </c>
      <c r="BM688">
        <v>8</v>
      </c>
      <c r="BN688">
        <v>8</v>
      </c>
      <c r="BO688">
        <v>8</v>
      </c>
      <c r="BP688">
        <v>8</v>
      </c>
      <c r="BQ688" t="str">
        <f>"1:00 PM"</f>
        <v>1:00 PM</v>
      </c>
      <c r="BR688" t="str">
        <f>"10:00 PM"</f>
        <v>10:00 PM</v>
      </c>
      <c r="BS688" t="s">
        <v>120</v>
      </c>
      <c r="BT688">
        <v>0</v>
      </c>
      <c r="BU688">
        <v>0</v>
      </c>
      <c r="BV688" t="s">
        <v>113</v>
      </c>
      <c r="BW688">
        <v>0</v>
      </c>
      <c r="BX688" t="s">
        <v>999</v>
      </c>
      <c r="BY688" t="s">
        <v>11295</v>
      </c>
      <c r="CA688" t="s">
        <v>8562</v>
      </c>
      <c r="CB688" t="s">
        <v>234</v>
      </c>
      <c r="CC688" s="3">
        <v>34482</v>
      </c>
      <c r="CD688" t="s">
        <v>188</v>
      </c>
      <c r="CE688" t="s">
        <v>2995</v>
      </c>
      <c r="CF688" s="4">
        <v>8.9700000000000006</v>
      </c>
      <c r="CG688" s="4">
        <v>11.66</v>
      </c>
      <c r="CH688" s="4">
        <v>0</v>
      </c>
      <c r="CI688" s="4">
        <v>0</v>
      </c>
      <c r="CJ688" t="s">
        <v>123</v>
      </c>
      <c r="CK688" t="s">
        <v>1004</v>
      </c>
      <c r="CL688" t="s">
        <v>11296</v>
      </c>
      <c r="CO688" t="s">
        <v>124</v>
      </c>
      <c r="CP688" t="s">
        <v>121</v>
      </c>
      <c r="CQ688" t="s">
        <v>121</v>
      </c>
      <c r="CR688" t="s">
        <v>113</v>
      </c>
      <c r="CS688" t="s">
        <v>121</v>
      </c>
      <c r="CT688" t="s">
        <v>121</v>
      </c>
      <c r="CU688" t="s">
        <v>121</v>
      </c>
      <c r="CV688" t="s">
        <v>11297</v>
      </c>
      <c r="CW688" t="str">
        <f>"13522124071"</f>
        <v>13522124071</v>
      </c>
      <c r="CX688" t="s">
        <v>11294</v>
      </c>
      <c r="CY688" t="s">
        <v>124</v>
      </c>
      <c r="CZ688" t="s">
        <v>126</v>
      </c>
      <c r="DA688" t="s">
        <v>113</v>
      </c>
      <c r="DB688" t="s">
        <v>121</v>
      </c>
      <c r="DC688" t="s">
        <v>121</v>
      </c>
      <c r="DD688" t="s">
        <v>113</v>
      </c>
    </row>
    <row r="689" spans="1:113" ht="15" customHeight="1" x14ac:dyDescent="0.25">
      <c r="A689" t="s">
        <v>11460</v>
      </c>
      <c r="B689" t="s">
        <v>129</v>
      </c>
      <c r="C689" s="1">
        <v>44120.601337499997</v>
      </c>
      <c r="D689" s="1">
        <v>44168</v>
      </c>
      <c r="E689" t="s">
        <v>113</v>
      </c>
      <c r="F689" t="s">
        <v>156</v>
      </c>
      <c r="G689" t="s">
        <v>12786</v>
      </c>
      <c r="H689" t="s">
        <v>131</v>
      </c>
      <c r="I689">
        <v>40</v>
      </c>
      <c r="J689">
        <v>40</v>
      </c>
      <c r="K689" s="1">
        <v>44206</v>
      </c>
      <c r="L689" s="1">
        <v>44501</v>
      </c>
      <c r="M689" s="1">
        <v>44206</v>
      </c>
      <c r="N689" s="1">
        <v>44501</v>
      </c>
      <c r="O689" t="s">
        <v>115</v>
      </c>
      <c r="P689" t="s">
        <v>11461</v>
      </c>
      <c r="R689" t="s">
        <v>11462</v>
      </c>
      <c r="S689" t="s">
        <v>11463</v>
      </c>
      <c r="T689" t="s">
        <v>5954</v>
      </c>
      <c r="U689" t="s">
        <v>158</v>
      </c>
      <c r="V689" s="3">
        <v>76177</v>
      </c>
      <c r="W689" t="s">
        <v>117</v>
      </c>
      <c r="Y689">
        <v>18172246010</v>
      </c>
      <c r="AA689">
        <v>56173</v>
      </c>
      <c r="AB689" t="s">
        <v>11464</v>
      </c>
      <c r="AC689" t="s">
        <v>1427</v>
      </c>
      <c r="AD689" t="s">
        <v>268</v>
      </c>
      <c r="AE689" t="s">
        <v>291</v>
      </c>
      <c r="AF689" t="s">
        <v>11462</v>
      </c>
      <c r="AG689" t="s">
        <v>1035</v>
      </c>
      <c r="AH689" t="s">
        <v>5954</v>
      </c>
      <c r="AI689" t="s">
        <v>158</v>
      </c>
      <c r="AJ689" s="3">
        <v>76177</v>
      </c>
      <c r="AK689" t="s">
        <v>117</v>
      </c>
      <c r="AM689">
        <v>18172246010</v>
      </c>
      <c r="AO689" t="s">
        <v>124</v>
      </c>
      <c r="AP689" t="s">
        <v>141</v>
      </c>
      <c r="AQ689" t="s">
        <v>162</v>
      </c>
      <c r="AR689" t="s">
        <v>163</v>
      </c>
      <c r="AS689" t="s">
        <v>164</v>
      </c>
      <c r="AT689" t="s">
        <v>165</v>
      </c>
      <c r="AU689" t="s">
        <v>166</v>
      </c>
      <c r="AV689" t="s">
        <v>157</v>
      </c>
      <c r="AW689" t="s">
        <v>158</v>
      </c>
      <c r="AX689" s="3">
        <v>78746</v>
      </c>
      <c r="AY689" t="s">
        <v>117</v>
      </c>
      <c r="BA689">
        <v>15123470007</v>
      </c>
      <c r="BC689" t="s">
        <v>167</v>
      </c>
      <c r="BD689" t="s">
        <v>6373</v>
      </c>
      <c r="BE689" t="s">
        <v>158</v>
      </c>
      <c r="BF689" t="s">
        <v>402</v>
      </c>
      <c r="BG689" t="s">
        <v>158</v>
      </c>
      <c r="BH689" s="1">
        <v>44119.833333333336</v>
      </c>
      <c r="BI689">
        <v>36</v>
      </c>
      <c r="BJ689">
        <v>0</v>
      </c>
      <c r="BK689">
        <v>9</v>
      </c>
      <c r="BL689">
        <v>9</v>
      </c>
      <c r="BM689">
        <v>9</v>
      </c>
      <c r="BN689">
        <v>9</v>
      </c>
      <c r="BO689">
        <v>0</v>
      </c>
      <c r="BP689">
        <v>0</v>
      </c>
      <c r="BQ689" t="str">
        <f>"6:30 AM"</f>
        <v>6:30 AM</v>
      </c>
      <c r="BR689" t="str">
        <f>"5:00 PM"</f>
        <v>5:00 PM</v>
      </c>
      <c r="BS689" t="s">
        <v>120</v>
      </c>
      <c r="BT689">
        <v>0</v>
      </c>
      <c r="BU689">
        <v>0</v>
      </c>
      <c r="BV689" t="s">
        <v>113</v>
      </c>
      <c r="BW689">
        <v>0</v>
      </c>
      <c r="BX689" t="s">
        <v>11465</v>
      </c>
      <c r="BY689" t="s">
        <v>11466</v>
      </c>
      <c r="CA689" t="s">
        <v>5954</v>
      </c>
      <c r="CB689" t="s">
        <v>158</v>
      </c>
      <c r="CC689" s="3">
        <v>76262</v>
      </c>
      <c r="CD689" t="s">
        <v>1611</v>
      </c>
      <c r="CE689" t="s">
        <v>1090</v>
      </c>
      <c r="CF689" s="4">
        <v>15.23</v>
      </c>
      <c r="CG689" s="4">
        <v>16.75</v>
      </c>
      <c r="CH689" s="4">
        <v>22.85</v>
      </c>
      <c r="CI689" s="4">
        <v>25.13</v>
      </c>
      <c r="CJ689" t="s">
        <v>123</v>
      </c>
      <c r="CK689" t="s">
        <v>11467</v>
      </c>
      <c r="CL689" t="s">
        <v>11468</v>
      </c>
      <c r="CO689" t="s">
        <v>124</v>
      </c>
      <c r="CP689" t="s">
        <v>121</v>
      </c>
      <c r="CQ689" t="s">
        <v>121</v>
      </c>
      <c r="CR689" t="s">
        <v>121</v>
      </c>
      <c r="CS689" t="s">
        <v>121</v>
      </c>
      <c r="CT689" t="s">
        <v>121</v>
      </c>
      <c r="CU689" t="s">
        <v>113</v>
      </c>
      <c r="CV689" t="s">
        <v>11469</v>
      </c>
      <c r="CW689" t="str">
        <f>"18172246018"</f>
        <v>18172246018</v>
      </c>
      <c r="CX689" t="s">
        <v>11470</v>
      </c>
      <c r="CY689" t="s">
        <v>124</v>
      </c>
      <c r="CZ689" t="s">
        <v>126</v>
      </c>
      <c r="DA689" t="s">
        <v>113</v>
      </c>
      <c r="DB689" t="s">
        <v>113</v>
      </c>
      <c r="DC689" t="s">
        <v>121</v>
      </c>
      <c r="DD689" t="s">
        <v>113</v>
      </c>
    </row>
    <row r="690" spans="1:113" ht="15" customHeight="1" x14ac:dyDescent="0.25">
      <c r="A690" t="s">
        <v>7163</v>
      </c>
      <c r="B690" t="s">
        <v>835</v>
      </c>
      <c r="C690" s="1">
        <v>44120.661627662033</v>
      </c>
      <c r="D690" s="1">
        <v>44159</v>
      </c>
      <c r="E690" t="s">
        <v>113</v>
      </c>
      <c r="F690" t="s">
        <v>131</v>
      </c>
      <c r="G690" t="s">
        <v>12786</v>
      </c>
      <c r="H690" t="s">
        <v>131</v>
      </c>
      <c r="I690">
        <v>14</v>
      </c>
      <c r="K690" s="1">
        <v>44210</v>
      </c>
      <c r="L690" s="1">
        <v>44483</v>
      </c>
      <c r="O690" t="s">
        <v>132</v>
      </c>
      <c r="P690" t="s">
        <v>7164</v>
      </c>
      <c r="R690" t="s">
        <v>7165</v>
      </c>
      <c r="T690" t="s">
        <v>7166</v>
      </c>
      <c r="U690" t="s">
        <v>1933</v>
      </c>
      <c r="V690" s="3">
        <v>62234</v>
      </c>
      <c r="W690" t="s">
        <v>117</v>
      </c>
      <c r="Y690">
        <v>13147538768</v>
      </c>
      <c r="AA690">
        <v>56173</v>
      </c>
      <c r="AB690" t="s">
        <v>7167</v>
      </c>
      <c r="AC690" t="s">
        <v>7168</v>
      </c>
      <c r="AD690" t="s">
        <v>7169</v>
      </c>
      <c r="AE690" t="s">
        <v>139</v>
      </c>
      <c r="AF690" t="s">
        <v>7170</v>
      </c>
      <c r="AH690" t="s">
        <v>7171</v>
      </c>
      <c r="AI690" t="s">
        <v>1933</v>
      </c>
      <c r="AJ690" s="3">
        <v>62234</v>
      </c>
      <c r="AK690" t="s">
        <v>117</v>
      </c>
      <c r="AL690" t="s">
        <v>124</v>
      </c>
      <c r="AM690">
        <v>13147538768</v>
      </c>
      <c r="AO690" t="s">
        <v>7172</v>
      </c>
      <c r="AP690" t="s">
        <v>141</v>
      </c>
      <c r="AQ690" t="s">
        <v>7173</v>
      </c>
      <c r="AR690" t="s">
        <v>2857</v>
      </c>
      <c r="AS690" t="s">
        <v>6372</v>
      </c>
      <c r="AT690" t="s">
        <v>7174</v>
      </c>
      <c r="AV690" t="s">
        <v>7175</v>
      </c>
      <c r="AW690" t="s">
        <v>1047</v>
      </c>
      <c r="AX690" s="3">
        <v>63123</v>
      </c>
      <c r="AY690" t="s">
        <v>117</v>
      </c>
      <c r="BA690">
        <v>13147291049</v>
      </c>
      <c r="BC690" t="s">
        <v>7176</v>
      </c>
      <c r="BD690" t="s">
        <v>7177</v>
      </c>
      <c r="BE690" t="s">
        <v>1047</v>
      </c>
      <c r="BF690" t="s">
        <v>7178</v>
      </c>
      <c r="BG690" t="s">
        <v>1933</v>
      </c>
      <c r="BH690" s="1">
        <v>44119.833333333336</v>
      </c>
      <c r="BI690">
        <v>40</v>
      </c>
      <c r="BJ690">
        <v>0</v>
      </c>
      <c r="BK690">
        <v>8</v>
      </c>
      <c r="BL690">
        <v>8</v>
      </c>
      <c r="BM690">
        <v>8</v>
      </c>
      <c r="BN690">
        <v>8</v>
      </c>
      <c r="BO690">
        <v>8</v>
      </c>
      <c r="BP690">
        <v>0</v>
      </c>
      <c r="BQ690" t="str">
        <f>"8:30 AM"</f>
        <v>8:30 AM</v>
      </c>
      <c r="BR690" t="str">
        <f>"4:30 PM"</f>
        <v>4:30 PM</v>
      </c>
      <c r="BS690" t="s">
        <v>120</v>
      </c>
      <c r="BT690">
        <v>0</v>
      </c>
      <c r="BU690">
        <v>0</v>
      </c>
      <c r="BV690" t="s">
        <v>113</v>
      </c>
      <c r="BW690">
        <v>0</v>
      </c>
      <c r="BX690" s="2" t="s">
        <v>7179</v>
      </c>
      <c r="BY690" t="s">
        <v>7165</v>
      </c>
      <c r="BZ690" t="s">
        <v>124</v>
      </c>
      <c r="CA690" t="s">
        <v>7166</v>
      </c>
      <c r="CB690" t="s">
        <v>1933</v>
      </c>
      <c r="CC690" s="3">
        <v>62234</v>
      </c>
      <c r="CD690" t="s">
        <v>807</v>
      </c>
      <c r="CE690" t="s">
        <v>7180</v>
      </c>
      <c r="CF690" s="4">
        <v>15.37</v>
      </c>
      <c r="CG690" s="4">
        <v>15.37</v>
      </c>
      <c r="CJ690" t="s">
        <v>123</v>
      </c>
      <c r="CK690" t="s">
        <v>7181</v>
      </c>
      <c r="CL690" t="s">
        <v>7182</v>
      </c>
      <c r="CO690" t="s">
        <v>124</v>
      </c>
      <c r="CP690" t="s">
        <v>121</v>
      </c>
      <c r="CQ690" t="s">
        <v>121</v>
      </c>
      <c r="CR690" t="s">
        <v>113</v>
      </c>
      <c r="CS690" t="s">
        <v>113</v>
      </c>
      <c r="CT690" t="s">
        <v>121</v>
      </c>
      <c r="CU690" t="s">
        <v>121</v>
      </c>
      <c r="CV690" t="s">
        <v>7183</v>
      </c>
      <c r="CW690" t="str">
        <f>"13147538768"</f>
        <v>13147538768</v>
      </c>
      <c r="CX690" t="s">
        <v>7184</v>
      </c>
      <c r="CY690" t="s">
        <v>124</v>
      </c>
      <c r="CZ690" t="s">
        <v>126</v>
      </c>
      <c r="DA690" t="s">
        <v>113</v>
      </c>
      <c r="DB690" t="s">
        <v>113</v>
      </c>
      <c r="DC690" t="s">
        <v>121</v>
      </c>
      <c r="DD690" t="s">
        <v>113</v>
      </c>
    </row>
    <row r="691" spans="1:113" ht="15" customHeight="1" x14ac:dyDescent="0.25">
      <c r="A691" t="s">
        <v>10167</v>
      </c>
      <c r="B691" t="s">
        <v>129</v>
      </c>
      <c r="C691" s="1">
        <v>44120.70308738426</v>
      </c>
      <c r="D691" s="1">
        <v>44153</v>
      </c>
      <c r="E691" t="s">
        <v>113</v>
      </c>
      <c r="F691" t="s">
        <v>10168</v>
      </c>
      <c r="G691" t="s">
        <v>12791</v>
      </c>
      <c r="H691" t="s">
        <v>283</v>
      </c>
      <c r="I691">
        <v>18</v>
      </c>
      <c r="J691">
        <v>18</v>
      </c>
      <c r="K691" s="1">
        <v>44197</v>
      </c>
      <c r="L691" s="1">
        <v>44305</v>
      </c>
      <c r="M691" s="1">
        <v>44197</v>
      </c>
      <c r="N691" s="1">
        <v>44305</v>
      </c>
      <c r="O691" t="s">
        <v>115</v>
      </c>
      <c r="P691" t="s">
        <v>10169</v>
      </c>
      <c r="R691" t="s">
        <v>10170</v>
      </c>
      <c r="T691" t="s">
        <v>10171</v>
      </c>
      <c r="U691" t="s">
        <v>288</v>
      </c>
      <c r="V691" s="3">
        <v>81611</v>
      </c>
      <c r="W691" t="s">
        <v>117</v>
      </c>
      <c r="Y691">
        <v>19709206397</v>
      </c>
      <c r="AA691">
        <v>721110</v>
      </c>
      <c r="AB691" t="s">
        <v>10172</v>
      </c>
      <c r="AC691" t="s">
        <v>10173</v>
      </c>
      <c r="AE691" t="s">
        <v>802</v>
      </c>
      <c r="AF691" t="s">
        <v>10174</v>
      </c>
      <c r="AH691" t="s">
        <v>10171</v>
      </c>
      <c r="AI691" t="s">
        <v>288</v>
      </c>
      <c r="AJ691" s="3">
        <v>81611</v>
      </c>
      <c r="AK691" t="s">
        <v>117</v>
      </c>
      <c r="AM691">
        <v>19709206397</v>
      </c>
      <c r="AO691" t="s">
        <v>10175</v>
      </c>
      <c r="AP691" t="s">
        <v>141</v>
      </c>
      <c r="AQ691" t="s">
        <v>10176</v>
      </c>
      <c r="AR691" t="s">
        <v>268</v>
      </c>
      <c r="AS691" t="s">
        <v>731</v>
      </c>
      <c r="AT691" t="s">
        <v>10177</v>
      </c>
      <c r="AU691" t="s">
        <v>10178</v>
      </c>
      <c r="AV691" t="s">
        <v>2118</v>
      </c>
      <c r="AW691" t="s">
        <v>288</v>
      </c>
      <c r="AX691" s="3">
        <v>80222</v>
      </c>
      <c r="AY691" t="s">
        <v>117</v>
      </c>
      <c r="BA691">
        <v>13037646802</v>
      </c>
      <c r="BC691" t="s">
        <v>10179</v>
      </c>
      <c r="BD691" t="s">
        <v>10180</v>
      </c>
      <c r="BE691" t="s">
        <v>1933</v>
      </c>
      <c r="BF691" t="s">
        <v>10181</v>
      </c>
      <c r="BG691" t="s">
        <v>288</v>
      </c>
      <c r="BH691" s="1">
        <v>44118.833333333336</v>
      </c>
      <c r="BI691">
        <v>40</v>
      </c>
      <c r="BJ691">
        <v>0</v>
      </c>
      <c r="BK691">
        <v>8</v>
      </c>
      <c r="BL691">
        <v>8</v>
      </c>
      <c r="BM691">
        <v>8</v>
      </c>
      <c r="BN691">
        <v>8</v>
      </c>
      <c r="BO691">
        <v>8</v>
      </c>
      <c r="BP691">
        <v>0</v>
      </c>
      <c r="BQ691" t="str">
        <f>"8:00 AM"</f>
        <v>8:00 AM</v>
      </c>
      <c r="BR691" t="str">
        <f>"4:30 PM"</f>
        <v>4:30 PM</v>
      </c>
      <c r="BS691" t="s">
        <v>120</v>
      </c>
      <c r="BT691">
        <v>0</v>
      </c>
      <c r="BU691">
        <v>3</v>
      </c>
      <c r="BV691" t="s">
        <v>113</v>
      </c>
      <c r="BW691">
        <v>0</v>
      </c>
      <c r="BX691" t="s">
        <v>10182</v>
      </c>
      <c r="BY691" t="s">
        <v>10183</v>
      </c>
      <c r="CA691" t="s">
        <v>10171</v>
      </c>
      <c r="CB691" t="s">
        <v>288</v>
      </c>
      <c r="CC691" s="3">
        <v>81611</v>
      </c>
      <c r="CD691" t="s">
        <v>10184</v>
      </c>
      <c r="CE691" t="s">
        <v>304</v>
      </c>
      <c r="CF691" s="4">
        <v>16</v>
      </c>
      <c r="CG691" s="4">
        <v>22</v>
      </c>
      <c r="CH691" s="4">
        <v>24</v>
      </c>
      <c r="CI691" s="4">
        <v>33</v>
      </c>
      <c r="CJ691" t="s">
        <v>123</v>
      </c>
      <c r="CK691" t="s">
        <v>10185</v>
      </c>
      <c r="CL691" t="s">
        <v>10186</v>
      </c>
      <c r="CO691" t="s">
        <v>124</v>
      </c>
      <c r="CP691" t="s">
        <v>113</v>
      </c>
      <c r="CQ691" t="s">
        <v>121</v>
      </c>
      <c r="CR691" t="s">
        <v>121</v>
      </c>
      <c r="CS691" t="s">
        <v>121</v>
      </c>
      <c r="CT691" t="s">
        <v>121</v>
      </c>
      <c r="CU691" t="s">
        <v>121</v>
      </c>
      <c r="CV691" t="s">
        <v>10187</v>
      </c>
      <c r="CW691" t="str">
        <f>"19709206397"</f>
        <v>19709206397</v>
      </c>
      <c r="CX691" t="s">
        <v>124</v>
      </c>
      <c r="CY691" t="s">
        <v>10188</v>
      </c>
      <c r="CZ691" t="s">
        <v>126</v>
      </c>
      <c r="DA691" t="s">
        <v>113</v>
      </c>
      <c r="DB691" t="s">
        <v>113</v>
      </c>
      <c r="DC691" t="s">
        <v>121</v>
      </c>
      <c r="DD691" t="s">
        <v>113</v>
      </c>
      <c r="DE691" t="s">
        <v>10189</v>
      </c>
      <c r="DF691" t="s">
        <v>10190</v>
      </c>
      <c r="DH691" t="s">
        <v>10180</v>
      </c>
      <c r="DI691" t="s">
        <v>10191</v>
      </c>
    </row>
    <row r="692" spans="1:113" ht="15" customHeight="1" x14ac:dyDescent="0.25">
      <c r="A692" t="s">
        <v>3671</v>
      </c>
      <c r="B692" t="s">
        <v>129</v>
      </c>
      <c r="C692" s="1">
        <v>44120.70626770833</v>
      </c>
      <c r="D692" s="1">
        <v>44166</v>
      </c>
      <c r="E692" t="s">
        <v>113</v>
      </c>
      <c r="F692" t="s">
        <v>587</v>
      </c>
      <c r="G692" t="s">
        <v>12786</v>
      </c>
      <c r="H692" t="s">
        <v>131</v>
      </c>
      <c r="I692">
        <v>2</v>
      </c>
      <c r="J692">
        <v>2</v>
      </c>
      <c r="K692" s="1">
        <v>44200</v>
      </c>
      <c r="L692" s="1">
        <v>44408</v>
      </c>
      <c r="M692" s="1">
        <v>44200</v>
      </c>
      <c r="N692" s="1">
        <v>44408</v>
      </c>
      <c r="O692" t="s">
        <v>115</v>
      </c>
      <c r="P692" t="s">
        <v>3672</v>
      </c>
      <c r="Q692" t="s">
        <v>3673</v>
      </c>
      <c r="R692" t="s">
        <v>3674</v>
      </c>
      <c r="T692" t="s">
        <v>3675</v>
      </c>
      <c r="U692" t="s">
        <v>339</v>
      </c>
      <c r="V692" s="3">
        <v>28211</v>
      </c>
      <c r="W692" t="s">
        <v>117</v>
      </c>
      <c r="Y692">
        <v>17044003134</v>
      </c>
      <c r="AA692">
        <v>561730</v>
      </c>
      <c r="AB692" t="s">
        <v>3676</v>
      </c>
      <c r="AC692" t="s">
        <v>3677</v>
      </c>
      <c r="AE692" t="s">
        <v>1508</v>
      </c>
      <c r="AF692" t="s">
        <v>3678</v>
      </c>
      <c r="AH692" t="s">
        <v>3675</v>
      </c>
      <c r="AI692" t="s">
        <v>339</v>
      </c>
      <c r="AJ692" s="3">
        <v>28211</v>
      </c>
      <c r="AK692" t="s">
        <v>117</v>
      </c>
      <c r="AM692">
        <v>17044003134</v>
      </c>
      <c r="AO692" t="s">
        <v>3679</v>
      </c>
      <c r="AP692" t="s">
        <v>141</v>
      </c>
      <c r="AQ692" t="s">
        <v>3138</v>
      </c>
      <c r="AR692" t="s">
        <v>3139</v>
      </c>
      <c r="AS692" t="s">
        <v>2985</v>
      </c>
      <c r="AT692" t="s">
        <v>3680</v>
      </c>
      <c r="AU692" t="s">
        <v>3681</v>
      </c>
      <c r="AV692" t="s">
        <v>3254</v>
      </c>
      <c r="AW692" t="s">
        <v>147</v>
      </c>
      <c r="AX692" s="3">
        <v>37122</v>
      </c>
      <c r="AY692" t="s">
        <v>117</v>
      </c>
      <c r="BA692">
        <v>19312428584</v>
      </c>
      <c r="BC692" t="s">
        <v>3142</v>
      </c>
      <c r="BD692" t="s">
        <v>3143</v>
      </c>
      <c r="BE692" t="s">
        <v>339</v>
      </c>
      <c r="BF692" t="s">
        <v>3682</v>
      </c>
      <c r="BG692" t="s">
        <v>339</v>
      </c>
      <c r="BH692" s="1">
        <v>44119.833333333336</v>
      </c>
      <c r="BI692">
        <v>40</v>
      </c>
      <c r="BJ692">
        <v>0</v>
      </c>
      <c r="BK692">
        <v>7</v>
      </c>
      <c r="BL692">
        <v>7</v>
      </c>
      <c r="BM692">
        <v>7</v>
      </c>
      <c r="BN692">
        <v>7</v>
      </c>
      <c r="BO692">
        <v>7</v>
      </c>
      <c r="BP692">
        <v>5</v>
      </c>
      <c r="BQ692" t="str">
        <f>"8:00 AM"</f>
        <v>8:00 AM</v>
      </c>
      <c r="BR692" t="str">
        <f>"3:00 PM"</f>
        <v>3:00 PM</v>
      </c>
      <c r="BS692" t="s">
        <v>120</v>
      </c>
      <c r="BT692">
        <v>0</v>
      </c>
      <c r="BU692">
        <v>0</v>
      </c>
      <c r="BV692" t="s">
        <v>113</v>
      </c>
      <c r="BW692">
        <v>0</v>
      </c>
      <c r="BX692" t="s">
        <v>3683</v>
      </c>
      <c r="BY692" t="s">
        <v>3678</v>
      </c>
      <c r="CA692" t="s">
        <v>3675</v>
      </c>
      <c r="CB692" t="s">
        <v>339</v>
      </c>
      <c r="CC692" s="3">
        <v>28211</v>
      </c>
      <c r="CD692" t="s">
        <v>1705</v>
      </c>
      <c r="CE692" t="s">
        <v>1706</v>
      </c>
      <c r="CF692" s="4">
        <v>13.57</v>
      </c>
      <c r="CG692" s="4">
        <v>13.57</v>
      </c>
      <c r="CH692" s="4">
        <v>20.36</v>
      </c>
      <c r="CI692" s="4">
        <v>20.36</v>
      </c>
      <c r="CJ692" t="s">
        <v>123</v>
      </c>
      <c r="CK692" t="s">
        <v>3684</v>
      </c>
      <c r="CL692" t="s">
        <v>3685</v>
      </c>
      <c r="CO692" t="s">
        <v>121</v>
      </c>
      <c r="CP692" t="s">
        <v>121</v>
      </c>
      <c r="CQ692" t="s">
        <v>113</v>
      </c>
      <c r="CR692" t="s">
        <v>121</v>
      </c>
      <c r="CS692" t="s">
        <v>113</v>
      </c>
      <c r="CT692" t="s">
        <v>121</v>
      </c>
      <c r="CU692" t="s">
        <v>113</v>
      </c>
      <c r="CV692" t="s">
        <v>3686</v>
      </c>
      <c r="CW692" t="str">
        <f>"17044003134"</f>
        <v>17044003134</v>
      </c>
      <c r="CX692" t="s">
        <v>3687</v>
      </c>
      <c r="CY692" t="s">
        <v>124</v>
      </c>
      <c r="CZ692" t="s">
        <v>126</v>
      </c>
      <c r="DA692" t="s">
        <v>113</v>
      </c>
      <c r="DB692" t="s">
        <v>121</v>
      </c>
      <c r="DC692" t="s">
        <v>121</v>
      </c>
      <c r="DD692" t="s">
        <v>113</v>
      </c>
    </row>
    <row r="693" spans="1:113" ht="15" customHeight="1" x14ac:dyDescent="0.25">
      <c r="A693" t="s">
        <v>8570</v>
      </c>
      <c r="B693" t="s">
        <v>129</v>
      </c>
      <c r="C693" s="1">
        <v>44120.770647337966</v>
      </c>
      <c r="D693" s="1">
        <v>44168</v>
      </c>
      <c r="E693" t="s">
        <v>113</v>
      </c>
      <c r="F693" t="s">
        <v>561</v>
      </c>
      <c r="G693" t="s">
        <v>12787</v>
      </c>
      <c r="H693" t="s">
        <v>176</v>
      </c>
      <c r="I693">
        <v>42</v>
      </c>
      <c r="J693">
        <v>42</v>
      </c>
      <c r="K693" s="1">
        <v>44197</v>
      </c>
      <c r="L693" s="1">
        <v>44377</v>
      </c>
      <c r="M693" s="1">
        <v>44197</v>
      </c>
      <c r="N693" s="1">
        <v>44377</v>
      </c>
      <c r="O693" t="s">
        <v>132</v>
      </c>
      <c r="P693" t="s">
        <v>8571</v>
      </c>
      <c r="R693" t="s">
        <v>8572</v>
      </c>
      <c r="T693" t="s">
        <v>8573</v>
      </c>
      <c r="U693" t="s">
        <v>339</v>
      </c>
      <c r="V693" s="3">
        <v>28001</v>
      </c>
      <c r="W693" t="s">
        <v>117</v>
      </c>
      <c r="Y693">
        <v>17043055672</v>
      </c>
      <c r="AA693">
        <v>11531</v>
      </c>
      <c r="AB693" t="s">
        <v>8574</v>
      </c>
      <c r="AC693" t="s">
        <v>8575</v>
      </c>
      <c r="AE693" t="s">
        <v>263</v>
      </c>
      <c r="AF693" t="s">
        <v>8572</v>
      </c>
      <c r="AH693" t="s">
        <v>8573</v>
      </c>
      <c r="AI693" t="s">
        <v>339</v>
      </c>
      <c r="AJ693" s="3">
        <v>28001</v>
      </c>
      <c r="AK693" t="s">
        <v>117</v>
      </c>
      <c r="AM693">
        <v>17043055672</v>
      </c>
      <c r="AO693" t="s">
        <v>8576</v>
      </c>
      <c r="AP693" t="s">
        <v>239</v>
      </c>
      <c r="AQ693" t="s">
        <v>8061</v>
      </c>
      <c r="AR693" t="s">
        <v>8062</v>
      </c>
      <c r="AS693" t="s">
        <v>8063</v>
      </c>
      <c r="AT693" t="s">
        <v>932</v>
      </c>
      <c r="AU693" t="s">
        <v>475</v>
      </c>
      <c r="AV693" t="s">
        <v>476</v>
      </c>
      <c r="AW693" t="s">
        <v>324</v>
      </c>
      <c r="AX693" s="3">
        <v>83814</v>
      </c>
      <c r="AY693" t="s">
        <v>117</v>
      </c>
      <c r="BA693">
        <v>12087772654</v>
      </c>
      <c r="BC693" t="s">
        <v>8064</v>
      </c>
      <c r="BD693" t="s">
        <v>478</v>
      </c>
      <c r="BG693" t="s">
        <v>339</v>
      </c>
      <c r="BH693" s="1">
        <v>44119.833333333336</v>
      </c>
      <c r="BI693">
        <v>35</v>
      </c>
      <c r="BJ693">
        <v>0</v>
      </c>
      <c r="BK693">
        <v>7</v>
      </c>
      <c r="BL693">
        <v>7</v>
      </c>
      <c r="BM693">
        <v>7</v>
      </c>
      <c r="BN693">
        <v>7</v>
      </c>
      <c r="BO693">
        <v>7</v>
      </c>
      <c r="BP693">
        <v>0</v>
      </c>
      <c r="BQ693" t="str">
        <f>"8:00 AM"</f>
        <v>8:00 AM</v>
      </c>
      <c r="BR693" t="str">
        <f>"5:00 PM"</f>
        <v>5:00 PM</v>
      </c>
      <c r="BS693" t="s">
        <v>120</v>
      </c>
      <c r="BT693">
        <v>0</v>
      </c>
      <c r="BU693">
        <v>3</v>
      </c>
      <c r="BV693" t="s">
        <v>113</v>
      </c>
      <c r="BW693">
        <v>0</v>
      </c>
      <c r="BX693" s="2" t="s">
        <v>8577</v>
      </c>
      <c r="BY693" t="s">
        <v>8578</v>
      </c>
      <c r="CA693" t="s">
        <v>8573</v>
      </c>
      <c r="CB693" t="s">
        <v>339</v>
      </c>
      <c r="CC693" s="3">
        <v>28001</v>
      </c>
      <c r="CD693" t="s">
        <v>8579</v>
      </c>
      <c r="CE693" t="s">
        <v>3059</v>
      </c>
      <c r="CF693" s="4">
        <v>10.78</v>
      </c>
      <c r="CG693" s="4">
        <v>20.100000000000001</v>
      </c>
      <c r="CH693" s="4">
        <v>16.170000000000002</v>
      </c>
      <c r="CI693" s="4">
        <v>30.15</v>
      </c>
      <c r="CJ693" t="s">
        <v>123</v>
      </c>
      <c r="CK693" t="s">
        <v>8580</v>
      </c>
      <c r="CL693" t="s">
        <v>8581</v>
      </c>
      <c r="CO693" t="s">
        <v>124</v>
      </c>
      <c r="CP693" t="s">
        <v>121</v>
      </c>
      <c r="CQ693" t="s">
        <v>121</v>
      </c>
      <c r="CR693" t="s">
        <v>121</v>
      </c>
      <c r="CS693" t="s">
        <v>113</v>
      </c>
      <c r="CT693" t="s">
        <v>121</v>
      </c>
      <c r="CU693" t="s">
        <v>121</v>
      </c>
      <c r="CV693" t="s">
        <v>485</v>
      </c>
      <c r="CW693" t="str">
        <f>"17043055672"</f>
        <v>17043055672</v>
      </c>
      <c r="CX693" t="s">
        <v>8576</v>
      </c>
      <c r="CY693" t="s">
        <v>124</v>
      </c>
      <c r="CZ693" t="s">
        <v>126</v>
      </c>
      <c r="DA693" t="s">
        <v>113</v>
      </c>
      <c r="DB693" t="s">
        <v>121</v>
      </c>
      <c r="DC693" t="s">
        <v>121</v>
      </c>
      <c r="DD693" t="s">
        <v>113</v>
      </c>
    </row>
    <row r="694" spans="1:113" ht="15" customHeight="1" x14ac:dyDescent="0.25">
      <c r="A694" t="s">
        <v>7857</v>
      </c>
      <c r="B694" t="s">
        <v>129</v>
      </c>
      <c r="C694" s="1">
        <v>44120.806776157406</v>
      </c>
      <c r="D694" s="1">
        <v>44160</v>
      </c>
      <c r="E694" t="s">
        <v>121</v>
      </c>
      <c r="F694" t="s">
        <v>199</v>
      </c>
      <c r="G694" t="s">
        <v>12788</v>
      </c>
      <c r="H694" t="s">
        <v>200</v>
      </c>
      <c r="I694">
        <v>4</v>
      </c>
      <c r="J694">
        <v>4</v>
      </c>
      <c r="K694" s="1">
        <v>44197</v>
      </c>
      <c r="L694" s="1">
        <v>44286</v>
      </c>
      <c r="M694" s="1">
        <v>44197</v>
      </c>
      <c r="N694" s="1">
        <v>44286</v>
      </c>
      <c r="O694" t="s">
        <v>115</v>
      </c>
      <c r="P694" t="s">
        <v>7858</v>
      </c>
      <c r="Q694" t="s">
        <v>7859</v>
      </c>
      <c r="R694" t="s">
        <v>7860</v>
      </c>
      <c r="S694" t="s">
        <v>124</v>
      </c>
      <c r="T694" t="s">
        <v>4556</v>
      </c>
      <c r="U694" t="s">
        <v>818</v>
      </c>
      <c r="V694" s="3">
        <v>3251</v>
      </c>
      <c r="W694" t="s">
        <v>117</v>
      </c>
      <c r="X694" t="s">
        <v>124</v>
      </c>
      <c r="Y694">
        <v>16037452244</v>
      </c>
      <c r="AA694">
        <v>721110</v>
      </c>
      <c r="AB694" t="s">
        <v>7861</v>
      </c>
      <c r="AC694" t="s">
        <v>3158</v>
      </c>
      <c r="AE694" t="s">
        <v>7862</v>
      </c>
      <c r="AF694" t="s">
        <v>7860</v>
      </c>
      <c r="AG694" t="s">
        <v>124</v>
      </c>
      <c r="AH694" t="s">
        <v>4556</v>
      </c>
      <c r="AI694" t="s">
        <v>818</v>
      </c>
      <c r="AJ694" s="3">
        <v>3251</v>
      </c>
      <c r="AK694" t="s">
        <v>117</v>
      </c>
      <c r="AL694" t="s">
        <v>124</v>
      </c>
      <c r="AM694">
        <v>16037452244</v>
      </c>
      <c r="AO694" t="s">
        <v>7863</v>
      </c>
      <c r="AP694" t="s">
        <v>141</v>
      </c>
      <c r="AQ694" t="s">
        <v>658</v>
      </c>
      <c r="AR694" t="s">
        <v>659</v>
      </c>
      <c r="AS694" t="s">
        <v>660</v>
      </c>
      <c r="AT694" t="s">
        <v>661</v>
      </c>
      <c r="AU694" t="s">
        <v>662</v>
      </c>
      <c r="AV694" t="s">
        <v>663</v>
      </c>
      <c r="AW694" t="s">
        <v>116</v>
      </c>
      <c r="AX694" s="3">
        <v>1701</v>
      </c>
      <c r="AY694" t="s">
        <v>117</v>
      </c>
      <c r="AZ694" t="s">
        <v>124</v>
      </c>
      <c r="BA694">
        <v>16179399444</v>
      </c>
      <c r="BC694" t="s">
        <v>664</v>
      </c>
      <c r="BD694" t="s">
        <v>665</v>
      </c>
      <c r="BE694" t="s">
        <v>116</v>
      </c>
      <c r="BF694" t="s">
        <v>666</v>
      </c>
      <c r="BG694" t="s">
        <v>818</v>
      </c>
      <c r="BH694" s="1">
        <v>44119.833333333336</v>
      </c>
      <c r="BI694">
        <v>35</v>
      </c>
      <c r="BJ694">
        <v>0</v>
      </c>
      <c r="BK694">
        <v>7</v>
      </c>
      <c r="BL694">
        <v>7</v>
      </c>
      <c r="BM694">
        <v>7</v>
      </c>
      <c r="BN694">
        <v>7</v>
      </c>
      <c r="BO694">
        <v>7</v>
      </c>
      <c r="BP694">
        <v>0</v>
      </c>
      <c r="BQ694" t="str">
        <f>"9:00 AM"</f>
        <v>9:00 AM</v>
      </c>
      <c r="BR694" t="str">
        <f>"4:00 PM"</f>
        <v>4:00 PM</v>
      </c>
      <c r="BS694" t="s">
        <v>120</v>
      </c>
      <c r="BT694">
        <v>0</v>
      </c>
      <c r="BU694">
        <v>12</v>
      </c>
      <c r="BV694" t="s">
        <v>113</v>
      </c>
      <c r="BW694">
        <v>0</v>
      </c>
      <c r="BX694" t="s">
        <v>7864</v>
      </c>
      <c r="BY694" t="s">
        <v>7860</v>
      </c>
      <c r="BZ694" t="s">
        <v>124</v>
      </c>
      <c r="CA694" t="s">
        <v>4556</v>
      </c>
      <c r="CB694" t="s">
        <v>818</v>
      </c>
      <c r="CC694" s="3">
        <v>3251</v>
      </c>
      <c r="CD694" t="s">
        <v>7865</v>
      </c>
      <c r="CE694" t="s">
        <v>7866</v>
      </c>
      <c r="CF694" s="4">
        <v>14.66</v>
      </c>
      <c r="CG694" s="4">
        <v>18</v>
      </c>
      <c r="CH694" s="4">
        <v>21.99</v>
      </c>
      <c r="CI694" s="4">
        <v>27</v>
      </c>
      <c r="CJ694" t="s">
        <v>123</v>
      </c>
      <c r="CK694" t="s">
        <v>7867</v>
      </c>
      <c r="CL694" t="s">
        <v>7868</v>
      </c>
      <c r="CO694" t="s">
        <v>124</v>
      </c>
      <c r="CP694" t="s">
        <v>113</v>
      </c>
      <c r="CQ694" t="s">
        <v>121</v>
      </c>
      <c r="CR694" t="s">
        <v>121</v>
      </c>
      <c r="CS694" t="s">
        <v>121</v>
      </c>
      <c r="CT694" t="s">
        <v>121</v>
      </c>
      <c r="CU694" t="s">
        <v>121</v>
      </c>
      <c r="CV694" t="s">
        <v>7869</v>
      </c>
      <c r="CW694" t="str">
        <f>"16037452244"</f>
        <v>16037452244</v>
      </c>
      <c r="CX694" t="s">
        <v>7863</v>
      </c>
      <c r="CY694" t="s">
        <v>124</v>
      </c>
      <c r="CZ694" t="s">
        <v>126</v>
      </c>
      <c r="DA694" t="s">
        <v>113</v>
      </c>
      <c r="DB694" t="s">
        <v>121</v>
      </c>
      <c r="DC694" t="s">
        <v>121</v>
      </c>
      <c r="DD694" t="s">
        <v>113</v>
      </c>
    </row>
    <row r="695" spans="1:113" ht="15" customHeight="1" x14ac:dyDescent="0.25">
      <c r="A695" t="s">
        <v>12415</v>
      </c>
      <c r="B695" t="s">
        <v>1009</v>
      </c>
      <c r="C695" s="1">
        <v>44121.014461921295</v>
      </c>
      <c r="D695" s="1">
        <v>44162</v>
      </c>
      <c r="E695" t="s">
        <v>113</v>
      </c>
      <c r="F695" t="s">
        <v>12416</v>
      </c>
      <c r="G695" t="s">
        <v>12833</v>
      </c>
      <c r="H695" t="s">
        <v>4172</v>
      </c>
      <c r="I695">
        <v>18</v>
      </c>
      <c r="J695">
        <v>18</v>
      </c>
      <c r="K695" s="1">
        <v>44211</v>
      </c>
      <c r="L695" s="1">
        <v>44515</v>
      </c>
      <c r="M695" s="1">
        <v>44211</v>
      </c>
      <c r="N695" s="1">
        <v>44515</v>
      </c>
      <c r="O695" t="s">
        <v>115</v>
      </c>
      <c r="P695" t="s">
        <v>12417</v>
      </c>
      <c r="R695" t="s">
        <v>12418</v>
      </c>
      <c r="T695" t="s">
        <v>6871</v>
      </c>
      <c r="U695" t="s">
        <v>952</v>
      </c>
      <c r="V695" s="3">
        <v>7090</v>
      </c>
      <c r="W695" t="s">
        <v>117</v>
      </c>
      <c r="Y695">
        <v>17329799126</v>
      </c>
      <c r="AA695">
        <v>611620</v>
      </c>
      <c r="AB695" t="s">
        <v>12419</v>
      </c>
      <c r="AC695" t="s">
        <v>992</v>
      </c>
      <c r="AD695" t="s">
        <v>9769</v>
      </c>
      <c r="AE695" t="s">
        <v>263</v>
      </c>
      <c r="AF695" t="s">
        <v>12418</v>
      </c>
      <c r="AH695" t="s">
        <v>6871</v>
      </c>
      <c r="AI695" t="s">
        <v>952</v>
      </c>
      <c r="AJ695" s="3">
        <v>7090</v>
      </c>
      <c r="AK695" t="s">
        <v>117</v>
      </c>
      <c r="AM695">
        <v>17329799216</v>
      </c>
      <c r="AO695" t="s">
        <v>12420</v>
      </c>
      <c r="AP695" t="s">
        <v>141</v>
      </c>
      <c r="AQ695" t="s">
        <v>12421</v>
      </c>
      <c r="AR695" t="s">
        <v>879</v>
      </c>
      <c r="AS695" t="s">
        <v>8497</v>
      </c>
      <c r="AT695" t="s">
        <v>12422</v>
      </c>
      <c r="AV695" t="s">
        <v>12423</v>
      </c>
      <c r="AW695" t="s">
        <v>952</v>
      </c>
      <c r="AX695" s="3">
        <v>7040</v>
      </c>
      <c r="AY695" t="s">
        <v>117</v>
      </c>
      <c r="BA695">
        <v>19737620700</v>
      </c>
      <c r="BC695" t="s">
        <v>12424</v>
      </c>
      <c r="BD695" t="s">
        <v>12425</v>
      </c>
      <c r="BE695" t="s">
        <v>952</v>
      </c>
      <c r="BF695" t="s">
        <v>274</v>
      </c>
      <c r="BG695" t="s">
        <v>952</v>
      </c>
      <c r="BH695" s="1">
        <v>44120.833333333336</v>
      </c>
      <c r="BI695">
        <v>35</v>
      </c>
      <c r="BJ695">
        <v>3</v>
      </c>
      <c r="BK695">
        <v>6</v>
      </c>
      <c r="BL695">
        <v>4</v>
      </c>
      <c r="BM695">
        <v>6</v>
      </c>
      <c r="BN695">
        <v>4</v>
      </c>
      <c r="BO695">
        <v>6</v>
      </c>
      <c r="BP695">
        <v>6</v>
      </c>
      <c r="BQ695" t="str">
        <f>"11:00 AM"</f>
        <v>11:00 AM</v>
      </c>
      <c r="BR695" t="str">
        <f>"4:00 PM"</f>
        <v>4:00 PM</v>
      </c>
      <c r="BS695" t="s">
        <v>120</v>
      </c>
      <c r="BT695">
        <v>0</v>
      </c>
      <c r="BU695">
        <v>12</v>
      </c>
      <c r="BV695" t="s">
        <v>113</v>
      </c>
      <c r="BW695">
        <v>0</v>
      </c>
      <c r="BX695" t="s">
        <v>125</v>
      </c>
      <c r="BY695" t="s">
        <v>12426</v>
      </c>
      <c r="BZ695" t="s">
        <v>12427</v>
      </c>
      <c r="CA695" t="s">
        <v>12428</v>
      </c>
      <c r="CB695" t="s">
        <v>952</v>
      </c>
      <c r="CC695" s="3">
        <v>7920</v>
      </c>
      <c r="CD695" t="s">
        <v>12429</v>
      </c>
      <c r="CE695" t="s">
        <v>1845</v>
      </c>
      <c r="CF695" s="4">
        <v>16.41</v>
      </c>
      <c r="CJ695" t="s">
        <v>123</v>
      </c>
      <c r="CL695" t="s">
        <v>12430</v>
      </c>
      <c r="CO695" t="s">
        <v>124</v>
      </c>
      <c r="CP695" t="s">
        <v>121</v>
      </c>
      <c r="CQ695" t="s">
        <v>113</v>
      </c>
      <c r="CR695" t="s">
        <v>113</v>
      </c>
      <c r="CS695" t="s">
        <v>113</v>
      </c>
      <c r="CT695" t="s">
        <v>121</v>
      </c>
      <c r="CU695" t="s">
        <v>113</v>
      </c>
      <c r="CV695" t="s">
        <v>12431</v>
      </c>
      <c r="CW695" t="str">
        <f>"18562386733"</f>
        <v>18562386733</v>
      </c>
      <c r="CX695" t="s">
        <v>12420</v>
      </c>
      <c r="CY695" t="s">
        <v>124</v>
      </c>
      <c r="CZ695" t="s">
        <v>126</v>
      </c>
      <c r="DA695" t="s">
        <v>113</v>
      </c>
      <c r="DB695" t="s">
        <v>113</v>
      </c>
      <c r="DC695" t="s">
        <v>121</v>
      </c>
      <c r="DD695" t="s">
        <v>113</v>
      </c>
    </row>
    <row r="696" spans="1:113" ht="15" customHeight="1" x14ac:dyDescent="0.25">
      <c r="A696" t="s">
        <v>1061</v>
      </c>
      <c r="B696" t="s">
        <v>129</v>
      </c>
      <c r="C696" s="1">
        <v>44121.256842361108</v>
      </c>
      <c r="D696" s="1">
        <v>44166</v>
      </c>
      <c r="E696" t="s">
        <v>113</v>
      </c>
      <c r="F696" t="s">
        <v>587</v>
      </c>
      <c r="G696" t="s">
        <v>12786</v>
      </c>
      <c r="H696" t="s">
        <v>131</v>
      </c>
      <c r="I696">
        <v>15</v>
      </c>
      <c r="J696">
        <v>15</v>
      </c>
      <c r="K696" s="1">
        <v>44210</v>
      </c>
      <c r="L696" s="1">
        <v>44512</v>
      </c>
      <c r="M696" s="1">
        <v>44210</v>
      </c>
      <c r="N696" s="1">
        <v>44512</v>
      </c>
      <c r="O696" t="s">
        <v>115</v>
      </c>
      <c r="P696" t="s">
        <v>1062</v>
      </c>
      <c r="R696" t="s">
        <v>1063</v>
      </c>
      <c r="T696" t="s">
        <v>1064</v>
      </c>
      <c r="U696" t="s">
        <v>493</v>
      </c>
      <c r="V696" s="3">
        <v>55357</v>
      </c>
      <c r="W696" t="s">
        <v>117</v>
      </c>
      <c r="Y696">
        <v>17634987574</v>
      </c>
      <c r="AA696">
        <v>56173</v>
      </c>
      <c r="AB696" t="s">
        <v>1065</v>
      </c>
      <c r="AC696" t="s">
        <v>786</v>
      </c>
      <c r="AE696" t="s">
        <v>161</v>
      </c>
      <c r="AF696" t="s">
        <v>1066</v>
      </c>
      <c r="AH696" t="s">
        <v>1064</v>
      </c>
      <c r="AI696" t="s">
        <v>493</v>
      </c>
      <c r="AJ696" s="3">
        <v>55357</v>
      </c>
      <c r="AK696" t="s">
        <v>117</v>
      </c>
      <c r="AM696">
        <v>17634987574</v>
      </c>
      <c r="AO696" t="s">
        <v>124</v>
      </c>
      <c r="AP696" t="s">
        <v>239</v>
      </c>
      <c r="AQ696" t="s">
        <v>1067</v>
      </c>
      <c r="AR696" t="s">
        <v>1068</v>
      </c>
      <c r="AT696" t="s">
        <v>520</v>
      </c>
      <c r="AV696" t="s">
        <v>521</v>
      </c>
      <c r="AW696" t="s">
        <v>522</v>
      </c>
      <c r="AX696" s="3">
        <v>74132</v>
      </c>
      <c r="AY696" t="s">
        <v>117</v>
      </c>
      <c r="AZ696" t="s">
        <v>522</v>
      </c>
      <c r="BA696">
        <v>19189065212</v>
      </c>
      <c r="BC696" t="s">
        <v>1069</v>
      </c>
      <c r="BD696" t="s">
        <v>525</v>
      </c>
      <c r="BG696" t="s">
        <v>493</v>
      </c>
      <c r="BH696" s="1">
        <v>44097.833333333336</v>
      </c>
      <c r="BI696">
        <v>40</v>
      </c>
      <c r="BJ696">
        <v>0</v>
      </c>
      <c r="BK696">
        <v>6.67</v>
      </c>
      <c r="BL696">
        <v>6.67</v>
      </c>
      <c r="BM696">
        <v>6.67</v>
      </c>
      <c r="BN696">
        <v>6.67</v>
      </c>
      <c r="BO696">
        <v>6.67</v>
      </c>
      <c r="BP696">
        <v>6.67</v>
      </c>
      <c r="BQ696" t="str">
        <f>"7:00 AM"</f>
        <v>7:00 AM</v>
      </c>
      <c r="BR696" t="str">
        <f>"5:00 PM"</f>
        <v>5:00 PM</v>
      </c>
      <c r="BS696" t="s">
        <v>120</v>
      </c>
      <c r="BT696">
        <v>0</v>
      </c>
      <c r="BU696">
        <v>0</v>
      </c>
      <c r="BV696" t="s">
        <v>113</v>
      </c>
      <c r="BW696">
        <v>0</v>
      </c>
      <c r="BX696" t="s">
        <v>1070</v>
      </c>
      <c r="BY696" t="s">
        <v>1063</v>
      </c>
      <c r="CA696" t="s">
        <v>1064</v>
      </c>
      <c r="CB696" t="s">
        <v>493</v>
      </c>
      <c r="CC696" s="3">
        <v>55357</v>
      </c>
      <c r="CD696" t="s">
        <v>1071</v>
      </c>
      <c r="CE696" t="s">
        <v>701</v>
      </c>
      <c r="CF696" s="4">
        <v>17.78</v>
      </c>
      <c r="CH696" s="4">
        <v>26.67</v>
      </c>
      <c r="CJ696" t="s">
        <v>123</v>
      </c>
      <c r="CK696" s="2" t="s">
        <v>1072</v>
      </c>
      <c r="CL696" t="s">
        <v>1073</v>
      </c>
      <c r="CO696" t="s">
        <v>124</v>
      </c>
      <c r="CP696" t="s">
        <v>121</v>
      </c>
      <c r="CQ696" t="s">
        <v>121</v>
      </c>
      <c r="CR696" t="s">
        <v>121</v>
      </c>
      <c r="CS696" t="s">
        <v>113</v>
      </c>
      <c r="CT696" t="s">
        <v>121</v>
      </c>
      <c r="CU696" t="s">
        <v>121</v>
      </c>
      <c r="CV696" t="s">
        <v>1074</v>
      </c>
      <c r="CW696" t="str">
        <f>"17634987574"</f>
        <v>17634987574</v>
      </c>
      <c r="CX696" t="s">
        <v>124</v>
      </c>
      <c r="CY696" t="s">
        <v>534</v>
      </c>
      <c r="CZ696" t="s">
        <v>126</v>
      </c>
      <c r="DA696" t="s">
        <v>113</v>
      </c>
      <c r="DB696" t="s">
        <v>121</v>
      </c>
      <c r="DC696" t="s">
        <v>121</v>
      </c>
      <c r="DD696" t="s">
        <v>113</v>
      </c>
    </row>
    <row r="697" spans="1:113" ht="15" customHeight="1" x14ac:dyDescent="0.25">
      <c r="A697" t="s">
        <v>11912</v>
      </c>
      <c r="B697" t="s">
        <v>835</v>
      </c>
      <c r="C697" s="1">
        <v>44121.266203587962</v>
      </c>
      <c r="D697" s="1">
        <v>44141</v>
      </c>
      <c r="E697" t="s">
        <v>113</v>
      </c>
      <c r="F697" t="s">
        <v>1843</v>
      </c>
      <c r="G697" t="s">
        <v>12791</v>
      </c>
      <c r="H697" t="s">
        <v>283</v>
      </c>
      <c r="I697">
        <v>12</v>
      </c>
      <c r="K697" s="1">
        <v>44196</v>
      </c>
      <c r="L697" s="1">
        <v>44454</v>
      </c>
      <c r="O697" t="s">
        <v>132</v>
      </c>
      <c r="P697" t="s">
        <v>11913</v>
      </c>
      <c r="R697" t="s">
        <v>11914</v>
      </c>
      <c r="S697">
        <v>1712</v>
      </c>
      <c r="T697" t="s">
        <v>11915</v>
      </c>
      <c r="U697" t="s">
        <v>234</v>
      </c>
      <c r="V697" s="3">
        <v>32408</v>
      </c>
      <c r="W697" t="s">
        <v>117</v>
      </c>
      <c r="Y697">
        <v>17863285408</v>
      </c>
      <c r="AA697">
        <v>56172</v>
      </c>
      <c r="AB697" t="s">
        <v>11916</v>
      </c>
      <c r="AC697" t="s">
        <v>11917</v>
      </c>
      <c r="AE697" t="s">
        <v>263</v>
      </c>
      <c r="AF697" t="s">
        <v>11918</v>
      </c>
      <c r="AG697">
        <v>1712</v>
      </c>
      <c r="AH697" t="s">
        <v>11919</v>
      </c>
      <c r="AI697" t="s">
        <v>234</v>
      </c>
      <c r="AJ697" s="3">
        <v>32408</v>
      </c>
      <c r="AK697" t="s">
        <v>117</v>
      </c>
      <c r="AM697">
        <v>17863285408</v>
      </c>
      <c r="AO697" t="s">
        <v>11920</v>
      </c>
      <c r="BG697" t="s">
        <v>818</v>
      </c>
      <c r="BH697" s="1">
        <v>44118.833333333336</v>
      </c>
      <c r="BI697">
        <v>40</v>
      </c>
      <c r="BJ697">
        <v>6</v>
      </c>
      <c r="BK697">
        <v>6</v>
      </c>
      <c r="BL697">
        <v>5</v>
      </c>
      <c r="BM697">
        <v>5</v>
      </c>
      <c r="BN697">
        <v>6</v>
      </c>
      <c r="BO697">
        <v>6</v>
      </c>
      <c r="BP697">
        <v>6</v>
      </c>
      <c r="BQ697" t="str">
        <f>"8:00 AM"</f>
        <v>8:00 AM</v>
      </c>
      <c r="BR697" t="str">
        <f>"8:00 PM"</f>
        <v>8:00 PM</v>
      </c>
      <c r="BS697" t="s">
        <v>120</v>
      </c>
      <c r="BT697">
        <v>0</v>
      </c>
      <c r="BU697">
        <v>1</v>
      </c>
      <c r="BV697" t="s">
        <v>113</v>
      </c>
      <c r="BW697">
        <v>0</v>
      </c>
      <c r="BX697" t="s">
        <v>11921</v>
      </c>
      <c r="BY697" t="s">
        <v>11922</v>
      </c>
      <c r="CA697" t="s">
        <v>11923</v>
      </c>
      <c r="CB697" t="s">
        <v>818</v>
      </c>
      <c r="CC697" s="3">
        <v>3845</v>
      </c>
      <c r="CE697" t="s">
        <v>829</v>
      </c>
      <c r="CF697" s="4">
        <v>13.12</v>
      </c>
      <c r="CG697" s="4">
        <v>13.12</v>
      </c>
      <c r="CH697" s="4">
        <v>19.68</v>
      </c>
      <c r="CI697" s="4">
        <v>19.68</v>
      </c>
      <c r="CJ697" t="s">
        <v>123</v>
      </c>
      <c r="CL697" t="s">
        <v>11924</v>
      </c>
      <c r="CO697" t="s">
        <v>124</v>
      </c>
      <c r="CP697" t="s">
        <v>113</v>
      </c>
      <c r="CQ697" t="s">
        <v>113</v>
      </c>
      <c r="CR697" t="s">
        <v>121</v>
      </c>
      <c r="CS697" t="s">
        <v>113</v>
      </c>
      <c r="CT697" t="s">
        <v>121</v>
      </c>
      <c r="CU697" t="s">
        <v>121</v>
      </c>
      <c r="CV697" t="s">
        <v>11925</v>
      </c>
      <c r="CW697" t="str">
        <f>"17864929774"</f>
        <v>17864929774</v>
      </c>
      <c r="CX697" t="s">
        <v>11926</v>
      </c>
      <c r="CY697" t="s">
        <v>124</v>
      </c>
      <c r="CZ697" t="s">
        <v>126</v>
      </c>
      <c r="DA697" t="s">
        <v>113</v>
      </c>
      <c r="DB697" t="s">
        <v>113</v>
      </c>
      <c r="DC697" t="s">
        <v>121</v>
      </c>
      <c r="DD697" t="s">
        <v>113</v>
      </c>
    </row>
    <row r="698" spans="1:113" ht="15" customHeight="1" x14ac:dyDescent="0.25">
      <c r="A698" t="s">
        <v>8597</v>
      </c>
      <c r="B698" t="s">
        <v>1009</v>
      </c>
      <c r="C698" s="1">
        <v>44121.340939583337</v>
      </c>
      <c r="D698" s="1">
        <v>44160</v>
      </c>
      <c r="E698" t="s">
        <v>113</v>
      </c>
      <c r="F698" t="s">
        <v>1674</v>
      </c>
      <c r="G698" t="s">
        <v>12810</v>
      </c>
      <c r="H698" t="s">
        <v>1675</v>
      </c>
      <c r="I698">
        <v>25</v>
      </c>
      <c r="J698">
        <v>25</v>
      </c>
      <c r="K698" s="1">
        <v>44211</v>
      </c>
      <c r="L698" s="1">
        <v>44499</v>
      </c>
      <c r="M698" s="1">
        <v>44211</v>
      </c>
      <c r="N698" s="1">
        <v>44499</v>
      </c>
      <c r="O698" t="s">
        <v>132</v>
      </c>
      <c r="P698" t="s">
        <v>8598</v>
      </c>
      <c r="R698" t="s">
        <v>8599</v>
      </c>
      <c r="T698" t="s">
        <v>8600</v>
      </c>
      <c r="U698" t="s">
        <v>299</v>
      </c>
      <c r="V698" s="3">
        <v>93657</v>
      </c>
      <c r="W698" t="s">
        <v>117</v>
      </c>
      <c r="Y698">
        <v>15596965471</v>
      </c>
      <c r="AA698">
        <v>71399</v>
      </c>
      <c r="AB698" t="s">
        <v>1752</v>
      </c>
      <c r="AC698" t="s">
        <v>8601</v>
      </c>
      <c r="AE698" t="s">
        <v>161</v>
      </c>
      <c r="AF698" t="s">
        <v>8599</v>
      </c>
      <c r="AH698" t="s">
        <v>8600</v>
      </c>
      <c r="AI698" t="s">
        <v>299</v>
      </c>
      <c r="AJ698" s="3">
        <v>93657</v>
      </c>
      <c r="AK698" t="s">
        <v>117</v>
      </c>
      <c r="AM698">
        <v>15596965471</v>
      </c>
      <c r="AO698" t="s">
        <v>8602</v>
      </c>
      <c r="AP698" t="s">
        <v>239</v>
      </c>
      <c r="AQ698" t="s">
        <v>991</v>
      </c>
      <c r="AR698" t="s">
        <v>992</v>
      </c>
      <c r="AS698" t="s">
        <v>993</v>
      </c>
      <c r="AT698" t="s">
        <v>994</v>
      </c>
      <c r="AU698" t="s">
        <v>995</v>
      </c>
      <c r="AV698" t="s">
        <v>996</v>
      </c>
      <c r="AW698" t="s">
        <v>158</v>
      </c>
      <c r="AX698" s="3">
        <v>78550</v>
      </c>
      <c r="AY698" t="s">
        <v>117</v>
      </c>
      <c r="AZ698" t="s">
        <v>124</v>
      </c>
      <c r="BA698">
        <v>19564408720</v>
      </c>
      <c r="BB698">
        <v>0</v>
      </c>
      <c r="BC698" t="s">
        <v>997</v>
      </c>
      <c r="BD698" t="s">
        <v>998</v>
      </c>
      <c r="BG698" t="s">
        <v>299</v>
      </c>
      <c r="BH698" s="1">
        <v>44120.833333333336</v>
      </c>
      <c r="BI698">
        <v>40</v>
      </c>
      <c r="BJ698">
        <v>8</v>
      </c>
      <c r="BK698">
        <v>0</v>
      </c>
      <c r="BL698">
        <v>0</v>
      </c>
      <c r="BM698">
        <v>8</v>
      </c>
      <c r="BN698">
        <v>8</v>
      </c>
      <c r="BO698">
        <v>8</v>
      </c>
      <c r="BP698">
        <v>8</v>
      </c>
      <c r="BQ698" t="str">
        <f>"1:00 PM"</f>
        <v>1:00 PM</v>
      </c>
      <c r="BR698" t="str">
        <f>"10:00 PM"</f>
        <v>10:00 PM</v>
      </c>
      <c r="BS698" t="s">
        <v>120</v>
      </c>
      <c r="BT698">
        <v>0</v>
      </c>
      <c r="BU698">
        <v>0</v>
      </c>
      <c r="BV698" t="s">
        <v>113</v>
      </c>
      <c r="BW698">
        <v>0</v>
      </c>
      <c r="BX698" t="s">
        <v>999</v>
      </c>
      <c r="BY698" t="s">
        <v>8599</v>
      </c>
      <c r="CA698" t="s">
        <v>8600</v>
      </c>
      <c r="CB698" t="s">
        <v>299</v>
      </c>
      <c r="CC698" s="3">
        <v>93657</v>
      </c>
      <c r="CD698" t="s">
        <v>6741</v>
      </c>
      <c r="CE698" t="s">
        <v>6742</v>
      </c>
      <c r="CF698" s="4">
        <v>14</v>
      </c>
      <c r="CG698" s="4">
        <v>15.2</v>
      </c>
      <c r="CJ698" t="s">
        <v>123</v>
      </c>
      <c r="CK698" t="s">
        <v>1004</v>
      </c>
      <c r="CL698" t="s">
        <v>8603</v>
      </c>
      <c r="CO698" t="s">
        <v>124</v>
      </c>
      <c r="CP698" t="s">
        <v>121</v>
      </c>
      <c r="CQ698" t="s">
        <v>121</v>
      </c>
      <c r="CR698" t="s">
        <v>113</v>
      </c>
      <c r="CS698" t="s">
        <v>121</v>
      </c>
      <c r="CT698" t="s">
        <v>121</v>
      </c>
      <c r="CU698" t="s">
        <v>121</v>
      </c>
      <c r="CV698" t="s">
        <v>8604</v>
      </c>
      <c r="CW698" t="str">
        <f>"15596965471"</f>
        <v>15596965471</v>
      </c>
      <c r="CX698" t="s">
        <v>8602</v>
      </c>
      <c r="CY698" t="s">
        <v>124</v>
      </c>
      <c r="CZ698" t="s">
        <v>126</v>
      </c>
      <c r="DA698" t="s">
        <v>113</v>
      </c>
      <c r="DB698" t="s">
        <v>113</v>
      </c>
      <c r="DC698" t="s">
        <v>121</v>
      </c>
      <c r="DD698" t="s">
        <v>113</v>
      </c>
    </row>
    <row r="699" spans="1:113" ht="15" customHeight="1" x14ac:dyDescent="0.25">
      <c r="A699" t="s">
        <v>10653</v>
      </c>
      <c r="B699" t="s">
        <v>1009</v>
      </c>
      <c r="C699" s="1">
        <v>44121.355234259259</v>
      </c>
      <c r="D699" s="1">
        <v>44162</v>
      </c>
      <c r="E699" t="s">
        <v>113</v>
      </c>
      <c r="F699" t="s">
        <v>10654</v>
      </c>
      <c r="G699" t="s">
        <v>12810</v>
      </c>
      <c r="H699" t="s">
        <v>1675</v>
      </c>
      <c r="I699">
        <v>8</v>
      </c>
      <c r="J699">
        <v>8</v>
      </c>
      <c r="K699" s="1">
        <v>44211</v>
      </c>
      <c r="L699" s="1">
        <v>44514</v>
      </c>
      <c r="M699" s="1">
        <v>44211</v>
      </c>
      <c r="N699" s="1">
        <v>44514</v>
      </c>
      <c r="O699" t="s">
        <v>132</v>
      </c>
      <c r="P699" t="s">
        <v>10655</v>
      </c>
      <c r="Q699" t="s">
        <v>127</v>
      </c>
      <c r="R699" t="s">
        <v>10656</v>
      </c>
      <c r="S699" t="s">
        <v>10657</v>
      </c>
      <c r="T699" t="s">
        <v>8849</v>
      </c>
      <c r="U699" t="s">
        <v>522</v>
      </c>
      <c r="V699" s="3">
        <v>74804</v>
      </c>
      <c r="W699" t="s">
        <v>117</v>
      </c>
      <c r="Y699">
        <v>19188557775</v>
      </c>
      <c r="AA699">
        <v>71399</v>
      </c>
      <c r="AB699" t="s">
        <v>10658</v>
      </c>
      <c r="AC699" t="s">
        <v>10659</v>
      </c>
      <c r="AE699" t="s">
        <v>161</v>
      </c>
      <c r="AF699" t="s">
        <v>10656</v>
      </c>
      <c r="AG699" t="s">
        <v>10657</v>
      </c>
      <c r="AH699" t="s">
        <v>8849</v>
      </c>
      <c r="AI699" t="s">
        <v>522</v>
      </c>
      <c r="AJ699" s="3">
        <v>74804</v>
      </c>
      <c r="AK699" t="s">
        <v>117</v>
      </c>
      <c r="AM699">
        <v>19188557775</v>
      </c>
      <c r="AO699" t="s">
        <v>10660</v>
      </c>
      <c r="AP699" t="s">
        <v>239</v>
      </c>
      <c r="AQ699" t="s">
        <v>991</v>
      </c>
      <c r="AR699" t="s">
        <v>992</v>
      </c>
      <c r="AS699" t="s">
        <v>993</v>
      </c>
      <c r="AT699" t="s">
        <v>994</v>
      </c>
      <c r="AU699" t="s">
        <v>995</v>
      </c>
      <c r="AV699" t="s">
        <v>996</v>
      </c>
      <c r="AW699" t="s">
        <v>158</v>
      </c>
      <c r="AX699" s="3">
        <v>78550</v>
      </c>
      <c r="AY699" t="s">
        <v>117</v>
      </c>
      <c r="AZ699" t="s">
        <v>124</v>
      </c>
      <c r="BA699">
        <v>19564408720</v>
      </c>
      <c r="BB699">
        <v>0</v>
      </c>
      <c r="BC699" t="s">
        <v>1143</v>
      </c>
      <c r="BD699" t="s">
        <v>998</v>
      </c>
      <c r="BG699" t="s">
        <v>522</v>
      </c>
      <c r="BH699" s="1">
        <v>44120.833333333336</v>
      </c>
      <c r="BI699">
        <v>40</v>
      </c>
      <c r="BJ699">
        <v>8</v>
      </c>
      <c r="BK699">
        <v>0</v>
      </c>
      <c r="BL699">
        <v>0</v>
      </c>
      <c r="BM699">
        <v>8</v>
      </c>
      <c r="BN699">
        <v>8</v>
      </c>
      <c r="BO699">
        <v>8</v>
      </c>
      <c r="BP699">
        <v>8</v>
      </c>
      <c r="BQ699" t="str">
        <f>"1:00 PM"</f>
        <v>1:00 PM</v>
      </c>
      <c r="BR699" t="str">
        <f>"10:00 PM"</f>
        <v>10:00 PM</v>
      </c>
      <c r="BS699" t="s">
        <v>120</v>
      </c>
      <c r="BT699">
        <v>0</v>
      </c>
      <c r="BU699">
        <v>0</v>
      </c>
      <c r="BV699" t="s">
        <v>113</v>
      </c>
      <c r="BW699">
        <v>0</v>
      </c>
      <c r="BX699" t="s">
        <v>999</v>
      </c>
      <c r="BY699" t="s">
        <v>10656</v>
      </c>
      <c r="CA699" t="s">
        <v>8849</v>
      </c>
      <c r="CB699" t="s">
        <v>522</v>
      </c>
      <c r="CC699" s="3">
        <v>74804</v>
      </c>
      <c r="CD699" t="s">
        <v>8850</v>
      </c>
      <c r="CE699" t="s">
        <v>5783</v>
      </c>
      <c r="CF699" s="4">
        <v>8.9600000000000009</v>
      </c>
      <c r="CG699" s="4">
        <v>10.6</v>
      </c>
      <c r="CJ699" t="s">
        <v>123</v>
      </c>
      <c r="CK699" t="s">
        <v>1004</v>
      </c>
      <c r="CL699" t="s">
        <v>10661</v>
      </c>
      <c r="CO699" t="s">
        <v>124</v>
      </c>
      <c r="CP699" t="s">
        <v>121</v>
      </c>
      <c r="CQ699" t="s">
        <v>121</v>
      </c>
      <c r="CR699" t="s">
        <v>113</v>
      </c>
      <c r="CS699" t="s">
        <v>121</v>
      </c>
      <c r="CT699" t="s">
        <v>121</v>
      </c>
      <c r="CU699" t="s">
        <v>121</v>
      </c>
      <c r="CV699" t="s">
        <v>4998</v>
      </c>
      <c r="CW699" t="str">
        <f>"19188557775"</f>
        <v>19188557775</v>
      </c>
      <c r="CX699" t="s">
        <v>10660</v>
      </c>
      <c r="CY699" t="s">
        <v>124</v>
      </c>
      <c r="CZ699" t="s">
        <v>126</v>
      </c>
      <c r="DA699" t="s">
        <v>113</v>
      </c>
      <c r="DB699" t="s">
        <v>121</v>
      </c>
      <c r="DC699" t="s">
        <v>121</v>
      </c>
      <c r="DD699" t="s">
        <v>113</v>
      </c>
    </row>
    <row r="700" spans="1:113" ht="15" customHeight="1" x14ac:dyDescent="0.25">
      <c r="A700" t="s">
        <v>9979</v>
      </c>
      <c r="B700" t="s">
        <v>835</v>
      </c>
      <c r="C700" s="1">
        <v>44121.384731134262</v>
      </c>
      <c r="D700" s="1">
        <v>44160</v>
      </c>
      <c r="E700" t="s">
        <v>113</v>
      </c>
      <c r="F700" t="s">
        <v>964</v>
      </c>
      <c r="G700" t="s">
        <v>12786</v>
      </c>
      <c r="H700" t="s">
        <v>131</v>
      </c>
      <c r="I700">
        <v>70</v>
      </c>
      <c r="K700" s="1">
        <v>44211</v>
      </c>
      <c r="L700" s="1">
        <v>44515</v>
      </c>
      <c r="O700" t="s">
        <v>115</v>
      </c>
      <c r="P700" t="s">
        <v>9980</v>
      </c>
      <c r="R700" t="s">
        <v>9981</v>
      </c>
      <c r="T700" t="s">
        <v>9982</v>
      </c>
      <c r="U700" t="s">
        <v>158</v>
      </c>
      <c r="V700" s="3">
        <v>77803</v>
      </c>
      <c r="W700" t="s">
        <v>117</v>
      </c>
      <c r="Y700">
        <v>19798237551</v>
      </c>
      <c r="AA700">
        <v>56173</v>
      </c>
      <c r="AB700" t="s">
        <v>9983</v>
      </c>
      <c r="AC700" t="s">
        <v>9984</v>
      </c>
      <c r="AE700" t="s">
        <v>9985</v>
      </c>
      <c r="AF700" t="s">
        <v>9981</v>
      </c>
      <c r="AH700" t="s">
        <v>2660</v>
      </c>
      <c r="AI700" t="s">
        <v>158</v>
      </c>
      <c r="AJ700" s="3">
        <v>77803</v>
      </c>
      <c r="AK700" t="s">
        <v>117</v>
      </c>
      <c r="AM700">
        <v>19798237551</v>
      </c>
      <c r="AO700" t="s">
        <v>124</v>
      </c>
      <c r="AP700" t="s">
        <v>239</v>
      </c>
      <c r="AQ700" t="s">
        <v>756</v>
      </c>
      <c r="AR700" t="s">
        <v>757</v>
      </c>
      <c r="AT700" t="s">
        <v>975</v>
      </c>
      <c r="AV700" t="s">
        <v>760</v>
      </c>
      <c r="AW700" t="s">
        <v>610</v>
      </c>
      <c r="AX700" s="3">
        <v>22903</v>
      </c>
      <c r="AY700" t="s">
        <v>117</v>
      </c>
      <c r="BA700">
        <v>14342634300</v>
      </c>
      <c r="BC700" t="s">
        <v>1201</v>
      </c>
      <c r="BD700" t="s">
        <v>762</v>
      </c>
      <c r="BG700" t="s">
        <v>158</v>
      </c>
      <c r="BH700" s="1">
        <v>44120.833333333336</v>
      </c>
      <c r="BI700">
        <v>40</v>
      </c>
      <c r="BJ700">
        <v>0</v>
      </c>
      <c r="BK700">
        <v>8</v>
      </c>
      <c r="BL700">
        <v>8</v>
      </c>
      <c r="BM700">
        <v>8</v>
      </c>
      <c r="BN700">
        <v>8</v>
      </c>
      <c r="BO700">
        <v>8</v>
      </c>
      <c r="BP700">
        <v>0</v>
      </c>
      <c r="BQ700" t="str">
        <f>"7:00 AM"</f>
        <v>7:00 AM</v>
      </c>
      <c r="BR700" t="str">
        <f>"3:30 PM"</f>
        <v>3:30 PM</v>
      </c>
      <c r="BS700" t="s">
        <v>120</v>
      </c>
      <c r="BT700">
        <v>0</v>
      </c>
      <c r="BU700">
        <v>0</v>
      </c>
      <c r="BV700" t="s">
        <v>113</v>
      </c>
      <c r="BW700">
        <v>0</v>
      </c>
      <c r="BX700" t="s">
        <v>9986</v>
      </c>
      <c r="BY700" t="s">
        <v>9987</v>
      </c>
      <c r="CA700" t="s">
        <v>2660</v>
      </c>
      <c r="CB700" t="s">
        <v>158</v>
      </c>
      <c r="CC700" s="3">
        <v>77803</v>
      </c>
      <c r="CD700" t="s">
        <v>1533</v>
      </c>
      <c r="CE700" t="s">
        <v>1534</v>
      </c>
      <c r="CF700" s="4">
        <v>14.04</v>
      </c>
      <c r="CH700" s="4">
        <v>21.06</v>
      </c>
      <c r="CJ700" t="s">
        <v>123</v>
      </c>
      <c r="CK700" t="s">
        <v>1745</v>
      </c>
      <c r="CL700" t="s">
        <v>9988</v>
      </c>
      <c r="CO700" t="s">
        <v>124</v>
      </c>
      <c r="CP700" t="s">
        <v>121</v>
      </c>
      <c r="CQ700" t="s">
        <v>121</v>
      </c>
      <c r="CR700" t="s">
        <v>121</v>
      </c>
      <c r="CS700" t="s">
        <v>121</v>
      </c>
      <c r="CT700" t="s">
        <v>121</v>
      </c>
      <c r="CU700" t="s">
        <v>121</v>
      </c>
      <c r="CV700" t="s">
        <v>9989</v>
      </c>
      <c r="CW700" t="str">
        <f>"19798237551"</f>
        <v>19798237551</v>
      </c>
      <c r="CX700" t="s">
        <v>124</v>
      </c>
      <c r="CY700" t="s">
        <v>1094</v>
      </c>
      <c r="CZ700" t="s">
        <v>126</v>
      </c>
      <c r="DA700" t="s">
        <v>113</v>
      </c>
      <c r="DB700" t="s">
        <v>121</v>
      </c>
      <c r="DC700" t="s">
        <v>121</v>
      </c>
      <c r="DD700" t="s">
        <v>113</v>
      </c>
      <c r="DE700" t="s">
        <v>1080</v>
      </c>
      <c r="DF700" t="s">
        <v>773</v>
      </c>
      <c r="DH700" t="s">
        <v>762</v>
      </c>
      <c r="DI700" t="s">
        <v>1201</v>
      </c>
    </row>
    <row r="701" spans="1:113" ht="15" customHeight="1" x14ac:dyDescent="0.25">
      <c r="A701" t="s">
        <v>5724</v>
      </c>
      <c r="B701" t="s">
        <v>1009</v>
      </c>
      <c r="C701" s="1">
        <v>44121.389504398147</v>
      </c>
      <c r="D701" s="1">
        <v>44174</v>
      </c>
      <c r="E701" t="s">
        <v>113</v>
      </c>
      <c r="F701" t="s">
        <v>2603</v>
      </c>
      <c r="G701" t="s">
        <v>12812</v>
      </c>
      <c r="H701" t="s">
        <v>1775</v>
      </c>
      <c r="I701">
        <v>6</v>
      </c>
      <c r="J701">
        <v>6</v>
      </c>
      <c r="K701" s="1">
        <v>44211</v>
      </c>
      <c r="L701" s="1">
        <v>44484</v>
      </c>
      <c r="M701" s="1">
        <v>44211</v>
      </c>
      <c r="N701" s="1">
        <v>44484</v>
      </c>
      <c r="O701" t="s">
        <v>115</v>
      </c>
      <c r="P701" t="s">
        <v>5725</v>
      </c>
      <c r="R701" t="s">
        <v>5726</v>
      </c>
      <c r="T701" t="s">
        <v>3919</v>
      </c>
      <c r="U701" t="s">
        <v>339</v>
      </c>
      <c r="V701" s="3">
        <v>28079</v>
      </c>
      <c r="W701" t="s">
        <v>117</v>
      </c>
      <c r="Y701">
        <v>17048828443</v>
      </c>
      <c r="AA701">
        <v>23831</v>
      </c>
      <c r="AB701" t="s">
        <v>5727</v>
      </c>
      <c r="AC701" t="s">
        <v>5728</v>
      </c>
      <c r="AE701" t="s">
        <v>5729</v>
      </c>
      <c r="AF701" t="s">
        <v>5726</v>
      </c>
      <c r="AH701" t="s">
        <v>3919</v>
      </c>
      <c r="AI701" t="s">
        <v>339</v>
      </c>
      <c r="AJ701" s="3">
        <v>28079</v>
      </c>
      <c r="AK701" t="s">
        <v>117</v>
      </c>
      <c r="AM701">
        <v>17048828443</v>
      </c>
      <c r="AO701" t="s">
        <v>5730</v>
      </c>
      <c r="AP701" t="s">
        <v>141</v>
      </c>
      <c r="AQ701" t="s">
        <v>4056</v>
      </c>
      <c r="AR701" t="s">
        <v>4060</v>
      </c>
      <c r="AT701" t="s">
        <v>4061</v>
      </c>
      <c r="AV701" t="s">
        <v>157</v>
      </c>
      <c r="AW701" t="s">
        <v>158</v>
      </c>
      <c r="AX701" s="3">
        <v>78737</v>
      </c>
      <c r="AY701" t="s">
        <v>117</v>
      </c>
      <c r="BA701">
        <v>15128942128</v>
      </c>
      <c r="BC701" t="s">
        <v>5346</v>
      </c>
      <c r="BD701" t="s">
        <v>5347</v>
      </c>
      <c r="BE701" t="s">
        <v>158</v>
      </c>
      <c r="BF701" t="s">
        <v>402</v>
      </c>
      <c r="BG701" t="s">
        <v>339</v>
      </c>
      <c r="BH701" s="1">
        <v>44120.833333333336</v>
      </c>
      <c r="BI701">
        <v>40</v>
      </c>
      <c r="BJ701">
        <v>0</v>
      </c>
      <c r="BK701">
        <v>8</v>
      </c>
      <c r="BL701">
        <v>8</v>
      </c>
      <c r="BM701">
        <v>8</v>
      </c>
      <c r="BN701">
        <v>8</v>
      </c>
      <c r="BO701">
        <v>8</v>
      </c>
      <c r="BP701">
        <v>0</v>
      </c>
      <c r="BQ701" t="str">
        <f>"6:00 AM"</f>
        <v>6:00 AM</v>
      </c>
      <c r="BR701" t="str">
        <f>"3:00 PM"</f>
        <v>3:00 PM</v>
      </c>
      <c r="BS701" t="s">
        <v>120</v>
      </c>
      <c r="BT701">
        <v>0</v>
      </c>
      <c r="BU701">
        <v>1</v>
      </c>
      <c r="BV701" t="s">
        <v>113</v>
      </c>
      <c r="BW701">
        <v>0</v>
      </c>
      <c r="BX701" t="s">
        <v>5731</v>
      </c>
      <c r="BY701" t="s">
        <v>5732</v>
      </c>
      <c r="CA701" t="s">
        <v>5733</v>
      </c>
      <c r="CB701" t="s">
        <v>339</v>
      </c>
      <c r="CC701" s="3">
        <v>28732</v>
      </c>
      <c r="CD701" t="s">
        <v>5734</v>
      </c>
      <c r="CE701" t="s">
        <v>5735</v>
      </c>
      <c r="CF701" s="4">
        <v>14.68</v>
      </c>
      <c r="CH701" s="4">
        <v>22.02</v>
      </c>
      <c r="CJ701" t="s">
        <v>123</v>
      </c>
      <c r="CK701" t="s">
        <v>5736</v>
      </c>
      <c r="CL701" t="s">
        <v>5737</v>
      </c>
      <c r="CO701" t="s">
        <v>124</v>
      </c>
      <c r="CP701" t="s">
        <v>121</v>
      </c>
      <c r="CQ701" t="s">
        <v>121</v>
      </c>
      <c r="CR701" t="s">
        <v>121</v>
      </c>
      <c r="CS701" t="s">
        <v>113</v>
      </c>
      <c r="CT701" t="s">
        <v>121</v>
      </c>
      <c r="CU701" t="s">
        <v>121</v>
      </c>
      <c r="CV701" t="s">
        <v>5738</v>
      </c>
      <c r="CW701" t="str">
        <f>"17048827016"</f>
        <v>17048827016</v>
      </c>
      <c r="CX701" t="s">
        <v>5739</v>
      </c>
      <c r="CY701" t="s">
        <v>124</v>
      </c>
      <c r="CZ701" t="s">
        <v>126</v>
      </c>
      <c r="DA701" t="s">
        <v>113</v>
      </c>
      <c r="DB701" t="s">
        <v>113</v>
      </c>
      <c r="DC701" t="s">
        <v>121</v>
      </c>
      <c r="DD701" t="s">
        <v>113</v>
      </c>
    </row>
    <row r="702" spans="1:113" ht="15" customHeight="1" x14ac:dyDescent="0.25">
      <c r="A702" t="s">
        <v>10063</v>
      </c>
      <c r="B702" t="s">
        <v>835</v>
      </c>
      <c r="C702" s="1">
        <v>44121.401076388887</v>
      </c>
      <c r="D702" s="1">
        <v>44173</v>
      </c>
      <c r="E702" t="s">
        <v>113</v>
      </c>
      <c r="F702" t="s">
        <v>587</v>
      </c>
      <c r="G702" t="s">
        <v>12786</v>
      </c>
      <c r="H702" t="s">
        <v>131</v>
      </c>
      <c r="I702">
        <v>12</v>
      </c>
      <c r="K702" s="1">
        <v>44211</v>
      </c>
      <c r="L702" s="1">
        <v>44484</v>
      </c>
      <c r="O702" t="s">
        <v>115</v>
      </c>
      <c r="P702" t="s">
        <v>10064</v>
      </c>
      <c r="R702" t="s">
        <v>10065</v>
      </c>
      <c r="S702" t="s">
        <v>10066</v>
      </c>
      <c r="T702" t="s">
        <v>10046</v>
      </c>
      <c r="U702" t="s">
        <v>541</v>
      </c>
      <c r="V702" s="3">
        <v>70726</v>
      </c>
      <c r="W702" t="s">
        <v>117</v>
      </c>
      <c r="Y702">
        <v>12254454870</v>
      </c>
      <c r="AA702">
        <v>56173</v>
      </c>
      <c r="AB702" t="s">
        <v>10067</v>
      </c>
      <c r="AC702" t="s">
        <v>9611</v>
      </c>
      <c r="AD702" t="s">
        <v>2885</v>
      </c>
      <c r="AE702" t="s">
        <v>263</v>
      </c>
      <c r="AF702" t="s">
        <v>10068</v>
      </c>
      <c r="AH702" t="s">
        <v>10046</v>
      </c>
      <c r="AI702" t="s">
        <v>541</v>
      </c>
      <c r="AJ702" s="3">
        <v>70726</v>
      </c>
      <c r="AK702" t="s">
        <v>117</v>
      </c>
      <c r="AM702">
        <v>12254454870</v>
      </c>
      <c r="AO702" t="s">
        <v>10069</v>
      </c>
      <c r="AP702" t="s">
        <v>239</v>
      </c>
      <c r="AQ702" t="s">
        <v>1119</v>
      </c>
      <c r="AR702" t="s">
        <v>1120</v>
      </c>
      <c r="AS702" t="s">
        <v>144</v>
      </c>
      <c r="AT702" t="s">
        <v>1121</v>
      </c>
      <c r="AU702" t="s">
        <v>1122</v>
      </c>
      <c r="AV702" t="s">
        <v>1123</v>
      </c>
      <c r="AW702" t="s">
        <v>541</v>
      </c>
      <c r="AX702" s="3">
        <v>70754</v>
      </c>
      <c r="AY702" t="s">
        <v>117</v>
      </c>
      <c r="AZ702" t="s">
        <v>1124</v>
      </c>
      <c r="BA702">
        <v>12256863033</v>
      </c>
      <c r="BC702" t="s">
        <v>1125</v>
      </c>
      <c r="BD702" t="s">
        <v>1126</v>
      </c>
      <c r="BG702" t="s">
        <v>541</v>
      </c>
      <c r="BH702" s="1">
        <v>44120.833333333336</v>
      </c>
      <c r="BI702">
        <v>35</v>
      </c>
      <c r="BJ702">
        <v>0</v>
      </c>
      <c r="BK702">
        <v>6</v>
      </c>
      <c r="BL702">
        <v>6</v>
      </c>
      <c r="BM702">
        <v>6</v>
      </c>
      <c r="BN702">
        <v>6</v>
      </c>
      <c r="BO702">
        <v>6</v>
      </c>
      <c r="BP702">
        <v>5</v>
      </c>
      <c r="BQ702" t="str">
        <f>"7:00 AM"</f>
        <v>7:00 AM</v>
      </c>
      <c r="BR702" t="str">
        <f>"4:00 PM"</f>
        <v>4:00 PM</v>
      </c>
      <c r="BS702" t="s">
        <v>120</v>
      </c>
      <c r="BT702">
        <v>0</v>
      </c>
      <c r="BU702">
        <v>0</v>
      </c>
      <c r="BV702" t="s">
        <v>113</v>
      </c>
      <c r="BW702">
        <v>0</v>
      </c>
      <c r="BX702" s="2" t="s">
        <v>10070</v>
      </c>
      <c r="BY702" t="s">
        <v>10071</v>
      </c>
      <c r="CA702" t="s">
        <v>10046</v>
      </c>
      <c r="CB702" t="s">
        <v>541</v>
      </c>
      <c r="CC702" s="3">
        <v>70726</v>
      </c>
      <c r="CD702" t="s">
        <v>3997</v>
      </c>
      <c r="CE702" t="s">
        <v>1266</v>
      </c>
      <c r="CF702" s="4">
        <v>14.59</v>
      </c>
      <c r="CH702" s="4">
        <v>21.89</v>
      </c>
      <c r="CJ702" t="s">
        <v>123</v>
      </c>
      <c r="CK702" t="s">
        <v>1284</v>
      </c>
      <c r="CL702" t="s">
        <v>10072</v>
      </c>
      <c r="CO702" t="s">
        <v>124</v>
      </c>
      <c r="CP702" t="s">
        <v>121</v>
      </c>
      <c r="CQ702" t="s">
        <v>121</v>
      </c>
      <c r="CR702" t="s">
        <v>121</v>
      </c>
      <c r="CS702" t="s">
        <v>121</v>
      </c>
      <c r="CT702" t="s">
        <v>121</v>
      </c>
      <c r="CU702" t="s">
        <v>121</v>
      </c>
      <c r="CV702" t="s">
        <v>10073</v>
      </c>
      <c r="CW702" t="str">
        <f>"12257525222"</f>
        <v>12257525222</v>
      </c>
      <c r="CX702" t="s">
        <v>10074</v>
      </c>
      <c r="CY702" t="s">
        <v>1133</v>
      </c>
      <c r="CZ702" t="s">
        <v>126</v>
      </c>
      <c r="DA702" t="s">
        <v>113</v>
      </c>
      <c r="DB702" t="s">
        <v>113</v>
      </c>
      <c r="DC702" t="s">
        <v>121</v>
      </c>
      <c r="DD702" t="s">
        <v>113</v>
      </c>
    </row>
    <row r="703" spans="1:113" ht="15" customHeight="1" x14ac:dyDescent="0.25">
      <c r="A703" t="s">
        <v>8506</v>
      </c>
      <c r="B703" t="s">
        <v>835</v>
      </c>
      <c r="C703" s="1">
        <v>44121.418062962963</v>
      </c>
      <c r="D703" s="1">
        <v>44158</v>
      </c>
      <c r="E703" t="s">
        <v>113</v>
      </c>
      <c r="F703" t="s">
        <v>8507</v>
      </c>
      <c r="G703" t="s">
        <v>12827</v>
      </c>
      <c r="H703" t="s">
        <v>3626</v>
      </c>
      <c r="I703">
        <v>12</v>
      </c>
      <c r="K703" s="1">
        <v>44211</v>
      </c>
      <c r="L703" s="1">
        <v>44484</v>
      </c>
      <c r="O703" t="s">
        <v>132</v>
      </c>
      <c r="P703" t="s">
        <v>8508</v>
      </c>
      <c r="Q703" t="s">
        <v>8509</v>
      </c>
      <c r="R703" t="s">
        <v>8510</v>
      </c>
      <c r="T703" t="s">
        <v>8511</v>
      </c>
      <c r="U703" t="s">
        <v>952</v>
      </c>
      <c r="V703" s="3">
        <v>8033</v>
      </c>
      <c r="W703" t="s">
        <v>117</v>
      </c>
      <c r="Y703">
        <v>18562005168</v>
      </c>
      <c r="AA703">
        <v>722330</v>
      </c>
      <c r="AB703" t="s">
        <v>8512</v>
      </c>
      <c r="AC703" t="s">
        <v>786</v>
      </c>
      <c r="AE703" t="s">
        <v>8513</v>
      </c>
      <c r="AF703" t="s">
        <v>8514</v>
      </c>
      <c r="AH703" t="s">
        <v>8511</v>
      </c>
      <c r="AI703" t="s">
        <v>952</v>
      </c>
      <c r="AJ703" s="3">
        <v>8033</v>
      </c>
      <c r="AK703" t="s">
        <v>117</v>
      </c>
      <c r="AM703">
        <v>18562005168</v>
      </c>
      <c r="AO703" t="s">
        <v>8515</v>
      </c>
      <c r="AP703" t="s">
        <v>141</v>
      </c>
      <c r="AQ703" t="s">
        <v>8516</v>
      </c>
      <c r="AR703" t="s">
        <v>8517</v>
      </c>
      <c r="AS703" t="s">
        <v>992</v>
      </c>
      <c r="AT703" t="s">
        <v>8518</v>
      </c>
      <c r="AV703" t="s">
        <v>8519</v>
      </c>
      <c r="AW703" t="s">
        <v>116</v>
      </c>
      <c r="AX703" s="3">
        <v>1776</v>
      </c>
      <c r="AY703" t="s">
        <v>117</v>
      </c>
      <c r="BA703">
        <v>15088723573</v>
      </c>
      <c r="BC703" t="s">
        <v>8520</v>
      </c>
      <c r="BD703" t="s">
        <v>8521</v>
      </c>
      <c r="BE703" t="s">
        <v>6160</v>
      </c>
      <c r="BF703" t="s">
        <v>1304</v>
      </c>
      <c r="BG703" t="s">
        <v>952</v>
      </c>
      <c r="BH703" s="1">
        <v>44108.833333333336</v>
      </c>
      <c r="BI703">
        <v>35</v>
      </c>
      <c r="BJ703">
        <v>0</v>
      </c>
      <c r="BK703">
        <v>7</v>
      </c>
      <c r="BL703">
        <v>7</v>
      </c>
      <c r="BM703">
        <v>7</v>
      </c>
      <c r="BN703">
        <v>7</v>
      </c>
      <c r="BO703">
        <v>7</v>
      </c>
      <c r="BP703">
        <v>0</v>
      </c>
      <c r="BQ703" t="str">
        <f>"1:00 PM"</f>
        <v>1:00 PM</v>
      </c>
      <c r="BR703" t="str">
        <f>"8:00 PM"</f>
        <v>8:00 PM</v>
      </c>
      <c r="BS703" t="s">
        <v>120</v>
      </c>
      <c r="BT703">
        <v>0</v>
      </c>
      <c r="BU703">
        <v>0</v>
      </c>
      <c r="BV703" t="s">
        <v>113</v>
      </c>
      <c r="BW703">
        <v>0</v>
      </c>
      <c r="BX703" t="s">
        <v>125</v>
      </c>
      <c r="BY703" t="s">
        <v>8522</v>
      </c>
      <c r="CA703" t="s">
        <v>8523</v>
      </c>
      <c r="CB703" t="s">
        <v>952</v>
      </c>
      <c r="CC703" s="3">
        <v>8638</v>
      </c>
      <c r="CD703" t="s">
        <v>4957</v>
      </c>
      <c r="CE703" t="s">
        <v>8524</v>
      </c>
      <c r="CF703" s="4">
        <v>22.38</v>
      </c>
      <c r="CJ703" t="s">
        <v>123</v>
      </c>
      <c r="CL703" t="s">
        <v>8525</v>
      </c>
      <c r="CO703" t="s">
        <v>124</v>
      </c>
      <c r="CP703" t="s">
        <v>121</v>
      </c>
      <c r="CQ703" t="s">
        <v>113</v>
      </c>
      <c r="CR703" t="s">
        <v>113</v>
      </c>
      <c r="CS703" t="s">
        <v>121</v>
      </c>
      <c r="CT703" t="s">
        <v>121</v>
      </c>
      <c r="CU703" t="s">
        <v>113</v>
      </c>
      <c r="CV703" t="s">
        <v>8526</v>
      </c>
      <c r="CW703" t="str">
        <f>"18562005168"</f>
        <v>18562005168</v>
      </c>
      <c r="CX703" t="s">
        <v>8515</v>
      </c>
      <c r="CY703" t="s">
        <v>124</v>
      </c>
      <c r="CZ703" t="s">
        <v>126</v>
      </c>
      <c r="DA703" t="s">
        <v>113</v>
      </c>
      <c r="DB703" t="s">
        <v>121</v>
      </c>
      <c r="DC703" t="s">
        <v>121</v>
      </c>
      <c r="DD703" t="s">
        <v>113</v>
      </c>
    </row>
    <row r="704" spans="1:113" ht="15" customHeight="1" x14ac:dyDescent="0.25">
      <c r="A704" t="s">
        <v>10662</v>
      </c>
      <c r="B704" t="s">
        <v>1009</v>
      </c>
      <c r="C704" s="1">
        <v>44121.614234143519</v>
      </c>
      <c r="D704" s="1">
        <v>44162</v>
      </c>
      <c r="E704" t="s">
        <v>113</v>
      </c>
      <c r="F704" t="s">
        <v>984</v>
      </c>
      <c r="G704" t="s">
        <v>12798</v>
      </c>
      <c r="H704" t="s">
        <v>649</v>
      </c>
      <c r="I704">
        <v>32</v>
      </c>
      <c r="J704">
        <v>32</v>
      </c>
      <c r="K704" s="1">
        <v>44211</v>
      </c>
      <c r="L704" s="1">
        <v>44514</v>
      </c>
      <c r="M704" s="1">
        <v>44211</v>
      </c>
      <c r="N704" s="1">
        <v>44514</v>
      </c>
      <c r="O704" t="s">
        <v>132</v>
      </c>
      <c r="P704" t="s">
        <v>10663</v>
      </c>
      <c r="R704" t="s">
        <v>10664</v>
      </c>
      <c r="S704" t="s">
        <v>10665</v>
      </c>
      <c r="T704" t="s">
        <v>1424</v>
      </c>
      <c r="U704" t="s">
        <v>158</v>
      </c>
      <c r="V704" s="3">
        <v>78260</v>
      </c>
      <c r="W704" t="s">
        <v>117</v>
      </c>
      <c r="Y704">
        <v>12106022244</v>
      </c>
      <c r="AA704">
        <v>71399</v>
      </c>
      <c r="AB704" t="s">
        <v>1425</v>
      </c>
      <c r="AC704" t="s">
        <v>1426</v>
      </c>
      <c r="AE704" t="s">
        <v>263</v>
      </c>
      <c r="AF704" t="s">
        <v>10664</v>
      </c>
      <c r="AG704" t="s">
        <v>10666</v>
      </c>
      <c r="AH704" t="s">
        <v>1424</v>
      </c>
      <c r="AI704" t="s">
        <v>158</v>
      </c>
      <c r="AJ704" s="3">
        <v>78260</v>
      </c>
      <c r="AK704" t="s">
        <v>117</v>
      </c>
      <c r="AM704">
        <v>12106022244</v>
      </c>
      <c r="AO704" t="s">
        <v>10667</v>
      </c>
      <c r="AP704" t="s">
        <v>239</v>
      </c>
      <c r="AQ704" t="s">
        <v>991</v>
      </c>
      <c r="AR704" t="s">
        <v>992</v>
      </c>
      <c r="AS704" t="s">
        <v>993</v>
      </c>
      <c r="AT704" t="s">
        <v>994</v>
      </c>
      <c r="AU704" t="s">
        <v>995</v>
      </c>
      <c r="AV704" t="s">
        <v>996</v>
      </c>
      <c r="AW704" t="s">
        <v>158</v>
      </c>
      <c r="AX704" s="3">
        <v>78550</v>
      </c>
      <c r="AY704" t="s">
        <v>117</v>
      </c>
      <c r="AZ704" t="s">
        <v>124</v>
      </c>
      <c r="BA704">
        <v>19564408720</v>
      </c>
      <c r="BB704">
        <v>0</v>
      </c>
      <c r="BC704" t="s">
        <v>1143</v>
      </c>
      <c r="BD704" t="s">
        <v>998</v>
      </c>
      <c r="BG704" t="s">
        <v>158</v>
      </c>
      <c r="BH704" s="1">
        <v>44120.833333333336</v>
      </c>
      <c r="BI704">
        <v>40</v>
      </c>
      <c r="BJ704">
        <v>8</v>
      </c>
      <c r="BK704">
        <v>0</v>
      </c>
      <c r="BL704">
        <v>0</v>
      </c>
      <c r="BM704">
        <v>8</v>
      </c>
      <c r="BN704">
        <v>8</v>
      </c>
      <c r="BO704">
        <v>8</v>
      </c>
      <c r="BP704">
        <v>8</v>
      </c>
      <c r="BQ704" t="str">
        <f>"1:00 PM"</f>
        <v>1:00 PM</v>
      </c>
      <c r="BR704" t="str">
        <f>"10:00 PM"</f>
        <v>10:00 PM</v>
      </c>
      <c r="BS704" t="s">
        <v>120</v>
      </c>
      <c r="BT704">
        <v>0</v>
      </c>
      <c r="BU704">
        <v>0</v>
      </c>
      <c r="BV704" t="s">
        <v>113</v>
      </c>
      <c r="BW704">
        <v>0</v>
      </c>
      <c r="BX704" t="s">
        <v>999</v>
      </c>
      <c r="BY704" t="s">
        <v>10668</v>
      </c>
      <c r="CA704" t="s">
        <v>10669</v>
      </c>
      <c r="CB704" t="s">
        <v>158</v>
      </c>
      <c r="CC704" s="3">
        <v>78380</v>
      </c>
      <c r="CD704" t="s">
        <v>3418</v>
      </c>
      <c r="CE704" t="s">
        <v>3419</v>
      </c>
      <c r="CF704" s="4">
        <v>9.52</v>
      </c>
      <c r="CG704" s="4">
        <v>13.31</v>
      </c>
      <c r="CJ704" t="s">
        <v>123</v>
      </c>
      <c r="CK704" t="s">
        <v>1004</v>
      </c>
      <c r="CL704" t="s">
        <v>10670</v>
      </c>
      <c r="CO704" t="s">
        <v>124</v>
      </c>
      <c r="CP704" t="s">
        <v>121</v>
      </c>
      <c r="CQ704" t="s">
        <v>121</v>
      </c>
      <c r="CR704" t="s">
        <v>113</v>
      </c>
      <c r="CS704" t="s">
        <v>121</v>
      </c>
      <c r="CT704" t="s">
        <v>121</v>
      </c>
      <c r="CU704" t="s">
        <v>121</v>
      </c>
      <c r="CV704" t="s">
        <v>2291</v>
      </c>
      <c r="CW704" t="str">
        <f>"12106022244"</f>
        <v>12106022244</v>
      </c>
      <c r="CX704" t="s">
        <v>10667</v>
      </c>
      <c r="CY704" t="s">
        <v>124</v>
      </c>
      <c r="CZ704" t="s">
        <v>126</v>
      </c>
      <c r="DA704" t="s">
        <v>113</v>
      </c>
      <c r="DB704" t="s">
        <v>121</v>
      </c>
      <c r="DC704" t="s">
        <v>121</v>
      </c>
      <c r="DD704" t="s">
        <v>113</v>
      </c>
    </row>
    <row r="705" spans="1:108" ht="15" customHeight="1" x14ac:dyDescent="0.25">
      <c r="A705" t="s">
        <v>6492</v>
      </c>
      <c r="B705" t="s">
        <v>129</v>
      </c>
      <c r="C705" s="1">
        <v>44121.835678009258</v>
      </c>
      <c r="D705" s="1">
        <v>44188</v>
      </c>
      <c r="E705" t="s">
        <v>113</v>
      </c>
      <c r="F705" t="s">
        <v>5079</v>
      </c>
      <c r="G705" t="s">
        <v>12805</v>
      </c>
      <c r="H705" t="s">
        <v>1234</v>
      </c>
      <c r="I705">
        <v>16</v>
      </c>
      <c r="J705">
        <v>16</v>
      </c>
      <c r="K705" s="1">
        <v>44211</v>
      </c>
      <c r="L705" s="1">
        <v>44515</v>
      </c>
      <c r="M705" s="1">
        <v>44211</v>
      </c>
      <c r="N705" s="1">
        <v>44515</v>
      </c>
      <c r="O705" t="s">
        <v>115</v>
      </c>
      <c r="P705" t="s">
        <v>6493</v>
      </c>
      <c r="R705" t="s">
        <v>1241</v>
      </c>
      <c r="T705" t="s">
        <v>215</v>
      </c>
      <c r="U705" t="s">
        <v>591</v>
      </c>
      <c r="V705" s="3">
        <v>29072</v>
      </c>
      <c r="W705" t="s">
        <v>117</v>
      </c>
      <c r="Y705">
        <v>18039578989</v>
      </c>
      <c r="Z705">
        <v>3031</v>
      </c>
      <c r="AA705">
        <v>561730</v>
      </c>
      <c r="AB705" t="s">
        <v>1238</v>
      </c>
      <c r="AC705" t="s">
        <v>1239</v>
      </c>
      <c r="AD705" t="s">
        <v>124</v>
      </c>
      <c r="AE705" t="s">
        <v>1240</v>
      </c>
      <c r="AF705" t="s">
        <v>1241</v>
      </c>
      <c r="AH705" t="s">
        <v>215</v>
      </c>
      <c r="AI705" t="s">
        <v>591</v>
      </c>
      <c r="AJ705" s="3">
        <v>29072</v>
      </c>
      <c r="AK705" t="s">
        <v>117</v>
      </c>
      <c r="AM705">
        <v>18039578989</v>
      </c>
      <c r="AO705" t="s">
        <v>1242</v>
      </c>
      <c r="AP705" t="s">
        <v>141</v>
      </c>
      <c r="AQ705" t="s">
        <v>1243</v>
      </c>
      <c r="AR705" t="s">
        <v>1244</v>
      </c>
      <c r="AS705" t="s">
        <v>1245</v>
      </c>
      <c r="AT705" t="s">
        <v>1246</v>
      </c>
      <c r="AV705" t="s">
        <v>215</v>
      </c>
      <c r="AW705" t="s">
        <v>204</v>
      </c>
      <c r="AX705" s="3">
        <v>40508</v>
      </c>
      <c r="AY705" t="s">
        <v>117</v>
      </c>
      <c r="BA705">
        <v>18592687705</v>
      </c>
      <c r="BC705" t="s">
        <v>1247</v>
      </c>
      <c r="BD705" t="s">
        <v>1248</v>
      </c>
      <c r="BE705" t="s">
        <v>204</v>
      </c>
      <c r="BF705" t="s">
        <v>218</v>
      </c>
      <c r="BG705" t="s">
        <v>158</v>
      </c>
      <c r="BH705" s="1">
        <v>44120.833333333336</v>
      </c>
      <c r="BI705">
        <v>35</v>
      </c>
      <c r="BJ705">
        <v>0</v>
      </c>
      <c r="BK705">
        <v>7</v>
      </c>
      <c r="BL705">
        <v>7</v>
      </c>
      <c r="BM705">
        <v>7</v>
      </c>
      <c r="BN705">
        <v>7</v>
      </c>
      <c r="BO705">
        <v>7</v>
      </c>
      <c r="BP705">
        <v>0</v>
      </c>
      <c r="BQ705" t="str">
        <f>"8:00 AM"</f>
        <v>8:00 AM</v>
      </c>
      <c r="BR705" t="str">
        <f>"3:00 PM"</f>
        <v>3:00 PM</v>
      </c>
      <c r="BS705" t="s">
        <v>120</v>
      </c>
      <c r="BT705">
        <v>0</v>
      </c>
      <c r="BU705">
        <v>0</v>
      </c>
      <c r="BV705" t="s">
        <v>113</v>
      </c>
      <c r="BW705">
        <v>0</v>
      </c>
      <c r="BX705" t="s">
        <v>120</v>
      </c>
      <c r="BY705" t="s">
        <v>6494</v>
      </c>
      <c r="CA705" t="s">
        <v>6495</v>
      </c>
      <c r="CB705" t="s">
        <v>158</v>
      </c>
      <c r="CC705" s="3">
        <v>75647</v>
      </c>
      <c r="CD705" t="s">
        <v>5870</v>
      </c>
      <c r="CE705" t="s">
        <v>5871</v>
      </c>
      <c r="CF705" s="4">
        <v>18.29</v>
      </c>
      <c r="CG705" s="4">
        <v>18.29</v>
      </c>
      <c r="CH705" s="4">
        <v>27.43</v>
      </c>
      <c r="CI705" s="4">
        <v>27.43</v>
      </c>
      <c r="CJ705" t="s">
        <v>123</v>
      </c>
      <c r="CK705" t="s">
        <v>120</v>
      </c>
      <c r="CL705" t="s">
        <v>6496</v>
      </c>
      <c r="CO705" t="s">
        <v>124</v>
      </c>
      <c r="CP705" t="s">
        <v>121</v>
      </c>
      <c r="CQ705" t="s">
        <v>121</v>
      </c>
      <c r="CR705" t="s">
        <v>121</v>
      </c>
      <c r="CS705" t="s">
        <v>121</v>
      </c>
      <c r="CT705" t="s">
        <v>121</v>
      </c>
      <c r="CU705" t="s">
        <v>113</v>
      </c>
      <c r="CV705" t="s">
        <v>120</v>
      </c>
      <c r="CW705" t="str">
        <f>"18039578989"</f>
        <v>18039578989</v>
      </c>
      <c r="CX705" t="s">
        <v>1242</v>
      </c>
      <c r="CY705" t="s">
        <v>124</v>
      </c>
      <c r="CZ705" t="s">
        <v>126</v>
      </c>
      <c r="DA705" t="s">
        <v>113</v>
      </c>
      <c r="DB705" t="s">
        <v>113</v>
      </c>
      <c r="DC705" t="s">
        <v>121</v>
      </c>
      <c r="DD705" t="s">
        <v>113</v>
      </c>
    </row>
    <row r="706" spans="1:108" ht="15" customHeight="1" x14ac:dyDescent="0.25">
      <c r="A706" t="s">
        <v>11181</v>
      </c>
      <c r="B706" t="s">
        <v>1009</v>
      </c>
      <c r="C706" s="1">
        <v>44121.868793634261</v>
      </c>
      <c r="D706" s="1">
        <v>44165</v>
      </c>
      <c r="E706" t="s">
        <v>113</v>
      </c>
      <c r="F706" t="s">
        <v>2674</v>
      </c>
      <c r="G706" t="s">
        <v>12786</v>
      </c>
      <c r="H706" t="s">
        <v>131</v>
      </c>
      <c r="I706">
        <v>70</v>
      </c>
      <c r="J706">
        <v>70</v>
      </c>
      <c r="K706" s="1">
        <v>44211</v>
      </c>
      <c r="L706" s="1">
        <v>44514</v>
      </c>
      <c r="M706" s="1">
        <v>44211</v>
      </c>
      <c r="N706" s="1">
        <v>44514</v>
      </c>
      <c r="O706" t="s">
        <v>115</v>
      </c>
      <c r="P706" t="s">
        <v>11182</v>
      </c>
      <c r="Q706" t="s">
        <v>11183</v>
      </c>
      <c r="R706" t="s">
        <v>11184</v>
      </c>
      <c r="T706" t="s">
        <v>565</v>
      </c>
      <c r="U706" t="s">
        <v>440</v>
      </c>
      <c r="V706" s="3">
        <v>85040</v>
      </c>
      <c r="W706" t="s">
        <v>117</v>
      </c>
      <c r="Y706">
        <v>16024701711</v>
      </c>
      <c r="AA706">
        <v>56173</v>
      </c>
      <c r="AB706" t="s">
        <v>11185</v>
      </c>
      <c r="AC706" t="s">
        <v>212</v>
      </c>
      <c r="AD706" t="s">
        <v>1831</v>
      </c>
      <c r="AE706" t="s">
        <v>3954</v>
      </c>
      <c r="AF706" t="s">
        <v>11184</v>
      </c>
      <c r="AH706" t="s">
        <v>565</v>
      </c>
      <c r="AI706" t="s">
        <v>440</v>
      </c>
      <c r="AJ706" s="3">
        <v>85040</v>
      </c>
      <c r="AK706" t="s">
        <v>117</v>
      </c>
      <c r="AM706">
        <v>16024701711</v>
      </c>
      <c r="AO706" t="s">
        <v>11186</v>
      </c>
      <c r="AP706" t="s">
        <v>239</v>
      </c>
      <c r="AQ706" t="s">
        <v>2682</v>
      </c>
      <c r="AR706" t="s">
        <v>2683</v>
      </c>
      <c r="AT706" t="s">
        <v>2684</v>
      </c>
      <c r="AU706" t="s">
        <v>2685</v>
      </c>
      <c r="AV706" t="s">
        <v>565</v>
      </c>
      <c r="AW706" t="s">
        <v>440</v>
      </c>
      <c r="AX706" s="3">
        <v>85048</v>
      </c>
      <c r="AY706" t="s">
        <v>117</v>
      </c>
      <c r="BA706">
        <v>14809411885</v>
      </c>
      <c r="BC706" t="s">
        <v>2686</v>
      </c>
      <c r="BD706" t="s">
        <v>2687</v>
      </c>
      <c r="BG706" t="s">
        <v>440</v>
      </c>
      <c r="BH706" s="1">
        <v>44120.833333333336</v>
      </c>
      <c r="BI706">
        <v>40</v>
      </c>
      <c r="BJ706">
        <v>0</v>
      </c>
      <c r="BK706">
        <v>8</v>
      </c>
      <c r="BL706">
        <v>8</v>
      </c>
      <c r="BM706">
        <v>8</v>
      </c>
      <c r="BN706">
        <v>8</v>
      </c>
      <c r="BO706">
        <v>8</v>
      </c>
      <c r="BP706">
        <v>0</v>
      </c>
      <c r="BQ706" t="str">
        <f>"6:00 AM"</f>
        <v>6:00 AM</v>
      </c>
      <c r="BR706" t="str">
        <f>"2:30 PM"</f>
        <v>2:30 PM</v>
      </c>
      <c r="BS706" t="s">
        <v>120</v>
      </c>
      <c r="BT706">
        <v>0</v>
      </c>
      <c r="BU706">
        <v>3</v>
      </c>
      <c r="BV706" t="s">
        <v>113</v>
      </c>
      <c r="BW706">
        <v>0</v>
      </c>
      <c r="BX706" t="s">
        <v>2688</v>
      </c>
      <c r="BY706" t="s">
        <v>11184</v>
      </c>
      <c r="CA706" t="s">
        <v>565</v>
      </c>
      <c r="CB706" t="s">
        <v>440</v>
      </c>
      <c r="CC706" s="3">
        <v>85040</v>
      </c>
      <c r="CD706" t="s">
        <v>958</v>
      </c>
      <c r="CE706" t="s">
        <v>959</v>
      </c>
      <c r="CF706" s="4">
        <v>14.47</v>
      </c>
      <c r="CG706" s="4">
        <v>14.47</v>
      </c>
      <c r="CH706" s="4">
        <v>21.71</v>
      </c>
      <c r="CI706" s="4">
        <v>21.71</v>
      </c>
      <c r="CJ706" t="s">
        <v>123</v>
      </c>
      <c r="CK706" t="s">
        <v>2689</v>
      </c>
      <c r="CL706" t="s">
        <v>11187</v>
      </c>
      <c r="CO706" t="s">
        <v>124</v>
      </c>
      <c r="CP706" t="s">
        <v>121</v>
      </c>
      <c r="CQ706" t="s">
        <v>121</v>
      </c>
      <c r="CR706" t="s">
        <v>121</v>
      </c>
      <c r="CS706" t="s">
        <v>121</v>
      </c>
      <c r="CT706" t="s">
        <v>121</v>
      </c>
      <c r="CU706" t="s">
        <v>113</v>
      </c>
      <c r="CV706" t="s">
        <v>2691</v>
      </c>
      <c r="CW706" t="str">
        <f>"16024701711"</f>
        <v>16024701711</v>
      </c>
      <c r="CX706" t="s">
        <v>11186</v>
      </c>
      <c r="CY706" t="s">
        <v>124</v>
      </c>
      <c r="CZ706" t="s">
        <v>126</v>
      </c>
      <c r="DA706" t="s">
        <v>113</v>
      </c>
      <c r="DB706" t="s">
        <v>121</v>
      </c>
      <c r="DC706" t="s">
        <v>121</v>
      </c>
      <c r="DD706" t="s">
        <v>113</v>
      </c>
    </row>
    <row r="707" spans="1:108" ht="15" customHeight="1" x14ac:dyDescent="0.25">
      <c r="A707" t="s">
        <v>9990</v>
      </c>
      <c r="B707" t="s">
        <v>1009</v>
      </c>
      <c r="C707" s="1">
        <v>44121.870004166667</v>
      </c>
      <c r="D707" s="1">
        <v>44166</v>
      </c>
      <c r="E707" t="s">
        <v>113</v>
      </c>
      <c r="F707" t="s">
        <v>2674</v>
      </c>
      <c r="G707" t="s">
        <v>12786</v>
      </c>
      <c r="H707" t="s">
        <v>131</v>
      </c>
      <c r="I707">
        <v>120</v>
      </c>
      <c r="J707">
        <v>120</v>
      </c>
      <c r="K707" s="1">
        <v>44211</v>
      </c>
      <c r="L707" s="1">
        <v>44514</v>
      </c>
      <c r="M707" s="1">
        <v>44211</v>
      </c>
      <c r="N707" s="1">
        <v>44514</v>
      </c>
      <c r="O707" t="s">
        <v>115</v>
      </c>
      <c r="P707" t="s">
        <v>9991</v>
      </c>
      <c r="R707" t="s">
        <v>9992</v>
      </c>
      <c r="T707" t="s">
        <v>565</v>
      </c>
      <c r="U707" t="s">
        <v>440</v>
      </c>
      <c r="V707" s="3">
        <v>85040</v>
      </c>
      <c r="W707" t="s">
        <v>117</v>
      </c>
      <c r="Y707">
        <v>16022431106</v>
      </c>
      <c r="AA707">
        <v>56173</v>
      </c>
      <c r="AB707" t="s">
        <v>9993</v>
      </c>
      <c r="AC707" t="s">
        <v>5103</v>
      </c>
      <c r="AD707" t="s">
        <v>5213</v>
      </c>
      <c r="AE707" t="s">
        <v>3380</v>
      </c>
      <c r="AF707" t="s">
        <v>9992</v>
      </c>
      <c r="AH707" t="s">
        <v>565</v>
      </c>
      <c r="AI707" t="s">
        <v>440</v>
      </c>
      <c r="AJ707" s="3">
        <v>85040</v>
      </c>
      <c r="AK707" t="s">
        <v>117</v>
      </c>
      <c r="AM707">
        <v>16022431106</v>
      </c>
      <c r="AO707" t="s">
        <v>9994</v>
      </c>
      <c r="AP707" t="s">
        <v>239</v>
      </c>
      <c r="AQ707" t="s">
        <v>2682</v>
      </c>
      <c r="AR707" t="s">
        <v>2683</v>
      </c>
      <c r="AT707" t="s">
        <v>4377</v>
      </c>
      <c r="AU707" t="s">
        <v>2685</v>
      </c>
      <c r="AV707" t="s">
        <v>565</v>
      </c>
      <c r="AW707" t="s">
        <v>440</v>
      </c>
      <c r="AX707" s="3">
        <v>85048</v>
      </c>
      <c r="AY707" t="s">
        <v>117</v>
      </c>
      <c r="BA707">
        <v>14809411885</v>
      </c>
      <c r="BC707" t="s">
        <v>2686</v>
      </c>
      <c r="BD707" t="s">
        <v>2687</v>
      </c>
      <c r="BG707" t="s">
        <v>440</v>
      </c>
      <c r="BH707" s="1">
        <v>44120.833333333336</v>
      </c>
      <c r="BI707">
        <v>40</v>
      </c>
      <c r="BJ707">
        <v>0</v>
      </c>
      <c r="BK707">
        <v>8</v>
      </c>
      <c r="BL707">
        <v>8</v>
      </c>
      <c r="BM707">
        <v>8</v>
      </c>
      <c r="BN707">
        <v>8</v>
      </c>
      <c r="BO707">
        <v>8</v>
      </c>
      <c r="BP707">
        <v>0</v>
      </c>
      <c r="BQ707" t="str">
        <f>"6:00 AM"</f>
        <v>6:00 AM</v>
      </c>
      <c r="BR707" t="str">
        <f>"2:30 PM"</f>
        <v>2:30 PM</v>
      </c>
      <c r="BS707" t="s">
        <v>120</v>
      </c>
      <c r="BT707">
        <v>0</v>
      </c>
      <c r="BU707">
        <v>3</v>
      </c>
      <c r="BV707" t="s">
        <v>113</v>
      </c>
      <c r="BW707">
        <v>0</v>
      </c>
      <c r="BX707" t="s">
        <v>392</v>
      </c>
      <c r="BY707" t="s">
        <v>9992</v>
      </c>
      <c r="CA707" t="s">
        <v>565</v>
      </c>
      <c r="CB707" t="s">
        <v>440</v>
      </c>
      <c r="CC707" s="3">
        <v>85040</v>
      </c>
      <c r="CD707" t="s">
        <v>958</v>
      </c>
      <c r="CE707" t="s">
        <v>959</v>
      </c>
      <c r="CF707" s="4">
        <v>14.47</v>
      </c>
      <c r="CG707" s="4">
        <v>14.47</v>
      </c>
      <c r="CH707" s="4">
        <v>21.71</v>
      </c>
      <c r="CI707" s="4">
        <v>21.71</v>
      </c>
      <c r="CJ707" t="s">
        <v>123</v>
      </c>
      <c r="CK707" t="s">
        <v>2689</v>
      </c>
      <c r="CL707" t="s">
        <v>9995</v>
      </c>
      <c r="CO707" t="s">
        <v>124</v>
      </c>
      <c r="CP707" t="s">
        <v>121</v>
      </c>
      <c r="CQ707" t="s">
        <v>121</v>
      </c>
      <c r="CR707" t="s">
        <v>121</v>
      </c>
      <c r="CS707" t="s">
        <v>121</v>
      </c>
      <c r="CT707" t="s">
        <v>121</v>
      </c>
      <c r="CU707" t="s">
        <v>113</v>
      </c>
      <c r="CV707" t="s">
        <v>2691</v>
      </c>
      <c r="CW707" t="str">
        <f>"16022431106"</f>
        <v>16022431106</v>
      </c>
      <c r="CX707" t="s">
        <v>9994</v>
      </c>
      <c r="CY707" t="s">
        <v>124</v>
      </c>
      <c r="CZ707" t="s">
        <v>126</v>
      </c>
      <c r="DA707" t="s">
        <v>113</v>
      </c>
      <c r="DB707" t="s">
        <v>121</v>
      </c>
      <c r="DC707" t="s">
        <v>121</v>
      </c>
      <c r="DD707" t="s">
        <v>113</v>
      </c>
    </row>
    <row r="708" spans="1:108" ht="15" customHeight="1" x14ac:dyDescent="0.25">
      <c r="A708" t="s">
        <v>9228</v>
      </c>
      <c r="B708" t="s">
        <v>1009</v>
      </c>
      <c r="C708" s="1">
        <v>44121.871808564814</v>
      </c>
      <c r="D708" s="1">
        <v>44162</v>
      </c>
      <c r="E708" t="s">
        <v>113</v>
      </c>
      <c r="F708" t="s">
        <v>2674</v>
      </c>
      <c r="G708" t="s">
        <v>12786</v>
      </c>
      <c r="H708" t="s">
        <v>131</v>
      </c>
      <c r="I708">
        <v>40</v>
      </c>
      <c r="J708">
        <v>40</v>
      </c>
      <c r="K708" s="1">
        <v>44211</v>
      </c>
      <c r="L708" s="1">
        <v>44514</v>
      </c>
      <c r="M708" s="1">
        <v>44211</v>
      </c>
      <c r="N708" s="1">
        <v>44514</v>
      </c>
      <c r="O708" t="s">
        <v>115</v>
      </c>
      <c r="P708" t="s">
        <v>9229</v>
      </c>
      <c r="Q708" t="s">
        <v>9230</v>
      </c>
      <c r="R708" t="s">
        <v>9231</v>
      </c>
      <c r="T708" t="s">
        <v>565</v>
      </c>
      <c r="U708" t="s">
        <v>440</v>
      </c>
      <c r="V708" s="3">
        <v>85024</v>
      </c>
      <c r="W708" t="s">
        <v>117</v>
      </c>
      <c r="Y708">
        <v>16024694566</v>
      </c>
      <c r="AA708">
        <v>56173</v>
      </c>
      <c r="AB708" t="s">
        <v>9232</v>
      </c>
      <c r="AC708" t="s">
        <v>382</v>
      </c>
      <c r="AD708" t="s">
        <v>972</v>
      </c>
      <c r="AE708" t="s">
        <v>119</v>
      </c>
      <c r="AF708" t="s">
        <v>9233</v>
      </c>
      <c r="AH708" t="s">
        <v>565</v>
      </c>
      <c r="AI708" t="s">
        <v>440</v>
      </c>
      <c r="AJ708" s="3">
        <v>85024</v>
      </c>
      <c r="AK708" t="s">
        <v>117</v>
      </c>
      <c r="AM708">
        <v>16024694566</v>
      </c>
      <c r="AO708" t="s">
        <v>9234</v>
      </c>
      <c r="AP708" t="s">
        <v>239</v>
      </c>
      <c r="AQ708" t="s">
        <v>2682</v>
      </c>
      <c r="AR708" t="s">
        <v>2683</v>
      </c>
      <c r="AT708" t="s">
        <v>4377</v>
      </c>
      <c r="AU708" t="s">
        <v>4378</v>
      </c>
      <c r="AV708" t="s">
        <v>565</v>
      </c>
      <c r="AW708" t="s">
        <v>440</v>
      </c>
      <c r="AX708" s="3">
        <v>85048</v>
      </c>
      <c r="AY708" t="s">
        <v>117</v>
      </c>
      <c r="BA708">
        <v>14809411885</v>
      </c>
      <c r="BC708" t="s">
        <v>2686</v>
      </c>
      <c r="BD708" t="s">
        <v>2687</v>
      </c>
      <c r="BG708" t="s">
        <v>440</v>
      </c>
      <c r="BH708" s="1">
        <v>44120.833333333336</v>
      </c>
      <c r="BI708">
        <v>40</v>
      </c>
      <c r="BJ708">
        <v>0</v>
      </c>
      <c r="BK708">
        <v>8</v>
      </c>
      <c r="BL708">
        <v>8</v>
      </c>
      <c r="BM708">
        <v>8</v>
      </c>
      <c r="BN708">
        <v>8</v>
      </c>
      <c r="BO708">
        <v>8</v>
      </c>
      <c r="BP708">
        <v>0</v>
      </c>
      <c r="BQ708" t="str">
        <f>"6:00 AM"</f>
        <v>6:00 AM</v>
      </c>
      <c r="BR708" t="str">
        <f>"2:30 PM"</f>
        <v>2:30 PM</v>
      </c>
      <c r="BS708" t="s">
        <v>120</v>
      </c>
      <c r="BT708">
        <v>0</v>
      </c>
      <c r="BU708">
        <v>3</v>
      </c>
      <c r="BV708" t="s">
        <v>113</v>
      </c>
      <c r="BW708">
        <v>0</v>
      </c>
      <c r="BX708" t="s">
        <v>392</v>
      </c>
      <c r="BY708" t="s">
        <v>9231</v>
      </c>
      <c r="CA708" t="s">
        <v>565</v>
      </c>
      <c r="CB708" t="s">
        <v>440</v>
      </c>
      <c r="CC708" s="3">
        <v>85024</v>
      </c>
      <c r="CD708" t="s">
        <v>958</v>
      </c>
      <c r="CE708" t="s">
        <v>959</v>
      </c>
      <c r="CF708" s="4">
        <v>14.47</v>
      </c>
      <c r="CG708" s="4">
        <v>14.47</v>
      </c>
      <c r="CH708" s="4">
        <v>21.71</v>
      </c>
      <c r="CI708" s="4">
        <v>21.71</v>
      </c>
      <c r="CJ708" t="s">
        <v>123</v>
      </c>
      <c r="CK708" t="s">
        <v>2689</v>
      </c>
      <c r="CL708" t="s">
        <v>9235</v>
      </c>
      <c r="CO708" t="s">
        <v>124</v>
      </c>
      <c r="CP708" t="s">
        <v>121</v>
      </c>
      <c r="CQ708" t="s">
        <v>121</v>
      </c>
      <c r="CR708" t="s">
        <v>121</v>
      </c>
      <c r="CS708" t="s">
        <v>121</v>
      </c>
      <c r="CT708" t="s">
        <v>121</v>
      </c>
      <c r="CU708" t="s">
        <v>113</v>
      </c>
      <c r="CV708" t="s">
        <v>7347</v>
      </c>
      <c r="CW708" t="str">
        <f>"16024694566"</f>
        <v>16024694566</v>
      </c>
      <c r="CX708" t="s">
        <v>9234</v>
      </c>
      <c r="CY708" t="s">
        <v>124</v>
      </c>
      <c r="CZ708" t="s">
        <v>126</v>
      </c>
      <c r="DA708" t="s">
        <v>113</v>
      </c>
      <c r="DB708" t="s">
        <v>121</v>
      </c>
      <c r="DC708" t="s">
        <v>121</v>
      </c>
      <c r="DD708" t="s">
        <v>113</v>
      </c>
    </row>
    <row r="709" spans="1:108" ht="15" customHeight="1" x14ac:dyDescent="0.25">
      <c r="A709" t="s">
        <v>6479</v>
      </c>
      <c r="B709" t="s">
        <v>1009</v>
      </c>
      <c r="C709" s="1">
        <v>44121.873419675925</v>
      </c>
      <c r="D709" s="1">
        <v>44165</v>
      </c>
      <c r="E709" t="s">
        <v>113</v>
      </c>
      <c r="F709" t="s">
        <v>2674</v>
      </c>
      <c r="G709" t="s">
        <v>12786</v>
      </c>
      <c r="H709" t="s">
        <v>131</v>
      </c>
      <c r="I709">
        <v>58</v>
      </c>
      <c r="J709">
        <v>58</v>
      </c>
      <c r="K709" s="1">
        <v>44211</v>
      </c>
      <c r="L709" s="1">
        <v>44514</v>
      </c>
      <c r="M709" s="1">
        <v>44211</v>
      </c>
      <c r="N709" s="1">
        <v>44514</v>
      </c>
      <c r="O709" t="s">
        <v>115</v>
      </c>
      <c r="P709" t="s">
        <v>6480</v>
      </c>
      <c r="Q709" t="s">
        <v>6481</v>
      </c>
      <c r="R709" t="s">
        <v>6482</v>
      </c>
      <c r="T709" t="s">
        <v>3382</v>
      </c>
      <c r="U709" t="s">
        <v>440</v>
      </c>
      <c r="V709" s="3">
        <v>85224</v>
      </c>
      <c r="W709" t="s">
        <v>117</v>
      </c>
      <c r="Y709">
        <v>14808201600</v>
      </c>
      <c r="AA709">
        <v>56173</v>
      </c>
      <c r="AB709" t="s">
        <v>6483</v>
      </c>
      <c r="AC709" t="s">
        <v>6484</v>
      </c>
      <c r="AE709" t="s">
        <v>6485</v>
      </c>
      <c r="AF709" t="s">
        <v>6482</v>
      </c>
      <c r="AH709" t="s">
        <v>3382</v>
      </c>
      <c r="AI709" t="s">
        <v>440</v>
      </c>
      <c r="AJ709" s="3">
        <v>85224</v>
      </c>
      <c r="AK709" t="s">
        <v>117</v>
      </c>
      <c r="AM709">
        <v>14808201600</v>
      </c>
      <c r="AO709" t="s">
        <v>6486</v>
      </c>
      <c r="AP709" t="s">
        <v>239</v>
      </c>
      <c r="AQ709" t="s">
        <v>2682</v>
      </c>
      <c r="AR709" t="s">
        <v>2683</v>
      </c>
      <c r="AT709" t="s">
        <v>2684</v>
      </c>
      <c r="AU709" t="s">
        <v>2685</v>
      </c>
      <c r="AV709" t="s">
        <v>565</v>
      </c>
      <c r="AW709" t="s">
        <v>440</v>
      </c>
      <c r="AX709" s="3">
        <v>85048</v>
      </c>
      <c r="AY709" t="s">
        <v>117</v>
      </c>
      <c r="BA709">
        <v>14809411885</v>
      </c>
      <c r="BC709" t="s">
        <v>2686</v>
      </c>
      <c r="BD709" t="s">
        <v>2687</v>
      </c>
      <c r="BG709" t="s">
        <v>440</v>
      </c>
      <c r="BH709" s="1">
        <v>44120.833333333336</v>
      </c>
      <c r="BI709">
        <v>40</v>
      </c>
      <c r="BJ709">
        <v>0</v>
      </c>
      <c r="BK709">
        <v>8</v>
      </c>
      <c r="BL709">
        <v>8</v>
      </c>
      <c r="BM709">
        <v>8</v>
      </c>
      <c r="BN709">
        <v>8</v>
      </c>
      <c r="BO709">
        <v>8</v>
      </c>
      <c r="BP709">
        <v>0</v>
      </c>
      <c r="BQ709" t="str">
        <f>"6:00 AM"</f>
        <v>6:00 AM</v>
      </c>
      <c r="BR709" t="str">
        <f>"2:30 PM"</f>
        <v>2:30 PM</v>
      </c>
      <c r="BS709" t="s">
        <v>120</v>
      </c>
      <c r="BT709">
        <v>0</v>
      </c>
      <c r="BU709">
        <v>3</v>
      </c>
      <c r="BV709" t="s">
        <v>113</v>
      </c>
      <c r="BW709">
        <v>0</v>
      </c>
      <c r="BX709" t="s">
        <v>392</v>
      </c>
      <c r="BY709" t="s">
        <v>6482</v>
      </c>
      <c r="CA709" t="s">
        <v>3382</v>
      </c>
      <c r="CB709" t="s">
        <v>440</v>
      </c>
      <c r="CC709" s="3">
        <v>85224</v>
      </c>
      <c r="CD709" t="s">
        <v>958</v>
      </c>
      <c r="CE709" t="s">
        <v>959</v>
      </c>
      <c r="CF709" s="4">
        <v>14.47</v>
      </c>
      <c r="CG709" s="4">
        <v>14.47</v>
      </c>
      <c r="CH709" s="4">
        <v>21.71</v>
      </c>
      <c r="CI709" s="4">
        <v>21.71</v>
      </c>
      <c r="CJ709" t="s">
        <v>123</v>
      </c>
      <c r="CK709" t="s">
        <v>2689</v>
      </c>
      <c r="CL709" t="s">
        <v>6487</v>
      </c>
      <c r="CO709" t="s">
        <v>124</v>
      </c>
      <c r="CP709" t="s">
        <v>121</v>
      </c>
      <c r="CQ709" t="s">
        <v>113</v>
      </c>
      <c r="CR709" t="s">
        <v>121</v>
      </c>
      <c r="CS709" t="s">
        <v>121</v>
      </c>
      <c r="CT709" t="s">
        <v>121</v>
      </c>
      <c r="CU709" t="s">
        <v>113</v>
      </c>
      <c r="CV709" t="s">
        <v>2691</v>
      </c>
      <c r="CW709" t="str">
        <f>"14808201600"</f>
        <v>14808201600</v>
      </c>
      <c r="CX709" t="s">
        <v>6486</v>
      </c>
      <c r="CY709" t="s">
        <v>124</v>
      </c>
      <c r="CZ709" t="s">
        <v>126</v>
      </c>
      <c r="DA709" t="s">
        <v>113</v>
      </c>
      <c r="DB709" t="s">
        <v>121</v>
      </c>
      <c r="DC709" t="s">
        <v>121</v>
      </c>
      <c r="DD709" t="s">
        <v>113</v>
      </c>
    </row>
    <row r="710" spans="1:108" ht="15" customHeight="1" x14ac:dyDescent="0.25">
      <c r="A710" t="s">
        <v>7264</v>
      </c>
      <c r="B710" t="s">
        <v>1009</v>
      </c>
      <c r="C710" s="1">
        <v>44121.875018055558</v>
      </c>
      <c r="D710" s="1">
        <v>44166</v>
      </c>
      <c r="E710" t="s">
        <v>113</v>
      </c>
      <c r="F710" t="s">
        <v>2674</v>
      </c>
      <c r="G710" t="s">
        <v>12786</v>
      </c>
      <c r="H710" t="s">
        <v>131</v>
      </c>
      <c r="I710">
        <v>50</v>
      </c>
      <c r="J710">
        <v>50</v>
      </c>
      <c r="K710" s="1">
        <v>44211</v>
      </c>
      <c r="L710" s="1">
        <v>44514</v>
      </c>
      <c r="M710" s="1">
        <v>44211</v>
      </c>
      <c r="N710" s="1">
        <v>44514</v>
      </c>
      <c r="O710" t="s">
        <v>115</v>
      </c>
      <c r="P710" t="s">
        <v>7265</v>
      </c>
      <c r="R710" t="s">
        <v>7266</v>
      </c>
      <c r="T710" t="s">
        <v>941</v>
      </c>
      <c r="U710" t="s">
        <v>440</v>
      </c>
      <c r="V710" s="3">
        <v>85233</v>
      </c>
      <c r="W710" t="s">
        <v>117</v>
      </c>
      <c r="X710" t="s">
        <v>124</v>
      </c>
      <c r="Y710">
        <v>14805459755</v>
      </c>
      <c r="AA710">
        <v>56173</v>
      </c>
      <c r="AB710" t="s">
        <v>7267</v>
      </c>
      <c r="AC710" t="s">
        <v>345</v>
      </c>
      <c r="AD710" t="s">
        <v>5213</v>
      </c>
      <c r="AE710" t="s">
        <v>1197</v>
      </c>
      <c r="AF710" t="s">
        <v>7266</v>
      </c>
      <c r="AH710" t="s">
        <v>941</v>
      </c>
      <c r="AI710" t="s">
        <v>440</v>
      </c>
      <c r="AJ710" s="3">
        <v>85233</v>
      </c>
      <c r="AK710" t="s">
        <v>117</v>
      </c>
      <c r="AM710">
        <v>14805459755</v>
      </c>
      <c r="AO710" t="s">
        <v>7268</v>
      </c>
      <c r="AP710" t="s">
        <v>239</v>
      </c>
      <c r="AQ710" t="s">
        <v>2682</v>
      </c>
      <c r="AR710" t="s">
        <v>2683</v>
      </c>
      <c r="AT710" t="s">
        <v>4377</v>
      </c>
      <c r="AU710" t="s">
        <v>4378</v>
      </c>
      <c r="AV710" t="s">
        <v>565</v>
      </c>
      <c r="AW710" t="s">
        <v>440</v>
      </c>
      <c r="AX710" s="3">
        <v>85048</v>
      </c>
      <c r="AY710" t="s">
        <v>117</v>
      </c>
      <c r="BA710">
        <v>14809411885</v>
      </c>
      <c r="BC710" t="s">
        <v>2686</v>
      </c>
      <c r="BD710" t="s">
        <v>2687</v>
      </c>
      <c r="BG710" t="s">
        <v>440</v>
      </c>
      <c r="BH710" s="1">
        <v>44120.833333333336</v>
      </c>
      <c r="BI710">
        <v>40</v>
      </c>
      <c r="BJ710">
        <v>0</v>
      </c>
      <c r="BK710">
        <v>8</v>
      </c>
      <c r="BL710">
        <v>8</v>
      </c>
      <c r="BM710">
        <v>8</v>
      </c>
      <c r="BN710">
        <v>8</v>
      </c>
      <c r="BO710">
        <v>8</v>
      </c>
      <c r="BP710">
        <v>0</v>
      </c>
      <c r="BQ710" t="str">
        <f>"6:00 AM"</f>
        <v>6:00 AM</v>
      </c>
      <c r="BR710" t="str">
        <f>"2:30 PM"</f>
        <v>2:30 PM</v>
      </c>
      <c r="BS710" t="s">
        <v>120</v>
      </c>
      <c r="BT710">
        <v>0</v>
      </c>
      <c r="BU710">
        <v>3</v>
      </c>
      <c r="BV710" t="s">
        <v>113</v>
      </c>
      <c r="BW710">
        <v>0</v>
      </c>
      <c r="BX710" s="2" t="s">
        <v>3504</v>
      </c>
      <c r="BY710" t="s">
        <v>7266</v>
      </c>
      <c r="CA710" t="s">
        <v>941</v>
      </c>
      <c r="CB710" t="s">
        <v>440</v>
      </c>
      <c r="CC710" s="3">
        <v>85233</v>
      </c>
      <c r="CD710" t="s">
        <v>958</v>
      </c>
      <c r="CE710" t="s">
        <v>959</v>
      </c>
      <c r="CF710" s="4">
        <v>14.47</v>
      </c>
      <c r="CG710" s="4">
        <v>14.47</v>
      </c>
      <c r="CH710" s="4">
        <v>21.71</v>
      </c>
      <c r="CI710" s="4">
        <v>21.71</v>
      </c>
      <c r="CJ710" t="s">
        <v>123</v>
      </c>
      <c r="CK710" t="s">
        <v>2689</v>
      </c>
      <c r="CL710" t="s">
        <v>7269</v>
      </c>
      <c r="CO710" t="s">
        <v>124</v>
      </c>
      <c r="CP710" t="s">
        <v>121</v>
      </c>
      <c r="CQ710" t="s">
        <v>121</v>
      </c>
      <c r="CR710" t="s">
        <v>121</v>
      </c>
      <c r="CS710" t="s">
        <v>121</v>
      </c>
      <c r="CT710" t="s">
        <v>121</v>
      </c>
      <c r="CU710" t="s">
        <v>113</v>
      </c>
      <c r="CV710" t="s">
        <v>2691</v>
      </c>
      <c r="CW710" t="str">
        <f>"14805459755"</f>
        <v>14805459755</v>
      </c>
      <c r="CX710" t="s">
        <v>7268</v>
      </c>
      <c r="CY710" t="s">
        <v>124</v>
      </c>
      <c r="CZ710" t="s">
        <v>126</v>
      </c>
      <c r="DA710" t="s">
        <v>113</v>
      </c>
      <c r="DB710" t="s">
        <v>121</v>
      </c>
      <c r="DC710" t="s">
        <v>121</v>
      </c>
      <c r="DD710" t="s">
        <v>113</v>
      </c>
    </row>
    <row r="711" spans="1:108" ht="15" customHeight="1" x14ac:dyDescent="0.25">
      <c r="A711" t="s">
        <v>12432</v>
      </c>
      <c r="B711" t="s">
        <v>1009</v>
      </c>
      <c r="C711" s="1">
        <v>44121.876245601852</v>
      </c>
      <c r="D711" s="1">
        <v>44165</v>
      </c>
      <c r="E711" t="s">
        <v>113</v>
      </c>
      <c r="F711" t="s">
        <v>3170</v>
      </c>
      <c r="G711" t="s">
        <v>12786</v>
      </c>
      <c r="H711" t="s">
        <v>131</v>
      </c>
      <c r="I711">
        <v>10</v>
      </c>
      <c r="J711">
        <v>10</v>
      </c>
      <c r="K711" s="1">
        <v>44211</v>
      </c>
      <c r="L711" s="1">
        <v>44514</v>
      </c>
      <c r="M711" s="1">
        <v>44211</v>
      </c>
      <c r="N711" s="1">
        <v>44514</v>
      </c>
      <c r="O711" t="s">
        <v>115</v>
      </c>
      <c r="P711" t="s">
        <v>12433</v>
      </c>
      <c r="R711" t="s">
        <v>12434</v>
      </c>
      <c r="T711" t="s">
        <v>1336</v>
      </c>
      <c r="U711" t="s">
        <v>440</v>
      </c>
      <c r="V711" s="3">
        <v>85281</v>
      </c>
      <c r="W711" t="s">
        <v>117</v>
      </c>
      <c r="Y711">
        <v>14808942835</v>
      </c>
      <c r="AA711">
        <v>2389</v>
      </c>
      <c r="AB711" t="s">
        <v>12435</v>
      </c>
      <c r="AC711" t="s">
        <v>12436</v>
      </c>
      <c r="AE711" t="s">
        <v>12437</v>
      </c>
      <c r="AF711" t="s">
        <v>12434</v>
      </c>
      <c r="AH711" t="s">
        <v>1336</v>
      </c>
      <c r="AI711" t="s">
        <v>440</v>
      </c>
      <c r="AJ711" s="3">
        <v>85281</v>
      </c>
      <c r="AK711" t="s">
        <v>117</v>
      </c>
      <c r="AM711">
        <v>14808942835</v>
      </c>
      <c r="AO711" t="s">
        <v>12438</v>
      </c>
      <c r="AP711" t="s">
        <v>239</v>
      </c>
      <c r="AQ711" t="s">
        <v>2682</v>
      </c>
      <c r="AR711" t="s">
        <v>2683</v>
      </c>
      <c r="AT711" t="s">
        <v>4377</v>
      </c>
      <c r="AU711" t="s">
        <v>4378</v>
      </c>
      <c r="AV711" t="s">
        <v>565</v>
      </c>
      <c r="AW711" t="s">
        <v>440</v>
      </c>
      <c r="AX711" s="3">
        <v>85048</v>
      </c>
      <c r="AY711" t="s">
        <v>117</v>
      </c>
      <c r="BA711">
        <v>14809411885</v>
      </c>
      <c r="BC711" t="s">
        <v>2686</v>
      </c>
      <c r="BD711" t="s">
        <v>2687</v>
      </c>
      <c r="BG711" t="s">
        <v>440</v>
      </c>
      <c r="BH711" s="1">
        <v>44120.833333333336</v>
      </c>
      <c r="BI711">
        <v>40</v>
      </c>
      <c r="BJ711">
        <v>0</v>
      </c>
      <c r="BK711">
        <v>8</v>
      </c>
      <c r="BL711">
        <v>8</v>
      </c>
      <c r="BM711">
        <v>8</v>
      </c>
      <c r="BN711">
        <v>8</v>
      </c>
      <c r="BO711">
        <v>8</v>
      </c>
      <c r="BP711">
        <v>0</v>
      </c>
      <c r="BQ711" t="str">
        <f>"6:00 AM"</f>
        <v>6:00 AM</v>
      </c>
      <c r="BR711" t="str">
        <f>"2:30 PM"</f>
        <v>2:30 PM</v>
      </c>
      <c r="BS711" t="s">
        <v>120</v>
      </c>
      <c r="BT711">
        <v>0</v>
      </c>
      <c r="BU711">
        <v>3</v>
      </c>
      <c r="BV711" t="s">
        <v>113</v>
      </c>
      <c r="BW711">
        <v>0</v>
      </c>
      <c r="BX711" t="s">
        <v>2688</v>
      </c>
      <c r="BY711" t="s">
        <v>12434</v>
      </c>
      <c r="CA711" t="s">
        <v>1336</v>
      </c>
      <c r="CB711" t="s">
        <v>440</v>
      </c>
      <c r="CC711" s="3">
        <v>85281</v>
      </c>
      <c r="CD711" t="s">
        <v>958</v>
      </c>
      <c r="CE711" t="s">
        <v>959</v>
      </c>
      <c r="CF711" s="4">
        <v>14.47</v>
      </c>
      <c r="CG711" s="4">
        <v>14.47</v>
      </c>
      <c r="CH711" s="4">
        <v>21.71</v>
      </c>
      <c r="CI711" s="4">
        <v>21.71</v>
      </c>
      <c r="CJ711" t="s">
        <v>123</v>
      </c>
      <c r="CK711" t="s">
        <v>3183</v>
      </c>
      <c r="CL711" t="s">
        <v>12439</v>
      </c>
      <c r="CO711" t="s">
        <v>124</v>
      </c>
      <c r="CP711" t="s">
        <v>121</v>
      </c>
      <c r="CQ711" t="s">
        <v>121</v>
      </c>
      <c r="CR711" t="s">
        <v>121</v>
      </c>
      <c r="CS711" t="s">
        <v>121</v>
      </c>
      <c r="CT711" t="s">
        <v>121</v>
      </c>
      <c r="CU711" t="s">
        <v>113</v>
      </c>
      <c r="CV711" t="s">
        <v>7347</v>
      </c>
      <c r="CW711" t="str">
        <f>"14808942835"</f>
        <v>14808942835</v>
      </c>
      <c r="CX711" t="s">
        <v>12438</v>
      </c>
      <c r="CY711" t="s">
        <v>124</v>
      </c>
      <c r="CZ711" t="s">
        <v>126</v>
      </c>
      <c r="DA711" t="s">
        <v>113</v>
      </c>
      <c r="DB711" t="s">
        <v>121</v>
      </c>
      <c r="DC711" t="s">
        <v>121</v>
      </c>
      <c r="DD711" t="s">
        <v>113</v>
      </c>
    </row>
    <row r="712" spans="1:108" ht="15" customHeight="1" x14ac:dyDescent="0.25">
      <c r="A712" t="s">
        <v>3372</v>
      </c>
      <c r="B712" t="s">
        <v>1009</v>
      </c>
      <c r="C712" s="1">
        <v>44121.877603819441</v>
      </c>
      <c r="D712" s="1">
        <v>44166</v>
      </c>
      <c r="E712" t="s">
        <v>113</v>
      </c>
      <c r="F712" t="s">
        <v>2674</v>
      </c>
      <c r="G712" t="s">
        <v>12786</v>
      </c>
      <c r="H712" t="s">
        <v>131</v>
      </c>
      <c r="I712">
        <v>35</v>
      </c>
      <c r="J712">
        <v>35</v>
      </c>
      <c r="K712" s="1">
        <v>44211</v>
      </c>
      <c r="L712" s="1">
        <v>44514</v>
      </c>
      <c r="M712" s="1">
        <v>44211</v>
      </c>
      <c r="N712" s="1">
        <v>44514</v>
      </c>
      <c r="O712" t="s">
        <v>115</v>
      </c>
      <c r="P712" t="s">
        <v>3373</v>
      </c>
      <c r="Q712" t="s">
        <v>3374</v>
      </c>
      <c r="R712" t="s">
        <v>3375</v>
      </c>
      <c r="T712" t="s">
        <v>3376</v>
      </c>
      <c r="U712" t="s">
        <v>440</v>
      </c>
      <c r="V712" s="3">
        <v>85225</v>
      </c>
      <c r="W712" t="s">
        <v>117</v>
      </c>
      <c r="Y712">
        <v>14809691911</v>
      </c>
      <c r="AA712">
        <v>56173</v>
      </c>
      <c r="AB712" t="s">
        <v>3377</v>
      </c>
      <c r="AC712" t="s">
        <v>3378</v>
      </c>
      <c r="AD712" t="s">
        <v>3379</v>
      </c>
      <c r="AE712" t="s">
        <v>3380</v>
      </c>
      <c r="AF712" t="s">
        <v>3381</v>
      </c>
      <c r="AH712" t="s">
        <v>3382</v>
      </c>
      <c r="AI712" t="s">
        <v>440</v>
      </c>
      <c r="AJ712" s="3">
        <v>85225</v>
      </c>
      <c r="AK712" t="s">
        <v>117</v>
      </c>
      <c r="AM712">
        <v>14809691911</v>
      </c>
      <c r="AO712" t="s">
        <v>3383</v>
      </c>
      <c r="AP712" t="s">
        <v>239</v>
      </c>
      <c r="AQ712" t="s">
        <v>2682</v>
      </c>
      <c r="AR712" t="s">
        <v>2683</v>
      </c>
      <c r="AT712" t="s">
        <v>2684</v>
      </c>
      <c r="AU712" t="s">
        <v>2685</v>
      </c>
      <c r="AV712" t="s">
        <v>565</v>
      </c>
      <c r="AW712" t="s">
        <v>440</v>
      </c>
      <c r="AX712" s="3">
        <v>85048</v>
      </c>
      <c r="AY712" t="s">
        <v>117</v>
      </c>
      <c r="BA712">
        <v>14809411885</v>
      </c>
      <c r="BC712" t="s">
        <v>2686</v>
      </c>
      <c r="BD712" t="s">
        <v>2687</v>
      </c>
      <c r="BG712" t="s">
        <v>440</v>
      </c>
      <c r="BH712" s="1">
        <v>44120.833333333336</v>
      </c>
      <c r="BI712">
        <v>40</v>
      </c>
      <c r="BJ712">
        <v>0</v>
      </c>
      <c r="BK712">
        <v>8</v>
      </c>
      <c r="BL712">
        <v>8</v>
      </c>
      <c r="BM712">
        <v>8</v>
      </c>
      <c r="BN712">
        <v>8</v>
      </c>
      <c r="BO712">
        <v>8</v>
      </c>
      <c r="BP712">
        <v>0</v>
      </c>
      <c r="BQ712" t="str">
        <f>"6:00 AM"</f>
        <v>6:00 AM</v>
      </c>
      <c r="BR712" t="str">
        <f>"2:30 PM"</f>
        <v>2:30 PM</v>
      </c>
      <c r="BS712" t="s">
        <v>120</v>
      </c>
      <c r="BT712">
        <v>0</v>
      </c>
      <c r="BU712">
        <v>3</v>
      </c>
      <c r="BV712" t="s">
        <v>113</v>
      </c>
      <c r="BW712">
        <v>0</v>
      </c>
      <c r="BX712" t="s">
        <v>2688</v>
      </c>
      <c r="BY712" t="s">
        <v>3375</v>
      </c>
      <c r="CA712" t="s">
        <v>3376</v>
      </c>
      <c r="CB712" t="s">
        <v>440</v>
      </c>
      <c r="CC712" s="3">
        <v>85225</v>
      </c>
      <c r="CD712" t="s">
        <v>958</v>
      </c>
      <c r="CE712" t="s">
        <v>959</v>
      </c>
      <c r="CF712" s="4">
        <v>14.47</v>
      </c>
      <c r="CG712" s="4">
        <v>14.47</v>
      </c>
      <c r="CH712" s="4">
        <v>21.71</v>
      </c>
      <c r="CI712" s="4">
        <v>21.71</v>
      </c>
      <c r="CJ712" t="s">
        <v>123</v>
      </c>
      <c r="CK712" t="s">
        <v>2689</v>
      </c>
      <c r="CL712" t="s">
        <v>3384</v>
      </c>
      <c r="CO712" t="s">
        <v>124</v>
      </c>
      <c r="CP712" t="s">
        <v>121</v>
      </c>
      <c r="CQ712" t="s">
        <v>121</v>
      </c>
      <c r="CR712" t="s">
        <v>121</v>
      </c>
      <c r="CS712" t="s">
        <v>113</v>
      </c>
      <c r="CT712" t="s">
        <v>121</v>
      </c>
      <c r="CU712" t="s">
        <v>113</v>
      </c>
      <c r="CV712" t="s">
        <v>2691</v>
      </c>
      <c r="CW712" t="str">
        <f>"14809691911"</f>
        <v>14809691911</v>
      </c>
      <c r="CX712" t="s">
        <v>3383</v>
      </c>
      <c r="CY712" t="s">
        <v>124</v>
      </c>
      <c r="CZ712" t="s">
        <v>126</v>
      </c>
      <c r="DA712" t="s">
        <v>113</v>
      </c>
      <c r="DB712" t="s">
        <v>121</v>
      </c>
      <c r="DC712" t="s">
        <v>121</v>
      </c>
      <c r="DD712" t="s">
        <v>113</v>
      </c>
    </row>
    <row r="713" spans="1:108" ht="15" customHeight="1" x14ac:dyDescent="0.25">
      <c r="A713" t="s">
        <v>4369</v>
      </c>
      <c r="B713" t="s">
        <v>1009</v>
      </c>
      <c r="C713" s="1">
        <v>44121.87857291667</v>
      </c>
      <c r="D713" s="1">
        <v>44168</v>
      </c>
      <c r="E713" t="s">
        <v>113</v>
      </c>
      <c r="F713" t="s">
        <v>2674</v>
      </c>
      <c r="G713" t="s">
        <v>12786</v>
      </c>
      <c r="H713" t="s">
        <v>131</v>
      </c>
      <c r="I713">
        <v>36</v>
      </c>
      <c r="J713">
        <v>36</v>
      </c>
      <c r="K713" s="1">
        <v>44211</v>
      </c>
      <c r="L713" s="1">
        <v>44514</v>
      </c>
      <c r="M713" s="1">
        <v>44211</v>
      </c>
      <c r="N713" s="1">
        <v>44514</v>
      </c>
      <c r="O713" t="s">
        <v>115</v>
      </c>
      <c r="P713" t="s">
        <v>4370</v>
      </c>
      <c r="R713" t="s">
        <v>4371</v>
      </c>
      <c r="S713" t="s">
        <v>4372</v>
      </c>
      <c r="T713" t="s">
        <v>4373</v>
      </c>
      <c r="U713" t="s">
        <v>440</v>
      </c>
      <c r="V713" s="3">
        <v>85203</v>
      </c>
      <c r="W713" t="s">
        <v>117</v>
      </c>
      <c r="Y713">
        <v>14809466261</v>
      </c>
      <c r="AA713">
        <v>56173</v>
      </c>
      <c r="AB713" t="s">
        <v>4374</v>
      </c>
      <c r="AC713" t="s">
        <v>164</v>
      </c>
      <c r="AD713" t="s">
        <v>1550</v>
      </c>
      <c r="AE713" t="s">
        <v>3380</v>
      </c>
      <c r="AF713" t="s">
        <v>4371</v>
      </c>
      <c r="AG713" t="s">
        <v>4375</v>
      </c>
      <c r="AH713" t="s">
        <v>4373</v>
      </c>
      <c r="AI713" t="s">
        <v>440</v>
      </c>
      <c r="AJ713" s="3">
        <v>85203</v>
      </c>
      <c r="AK713" t="s">
        <v>117</v>
      </c>
      <c r="AM713">
        <v>14809466261</v>
      </c>
      <c r="AO713" t="s">
        <v>4376</v>
      </c>
      <c r="AP713" t="s">
        <v>239</v>
      </c>
      <c r="AQ713" t="s">
        <v>2682</v>
      </c>
      <c r="AR713" t="s">
        <v>2683</v>
      </c>
      <c r="AT713" t="s">
        <v>4377</v>
      </c>
      <c r="AU713" t="s">
        <v>4378</v>
      </c>
      <c r="AV713" t="s">
        <v>565</v>
      </c>
      <c r="AW713" t="s">
        <v>440</v>
      </c>
      <c r="AX713" s="3">
        <v>85048</v>
      </c>
      <c r="AY713" t="s">
        <v>117</v>
      </c>
      <c r="BA713">
        <v>14809411885</v>
      </c>
      <c r="BC713" t="s">
        <v>2686</v>
      </c>
      <c r="BD713" t="s">
        <v>2687</v>
      </c>
      <c r="BG713" t="s">
        <v>440</v>
      </c>
      <c r="BH713" s="1">
        <v>44120.833333333336</v>
      </c>
      <c r="BI713">
        <v>40</v>
      </c>
      <c r="BJ713">
        <v>0</v>
      </c>
      <c r="BK713">
        <v>8</v>
      </c>
      <c r="BL713">
        <v>8</v>
      </c>
      <c r="BM713">
        <v>8</v>
      </c>
      <c r="BN713">
        <v>8</v>
      </c>
      <c r="BO713">
        <v>8</v>
      </c>
      <c r="BP713">
        <v>0</v>
      </c>
      <c r="BQ713" t="str">
        <f>"6:00 AM"</f>
        <v>6:00 AM</v>
      </c>
      <c r="BR713" t="str">
        <f>"2:30 PM"</f>
        <v>2:30 PM</v>
      </c>
      <c r="BS713" t="s">
        <v>120</v>
      </c>
      <c r="BT713">
        <v>0</v>
      </c>
      <c r="BU713">
        <v>3</v>
      </c>
      <c r="BV713" t="s">
        <v>113</v>
      </c>
      <c r="BW713">
        <v>0</v>
      </c>
      <c r="BX713" t="s">
        <v>2688</v>
      </c>
      <c r="BY713" t="s">
        <v>4379</v>
      </c>
      <c r="BZ713" t="s">
        <v>4372</v>
      </c>
      <c r="CA713" t="s">
        <v>4373</v>
      </c>
      <c r="CB713" t="s">
        <v>440</v>
      </c>
      <c r="CC713" s="3">
        <v>85203</v>
      </c>
      <c r="CD713" t="s">
        <v>958</v>
      </c>
      <c r="CE713" t="s">
        <v>959</v>
      </c>
      <c r="CF713" s="4">
        <v>14.47</v>
      </c>
      <c r="CG713" s="4">
        <v>14.47</v>
      </c>
      <c r="CH713" s="4">
        <v>21.71</v>
      </c>
      <c r="CI713" s="4">
        <v>21.71</v>
      </c>
      <c r="CJ713" t="s">
        <v>123</v>
      </c>
      <c r="CK713" t="s">
        <v>2689</v>
      </c>
      <c r="CL713" t="s">
        <v>4380</v>
      </c>
      <c r="CO713" t="s">
        <v>124</v>
      </c>
      <c r="CP713" t="s">
        <v>121</v>
      </c>
      <c r="CQ713" t="s">
        <v>121</v>
      </c>
      <c r="CR713" t="s">
        <v>121</v>
      </c>
      <c r="CS713" t="s">
        <v>113</v>
      </c>
      <c r="CT713" t="s">
        <v>121</v>
      </c>
      <c r="CU713" t="s">
        <v>113</v>
      </c>
      <c r="CV713" t="s">
        <v>2691</v>
      </c>
      <c r="CW713" t="str">
        <f>"14809466261"</f>
        <v>14809466261</v>
      </c>
      <c r="CX713" t="s">
        <v>4376</v>
      </c>
      <c r="CY713" t="s">
        <v>124</v>
      </c>
      <c r="CZ713" t="s">
        <v>126</v>
      </c>
      <c r="DA713" t="s">
        <v>113</v>
      </c>
      <c r="DB713" t="s">
        <v>121</v>
      </c>
      <c r="DC713" t="s">
        <v>121</v>
      </c>
      <c r="DD713" t="s">
        <v>113</v>
      </c>
    </row>
    <row r="714" spans="1:108" ht="15" customHeight="1" x14ac:dyDescent="0.25">
      <c r="A714" t="s">
        <v>7870</v>
      </c>
      <c r="B714" t="s">
        <v>835</v>
      </c>
      <c r="C714" s="1">
        <v>44121.879904745372</v>
      </c>
      <c r="D714" s="1">
        <v>44196</v>
      </c>
      <c r="E714" t="s">
        <v>113</v>
      </c>
      <c r="F714" t="s">
        <v>2674</v>
      </c>
      <c r="G714" t="s">
        <v>12786</v>
      </c>
      <c r="H714" t="s">
        <v>131</v>
      </c>
      <c r="I714">
        <v>15</v>
      </c>
      <c r="K714" s="1">
        <v>44211</v>
      </c>
      <c r="L714" s="1">
        <v>44514</v>
      </c>
      <c r="O714" t="s">
        <v>115</v>
      </c>
      <c r="P714" t="s">
        <v>7871</v>
      </c>
      <c r="Q714" t="s">
        <v>7872</v>
      </c>
      <c r="R714" t="s">
        <v>7873</v>
      </c>
      <c r="T714" t="s">
        <v>4373</v>
      </c>
      <c r="U714" t="s">
        <v>440</v>
      </c>
      <c r="V714" s="3">
        <v>85210</v>
      </c>
      <c r="W714" t="s">
        <v>117</v>
      </c>
      <c r="Y714">
        <v>14806159887</v>
      </c>
      <c r="AA714">
        <v>56173</v>
      </c>
      <c r="AB714" t="s">
        <v>7874</v>
      </c>
      <c r="AC714" t="s">
        <v>7875</v>
      </c>
      <c r="AE714" t="s">
        <v>496</v>
      </c>
      <c r="AF714" t="s">
        <v>7873</v>
      </c>
      <c r="AH714" t="s">
        <v>4373</v>
      </c>
      <c r="AI714" t="s">
        <v>440</v>
      </c>
      <c r="AJ714" s="3">
        <v>85210</v>
      </c>
      <c r="AK714" t="s">
        <v>117</v>
      </c>
      <c r="AM714">
        <v>14806150103</v>
      </c>
      <c r="AO714" t="s">
        <v>7876</v>
      </c>
      <c r="AP714" t="s">
        <v>239</v>
      </c>
      <c r="AQ714" t="s">
        <v>2682</v>
      </c>
      <c r="AR714" t="s">
        <v>2683</v>
      </c>
      <c r="AT714" t="s">
        <v>2684</v>
      </c>
      <c r="AU714" t="s">
        <v>2685</v>
      </c>
      <c r="AV714" t="s">
        <v>565</v>
      </c>
      <c r="AW714" t="s">
        <v>440</v>
      </c>
      <c r="AX714" s="3">
        <v>85048</v>
      </c>
      <c r="AY714" t="s">
        <v>117</v>
      </c>
      <c r="BA714">
        <v>14809411885</v>
      </c>
      <c r="BC714" t="s">
        <v>2686</v>
      </c>
      <c r="BD714" t="s">
        <v>2687</v>
      </c>
      <c r="BG714" t="s">
        <v>440</v>
      </c>
      <c r="BH714" s="1">
        <v>44120.833333333336</v>
      </c>
      <c r="BI714">
        <v>40</v>
      </c>
      <c r="BJ714">
        <v>0</v>
      </c>
      <c r="BK714">
        <v>8</v>
      </c>
      <c r="BL714">
        <v>8</v>
      </c>
      <c r="BM714">
        <v>8</v>
      </c>
      <c r="BN714">
        <v>8</v>
      </c>
      <c r="BO714">
        <v>8</v>
      </c>
      <c r="BP714">
        <v>0</v>
      </c>
      <c r="BQ714" t="str">
        <f>"6:00 AM"</f>
        <v>6:00 AM</v>
      </c>
      <c r="BR714" t="str">
        <f>"2:30 PM"</f>
        <v>2:30 PM</v>
      </c>
      <c r="BS714" t="s">
        <v>120</v>
      </c>
      <c r="BT714">
        <v>0</v>
      </c>
      <c r="BU714">
        <v>3</v>
      </c>
      <c r="BV714" t="s">
        <v>113</v>
      </c>
      <c r="BW714">
        <v>0</v>
      </c>
      <c r="BX714" t="s">
        <v>2688</v>
      </c>
      <c r="BY714" t="s">
        <v>7877</v>
      </c>
      <c r="CA714" t="s">
        <v>4373</v>
      </c>
      <c r="CB714" t="s">
        <v>440</v>
      </c>
      <c r="CC714" s="3">
        <v>85210</v>
      </c>
      <c r="CD714" t="s">
        <v>958</v>
      </c>
      <c r="CE714" t="s">
        <v>959</v>
      </c>
      <c r="CF714" s="4">
        <v>14.47</v>
      </c>
      <c r="CG714" s="4">
        <v>14.47</v>
      </c>
      <c r="CH714" s="4">
        <v>21.71</v>
      </c>
      <c r="CI714" s="4">
        <v>21.71</v>
      </c>
      <c r="CJ714" t="s">
        <v>123</v>
      </c>
      <c r="CK714" t="s">
        <v>2689</v>
      </c>
      <c r="CL714" t="s">
        <v>7878</v>
      </c>
      <c r="CO714" t="s">
        <v>124</v>
      </c>
      <c r="CP714" t="s">
        <v>121</v>
      </c>
      <c r="CQ714" t="s">
        <v>121</v>
      </c>
      <c r="CR714" t="s">
        <v>121</v>
      </c>
      <c r="CS714" t="s">
        <v>121</v>
      </c>
      <c r="CT714" t="s">
        <v>121</v>
      </c>
      <c r="CU714" t="s">
        <v>121</v>
      </c>
      <c r="CV714" t="s">
        <v>7879</v>
      </c>
      <c r="CW714" t="str">
        <f>"14806159887"</f>
        <v>14806159887</v>
      </c>
      <c r="CX714" t="s">
        <v>7876</v>
      </c>
      <c r="CY714" t="s">
        <v>124</v>
      </c>
      <c r="CZ714" t="s">
        <v>126</v>
      </c>
      <c r="DA714" t="s">
        <v>113</v>
      </c>
      <c r="DB714" t="s">
        <v>121</v>
      </c>
      <c r="DC714" t="s">
        <v>121</v>
      </c>
      <c r="DD714" t="s">
        <v>113</v>
      </c>
    </row>
    <row r="715" spans="1:108" ht="15" customHeight="1" x14ac:dyDescent="0.25">
      <c r="A715" t="s">
        <v>7185</v>
      </c>
      <c r="B715" t="s">
        <v>1009</v>
      </c>
      <c r="C715" s="1">
        <v>44121.881193402776</v>
      </c>
      <c r="D715" s="1">
        <v>44165</v>
      </c>
      <c r="E715" t="s">
        <v>113</v>
      </c>
      <c r="F715" t="s">
        <v>7186</v>
      </c>
      <c r="G715" t="s">
        <v>12818</v>
      </c>
      <c r="H715" t="s">
        <v>2233</v>
      </c>
      <c r="I715">
        <v>15</v>
      </c>
      <c r="J715">
        <v>15</v>
      </c>
      <c r="K715" s="1">
        <v>44211</v>
      </c>
      <c r="L715" s="1">
        <v>44514</v>
      </c>
      <c r="M715" s="1">
        <v>44211</v>
      </c>
      <c r="N715" s="1">
        <v>44514</v>
      </c>
      <c r="O715" t="s">
        <v>115</v>
      </c>
      <c r="P715" t="s">
        <v>7187</v>
      </c>
      <c r="Q715" t="s">
        <v>7188</v>
      </c>
      <c r="R715" t="s">
        <v>7189</v>
      </c>
      <c r="T715" t="s">
        <v>565</v>
      </c>
      <c r="U715" t="s">
        <v>440</v>
      </c>
      <c r="V715" s="3">
        <v>85050</v>
      </c>
      <c r="W715" t="s">
        <v>117</v>
      </c>
      <c r="Y715">
        <v>16025696604</v>
      </c>
      <c r="AA715">
        <v>424930</v>
      </c>
      <c r="AB715" t="s">
        <v>1848</v>
      </c>
      <c r="AC715" t="s">
        <v>7190</v>
      </c>
      <c r="AD715" t="s">
        <v>575</v>
      </c>
      <c r="AE715" t="s">
        <v>3391</v>
      </c>
      <c r="AF715" t="s">
        <v>7191</v>
      </c>
      <c r="AH715" t="s">
        <v>565</v>
      </c>
      <c r="AI715" t="s">
        <v>440</v>
      </c>
      <c r="AJ715" s="3">
        <v>85050</v>
      </c>
      <c r="AK715" t="s">
        <v>117</v>
      </c>
      <c r="AM715">
        <v>16025696604</v>
      </c>
      <c r="AO715" t="s">
        <v>7192</v>
      </c>
      <c r="AP715" t="s">
        <v>239</v>
      </c>
      <c r="AQ715" t="s">
        <v>2682</v>
      </c>
      <c r="AR715" t="s">
        <v>2683</v>
      </c>
      <c r="AT715" t="s">
        <v>2684</v>
      </c>
      <c r="AU715" t="s">
        <v>2685</v>
      </c>
      <c r="AV715" t="s">
        <v>565</v>
      </c>
      <c r="AW715" t="s">
        <v>440</v>
      </c>
      <c r="AX715" s="3">
        <v>85048</v>
      </c>
      <c r="AY715" t="s">
        <v>117</v>
      </c>
      <c r="BA715">
        <v>14809411885</v>
      </c>
      <c r="BC715" t="s">
        <v>2686</v>
      </c>
      <c r="BD715" t="s">
        <v>2687</v>
      </c>
      <c r="BG715" t="s">
        <v>440</v>
      </c>
      <c r="BH715" s="1">
        <v>44120.833333333336</v>
      </c>
      <c r="BI715">
        <v>40</v>
      </c>
      <c r="BJ715">
        <v>0</v>
      </c>
      <c r="BK715">
        <v>8</v>
      </c>
      <c r="BL715">
        <v>8</v>
      </c>
      <c r="BM715">
        <v>8</v>
      </c>
      <c r="BN715">
        <v>8</v>
      </c>
      <c r="BO715">
        <v>8</v>
      </c>
      <c r="BP715">
        <v>0</v>
      </c>
      <c r="BQ715" t="str">
        <f>"7:00 AM"</f>
        <v>7:00 AM</v>
      </c>
      <c r="BR715" t="str">
        <f>"3:30 PM"</f>
        <v>3:30 PM</v>
      </c>
      <c r="BS715" t="s">
        <v>120</v>
      </c>
      <c r="BT715">
        <v>0</v>
      </c>
      <c r="BU715">
        <v>0</v>
      </c>
      <c r="BV715" t="s">
        <v>113</v>
      </c>
      <c r="BW715">
        <v>0</v>
      </c>
      <c r="BX715" t="s">
        <v>7193</v>
      </c>
      <c r="BY715" t="s">
        <v>7189</v>
      </c>
      <c r="CA715" t="s">
        <v>565</v>
      </c>
      <c r="CB715" t="s">
        <v>440</v>
      </c>
      <c r="CC715" s="3">
        <v>85050</v>
      </c>
      <c r="CD715" t="s">
        <v>958</v>
      </c>
      <c r="CE715" t="s">
        <v>959</v>
      </c>
      <c r="CF715" s="4">
        <v>13.63</v>
      </c>
      <c r="CG715" s="4">
        <v>13.63</v>
      </c>
      <c r="CH715" s="4">
        <v>20.45</v>
      </c>
      <c r="CI715" s="4">
        <v>20.45</v>
      </c>
      <c r="CJ715" t="s">
        <v>123</v>
      </c>
      <c r="CK715" t="s">
        <v>2689</v>
      </c>
      <c r="CL715" t="s">
        <v>7194</v>
      </c>
      <c r="CO715" t="s">
        <v>124</v>
      </c>
      <c r="CP715" t="s">
        <v>121</v>
      </c>
      <c r="CQ715" t="s">
        <v>113</v>
      </c>
      <c r="CR715" t="s">
        <v>121</v>
      </c>
      <c r="CS715" t="s">
        <v>121</v>
      </c>
      <c r="CT715" t="s">
        <v>121</v>
      </c>
      <c r="CU715" t="s">
        <v>113</v>
      </c>
      <c r="CV715" t="s">
        <v>2691</v>
      </c>
      <c r="CW715" t="str">
        <f>"16025696604"</f>
        <v>16025696604</v>
      </c>
      <c r="CX715" t="s">
        <v>7192</v>
      </c>
      <c r="CY715" t="s">
        <v>124</v>
      </c>
      <c r="CZ715" t="s">
        <v>126</v>
      </c>
      <c r="DA715" t="s">
        <v>113</v>
      </c>
      <c r="DB715" t="s">
        <v>121</v>
      </c>
      <c r="DC715" t="s">
        <v>121</v>
      </c>
      <c r="DD715" t="s">
        <v>113</v>
      </c>
    </row>
    <row r="716" spans="1:108" ht="15" customHeight="1" x14ac:dyDescent="0.25">
      <c r="A716" t="s">
        <v>4381</v>
      </c>
      <c r="B716" t="s">
        <v>129</v>
      </c>
      <c r="C716" s="1">
        <v>44122.039984490744</v>
      </c>
      <c r="D716" s="1">
        <v>44176</v>
      </c>
      <c r="E716" t="s">
        <v>113</v>
      </c>
      <c r="F716" t="s">
        <v>156</v>
      </c>
      <c r="G716" t="s">
        <v>12786</v>
      </c>
      <c r="H716" t="s">
        <v>131</v>
      </c>
      <c r="I716">
        <v>27</v>
      </c>
      <c r="J716">
        <v>27</v>
      </c>
      <c r="K716" s="1">
        <v>44197</v>
      </c>
      <c r="L716" s="1">
        <v>44286</v>
      </c>
      <c r="M716" s="1">
        <v>44197</v>
      </c>
      <c r="N716" s="1">
        <v>44286</v>
      </c>
      <c r="O716" t="s">
        <v>132</v>
      </c>
      <c r="P716" t="s">
        <v>4382</v>
      </c>
      <c r="R716" t="s">
        <v>4383</v>
      </c>
      <c r="T716" t="s">
        <v>4384</v>
      </c>
      <c r="U716" t="s">
        <v>397</v>
      </c>
      <c r="V716" s="3">
        <v>84014</v>
      </c>
      <c r="W716" t="s">
        <v>117</v>
      </c>
      <c r="Y716">
        <v>18013653333</v>
      </c>
      <c r="AA716">
        <v>56179</v>
      </c>
      <c r="AB716" t="s">
        <v>4385</v>
      </c>
      <c r="AC716" t="s">
        <v>4386</v>
      </c>
      <c r="AE716" t="s">
        <v>161</v>
      </c>
      <c r="AF716" t="s">
        <v>4383</v>
      </c>
      <c r="AH716" t="s">
        <v>4384</v>
      </c>
      <c r="AI716" t="s">
        <v>397</v>
      </c>
      <c r="AJ716" s="3">
        <v>84014</v>
      </c>
      <c r="AK716" t="s">
        <v>117</v>
      </c>
      <c r="AM716">
        <v>18013653333</v>
      </c>
      <c r="AO716" t="s">
        <v>4387</v>
      </c>
      <c r="AP716" t="s">
        <v>141</v>
      </c>
      <c r="AQ716" t="s">
        <v>4388</v>
      </c>
      <c r="AR716" t="s">
        <v>1740</v>
      </c>
      <c r="AS716" t="s">
        <v>575</v>
      </c>
      <c r="AT716" t="s">
        <v>4389</v>
      </c>
      <c r="AU716" t="s">
        <v>4390</v>
      </c>
      <c r="AV716" t="s">
        <v>4391</v>
      </c>
      <c r="AW716" t="s">
        <v>397</v>
      </c>
      <c r="AX716" s="3">
        <v>84111</v>
      </c>
      <c r="AY716" t="s">
        <v>117</v>
      </c>
      <c r="BA716">
        <v>18012971290</v>
      </c>
      <c r="BC716" t="s">
        <v>4392</v>
      </c>
      <c r="BD716" t="s">
        <v>4393</v>
      </c>
      <c r="BE716" t="s">
        <v>397</v>
      </c>
      <c r="BF716" t="s">
        <v>4394</v>
      </c>
      <c r="BG716" t="s">
        <v>397</v>
      </c>
      <c r="BH716" s="1">
        <v>44119.833333333336</v>
      </c>
      <c r="BI716">
        <v>35</v>
      </c>
      <c r="BJ716">
        <v>0</v>
      </c>
      <c r="BK716">
        <v>7</v>
      </c>
      <c r="BL716">
        <v>7</v>
      </c>
      <c r="BM716">
        <v>7</v>
      </c>
      <c r="BN716">
        <v>7</v>
      </c>
      <c r="BO716">
        <v>7</v>
      </c>
      <c r="BP716">
        <v>0</v>
      </c>
      <c r="BQ716" t="str">
        <f>"10:00 AM"</f>
        <v>10:00 AM</v>
      </c>
      <c r="BR716" t="str">
        <f>"5:00 PM"</f>
        <v>5:00 PM</v>
      </c>
      <c r="BS716" t="s">
        <v>120</v>
      </c>
      <c r="BT716">
        <v>0</v>
      </c>
      <c r="BU716">
        <v>0</v>
      </c>
      <c r="BV716" t="s">
        <v>113</v>
      </c>
      <c r="BW716">
        <v>0</v>
      </c>
      <c r="BX716" t="s">
        <v>4395</v>
      </c>
      <c r="BY716" t="s">
        <v>4383</v>
      </c>
      <c r="CA716" t="s">
        <v>4384</v>
      </c>
      <c r="CB716" t="s">
        <v>397</v>
      </c>
      <c r="CC716" s="3">
        <v>84014</v>
      </c>
      <c r="CD716" t="s">
        <v>2892</v>
      </c>
      <c r="CE716" t="s">
        <v>2893</v>
      </c>
      <c r="CF716" s="4">
        <v>15.7</v>
      </c>
      <c r="CH716" s="4">
        <v>23.55</v>
      </c>
      <c r="CJ716" t="s">
        <v>123</v>
      </c>
      <c r="CL716" t="s">
        <v>4396</v>
      </c>
      <c r="CO716" t="s">
        <v>124</v>
      </c>
      <c r="CP716" t="s">
        <v>121</v>
      </c>
      <c r="CQ716" t="s">
        <v>121</v>
      </c>
      <c r="CR716" t="s">
        <v>121</v>
      </c>
      <c r="CS716" t="s">
        <v>121</v>
      </c>
      <c r="CT716" t="s">
        <v>121</v>
      </c>
      <c r="CU716" t="s">
        <v>113</v>
      </c>
      <c r="CV716" t="s">
        <v>4397</v>
      </c>
      <c r="CW716" t="str">
        <f>"18013653333"</f>
        <v>18013653333</v>
      </c>
      <c r="CX716" t="s">
        <v>4398</v>
      </c>
      <c r="CY716" t="s">
        <v>124</v>
      </c>
      <c r="CZ716" t="s">
        <v>126</v>
      </c>
      <c r="DA716" t="s">
        <v>113</v>
      </c>
      <c r="DB716" t="s">
        <v>113</v>
      </c>
      <c r="DC716" t="s">
        <v>121</v>
      </c>
      <c r="DD716" t="s">
        <v>113</v>
      </c>
    </row>
    <row r="717" spans="1:108" ht="15" customHeight="1" x14ac:dyDescent="0.25">
      <c r="A717" t="s">
        <v>8527</v>
      </c>
      <c r="B717" t="s">
        <v>835</v>
      </c>
      <c r="C717" s="1">
        <v>44122.449062847219</v>
      </c>
      <c r="D717" s="1">
        <v>44169</v>
      </c>
      <c r="E717" t="s">
        <v>113</v>
      </c>
      <c r="F717" t="s">
        <v>156</v>
      </c>
      <c r="G717" t="s">
        <v>12786</v>
      </c>
      <c r="H717" t="s">
        <v>131</v>
      </c>
      <c r="I717">
        <v>7</v>
      </c>
      <c r="K717" s="1">
        <v>44211</v>
      </c>
      <c r="L717" s="1">
        <v>44484</v>
      </c>
      <c r="O717" t="s">
        <v>115</v>
      </c>
      <c r="P717" t="s">
        <v>8528</v>
      </c>
      <c r="Q717" t="s">
        <v>517</v>
      </c>
      <c r="R717" t="s">
        <v>8529</v>
      </c>
      <c r="S717" t="s">
        <v>517</v>
      </c>
      <c r="T717" t="s">
        <v>8530</v>
      </c>
      <c r="U717" t="s">
        <v>541</v>
      </c>
      <c r="V717" s="3">
        <v>70563</v>
      </c>
      <c r="W717" t="s">
        <v>117</v>
      </c>
      <c r="X717" t="s">
        <v>517</v>
      </c>
      <c r="Y717">
        <v>13373803627</v>
      </c>
      <c r="AA717">
        <v>56173</v>
      </c>
      <c r="AB717" t="s">
        <v>8531</v>
      </c>
      <c r="AC717" t="s">
        <v>294</v>
      </c>
      <c r="AD717" t="s">
        <v>517</v>
      </c>
      <c r="AE717" t="s">
        <v>161</v>
      </c>
      <c r="AF717" t="s">
        <v>8529</v>
      </c>
      <c r="AG717" t="s">
        <v>517</v>
      </c>
      <c r="AH717" t="s">
        <v>8530</v>
      </c>
      <c r="AI717" t="s">
        <v>541</v>
      </c>
      <c r="AJ717" s="3">
        <v>70563</v>
      </c>
      <c r="AK717" t="s">
        <v>117</v>
      </c>
      <c r="AL717" t="s">
        <v>517</v>
      </c>
      <c r="AM717">
        <v>13373803627</v>
      </c>
      <c r="AO717" t="s">
        <v>8532</v>
      </c>
      <c r="AP717" t="s">
        <v>239</v>
      </c>
      <c r="AQ717" t="s">
        <v>1013</v>
      </c>
      <c r="AR717" t="s">
        <v>7889</v>
      </c>
      <c r="AS717" t="s">
        <v>517</v>
      </c>
      <c r="AT717" t="s">
        <v>7890</v>
      </c>
      <c r="AU717" t="s">
        <v>517</v>
      </c>
      <c r="AV717" t="s">
        <v>1255</v>
      </c>
      <c r="AW717" t="s">
        <v>541</v>
      </c>
      <c r="AX717" s="3">
        <v>70820</v>
      </c>
      <c r="AY717" t="s">
        <v>117</v>
      </c>
      <c r="AZ717" t="s">
        <v>517</v>
      </c>
      <c r="BA717">
        <v>12257739449</v>
      </c>
      <c r="BC717" t="s">
        <v>7891</v>
      </c>
      <c r="BD717" t="s">
        <v>8533</v>
      </c>
      <c r="BG717" t="s">
        <v>541</v>
      </c>
      <c r="BH717" s="1">
        <v>44121.833333333336</v>
      </c>
      <c r="BI717">
        <v>40</v>
      </c>
      <c r="BJ717">
        <v>0</v>
      </c>
      <c r="BK717">
        <v>8</v>
      </c>
      <c r="BL717">
        <v>8</v>
      </c>
      <c r="BM717">
        <v>8</v>
      </c>
      <c r="BN717">
        <v>8</v>
      </c>
      <c r="BO717">
        <v>8</v>
      </c>
      <c r="BP717">
        <v>0</v>
      </c>
      <c r="BQ717" t="str">
        <f>"7:00 PM"</f>
        <v>7:00 PM</v>
      </c>
      <c r="BR717" t="str">
        <f>"4:00 PM"</f>
        <v>4:00 PM</v>
      </c>
      <c r="BS717" t="s">
        <v>120</v>
      </c>
      <c r="BT717">
        <v>0</v>
      </c>
      <c r="BU717">
        <v>1</v>
      </c>
      <c r="BV717" t="s">
        <v>113</v>
      </c>
      <c r="BW717">
        <v>0</v>
      </c>
      <c r="BX717" t="s">
        <v>517</v>
      </c>
      <c r="BY717" t="s">
        <v>8534</v>
      </c>
      <c r="BZ717" t="s">
        <v>517</v>
      </c>
      <c r="CA717" t="s">
        <v>8530</v>
      </c>
      <c r="CB717" t="s">
        <v>541</v>
      </c>
      <c r="CC717" s="3">
        <v>70563</v>
      </c>
      <c r="CD717" t="s">
        <v>8535</v>
      </c>
      <c r="CE717" t="s">
        <v>1185</v>
      </c>
      <c r="CF717" s="4">
        <v>13.71</v>
      </c>
      <c r="CG717" s="4">
        <v>13.71</v>
      </c>
      <c r="CH717" s="4">
        <v>20.57</v>
      </c>
      <c r="CI717" s="4">
        <v>20.57</v>
      </c>
      <c r="CJ717" t="s">
        <v>6950</v>
      </c>
      <c r="CK717" t="s">
        <v>8536</v>
      </c>
      <c r="CL717" t="s">
        <v>8537</v>
      </c>
      <c r="CO717" t="s">
        <v>124</v>
      </c>
      <c r="CP717" t="s">
        <v>113</v>
      </c>
      <c r="CQ717" t="s">
        <v>121</v>
      </c>
      <c r="CR717" t="s">
        <v>121</v>
      </c>
      <c r="CS717" t="s">
        <v>113</v>
      </c>
      <c r="CT717" t="s">
        <v>121</v>
      </c>
      <c r="CU717" t="s">
        <v>121</v>
      </c>
      <c r="CV717" s="2" t="s">
        <v>8538</v>
      </c>
      <c r="CW717" t="str">
        <f>"13373806327"</f>
        <v>13373806327</v>
      </c>
      <c r="CX717" t="s">
        <v>8532</v>
      </c>
      <c r="CY717" t="s">
        <v>517</v>
      </c>
      <c r="CZ717" t="s">
        <v>126</v>
      </c>
      <c r="DA717" t="s">
        <v>113</v>
      </c>
      <c r="DB717" t="s">
        <v>113</v>
      </c>
      <c r="DC717" t="s">
        <v>121</v>
      </c>
      <c r="DD717" t="s">
        <v>113</v>
      </c>
    </row>
    <row r="718" spans="1:108" ht="15" customHeight="1" x14ac:dyDescent="0.25">
      <c r="A718" t="s">
        <v>11172</v>
      </c>
      <c r="B718" t="s">
        <v>835</v>
      </c>
      <c r="C718" s="1">
        <v>44122.44874861111</v>
      </c>
      <c r="D718" s="1">
        <v>44169</v>
      </c>
      <c r="E718" t="s">
        <v>113</v>
      </c>
      <c r="F718" t="s">
        <v>156</v>
      </c>
      <c r="G718" t="s">
        <v>12786</v>
      </c>
      <c r="H718" t="s">
        <v>131</v>
      </c>
      <c r="I718">
        <v>4</v>
      </c>
      <c r="K718" s="1">
        <v>44211</v>
      </c>
      <c r="L718" s="1">
        <v>44484</v>
      </c>
      <c r="O718" t="s">
        <v>115</v>
      </c>
      <c r="P718" t="s">
        <v>11173</v>
      </c>
      <c r="Q718" t="s">
        <v>517</v>
      </c>
      <c r="R718" t="s">
        <v>11174</v>
      </c>
      <c r="S718" t="s">
        <v>517</v>
      </c>
      <c r="T718" t="s">
        <v>11175</v>
      </c>
      <c r="U718" t="s">
        <v>541</v>
      </c>
      <c r="V718" s="3">
        <v>70647</v>
      </c>
      <c r="W718" t="s">
        <v>117</v>
      </c>
      <c r="X718" t="s">
        <v>517</v>
      </c>
      <c r="Y718">
        <v>13373046304</v>
      </c>
      <c r="AA718">
        <v>56173</v>
      </c>
      <c r="AB718" t="s">
        <v>6041</v>
      </c>
      <c r="AC718" t="s">
        <v>1051</v>
      </c>
      <c r="AD718" t="s">
        <v>517</v>
      </c>
      <c r="AE718" t="s">
        <v>161</v>
      </c>
      <c r="AF718" t="s">
        <v>11176</v>
      </c>
      <c r="AG718" t="s">
        <v>517</v>
      </c>
      <c r="AH718" t="s">
        <v>11175</v>
      </c>
      <c r="AI718" t="s">
        <v>541</v>
      </c>
      <c r="AJ718" s="3">
        <v>70647</v>
      </c>
      <c r="AK718" t="s">
        <v>117</v>
      </c>
      <c r="AL718" t="s">
        <v>517</v>
      </c>
      <c r="AM718">
        <v>13373046304</v>
      </c>
      <c r="AO718" t="s">
        <v>11177</v>
      </c>
      <c r="AP718" t="s">
        <v>239</v>
      </c>
      <c r="AQ718" t="s">
        <v>1013</v>
      </c>
      <c r="AR718" t="s">
        <v>7889</v>
      </c>
      <c r="AS718" t="s">
        <v>517</v>
      </c>
      <c r="AT718" t="s">
        <v>7890</v>
      </c>
      <c r="AU718" t="s">
        <v>517</v>
      </c>
      <c r="AV718" t="s">
        <v>1255</v>
      </c>
      <c r="AW718" t="s">
        <v>541</v>
      </c>
      <c r="AX718" s="3">
        <v>70820</v>
      </c>
      <c r="AY718" t="s">
        <v>117</v>
      </c>
      <c r="AZ718" t="s">
        <v>517</v>
      </c>
      <c r="BA718">
        <v>12257739449</v>
      </c>
      <c r="BC718" t="s">
        <v>7891</v>
      </c>
      <c r="BD718" t="s">
        <v>7892</v>
      </c>
      <c r="BG718" t="s">
        <v>541</v>
      </c>
      <c r="BH718" s="1">
        <v>44121.833333333336</v>
      </c>
      <c r="BI718">
        <v>40</v>
      </c>
      <c r="BJ718">
        <v>0</v>
      </c>
      <c r="BK718">
        <v>8</v>
      </c>
      <c r="BL718">
        <v>8</v>
      </c>
      <c r="BM718">
        <v>8</v>
      </c>
      <c r="BN718">
        <v>8</v>
      </c>
      <c r="BO718">
        <v>8</v>
      </c>
      <c r="BP718">
        <v>0</v>
      </c>
      <c r="BQ718" t="str">
        <f>"7:00 AM"</f>
        <v>7:00 AM</v>
      </c>
      <c r="BR718" t="str">
        <f>"4:00 PM"</f>
        <v>4:00 PM</v>
      </c>
      <c r="BS718" t="s">
        <v>120</v>
      </c>
      <c r="BT718">
        <v>0</v>
      </c>
      <c r="BU718">
        <v>1</v>
      </c>
      <c r="BV718" t="s">
        <v>113</v>
      </c>
      <c r="BW718">
        <v>0</v>
      </c>
      <c r="BX718" t="s">
        <v>517</v>
      </c>
      <c r="BY718" t="s">
        <v>11174</v>
      </c>
      <c r="BZ718" t="s">
        <v>517</v>
      </c>
      <c r="CA718" t="s">
        <v>11175</v>
      </c>
      <c r="CB718" t="s">
        <v>541</v>
      </c>
      <c r="CC718" s="3">
        <v>70647</v>
      </c>
      <c r="CD718" t="s">
        <v>7904</v>
      </c>
      <c r="CE718" t="s">
        <v>7905</v>
      </c>
      <c r="CF718" s="4">
        <v>14.59</v>
      </c>
      <c r="CG718" s="4">
        <v>14.59</v>
      </c>
      <c r="CH718" s="4">
        <v>21.89</v>
      </c>
      <c r="CI718" s="4">
        <v>21.89</v>
      </c>
      <c r="CJ718" t="s">
        <v>6950</v>
      </c>
      <c r="CK718" t="s">
        <v>11178</v>
      </c>
      <c r="CL718" t="s">
        <v>11179</v>
      </c>
      <c r="CO718" t="s">
        <v>124</v>
      </c>
      <c r="CP718" t="s">
        <v>121</v>
      </c>
      <c r="CQ718" t="s">
        <v>121</v>
      </c>
      <c r="CR718" t="s">
        <v>121</v>
      </c>
      <c r="CS718" t="s">
        <v>113</v>
      </c>
      <c r="CT718" t="s">
        <v>121</v>
      </c>
      <c r="CU718" t="s">
        <v>121</v>
      </c>
      <c r="CV718" t="s">
        <v>11180</v>
      </c>
      <c r="CW718" t="str">
        <f>"13373046304"</f>
        <v>13373046304</v>
      </c>
      <c r="CX718" t="s">
        <v>11177</v>
      </c>
      <c r="CY718" t="s">
        <v>517</v>
      </c>
      <c r="CZ718" t="s">
        <v>126</v>
      </c>
      <c r="DA718" t="s">
        <v>113</v>
      </c>
      <c r="DB718" t="s">
        <v>113</v>
      </c>
      <c r="DC718" t="s">
        <v>121</v>
      </c>
      <c r="DD718" t="s">
        <v>113</v>
      </c>
    </row>
    <row r="719" spans="1:108" ht="15" customHeight="1" x14ac:dyDescent="0.25">
      <c r="A719" t="s">
        <v>7880</v>
      </c>
      <c r="B719" t="s">
        <v>835</v>
      </c>
      <c r="C719" s="1">
        <v>44122.45158148148</v>
      </c>
      <c r="D719" s="1">
        <v>44168</v>
      </c>
      <c r="E719" t="s">
        <v>113</v>
      </c>
      <c r="F719" t="s">
        <v>7881</v>
      </c>
      <c r="G719" t="s">
        <v>12851</v>
      </c>
      <c r="H719" t="s">
        <v>7545</v>
      </c>
      <c r="I719">
        <v>8</v>
      </c>
      <c r="K719" s="1">
        <v>44211</v>
      </c>
      <c r="L719" s="1">
        <v>44484</v>
      </c>
      <c r="O719" t="s">
        <v>115</v>
      </c>
      <c r="P719" t="s">
        <v>7882</v>
      </c>
      <c r="Q719" t="s">
        <v>7883</v>
      </c>
      <c r="R719" t="s">
        <v>7884</v>
      </c>
      <c r="S719" t="s">
        <v>517</v>
      </c>
      <c r="T719" t="s">
        <v>1255</v>
      </c>
      <c r="U719" t="s">
        <v>541</v>
      </c>
      <c r="V719" s="3">
        <v>70809</v>
      </c>
      <c r="W719" t="s">
        <v>117</v>
      </c>
      <c r="X719" t="s">
        <v>7885</v>
      </c>
      <c r="Y719">
        <v>12252912552</v>
      </c>
      <c r="AA719">
        <v>33999</v>
      </c>
      <c r="AB719" t="s">
        <v>7886</v>
      </c>
      <c r="AC719" t="s">
        <v>2549</v>
      </c>
      <c r="AD719" t="s">
        <v>517</v>
      </c>
      <c r="AE719" t="s">
        <v>161</v>
      </c>
      <c r="AF719" t="s">
        <v>7887</v>
      </c>
      <c r="AG719" t="s">
        <v>517</v>
      </c>
      <c r="AH719" t="s">
        <v>1255</v>
      </c>
      <c r="AI719" t="s">
        <v>541</v>
      </c>
      <c r="AJ719" s="3">
        <v>70809</v>
      </c>
      <c r="AK719" t="s">
        <v>117</v>
      </c>
      <c r="AL719" t="s">
        <v>7885</v>
      </c>
      <c r="AM719">
        <v>12252912552</v>
      </c>
      <c r="AO719" t="s">
        <v>7888</v>
      </c>
      <c r="AP719" t="s">
        <v>239</v>
      </c>
      <c r="AQ719" t="s">
        <v>1013</v>
      </c>
      <c r="AR719" t="s">
        <v>7889</v>
      </c>
      <c r="AS719" t="s">
        <v>517</v>
      </c>
      <c r="AT719" t="s">
        <v>7890</v>
      </c>
      <c r="AU719" t="s">
        <v>517</v>
      </c>
      <c r="AV719" t="s">
        <v>1255</v>
      </c>
      <c r="AW719" t="s">
        <v>541</v>
      </c>
      <c r="AX719" s="3">
        <v>70820</v>
      </c>
      <c r="AY719" t="s">
        <v>117</v>
      </c>
      <c r="AZ719" t="s">
        <v>517</v>
      </c>
      <c r="BA719">
        <v>12257739449</v>
      </c>
      <c r="BC719" t="s">
        <v>7891</v>
      </c>
      <c r="BD719" t="s">
        <v>7892</v>
      </c>
      <c r="BG719" t="s">
        <v>541</v>
      </c>
      <c r="BH719" s="1">
        <v>44121.833333333336</v>
      </c>
      <c r="BI719">
        <v>40</v>
      </c>
      <c r="BJ719">
        <v>0</v>
      </c>
      <c r="BK719">
        <v>8</v>
      </c>
      <c r="BL719">
        <v>8</v>
      </c>
      <c r="BM719">
        <v>8</v>
      </c>
      <c r="BN719">
        <v>8</v>
      </c>
      <c r="BO719">
        <v>8</v>
      </c>
      <c r="BP719">
        <v>0</v>
      </c>
      <c r="BQ719" t="str">
        <f>"7:00 AM"</f>
        <v>7:00 AM</v>
      </c>
      <c r="BR719" t="str">
        <f>"4:00 PM"</f>
        <v>4:00 PM</v>
      </c>
      <c r="BS719" t="s">
        <v>120</v>
      </c>
      <c r="BT719">
        <v>0</v>
      </c>
      <c r="BU719">
        <v>1</v>
      </c>
      <c r="BV719" t="s">
        <v>113</v>
      </c>
      <c r="BW719">
        <v>0</v>
      </c>
      <c r="BX719" t="s">
        <v>125</v>
      </c>
      <c r="BY719" t="s">
        <v>7884</v>
      </c>
      <c r="BZ719" t="s">
        <v>517</v>
      </c>
      <c r="CA719" t="s">
        <v>1255</v>
      </c>
      <c r="CB719" t="s">
        <v>541</v>
      </c>
      <c r="CC719" s="3">
        <v>70809</v>
      </c>
      <c r="CD719" t="s">
        <v>1265</v>
      </c>
      <c r="CE719" t="s">
        <v>1266</v>
      </c>
      <c r="CF719" s="4">
        <v>17.579999999999998</v>
      </c>
      <c r="CG719" s="4">
        <v>17.579999999999998</v>
      </c>
      <c r="CH719" s="4">
        <v>26.37</v>
      </c>
      <c r="CI719" s="4">
        <v>26.37</v>
      </c>
      <c r="CJ719" t="s">
        <v>123</v>
      </c>
      <c r="CK719" t="s">
        <v>7893</v>
      </c>
      <c r="CL719" t="s">
        <v>7894</v>
      </c>
      <c r="CO719" t="s">
        <v>124</v>
      </c>
      <c r="CP719" t="s">
        <v>113</v>
      </c>
      <c r="CQ719" t="s">
        <v>121</v>
      </c>
      <c r="CR719" t="s">
        <v>121</v>
      </c>
      <c r="CS719" t="s">
        <v>113</v>
      </c>
      <c r="CT719" t="s">
        <v>121</v>
      </c>
      <c r="CU719" t="s">
        <v>121</v>
      </c>
      <c r="CV719" t="s">
        <v>7895</v>
      </c>
      <c r="CW719" t="str">
        <f>"12252912552"</f>
        <v>12252912552</v>
      </c>
      <c r="CX719" t="s">
        <v>7896</v>
      </c>
      <c r="CY719" t="s">
        <v>517</v>
      </c>
      <c r="CZ719" t="s">
        <v>126</v>
      </c>
      <c r="DA719" t="s">
        <v>113</v>
      </c>
      <c r="DB719" t="s">
        <v>113</v>
      </c>
      <c r="DC719" t="s">
        <v>121</v>
      </c>
      <c r="DD719" t="s">
        <v>113</v>
      </c>
    </row>
    <row r="720" spans="1:108" ht="15" customHeight="1" x14ac:dyDescent="0.25">
      <c r="A720" t="s">
        <v>5774</v>
      </c>
      <c r="B720" t="s">
        <v>129</v>
      </c>
      <c r="C720" s="1">
        <v>44122.92883449074</v>
      </c>
      <c r="D720" s="1">
        <v>44165</v>
      </c>
      <c r="E720" t="s">
        <v>113</v>
      </c>
      <c r="F720" t="s">
        <v>5775</v>
      </c>
      <c r="G720" t="s">
        <v>12806</v>
      </c>
      <c r="H720" t="s">
        <v>1390</v>
      </c>
      <c r="I720">
        <v>16</v>
      </c>
      <c r="J720">
        <v>16</v>
      </c>
      <c r="K720" s="1">
        <v>44211</v>
      </c>
      <c r="L720" s="1">
        <v>44515</v>
      </c>
      <c r="M720" s="1">
        <v>44211</v>
      </c>
      <c r="N720" s="1">
        <v>44515</v>
      </c>
      <c r="O720" t="s">
        <v>115</v>
      </c>
      <c r="P720" t="s">
        <v>5776</v>
      </c>
      <c r="R720" t="s">
        <v>5777</v>
      </c>
      <c r="T720" t="s">
        <v>5778</v>
      </c>
      <c r="U720" t="s">
        <v>522</v>
      </c>
      <c r="V720" s="3">
        <v>74562</v>
      </c>
      <c r="W720" t="s">
        <v>117</v>
      </c>
      <c r="Y720">
        <v>15805872432</v>
      </c>
      <c r="AA720">
        <v>336212</v>
      </c>
      <c r="AB720" t="s">
        <v>5779</v>
      </c>
      <c r="AC720" t="s">
        <v>5780</v>
      </c>
      <c r="AE720" t="s">
        <v>263</v>
      </c>
      <c r="AF720" t="s">
        <v>5777</v>
      </c>
      <c r="AH720" t="s">
        <v>5778</v>
      </c>
      <c r="AI720" t="s">
        <v>522</v>
      </c>
      <c r="AJ720" s="3">
        <v>74562</v>
      </c>
      <c r="AK720" t="s">
        <v>117</v>
      </c>
      <c r="AM720">
        <v>15805872432</v>
      </c>
      <c r="AO720" t="s">
        <v>5781</v>
      </c>
      <c r="AP720" t="s">
        <v>239</v>
      </c>
      <c r="AQ720" t="s">
        <v>1082</v>
      </c>
      <c r="AR720" t="s">
        <v>1083</v>
      </c>
      <c r="AT720" t="s">
        <v>1084</v>
      </c>
      <c r="AV720" t="s">
        <v>1085</v>
      </c>
      <c r="AW720" t="s">
        <v>158</v>
      </c>
      <c r="AX720" s="3">
        <v>75098</v>
      </c>
      <c r="AY720" t="s">
        <v>117</v>
      </c>
      <c r="BA720">
        <v>19724424244</v>
      </c>
      <c r="BC720" t="s">
        <v>1086</v>
      </c>
      <c r="BD720" t="s">
        <v>1087</v>
      </c>
      <c r="BG720" t="s">
        <v>522</v>
      </c>
      <c r="BH720" s="1">
        <v>44120.833333333336</v>
      </c>
      <c r="BI720">
        <v>40</v>
      </c>
      <c r="BJ720">
        <v>0</v>
      </c>
      <c r="BK720">
        <v>8</v>
      </c>
      <c r="BL720">
        <v>8</v>
      </c>
      <c r="BM720">
        <v>8</v>
      </c>
      <c r="BN720">
        <v>8</v>
      </c>
      <c r="BO720">
        <v>8</v>
      </c>
      <c r="BP720">
        <v>0</v>
      </c>
      <c r="BQ720" t="str">
        <f>"6:00 AM"</f>
        <v>6:00 AM</v>
      </c>
      <c r="BR720" t="str">
        <f>"4:00 PM"</f>
        <v>4:00 PM</v>
      </c>
      <c r="BS720" t="s">
        <v>120</v>
      </c>
      <c r="BT720">
        <v>0</v>
      </c>
      <c r="BU720">
        <v>0</v>
      </c>
      <c r="BV720" t="s">
        <v>113</v>
      </c>
      <c r="BW720">
        <v>0</v>
      </c>
      <c r="BX720" t="s">
        <v>170</v>
      </c>
      <c r="BY720" t="s">
        <v>5777</v>
      </c>
      <c r="CA720" t="s">
        <v>5778</v>
      </c>
      <c r="CB720" t="s">
        <v>522</v>
      </c>
      <c r="CC720" s="3">
        <v>74562</v>
      </c>
      <c r="CD720" t="s">
        <v>5782</v>
      </c>
      <c r="CE720" t="s">
        <v>5783</v>
      </c>
      <c r="CF720" s="4">
        <v>12.81</v>
      </c>
      <c r="CG720" s="4">
        <v>15</v>
      </c>
      <c r="CH720" s="4">
        <v>19.22</v>
      </c>
      <c r="CI720" s="4">
        <v>22.5</v>
      </c>
      <c r="CJ720" t="s">
        <v>123</v>
      </c>
      <c r="CK720" t="s">
        <v>1091</v>
      </c>
      <c r="CL720" t="s">
        <v>5784</v>
      </c>
      <c r="CO720" t="s">
        <v>124</v>
      </c>
      <c r="CP720" t="s">
        <v>113</v>
      </c>
      <c r="CQ720" t="s">
        <v>121</v>
      </c>
      <c r="CR720" t="s">
        <v>121</v>
      </c>
      <c r="CS720" t="s">
        <v>121</v>
      </c>
      <c r="CT720" t="s">
        <v>121</v>
      </c>
      <c r="CU720" t="s">
        <v>121</v>
      </c>
      <c r="CV720" t="s">
        <v>5785</v>
      </c>
      <c r="CW720" t="str">
        <f>"15805872432"</f>
        <v>15805872432</v>
      </c>
      <c r="CX720" t="s">
        <v>124</v>
      </c>
      <c r="CY720" t="s">
        <v>5786</v>
      </c>
      <c r="CZ720" t="s">
        <v>126</v>
      </c>
      <c r="DA720" t="s">
        <v>113</v>
      </c>
      <c r="DB720" t="s">
        <v>113</v>
      </c>
      <c r="DC720" t="s">
        <v>121</v>
      </c>
      <c r="DD720" t="s">
        <v>113</v>
      </c>
    </row>
    <row r="721" spans="1:113" ht="15" customHeight="1" x14ac:dyDescent="0.25">
      <c r="A721" t="s">
        <v>7845</v>
      </c>
      <c r="B721" t="s">
        <v>129</v>
      </c>
      <c r="C721" s="1">
        <v>44122.929020023148</v>
      </c>
      <c r="D721" s="1">
        <v>44162</v>
      </c>
      <c r="E721" t="s">
        <v>113</v>
      </c>
      <c r="F721" t="s">
        <v>7846</v>
      </c>
      <c r="G721" t="s">
        <v>12812</v>
      </c>
      <c r="H721" t="s">
        <v>1775</v>
      </c>
      <c r="I721">
        <v>16</v>
      </c>
      <c r="J721">
        <v>16</v>
      </c>
      <c r="K721" s="1">
        <v>44212</v>
      </c>
      <c r="L721" s="1">
        <v>44484</v>
      </c>
      <c r="M721" s="1">
        <v>44212</v>
      </c>
      <c r="N721" s="1">
        <v>44484</v>
      </c>
      <c r="O721" t="s">
        <v>115</v>
      </c>
      <c r="P721" t="s">
        <v>7847</v>
      </c>
      <c r="R721" t="s">
        <v>7848</v>
      </c>
      <c r="T721" t="s">
        <v>2453</v>
      </c>
      <c r="U721" t="s">
        <v>147</v>
      </c>
      <c r="V721" s="3">
        <v>38305</v>
      </c>
      <c r="W721" t="s">
        <v>117</v>
      </c>
      <c r="Y721">
        <v>17316646446</v>
      </c>
      <c r="AA721">
        <v>238990</v>
      </c>
      <c r="AB721" t="s">
        <v>199</v>
      </c>
      <c r="AC721" t="s">
        <v>4677</v>
      </c>
      <c r="AE721" t="s">
        <v>161</v>
      </c>
      <c r="AF721" t="s">
        <v>7848</v>
      </c>
      <c r="AH721" t="s">
        <v>2453</v>
      </c>
      <c r="AI721" t="s">
        <v>147</v>
      </c>
      <c r="AJ721" s="3">
        <v>38305</v>
      </c>
      <c r="AK721" t="s">
        <v>117</v>
      </c>
      <c r="AM721">
        <v>17316646446</v>
      </c>
      <c r="AO721" t="s">
        <v>7849</v>
      </c>
      <c r="AP721" t="s">
        <v>239</v>
      </c>
      <c r="AQ721" t="s">
        <v>1082</v>
      </c>
      <c r="AR721" t="s">
        <v>1083</v>
      </c>
      <c r="AT721" t="s">
        <v>1084</v>
      </c>
      <c r="AV721" t="s">
        <v>1085</v>
      </c>
      <c r="AW721" t="s">
        <v>158</v>
      </c>
      <c r="AX721" s="3">
        <v>75098</v>
      </c>
      <c r="AY721" t="s">
        <v>117</v>
      </c>
      <c r="BA721">
        <v>19724424244</v>
      </c>
      <c r="BC721" t="s">
        <v>1086</v>
      </c>
      <c r="BD721" t="s">
        <v>1087</v>
      </c>
      <c r="BG721" t="s">
        <v>147</v>
      </c>
      <c r="BH721" s="1">
        <v>44121.833333333336</v>
      </c>
      <c r="BI721">
        <v>40</v>
      </c>
      <c r="BJ721">
        <v>0</v>
      </c>
      <c r="BK721">
        <v>8</v>
      </c>
      <c r="BL721">
        <v>8</v>
      </c>
      <c r="BM721">
        <v>8</v>
      </c>
      <c r="BN721">
        <v>8</v>
      </c>
      <c r="BO721">
        <v>8</v>
      </c>
      <c r="BP721">
        <v>0</v>
      </c>
      <c r="BQ721" t="str">
        <f>"8:00 AM"</f>
        <v>8:00 AM</v>
      </c>
      <c r="BR721" t="str">
        <f>"5:00 PM"</f>
        <v>5:00 PM</v>
      </c>
      <c r="BS721" t="s">
        <v>120</v>
      </c>
      <c r="BT721">
        <v>0</v>
      </c>
      <c r="BU721">
        <v>0</v>
      </c>
      <c r="BV721" t="s">
        <v>113</v>
      </c>
      <c r="BW721">
        <v>0</v>
      </c>
      <c r="BX721" t="s">
        <v>4494</v>
      </c>
      <c r="BY721" t="s">
        <v>7848</v>
      </c>
      <c r="CA721" t="s">
        <v>2453</v>
      </c>
      <c r="CB721" t="s">
        <v>147</v>
      </c>
      <c r="CC721" s="3">
        <v>38305</v>
      </c>
      <c r="CD721" t="s">
        <v>807</v>
      </c>
      <c r="CE721" t="s">
        <v>5348</v>
      </c>
      <c r="CF721" s="4">
        <v>15.43</v>
      </c>
      <c r="CG721" s="4">
        <v>18.27</v>
      </c>
      <c r="CH721" s="4">
        <v>23.15</v>
      </c>
      <c r="CI721" s="4">
        <v>27.41</v>
      </c>
      <c r="CJ721" t="s">
        <v>123</v>
      </c>
      <c r="CK721" t="s">
        <v>1091</v>
      </c>
      <c r="CL721" t="s">
        <v>7850</v>
      </c>
      <c r="CO721" t="s">
        <v>124</v>
      </c>
      <c r="CP721" t="s">
        <v>121</v>
      </c>
      <c r="CQ721" t="s">
        <v>121</v>
      </c>
      <c r="CR721" t="s">
        <v>121</v>
      </c>
      <c r="CS721" t="s">
        <v>121</v>
      </c>
      <c r="CT721" t="s">
        <v>121</v>
      </c>
      <c r="CU721" t="s">
        <v>121</v>
      </c>
      <c r="CV721" t="s">
        <v>7851</v>
      </c>
      <c r="CW721" t="str">
        <f>"17316646446"</f>
        <v>17316646446</v>
      </c>
      <c r="CX721" t="s">
        <v>124</v>
      </c>
      <c r="CY721" t="s">
        <v>7852</v>
      </c>
      <c r="CZ721" t="s">
        <v>126</v>
      </c>
      <c r="DA721" t="s">
        <v>113</v>
      </c>
      <c r="DB721" t="s">
        <v>113</v>
      </c>
      <c r="DC721" t="s">
        <v>121</v>
      </c>
      <c r="DD721" t="s">
        <v>113</v>
      </c>
    </row>
    <row r="722" spans="1:113" ht="15" customHeight="1" x14ac:dyDescent="0.25">
      <c r="A722" t="s">
        <v>3327</v>
      </c>
      <c r="B722" t="s">
        <v>835</v>
      </c>
      <c r="C722" s="1">
        <v>44122.929502662038</v>
      </c>
      <c r="D722" s="1">
        <v>44154</v>
      </c>
      <c r="E722" t="s">
        <v>113</v>
      </c>
      <c r="F722" t="s">
        <v>587</v>
      </c>
      <c r="G722" t="s">
        <v>12786</v>
      </c>
      <c r="H722" t="s">
        <v>131</v>
      </c>
      <c r="I722">
        <v>30</v>
      </c>
      <c r="K722" s="1">
        <v>44211</v>
      </c>
      <c r="L722" s="1">
        <v>44484</v>
      </c>
      <c r="O722" t="s">
        <v>115</v>
      </c>
      <c r="P722" t="s">
        <v>3328</v>
      </c>
      <c r="R722" t="s">
        <v>3329</v>
      </c>
      <c r="T722" t="s">
        <v>329</v>
      </c>
      <c r="U722" t="s">
        <v>158</v>
      </c>
      <c r="V722" s="3">
        <v>75229</v>
      </c>
      <c r="W722" t="s">
        <v>117</v>
      </c>
      <c r="Y722">
        <v>19725675651</v>
      </c>
      <c r="AA722">
        <v>56173</v>
      </c>
      <c r="AB722" t="s">
        <v>3330</v>
      </c>
      <c r="AC722" t="s">
        <v>1158</v>
      </c>
      <c r="AE722" t="s">
        <v>3331</v>
      </c>
      <c r="AF722" t="s">
        <v>3329</v>
      </c>
      <c r="AH722" t="s">
        <v>329</v>
      </c>
      <c r="AI722" t="s">
        <v>158</v>
      </c>
      <c r="AJ722" s="3">
        <v>75229</v>
      </c>
      <c r="AK722" t="s">
        <v>117</v>
      </c>
      <c r="AM722">
        <v>19725675651</v>
      </c>
      <c r="AO722" t="s">
        <v>3332</v>
      </c>
      <c r="AP722" t="s">
        <v>239</v>
      </c>
      <c r="AQ722" t="s">
        <v>1082</v>
      </c>
      <c r="AR722" t="s">
        <v>1083</v>
      </c>
      <c r="AT722" t="s">
        <v>1084</v>
      </c>
      <c r="AV722" t="s">
        <v>1085</v>
      </c>
      <c r="AW722" t="s">
        <v>158</v>
      </c>
      <c r="AX722" s="3">
        <v>75098</v>
      </c>
      <c r="AY722" t="s">
        <v>117</v>
      </c>
      <c r="BA722">
        <v>19724424244</v>
      </c>
      <c r="BC722" t="s">
        <v>1086</v>
      </c>
      <c r="BD722" t="s">
        <v>1087</v>
      </c>
      <c r="BG722" t="s">
        <v>158</v>
      </c>
      <c r="BH722" s="1">
        <v>44120.833333333336</v>
      </c>
      <c r="BI722">
        <v>40</v>
      </c>
      <c r="BJ722">
        <v>0</v>
      </c>
      <c r="BK722">
        <v>8</v>
      </c>
      <c r="BL722">
        <v>8</v>
      </c>
      <c r="BM722">
        <v>8</v>
      </c>
      <c r="BN722">
        <v>8</v>
      </c>
      <c r="BO722">
        <v>8</v>
      </c>
      <c r="BP722">
        <v>0</v>
      </c>
      <c r="BQ722" t="str">
        <f>"7:00 AM"</f>
        <v>7:00 AM</v>
      </c>
      <c r="BR722" t="str">
        <f>"4:00 PM"</f>
        <v>4:00 PM</v>
      </c>
      <c r="BS722" t="s">
        <v>120</v>
      </c>
      <c r="BT722">
        <v>0</v>
      </c>
      <c r="BU722">
        <v>0</v>
      </c>
      <c r="BV722" t="s">
        <v>113</v>
      </c>
      <c r="BW722">
        <v>0</v>
      </c>
      <c r="BX722" t="s">
        <v>3333</v>
      </c>
      <c r="BY722" t="s">
        <v>3329</v>
      </c>
      <c r="CA722" t="s">
        <v>329</v>
      </c>
      <c r="CB722" t="s">
        <v>158</v>
      </c>
      <c r="CC722" s="3">
        <v>75229</v>
      </c>
      <c r="CD722" t="s">
        <v>315</v>
      </c>
      <c r="CE722" t="s">
        <v>1090</v>
      </c>
      <c r="CF722" s="4">
        <v>15.23</v>
      </c>
      <c r="CG722" s="4">
        <v>16</v>
      </c>
      <c r="CH722" s="4">
        <v>22.85</v>
      </c>
      <c r="CI722" s="4">
        <v>24</v>
      </c>
      <c r="CJ722" t="s">
        <v>123</v>
      </c>
      <c r="CK722" t="s">
        <v>1091</v>
      </c>
      <c r="CL722" t="s">
        <v>3334</v>
      </c>
      <c r="CO722" t="s">
        <v>124</v>
      </c>
      <c r="CP722" t="s">
        <v>121</v>
      </c>
      <c r="CQ722" t="s">
        <v>121</v>
      </c>
      <c r="CR722" t="s">
        <v>121</v>
      </c>
      <c r="CS722" t="s">
        <v>121</v>
      </c>
      <c r="CT722" t="s">
        <v>121</v>
      </c>
      <c r="CU722" t="s">
        <v>113</v>
      </c>
      <c r="CV722" t="s">
        <v>170</v>
      </c>
      <c r="CW722" t="str">
        <f>"19725675651"</f>
        <v>19725675651</v>
      </c>
      <c r="CX722" t="s">
        <v>124</v>
      </c>
      <c r="CY722" t="s">
        <v>1094</v>
      </c>
      <c r="CZ722" t="s">
        <v>126</v>
      </c>
      <c r="DA722" t="s">
        <v>113</v>
      </c>
      <c r="DB722" t="s">
        <v>113</v>
      </c>
      <c r="DC722" t="s">
        <v>121</v>
      </c>
      <c r="DD722" t="s">
        <v>113</v>
      </c>
    </row>
    <row r="723" spans="1:113" ht="15" customHeight="1" x14ac:dyDescent="0.25">
      <c r="A723" t="s">
        <v>1075</v>
      </c>
      <c r="B723" t="s">
        <v>835</v>
      </c>
      <c r="C723" s="1">
        <v>44122.929355555556</v>
      </c>
      <c r="D723" s="1">
        <v>44153</v>
      </c>
      <c r="E723" t="s">
        <v>113</v>
      </c>
      <c r="F723" t="s">
        <v>587</v>
      </c>
      <c r="G723" t="s">
        <v>12786</v>
      </c>
      <c r="H723" t="s">
        <v>131</v>
      </c>
      <c r="I723">
        <v>20</v>
      </c>
      <c r="K723" s="1">
        <v>44211</v>
      </c>
      <c r="L723" s="1">
        <v>44515</v>
      </c>
      <c r="O723" t="s">
        <v>115</v>
      </c>
      <c r="P723" t="s">
        <v>1076</v>
      </c>
      <c r="Q723" t="s">
        <v>1077</v>
      </c>
      <c r="R723" t="s">
        <v>1078</v>
      </c>
      <c r="T723" t="s">
        <v>1079</v>
      </c>
      <c r="U723" t="s">
        <v>158</v>
      </c>
      <c r="V723" s="3">
        <v>75067</v>
      </c>
      <c r="W723" t="s">
        <v>117</v>
      </c>
      <c r="Y723">
        <v>19722215296</v>
      </c>
      <c r="AA723">
        <v>561730</v>
      </c>
      <c r="AB723" t="s">
        <v>1080</v>
      </c>
      <c r="AC723" t="s">
        <v>1014</v>
      </c>
      <c r="AE723" t="s">
        <v>263</v>
      </c>
      <c r="AF723" t="s">
        <v>1078</v>
      </c>
      <c r="AH723" t="s">
        <v>1079</v>
      </c>
      <c r="AI723" t="s">
        <v>158</v>
      </c>
      <c r="AJ723" s="3">
        <v>75067</v>
      </c>
      <c r="AK723" t="s">
        <v>117</v>
      </c>
      <c r="AM723">
        <v>19722215296</v>
      </c>
      <c r="AO723" t="s">
        <v>1081</v>
      </c>
      <c r="AP723" t="s">
        <v>239</v>
      </c>
      <c r="AQ723" t="s">
        <v>1082</v>
      </c>
      <c r="AR723" t="s">
        <v>1083</v>
      </c>
      <c r="AT723" t="s">
        <v>1084</v>
      </c>
      <c r="AV723" t="s">
        <v>1085</v>
      </c>
      <c r="AW723" t="s">
        <v>158</v>
      </c>
      <c r="AX723" s="3">
        <v>75098</v>
      </c>
      <c r="AY723" t="s">
        <v>117</v>
      </c>
      <c r="BA723">
        <v>19724424244</v>
      </c>
      <c r="BC723" t="s">
        <v>1086</v>
      </c>
      <c r="BD723" t="s">
        <v>1087</v>
      </c>
      <c r="BG723" t="s">
        <v>158</v>
      </c>
      <c r="BH723" s="1">
        <v>44120.833333333336</v>
      </c>
      <c r="BI723">
        <v>40</v>
      </c>
      <c r="BJ723">
        <v>0</v>
      </c>
      <c r="BK723">
        <v>8</v>
      </c>
      <c r="BL723">
        <v>8</v>
      </c>
      <c r="BM723">
        <v>8</v>
      </c>
      <c r="BN723">
        <v>8</v>
      </c>
      <c r="BO723">
        <v>8</v>
      </c>
      <c r="BP723">
        <v>0</v>
      </c>
      <c r="BQ723" t="str">
        <f>"8:00 AM"</f>
        <v>8:00 AM</v>
      </c>
      <c r="BR723" t="str">
        <f>"5:00 PM"</f>
        <v>5:00 PM</v>
      </c>
      <c r="BS723" t="s">
        <v>120</v>
      </c>
      <c r="BT723">
        <v>0</v>
      </c>
      <c r="BU723">
        <v>0</v>
      </c>
      <c r="BV723" t="s">
        <v>113</v>
      </c>
      <c r="BW723">
        <v>0</v>
      </c>
      <c r="BX723" t="s">
        <v>1088</v>
      </c>
      <c r="BY723" t="s">
        <v>1078</v>
      </c>
      <c r="CA723" t="s">
        <v>1079</v>
      </c>
      <c r="CB723" t="s">
        <v>158</v>
      </c>
      <c r="CC723" s="3">
        <v>75067</v>
      </c>
      <c r="CD723" t="s">
        <v>1089</v>
      </c>
      <c r="CE723" t="s">
        <v>1090</v>
      </c>
      <c r="CF723" s="4">
        <v>15.23</v>
      </c>
      <c r="CG723" s="4">
        <v>16.5</v>
      </c>
      <c r="CH723" s="4">
        <v>22.85</v>
      </c>
      <c r="CI723" s="4">
        <v>24.75</v>
      </c>
      <c r="CJ723" t="s">
        <v>123</v>
      </c>
      <c r="CK723" t="s">
        <v>1091</v>
      </c>
      <c r="CL723" t="s">
        <v>1092</v>
      </c>
      <c r="CO723" t="s">
        <v>124</v>
      </c>
      <c r="CP723" t="s">
        <v>121</v>
      </c>
      <c r="CQ723" t="s">
        <v>121</v>
      </c>
      <c r="CR723" t="s">
        <v>121</v>
      </c>
      <c r="CS723" t="s">
        <v>121</v>
      </c>
      <c r="CT723" t="s">
        <v>121</v>
      </c>
      <c r="CU723" t="s">
        <v>113</v>
      </c>
      <c r="CV723" t="s">
        <v>1093</v>
      </c>
      <c r="CW723" t="str">
        <f>"19722215296"</f>
        <v>19722215296</v>
      </c>
      <c r="CX723" t="s">
        <v>124</v>
      </c>
      <c r="CY723" t="s">
        <v>1094</v>
      </c>
      <c r="CZ723" t="s">
        <v>126</v>
      </c>
      <c r="DA723" t="s">
        <v>113</v>
      </c>
      <c r="DB723" t="s">
        <v>113</v>
      </c>
      <c r="DC723" t="s">
        <v>121</v>
      </c>
      <c r="DD723" t="s">
        <v>113</v>
      </c>
    </row>
    <row r="724" spans="1:113" ht="15" customHeight="1" x14ac:dyDescent="0.25">
      <c r="A724" t="s">
        <v>11881</v>
      </c>
      <c r="B724" t="s">
        <v>1009</v>
      </c>
      <c r="C724" s="1">
        <v>44123.398969212962</v>
      </c>
      <c r="D724" s="1">
        <v>44167</v>
      </c>
      <c r="E724" t="s">
        <v>113</v>
      </c>
      <c r="F724" t="s">
        <v>1135</v>
      </c>
      <c r="G724" t="s">
        <v>12798</v>
      </c>
      <c r="H724" t="s">
        <v>649</v>
      </c>
      <c r="I724">
        <v>40</v>
      </c>
      <c r="J724">
        <v>40</v>
      </c>
      <c r="K724" s="1">
        <v>44211</v>
      </c>
      <c r="L724" s="1">
        <v>44514</v>
      </c>
      <c r="M724" s="1">
        <v>44211</v>
      </c>
      <c r="N724" s="1">
        <v>44514</v>
      </c>
      <c r="O724" t="s">
        <v>132</v>
      </c>
      <c r="P724" t="s">
        <v>11882</v>
      </c>
      <c r="R724" t="s">
        <v>11883</v>
      </c>
      <c r="S724" t="s">
        <v>11884</v>
      </c>
      <c r="T724" t="s">
        <v>11885</v>
      </c>
      <c r="U724" t="s">
        <v>158</v>
      </c>
      <c r="V724" s="3">
        <v>78336</v>
      </c>
      <c r="W724" t="s">
        <v>117</v>
      </c>
      <c r="Y724">
        <v>13613321725</v>
      </c>
      <c r="Z724">
        <v>0</v>
      </c>
      <c r="AA724">
        <v>711190</v>
      </c>
      <c r="AB724" t="s">
        <v>10176</v>
      </c>
      <c r="AC724" t="s">
        <v>4255</v>
      </c>
      <c r="AE724" t="s">
        <v>2368</v>
      </c>
      <c r="AF724" t="s">
        <v>11883</v>
      </c>
      <c r="AG724" t="s">
        <v>11886</v>
      </c>
      <c r="AH724" t="s">
        <v>11885</v>
      </c>
      <c r="AI724" t="s">
        <v>158</v>
      </c>
      <c r="AJ724" s="3">
        <v>78336</v>
      </c>
      <c r="AK724" t="s">
        <v>117</v>
      </c>
      <c r="AM724">
        <v>13613321725</v>
      </c>
      <c r="AN724">
        <v>0</v>
      </c>
      <c r="AO724" t="s">
        <v>11887</v>
      </c>
      <c r="AP724" t="s">
        <v>239</v>
      </c>
      <c r="AQ724" t="s">
        <v>991</v>
      </c>
      <c r="AR724" t="s">
        <v>992</v>
      </c>
      <c r="AS724" t="s">
        <v>993</v>
      </c>
      <c r="AT724" t="s">
        <v>994</v>
      </c>
      <c r="AU724" t="s">
        <v>995</v>
      </c>
      <c r="AV724" t="s">
        <v>996</v>
      </c>
      <c r="AW724" t="s">
        <v>158</v>
      </c>
      <c r="AX724" s="3">
        <v>78550</v>
      </c>
      <c r="AY724" t="s">
        <v>117</v>
      </c>
      <c r="AZ724" t="s">
        <v>124</v>
      </c>
      <c r="BA724">
        <v>19564408720</v>
      </c>
      <c r="BB724">
        <v>0</v>
      </c>
      <c r="BC724" t="s">
        <v>1143</v>
      </c>
      <c r="BD724" t="s">
        <v>998</v>
      </c>
      <c r="BG724" t="s">
        <v>158</v>
      </c>
      <c r="BH724" s="1">
        <v>44124.833333333336</v>
      </c>
      <c r="BI724">
        <v>40</v>
      </c>
      <c r="BJ724">
        <v>8</v>
      </c>
      <c r="BK724">
        <v>0</v>
      </c>
      <c r="BL724">
        <v>0</v>
      </c>
      <c r="BM724">
        <v>8</v>
      </c>
      <c r="BN724">
        <v>8</v>
      </c>
      <c r="BO724">
        <v>8</v>
      </c>
      <c r="BP724">
        <v>8</v>
      </c>
      <c r="BQ724" t="str">
        <f>"1:00 AM"</f>
        <v>1:00 AM</v>
      </c>
      <c r="BR724" t="str">
        <f>"10:00 PM"</f>
        <v>10:00 PM</v>
      </c>
      <c r="BS724" t="s">
        <v>120</v>
      </c>
      <c r="BT724">
        <v>0</v>
      </c>
      <c r="BU724">
        <v>0</v>
      </c>
      <c r="BV724" t="s">
        <v>113</v>
      </c>
      <c r="BW724">
        <v>0</v>
      </c>
      <c r="BX724" t="s">
        <v>999</v>
      </c>
      <c r="BY724" t="s">
        <v>11883</v>
      </c>
      <c r="CA724" t="s">
        <v>11885</v>
      </c>
      <c r="CB724" t="s">
        <v>158</v>
      </c>
      <c r="CC724" s="3">
        <v>78336</v>
      </c>
      <c r="CD724" t="s">
        <v>3418</v>
      </c>
      <c r="CE724" t="s">
        <v>3419</v>
      </c>
      <c r="CF724" s="4">
        <v>8.85</v>
      </c>
      <c r="CG724" s="4">
        <v>13.14</v>
      </c>
      <c r="CH724" s="4">
        <v>0</v>
      </c>
      <c r="CI724" s="4">
        <v>0</v>
      </c>
      <c r="CJ724" t="s">
        <v>123</v>
      </c>
      <c r="CK724" t="s">
        <v>1004</v>
      </c>
      <c r="CL724" t="s">
        <v>11888</v>
      </c>
      <c r="CO724" t="s">
        <v>124</v>
      </c>
      <c r="CP724" t="s">
        <v>121</v>
      </c>
      <c r="CQ724" t="s">
        <v>121</v>
      </c>
      <c r="CR724" t="s">
        <v>113</v>
      </c>
      <c r="CS724" t="s">
        <v>121</v>
      </c>
      <c r="CT724" t="s">
        <v>121</v>
      </c>
      <c r="CU724" t="s">
        <v>121</v>
      </c>
      <c r="CV724" t="s">
        <v>4939</v>
      </c>
      <c r="CW724" t="str">
        <f>"13613321725"</f>
        <v>13613321725</v>
      </c>
      <c r="CX724" t="s">
        <v>11887</v>
      </c>
      <c r="CY724" t="s">
        <v>124</v>
      </c>
      <c r="CZ724" t="s">
        <v>126</v>
      </c>
      <c r="DA724" t="s">
        <v>113</v>
      </c>
      <c r="DB724" t="s">
        <v>121</v>
      </c>
      <c r="DC724" t="s">
        <v>121</v>
      </c>
      <c r="DD724" t="s">
        <v>113</v>
      </c>
    </row>
    <row r="725" spans="1:113" ht="15" customHeight="1" x14ac:dyDescent="0.25">
      <c r="A725" t="s">
        <v>4399</v>
      </c>
      <c r="B725" t="s">
        <v>1009</v>
      </c>
      <c r="C725" s="1">
        <v>44123.402457870368</v>
      </c>
      <c r="D725" s="1">
        <v>44162</v>
      </c>
      <c r="E725" t="s">
        <v>113</v>
      </c>
      <c r="F725" t="s">
        <v>1135</v>
      </c>
      <c r="G725" t="s">
        <v>12798</v>
      </c>
      <c r="H725" t="s">
        <v>649</v>
      </c>
      <c r="I725">
        <v>22</v>
      </c>
      <c r="J725">
        <v>22</v>
      </c>
      <c r="K725" s="1">
        <v>44211</v>
      </c>
      <c r="L725" s="1">
        <v>44503</v>
      </c>
      <c r="M725" s="1">
        <v>44211</v>
      </c>
      <c r="N725" s="1">
        <v>44503</v>
      </c>
      <c r="O725" t="s">
        <v>132</v>
      </c>
      <c r="P725" t="s">
        <v>4400</v>
      </c>
      <c r="Q725" t="s">
        <v>4401</v>
      </c>
      <c r="R725" t="s">
        <v>4402</v>
      </c>
      <c r="S725" t="s">
        <v>4403</v>
      </c>
      <c r="T725" t="s">
        <v>4404</v>
      </c>
      <c r="U725" t="s">
        <v>348</v>
      </c>
      <c r="V725" s="3">
        <v>30318</v>
      </c>
      <c r="W725" t="s">
        <v>117</v>
      </c>
      <c r="Y725">
        <v>17722669884</v>
      </c>
      <c r="Z725">
        <v>0</v>
      </c>
      <c r="AA725">
        <v>71399</v>
      </c>
      <c r="AB725" t="s">
        <v>4405</v>
      </c>
      <c r="AC725" t="s">
        <v>4406</v>
      </c>
      <c r="AE725" t="s">
        <v>161</v>
      </c>
      <c r="AF725" t="s">
        <v>4402</v>
      </c>
      <c r="AG725" t="s">
        <v>4403</v>
      </c>
      <c r="AH725" t="s">
        <v>4404</v>
      </c>
      <c r="AI725" t="s">
        <v>348</v>
      </c>
      <c r="AJ725" s="3">
        <v>30318</v>
      </c>
      <c r="AK725" t="s">
        <v>117</v>
      </c>
      <c r="AM725">
        <v>17705602277</v>
      </c>
      <c r="AN725">
        <v>0</v>
      </c>
      <c r="AO725" t="s">
        <v>4407</v>
      </c>
      <c r="AP725" t="s">
        <v>239</v>
      </c>
      <c r="AQ725" t="s">
        <v>991</v>
      </c>
      <c r="AR725" t="s">
        <v>992</v>
      </c>
      <c r="AS725" t="s">
        <v>993</v>
      </c>
      <c r="AT725" t="s">
        <v>994</v>
      </c>
      <c r="AU725" t="s">
        <v>995</v>
      </c>
      <c r="AV725" t="s">
        <v>996</v>
      </c>
      <c r="AW725" t="s">
        <v>158</v>
      </c>
      <c r="AX725" s="3">
        <v>78550</v>
      </c>
      <c r="AY725" t="s">
        <v>117</v>
      </c>
      <c r="AZ725" t="s">
        <v>124</v>
      </c>
      <c r="BA725">
        <v>19564408720</v>
      </c>
      <c r="BB725">
        <v>0</v>
      </c>
      <c r="BC725" t="s">
        <v>1143</v>
      </c>
      <c r="BD725" t="s">
        <v>998</v>
      </c>
      <c r="BG725" t="s">
        <v>348</v>
      </c>
      <c r="BH725" s="1">
        <v>44119.833333333336</v>
      </c>
      <c r="BI725">
        <v>40</v>
      </c>
      <c r="BJ725">
        <v>8</v>
      </c>
      <c r="BK725">
        <v>0</v>
      </c>
      <c r="BL725">
        <v>0</v>
      </c>
      <c r="BM725">
        <v>8</v>
      </c>
      <c r="BN725">
        <v>8</v>
      </c>
      <c r="BO725">
        <v>8</v>
      </c>
      <c r="BP725">
        <v>8</v>
      </c>
      <c r="BQ725" t="str">
        <f>"1:00 PM"</f>
        <v>1:00 PM</v>
      </c>
      <c r="BR725" t="str">
        <f>"10:00 PM"</f>
        <v>10:00 PM</v>
      </c>
      <c r="BS725" t="s">
        <v>120</v>
      </c>
      <c r="BT725">
        <v>0</v>
      </c>
      <c r="BU725">
        <v>0</v>
      </c>
      <c r="BV725" t="s">
        <v>113</v>
      </c>
      <c r="BW725">
        <v>0</v>
      </c>
      <c r="BX725" t="s">
        <v>999</v>
      </c>
      <c r="BY725" t="s">
        <v>4408</v>
      </c>
      <c r="CA725" t="s">
        <v>4409</v>
      </c>
      <c r="CB725" t="s">
        <v>348</v>
      </c>
      <c r="CC725" s="3">
        <v>30318</v>
      </c>
      <c r="CD725" t="s">
        <v>4410</v>
      </c>
      <c r="CE725" t="s">
        <v>1250</v>
      </c>
      <c r="CF725" s="4">
        <v>9.4600000000000009</v>
      </c>
      <c r="CG725" s="4">
        <v>10.26</v>
      </c>
      <c r="CH725" s="4">
        <v>0</v>
      </c>
      <c r="CI725" s="4">
        <v>0</v>
      </c>
      <c r="CJ725" t="s">
        <v>123</v>
      </c>
      <c r="CK725" t="s">
        <v>1004</v>
      </c>
      <c r="CL725" t="s">
        <v>4411</v>
      </c>
      <c r="CO725" t="s">
        <v>124</v>
      </c>
      <c r="CP725" t="s">
        <v>121</v>
      </c>
      <c r="CQ725" t="s">
        <v>121</v>
      </c>
      <c r="CR725" t="s">
        <v>113</v>
      </c>
      <c r="CS725" t="s">
        <v>121</v>
      </c>
      <c r="CT725" t="s">
        <v>121</v>
      </c>
      <c r="CU725" t="s">
        <v>121</v>
      </c>
      <c r="CV725" t="s">
        <v>4412</v>
      </c>
      <c r="CW725" t="str">
        <f>"17722669884"</f>
        <v>17722669884</v>
      </c>
      <c r="CX725" t="s">
        <v>4407</v>
      </c>
      <c r="CY725" t="s">
        <v>4413</v>
      </c>
      <c r="CZ725" t="s">
        <v>126</v>
      </c>
      <c r="DA725" t="s">
        <v>113</v>
      </c>
      <c r="DB725" t="s">
        <v>121</v>
      </c>
      <c r="DC725" t="s">
        <v>121</v>
      </c>
      <c r="DD725" t="s">
        <v>113</v>
      </c>
    </row>
    <row r="726" spans="1:113" ht="15" customHeight="1" x14ac:dyDescent="0.25">
      <c r="A726" t="s">
        <v>10075</v>
      </c>
      <c r="B726" t="s">
        <v>1009</v>
      </c>
      <c r="C726" s="1">
        <v>44123.403657060182</v>
      </c>
      <c r="D726" s="1">
        <v>44162</v>
      </c>
      <c r="E726" t="s">
        <v>113</v>
      </c>
      <c r="F726" t="s">
        <v>1135</v>
      </c>
      <c r="G726" t="s">
        <v>12798</v>
      </c>
      <c r="H726" t="s">
        <v>649</v>
      </c>
      <c r="I726">
        <v>45</v>
      </c>
      <c r="J726">
        <v>45</v>
      </c>
      <c r="K726" s="1">
        <v>44213</v>
      </c>
      <c r="L726" s="1">
        <v>44516</v>
      </c>
      <c r="M726" s="1">
        <v>44213</v>
      </c>
      <c r="N726" s="1">
        <v>44516</v>
      </c>
      <c r="O726" t="s">
        <v>132</v>
      </c>
      <c r="P726" t="s">
        <v>10076</v>
      </c>
      <c r="R726" t="s">
        <v>10077</v>
      </c>
      <c r="S726" t="s">
        <v>10078</v>
      </c>
      <c r="T726" t="s">
        <v>3471</v>
      </c>
      <c r="U726" t="s">
        <v>541</v>
      </c>
      <c r="V726" s="3">
        <v>70458</v>
      </c>
      <c r="W726" t="s">
        <v>117</v>
      </c>
      <c r="Y726">
        <v>15049145856</v>
      </c>
      <c r="Z726">
        <v>0</v>
      </c>
      <c r="AA726">
        <v>711190</v>
      </c>
      <c r="AB726" t="s">
        <v>1013</v>
      </c>
      <c r="AC726" t="s">
        <v>10079</v>
      </c>
      <c r="AE726" t="s">
        <v>10080</v>
      </c>
      <c r="AF726" t="s">
        <v>10077</v>
      </c>
      <c r="AG726" t="s">
        <v>10078</v>
      </c>
      <c r="AH726" t="s">
        <v>3471</v>
      </c>
      <c r="AI726" t="s">
        <v>541</v>
      </c>
      <c r="AJ726" s="3">
        <v>70458</v>
      </c>
      <c r="AK726" t="s">
        <v>117</v>
      </c>
      <c r="AM726">
        <v>15049145856</v>
      </c>
      <c r="AN726">
        <v>0</v>
      </c>
      <c r="AO726" t="s">
        <v>10081</v>
      </c>
      <c r="AP726" t="s">
        <v>239</v>
      </c>
      <c r="AQ726" t="s">
        <v>991</v>
      </c>
      <c r="AR726" t="s">
        <v>992</v>
      </c>
      <c r="AS726" t="s">
        <v>993</v>
      </c>
      <c r="AT726" t="s">
        <v>994</v>
      </c>
      <c r="AU726" t="s">
        <v>995</v>
      </c>
      <c r="AV726" t="s">
        <v>996</v>
      </c>
      <c r="AW726" t="s">
        <v>158</v>
      </c>
      <c r="AX726" s="3">
        <v>78550</v>
      </c>
      <c r="AY726" t="s">
        <v>117</v>
      </c>
      <c r="AZ726" t="s">
        <v>124</v>
      </c>
      <c r="BA726">
        <v>19564408720</v>
      </c>
      <c r="BB726">
        <v>0</v>
      </c>
      <c r="BC726" t="s">
        <v>1143</v>
      </c>
      <c r="BD726" t="s">
        <v>998</v>
      </c>
      <c r="BG726" t="s">
        <v>541</v>
      </c>
      <c r="BH726" s="1">
        <v>44119.833333333336</v>
      </c>
      <c r="BI726">
        <v>40</v>
      </c>
      <c r="BJ726">
        <v>8</v>
      </c>
      <c r="BK726">
        <v>0</v>
      </c>
      <c r="BL726">
        <v>0</v>
      </c>
      <c r="BM726">
        <v>8</v>
      </c>
      <c r="BN726">
        <v>8</v>
      </c>
      <c r="BO726">
        <v>8</v>
      </c>
      <c r="BP726">
        <v>8</v>
      </c>
      <c r="BQ726" t="str">
        <f>"1:00 PM"</f>
        <v>1:00 PM</v>
      </c>
      <c r="BR726" t="str">
        <f>"10:00 PM"</f>
        <v>10:00 PM</v>
      </c>
      <c r="BS726" t="s">
        <v>120</v>
      </c>
      <c r="BT726">
        <v>0</v>
      </c>
      <c r="BU726">
        <v>0</v>
      </c>
      <c r="BV726" t="s">
        <v>113</v>
      </c>
      <c r="BW726">
        <v>0</v>
      </c>
      <c r="BX726" t="s">
        <v>999</v>
      </c>
      <c r="BY726" t="s">
        <v>10082</v>
      </c>
      <c r="CA726" t="s">
        <v>3174</v>
      </c>
      <c r="CB726" t="s">
        <v>541</v>
      </c>
      <c r="CC726" s="3">
        <v>70458</v>
      </c>
      <c r="CD726" t="s">
        <v>3476</v>
      </c>
      <c r="CE726" t="s">
        <v>3477</v>
      </c>
      <c r="CF726" s="4">
        <v>9.1199999999999992</v>
      </c>
      <c r="CG726" s="4">
        <v>14.54</v>
      </c>
      <c r="CH726" s="4">
        <v>0</v>
      </c>
      <c r="CI726" s="4">
        <v>0</v>
      </c>
      <c r="CJ726" t="s">
        <v>123</v>
      </c>
      <c r="CK726" t="s">
        <v>1004</v>
      </c>
      <c r="CL726" t="s">
        <v>10083</v>
      </c>
      <c r="CO726" t="s">
        <v>124</v>
      </c>
      <c r="CP726" t="s">
        <v>121</v>
      </c>
      <c r="CQ726" t="s">
        <v>121</v>
      </c>
      <c r="CR726" t="s">
        <v>113</v>
      </c>
      <c r="CS726" t="s">
        <v>121</v>
      </c>
      <c r="CT726" t="s">
        <v>121</v>
      </c>
      <c r="CU726" t="s">
        <v>121</v>
      </c>
      <c r="CV726" t="s">
        <v>4939</v>
      </c>
      <c r="CW726" t="str">
        <f>"15049145856"</f>
        <v>15049145856</v>
      </c>
      <c r="CX726" t="s">
        <v>10081</v>
      </c>
      <c r="CY726" t="s">
        <v>124</v>
      </c>
      <c r="CZ726" t="s">
        <v>126</v>
      </c>
      <c r="DA726" t="s">
        <v>113</v>
      </c>
      <c r="DB726" t="s">
        <v>121</v>
      </c>
      <c r="DC726" t="s">
        <v>121</v>
      </c>
      <c r="DD726" t="s">
        <v>113</v>
      </c>
    </row>
    <row r="727" spans="1:113" ht="15" customHeight="1" x14ac:dyDescent="0.25">
      <c r="A727" t="s">
        <v>1008</v>
      </c>
      <c r="B727" t="s">
        <v>1009</v>
      </c>
      <c r="C727" s="1">
        <v>44123.440232986111</v>
      </c>
      <c r="D727" s="1">
        <v>44167</v>
      </c>
      <c r="E727" t="s">
        <v>113</v>
      </c>
      <c r="F727" t="s">
        <v>587</v>
      </c>
      <c r="G727" t="s">
        <v>12786</v>
      </c>
      <c r="H727" t="s">
        <v>131</v>
      </c>
      <c r="I727">
        <v>5</v>
      </c>
      <c r="J727">
        <v>5</v>
      </c>
      <c r="K727" s="1">
        <v>44212</v>
      </c>
      <c r="L727" s="1">
        <v>44515</v>
      </c>
      <c r="M727" s="1">
        <v>44212</v>
      </c>
      <c r="N727" s="1">
        <v>44515</v>
      </c>
      <c r="O727" t="s">
        <v>132</v>
      </c>
      <c r="P727" t="s">
        <v>1010</v>
      </c>
      <c r="R727" t="s">
        <v>1011</v>
      </c>
      <c r="T727" t="s">
        <v>1012</v>
      </c>
      <c r="U727" t="s">
        <v>522</v>
      </c>
      <c r="V727" s="3">
        <v>74074</v>
      </c>
      <c r="W727" t="s">
        <v>117</v>
      </c>
      <c r="Y727">
        <v>14057070151</v>
      </c>
      <c r="AA727">
        <v>56173</v>
      </c>
      <c r="AB727" t="s">
        <v>1013</v>
      </c>
      <c r="AC727" t="s">
        <v>1014</v>
      </c>
      <c r="AD727" t="s">
        <v>1015</v>
      </c>
      <c r="AE727" t="s">
        <v>263</v>
      </c>
      <c r="AF727" t="s">
        <v>1011</v>
      </c>
      <c r="AH727" t="s">
        <v>1012</v>
      </c>
      <c r="AI727" t="s">
        <v>522</v>
      </c>
      <c r="AJ727" s="3">
        <v>74074</v>
      </c>
      <c r="AK727" t="s">
        <v>117</v>
      </c>
      <c r="AM727">
        <v>14057070151</v>
      </c>
      <c r="AO727" t="s">
        <v>1016</v>
      </c>
      <c r="AP727" t="s">
        <v>239</v>
      </c>
      <c r="AQ727" t="s">
        <v>595</v>
      </c>
      <c r="AR727" t="s">
        <v>596</v>
      </c>
      <c r="AS727" t="s">
        <v>124</v>
      </c>
      <c r="AT727" t="s">
        <v>597</v>
      </c>
      <c r="AU727" t="s">
        <v>475</v>
      </c>
      <c r="AV727" t="s">
        <v>476</v>
      </c>
      <c r="AW727" t="s">
        <v>324</v>
      </c>
      <c r="AX727" s="3">
        <v>83814</v>
      </c>
      <c r="AY727" t="s">
        <v>117</v>
      </c>
      <c r="BA727">
        <v>12087772654</v>
      </c>
      <c r="BC727" t="s">
        <v>598</v>
      </c>
      <c r="BD727" t="s">
        <v>478</v>
      </c>
      <c r="BG727" t="s">
        <v>522</v>
      </c>
      <c r="BH727" s="1">
        <v>44121.833333333336</v>
      </c>
      <c r="BI727">
        <v>35</v>
      </c>
      <c r="BJ727">
        <v>0</v>
      </c>
      <c r="BK727">
        <v>7</v>
      </c>
      <c r="BL727">
        <v>7</v>
      </c>
      <c r="BM727">
        <v>7</v>
      </c>
      <c r="BN727">
        <v>7</v>
      </c>
      <c r="BO727">
        <v>7</v>
      </c>
      <c r="BP727">
        <v>0</v>
      </c>
      <c r="BQ727" t="str">
        <f>"7:00 AM"</f>
        <v>7:00 AM</v>
      </c>
      <c r="BR727" t="str">
        <f>"3:30 PM"</f>
        <v>3:30 PM</v>
      </c>
      <c r="BS727" t="s">
        <v>120</v>
      </c>
      <c r="BT727">
        <v>0</v>
      </c>
      <c r="BU727">
        <v>0</v>
      </c>
      <c r="BV727" t="s">
        <v>113</v>
      </c>
      <c r="BW727">
        <v>0</v>
      </c>
      <c r="BX727" t="s">
        <v>1017</v>
      </c>
      <c r="BY727" t="s">
        <v>1018</v>
      </c>
      <c r="CA727" t="s">
        <v>1012</v>
      </c>
      <c r="CB727" t="s">
        <v>522</v>
      </c>
      <c r="CC727" s="3">
        <v>74074</v>
      </c>
      <c r="CD727" t="s">
        <v>1019</v>
      </c>
      <c r="CE727" t="s">
        <v>1020</v>
      </c>
      <c r="CF727" s="4">
        <v>13.67</v>
      </c>
      <c r="CH727" s="4">
        <v>20.51</v>
      </c>
      <c r="CJ727" t="s">
        <v>123</v>
      </c>
      <c r="CK727" t="s">
        <v>124</v>
      </c>
      <c r="CL727" t="s">
        <v>1021</v>
      </c>
      <c r="CO727" t="s">
        <v>124</v>
      </c>
      <c r="CP727" t="s">
        <v>121</v>
      </c>
      <c r="CQ727" t="s">
        <v>121</v>
      </c>
      <c r="CR727" t="s">
        <v>121</v>
      </c>
      <c r="CS727" t="s">
        <v>121</v>
      </c>
      <c r="CT727" t="s">
        <v>121</v>
      </c>
      <c r="CU727" t="s">
        <v>121</v>
      </c>
      <c r="CV727" t="s">
        <v>1022</v>
      </c>
      <c r="CW727" t="str">
        <f>"14057070151"</f>
        <v>14057070151</v>
      </c>
      <c r="CX727" t="s">
        <v>1016</v>
      </c>
      <c r="CY727" t="s">
        <v>124</v>
      </c>
      <c r="CZ727" t="s">
        <v>126</v>
      </c>
      <c r="DA727" t="s">
        <v>113</v>
      </c>
      <c r="DB727" t="s">
        <v>113</v>
      </c>
      <c r="DC727" t="s">
        <v>121</v>
      </c>
      <c r="DD727" t="s">
        <v>113</v>
      </c>
    </row>
    <row r="728" spans="1:113" ht="15" customHeight="1" x14ac:dyDescent="0.25">
      <c r="A728" t="s">
        <v>7238</v>
      </c>
      <c r="B728" t="s">
        <v>835</v>
      </c>
      <c r="C728" s="1">
        <v>44123.447813078703</v>
      </c>
      <c r="D728" s="1">
        <v>44166</v>
      </c>
      <c r="E728" t="s">
        <v>113</v>
      </c>
      <c r="F728" t="s">
        <v>1274</v>
      </c>
      <c r="G728" t="s">
        <v>12786</v>
      </c>
      <c r="H728" t="s">
        <v>131</v>
      </c>
      <c r="I728">
        <v>60</v>
      </c>
      <c r="K728" s="1">
        <v>44200</v>
      </c>
      <c r="L728" s="1">
        <v>44504</v>
      </c>
      <c r="O728" t="s">
        <v>132</v>
      </c>
      <c r="P728" t="s">
        <v>7239</v>
      </c>
      <c r="R728" t="s">
        <v>7230</v>
      </c>
      <c r="T728" t="s">
        <v>7231</v>
      </c>
      <c r="U728" t="s">
        <v>1292</v>
      </c>
      <c r="V728" s="3">
        <v>19342</v>
      </c>
      <c r="W728" t="s">
        <v>117</v>
      </c>
      <c r="Y728">
        <v>16104595857</v>
      </c>
      <c r="AA728">
        <v>56173</v>
      </c>
      <c r="AB728" t="s">
        <v>7232</v>
      </c>
      <c r="AC728" t="s">
        <v>3366</v>
      </c>
      <c r="AD728" t="s">
        <v>2550</v>
      </c>
      <c r="AE728" t="s">
        <v>263</v>
      </c>
      <c r="AF728" t="s">
        <v>7230</v>
      </c>
      <c r="AH728" t="s">
        <v>7231</v>
      </c>
      <c r="AI728" t="s">
        <v>1292</v>
      </c>
      <c r="AJ728" s="3">
        <v>19342</v>
      </c>
      <c r="AK728" t="s">
        <v>117</v>
      </c>
      <c r="AM728">
        <v>16104595857</v>
      </c>
      <c r="AO728" t="s">
        <v>124</v>
      </c>
      <c r="AP728" t="s">
        <v>239</v>
      </c>
      <c r="AQ728" t="s">
        <v>756</v>
      </c>
      <c r="AR728" t="s">
        <v>757</v>
      </c>
      <c r="AT728" t="s">
        <v>975</v>
      </c>
      <c r="AV728" t="s">
        <v>760</v>
      </c>
      <c r="AW728" t="s">
        <v>610</v>
      </c>
      <c r="AX728" s="3">
        <v>22903</v>
      </c>
      <c r="AY728" t="s">
        <v>117</v>
      </c>
      <c r="BA728">
        <v>14342634300</v>
      </c>
      <c r="BC728" t="s">
        <v>1741</v>
      </c>
      <c r="BD728" t="s">
        <v>762</v>
      </c>
      <c r="BG728" t="s">
        <v>878</v>
      </c>
      <c r="BH728" s="1">
        <v>44117.833333333336</v>
      </c>
      <c r="BI728">
        <v>40</v>
      </c>
      <c r="BJ728">
        <v>0</v>
      </c>
      <c r="BK728">
        <v>8</v>
      </c>
      <c r="BL728">
        <v>8</v>
      </c>
      <c r="BM728">
        <v>8</v>
      </c>
      <c r="BN728">
        <v>8</v>
      </c>
      <c r="BO728">
        <v>8</v>
      </c>
      <c r="BP728">
        <v>0</v>
      </c>
      <c r="BQ728" t="str">
        <f>"7:30 AM"</f>
        <v>7:30 AM</v>
      </c>
      <c r="BR728" t="str">
        <f>"4:00 PM"</f>
        <v>4:00 PM</v>
      </c>
      <c r="BS728" t="s">
        <v>120</v>
      </c>
      <c r="BT728">
        <v>0</v>
      </c>
      <c r="BU728">
        <v>0</v>
      </c>
      <c r="BV728" t="s">
        <v>113</v>
      </c>
      <c r="BW728">
        <v>0</v>
      </c>
      <c r="BX728" t="s">
        <v>7240</v>
      </c>
      <c r="BY728" t="s">
        <v>7241</v>
      </c>
      <c r="CA728" t="s">
        <v>7242</v>
      </c>
      <c r="CB728" t="s">
        <v>878</v>
      </c>
      <c r="CC728" s="3">
        <v>19945</v>
      </c>
      <c r="CD728" t="s">
        <v>2883</v>
      </c>
      <c r="CE728" t="s">
        <v>6055</v>
      </c>
      <c r="CF728" s="4">
        <v>14.15</v>
      </c>
      <c r="CH728" s="4">
        <v>21.23</v>
      </c>
      <c r="CJ728" t="s">
        <v>123</v>
      </c>
      <c r="CK728" t="s">
        <v>1745</v>
      </c>
      <c r="CL728" t="s">
        <v>7243</v>
      </c>
      <c r="CO728" t="s">
        <v>124</v>
      </c>
      <c r="CP728" t="s">
        <v>121</v>
      </c>
      <c r="CQ728" t="s">
        <v>121</v>
      </c>
      <c r="CR728" t="s">
        <v>121</v>
      </c>
      <c r="CS728" t="s">
        <v>121</v>
      </c>
      <c r="CT728" t="s">
        <v>121</v>
      </c>
      <c r="CU728" t="s">
        <v>113</v>
      </c>
      <c r="CV728" t="s">
        <v>7244</v>
      </c>
      <c r="CW728" t="str">
        <f>"N/A"</f>
        <v>N/A</v>
      </c>
      <c r="CX728" t="s">
        <v>7237</v>
      </c>
      <c r="CY728" t="s">
        <v>7245</v>
      </c>
      <c r="CZ728" t="s">
        <v>126</v>
      </c>
      <c r="DA728" t="s">
        <v>113</v>
      </c>
      <c r="DB728" t="s">
        <v>121</v>
      </c>
      <c r="DC728" t="s">
        <v>121</v>
      </c>
      <c r="DD728" t="s">
        <v>113</v>
      </c>
      <c r="DE728" t="s">
        <v>1750</v>
      </c>
      <c r="DF728" t="s">
        <v>1751</v>
      </c>
      <c r="DH728" t="s">
        <v>762</v>
      </c>
      <c r="DI728" t="s">
        <v>1741</v>
      </c>
    </row>
    <row r="729" spans="1:113" ht="15" customHeight="1" x14ac:dyDescent="0.25">
      <c r="A729" t="s">
        <v>7228</v>
      </c>
      <c r="B729" t="s">
        <v>835</v>
      </c>
      <c r="C729" s="1">
        <v>44123.447560300927</v>
      </c>
      <c r="D729" s="1">
        <v>44166</v>
      </c>
      <c r="E729" t="s">
        <v>113</v>
      </c>
      <c r="F729" t="s">
        <v>1190</v>
      </c>
      <c r="G729" t="s">
        <v>12786</v>
      </c>
      <c r="H729" t="s">
        <v>131</v>
      </c>
      <c r="I729">
        <v>30</v>
      </c>
      <c r="K729" s="1">
        <v>44200</v>
      </c>
      <c r="L729" s="1">
        <v>44504</v>
      </c>
      <c r="O729" t="s">
        <v>132</v>
      </c>
      <c r="P729" t="s">
        <v>7229</v>
      </c>
      <c r="R729" t="s">
        <v>7230</v>
      </c>
      <c r="T729" t="s">
        <v>7231</v>
      </c>
      <c r="U729" t="s">
        <v>1292</v>
      </c>
      <c r="V729" s="3">
        <v>19342</v>
      </c>
      <c r="W729" t="s">
        <v>117</v>
      </c>
      <c r="Y729">
        <v>16104595857</v>
      </c>
      <c r="AA729">
        <v>56173</v>
      </c>
      <c r="AB729" t="s">
        <v>7232</v>
      </c>
      <c r="AC729" t="s">
        <v>3366</v>
      </c>
      <c r="AD729" t="s">
        <v>2550</v>
      </c>
      <c r="AE729" t="s">
        <v>263</v>
      </c>
      <c r="AF729" t="s">
        <v>7230</v>
      </c>
      <c r="AH729" t="s">
        <v>7231</v>
      </c>
      <c r="AI729" t="s">
        <v>1292</v>
      </c>
      <c r="AJ729" s="3">
        <v>19342</v>
      </c>
      <c r="AK729" t="s">
        <v>117</v>
      </c>
      <c r="AM729">
        <v>16104595857</v>
      </c>
      <c r="AO729" t="s">
        <v>124</v>
      </c>
      <c r="AP729" t="s">
        <v>239</v>
      </c>
      <c r="AQ729" t="s">
        <v>756</v>
      </c>
      <c r="AR729" t="s">
        <v>757</v>
      </c>
      <c r="AT729" t="s">
        <v>975</v>
      </c>
      <c r="AV729" t="s">
        <v>760</v>
      </c>
      <c r="AW729" t="s">
        <v>610</v>
      </c>
      <c r="AX729" s="3">
        <v>22903</v>
      </c>
      <c r="AY729" t="s">
        <v>117</v>
      </c>
      <c r="BA729">
        <v>14342634300</v>
      </c>
      <c r="BC729" t="s">
        <v>1741</v>
      </c>
      <c r="BD729" t="s">
        <v>762</v>
      </c>
      <c r="BG729" t="s">
        <v>1292</v>
      </c>
      <c r="BH729" s="1">
        <v>44117.833333333336</v>
      </c>
      <c r="BI729">
        <v>40</v>
      </c>
      <c r="BJ729">
        <v>0</v>
      </c>
      <c r="BK729">
        <v>8</v>
      </c>
      <c r="BL729">
        <v>8</v>
      </c>
      <c r="BM729">
        <v>8</v>
      </c>
      <c r="BN729">
        <v>8</v>
      </c>
      <c r="BO729">
        <v>8</v>
      </c>
      <c r="BP729">
        <v>0</v>
      </c>
      <c r="BQ729" t="str">
        <f>"7:30 AM"</f>
        <v>7:30 AM</v>
      </c>
      <c r="BR729" t="str">
        <f>"4:00 PM"</f>
        <v>4:00 PM</v>
      </c>
      <c r="BS729" t="s">
        <v>120</v>
      </c>
      <c r="BT729">
        <v>0</v>
      </c>
      <c r="BU729">
        <v>0</v>
      </c>
      <c r="BV729" t="s">
        <v>113</v>
      </c>
      <c r="BW729">
        <v>0</v>
      </c>
      <c r="BX729" t="s">
        <v>7233</v>
      </c>
      <c r="BY729" t="s">
        <v>7234</v>
      </c>
      <c r="CA729" t="s">
        <v>7231</v>
      </c>
      <c r="CB729" t="s">
        <v>1292</v>
      </c>
      <c r="CC729" s="3">
        <v>19342</v>
      </c>
      <c r="CD729" t="s">
        <v>6689</v>
      </c>
      <c r="CE729" t="s">
        <v>1557</v>
      </c>
      <c r="CF729" s="4">
        <v>16.600000000000001</v>
      </c>
      <c r="CH729" s="4">
        <v>24.9</v>
      </c>
      <c r="CJ729" t="s">
        <v>123</v>
      </c>
      <c r="CK729" t="s">
        <v>1745</v>
      </c>
      <c r="CL729" t="s">
        <v>7235</v>
      </c>
      <c r="CO729" t="s">
        <v>124</v>
      </c>
      <c r="CP729" t="s">
        <v>121</v>
      </c>
      <c r="CQ729" t="s">
        <v>121</v>
      </c>
      <c r="CR729" t="s">
        <v>121</v>
      </c>
      <c r="CS729" t="s">
        <v>121</v>
      </c>
      <c r="CT729" t="s">
        <v>121</v>
      </c>
      <c r="CU729" t="s">
        <v>113</v>
      </c>
      <c r="CV729" t="s">
        <v>7236</v>
      </c>
      <c r="CW729" t="str">
        <f>"N/A"</f>
        <v>N/A</v>
      </c>
      <c r="CX729" t="s">
        <v>7237</v>
      </c>
      <c r="CY729" t="s">
        <v>1749</v>
      </c>
      <c r="CZ729" t="s">
        <v>126</v>
      </c>
      <c r="DA729" t="s">
        <v>113</v>
      </c>
      <c r="DB729" t="s">
        <v>121</v>
      </c>
      <c r="DC729" t="s">
        <v>121</v>
      </c>
      <c r="DD729" t="s">
        <v>113</v>
      </c>
      <c r="DE729" t="s">
        <v>1750</v>
      </c>
      <c r="DF729" t="s">
        <v>1751</v>
      </c>
      <c r="DH729" t="s">
        <v>762</v>
      </c>
      <c r="DI729" t="s">
        <v>1741</v>
      </c>
    </row>
    <row r="730" spans="1:113" ht="15" customHeight="1" x14ac:dyDescent="0.25">
      <c r="A730" t="s">
        <v>11238</v>
      </c>
      <c r="B730" t="s">
        <v>129</v>
      </c>
      <c r="C730" s="1">
        <v>44123.453008564815</v>
      </c>
      <c r="D730" s="1">
        <v>44162</v>
      </c>
      <c r="E730" t="s">
        <v>113</v>
      </c>
      <c r="F730" t="s">
        <v>587</v>
      </c>
      <c r="G730" t="s">
        <v>12786</v>
      </c>
      <c r="H730" t="s">
        <v>131</v>
      </c>
      <c r="I730">
        <v>35</v>
      </c>
      <c r="J730">
        <v>35</v>
      </c>
      <c r="K730" s="1">
        <v>44212</v>
      </c>
      <c r="L730" s="1">
        <v>44515</v>
      </c>
      <c r="M730" s="1">
        <v>44212</v>
      </c>
      <c r="N730" s="1">
        <v>44515</v>
      </c>
      <c r="O730" t="s">
        <v>115</v>
      </c>
      <c r="P730" t="s">
        <v>11239</v>
      </c>
      <c r="R730" t="s">
        <v>11240</v>
      </c>
      <c r="T730" t="s">
        <v>969</v>
      </c>
      <c r="U730" t="s">
        <v>136</v>
      </c>
      <c r="V730" s="3">
        <v>46203</v>
      </c>
      <c r="W730" t="s">
        <v>117</v>
      </c>
      <c r="Y730">
        <v>13177845296</v>
      </c>
      <c r="AA730">
        <v>56173</v>
      </c>
      <c r="AB730" t="s">
        <v>11241</v>
      </c>
      <c r="AC730" t="s">
        <v>11242</v>
      </c>
      <c r="AE730" t="s">
        <v>1159</v>
      </c>
      <c r="AF730" t="s">
        <v>11240</v>
      </c>
      <c r="AH730" t="s">
        <v>529</v>
      </c>
      <c r="AI730" t="s">
        <v>136</v>
      </c>
      <c r="AJ730" s="3">
        <v>46203</v>
      </c>
      <c r="AK730" t="s">
        <v>117</v>
      </c>
      <c r="AM730">
        <v>13177845296</v>
      </c>
      <c r="AO730" t="s">
        <v>517</v>
      </c>
      <c r="AP730" t="s">
        <v>239</v>
      </c>
      <c r="AQ730" t="s">
        <v>518</v>
      </c>
      <c r="AR730" t="s">
        <v>519</v>
      </c>
      <c r="AT730" t="s">
        <v>520</v>
      </c>
      <c r="AV730" t="s">
        <v>521</v>
      </c>
      <c r="AW730" t="s">
        <v>522</v>
      </c>
      <c r="AX730" s="3">
        <v>74132</v>
      </c>
      <c r="AY730" t="s">
        <v>117</v>
      </c>
      <c r="AZ730" t="s">
        <v>523</v>
      </c>
      <c r="BA730">
        <v>19189065212</v>
      </c>
      <c r="BC730" t="s">
        <v>524</v>
      </c>
      <c r="BD730" t="s">
        <v>525</v>
      </c>
      <c r="BG730" t="s">
        <v>136</v>
      </c>
      <c r="BH730" s="1">
        <v>44115.833333333336</v>
      </c>
      <c r="BI730">
        <v>50</v>
      </c>
      <c r="BJ730">
        <v>0</v>
      </c>
      <c r="BK730">
        <v>10</v>
      </c>
      <c r="BL730">
        <v>10</v>
      </c>
      <c r="BM730">
        <v>10</v>
      </c>
      <c r="BN730">
        <v>10</v>
      </c>
      <c r="BO730">
        <v>10</v>
      </c>
      <c r="BP730">
        <v>0</v>
      </c>
      <c r="BQ730" t="str">
        <f>"7:00 AM"</f>
        <v>7:00 AM</v>
      </c>
      <c r="BR730" t="str">
        <f>"6:00 PM"</f>
        <v>6:00 PM</v>
      </c>
      <c r="BS730" t="s">
        <v>120</v>
      </c>
      <c r="BT730">
        <v>0</v>
      </c>
      <c r="BU730">
        <v>3</v>
      </c>
      <c r="BV730" t="s">
        <v>113</v>
      </c>
      <c r="BW730">
        <v>0</v>
      </c>
      <c r="BX730" s="2" t="s">
        <v>11243</v>
      </c>
      <c r="BY730" t="s">
        <v>11240</v>
      </c>
      <c r="CA730" t="s">
        <v>529</v>
      </c>
      <c r="CB730" t="s">
        <v>136</v>
      </c>
      <c r="CC730" s="3">
        <v>46203</v>
      </c>
      <c r="CD730" t="s">
        <v>188</v>
      </c>
      <c r="CE730" t="s">
        <v>530</v>
      </c>
      <c r="CF730" s="4">
        <v>15.51</v>
      </c>
      <c r="CG730" s="4">
        <v>15.51</v>
      </c>
      <c r="CH730" s="4">
        <v>23.27</v>
      </c>
      <c r="CI730" s="4">
        <v>23.27</v>
      </c>
      <c r="CJ730" t="s">
        <v>123</v>
      </c>
      <c r="CK730" t="s">
        <v>1670</v>
      </c>
      <c r="CL730" t="s">
        <v>11244</v>
      </c>
      <c r="CO730" t="s">
        <v>124</v>
      </c>
      <c r="CP730" t="s">
        <v>121</v>
      </c>
      <c r="CQ730" t="s">
        <v>121</v>
      </c>
      <c r="CR730" t="s">
        <v>121</v>
      </c>
      <c r="CS730" t="s">
        <v>113</v>
      </c>
      <c r="CT730" t="s">
        <v>121</v>
      </c>
      <c r="CU730" t="s">
        <v>121</v>
      </c>
      <c r="CV730" t="s">
        <v>11245</v>
      </c>
      <c r="CW730" t="str">
        <f>"13177845296"</f>
        <v>13177845296</v>
      </c>
      <c r="CX730" t="s">
        <v>124</v>
      </c>
      <c r="CY730" t="s">
        <v>11246</v>
      </c>
      <c r="CZ730" t="s">
        <v>126</v>
      </c>
      <c r="DA730" t="s">
        <v>113</v>
      </c>
      <c r="DB730" t="s">
        <v>121</v>
      </c>
      <c r="DC730" t="s">
        <v>121</v>
      </c>
      <c r="DD730" t="s">
        <v>113</v>
      </c>
    </row>
    <row r="731" spans="1:113" ht="15" customHeight="1" x14ac:dyDescent="0.25">
      <c r="A731" t="s">
        <v>7464</v>
      </c>
      <c r="B731" t="s">
        <v>835</v>
      </c>
      <c r="C731" s="1">
        <v>44123.605139236111</v>
      </c>
      <c r="D731" s="1">
        <v>44123</v>
      </c>
      <c r="E731" t="s">
        <v>113</v>
      </c>
      <c r="F731" t="s">
        <v>1571</v>
      </c>
      <c r="G731" t="s">
        <v>12786</v>
      </c>
      <c r="H731" t="s">
        <v>131</v>
      </c>
      <c r="I731">
        <v>30</v>
      </c>
      <c r="K731" s="1">
        <v>44198</v>
      </c>
      <c r="L731" s="1">
        <v>44502</v>
      </c>
      <c r="O731" t="s">
        <v>132</v>
      </c>
      <c r="P731" t="s">
        <v>3262</v>
      </c>
      <c r="R731" t="s">
        <v>3263</v>
      </c>
      <c r="T731" t="s">
        <v>3264</v>
      </c>
      <c r="U731" t="s">
        <v>1047</v>
      </c>
      <c r="V731" s="3">
        <v>64120</v>
      </c>
      <c r="W731" t="s">
        <v>117</v>
      </c>
      <c r="Y731">
        <v>18164360748</v>
      </c>
      <c r="AA731">
        <v>56173</v>
      </c>
      <c r="AB731" t="s">
        <v>3265</v>
      </c>
      <c r="AC731" t="s">
        <v>1068</v>
      </c>
      <c r="AE731" t="s">
        <v>2121</v>
      </c>
      <c r="AF731" t="s">
        <v>3269</v>
      </c>
      <c r="AH731" t="s">
        <v>3266</v>
      </c>
      <c r="AI731" t="s">
        <v>1047</v>
      </c>
      <c r="AJ731" s="3">
        <v>64120</v>
      </c>
      <c r="AK731" t="s">
        <v>117</v>
      </c>
      <c r="AM731">
        <v>18164360748</v>
      </c>
      <c r="AO731" t="s">
        <v>3267</v>
      </c>
      <c r="AP731" t="s">
        <v>141</v>
      </c>
      <c r="AQ731" t="s">
        <v>1548</v>
      </c>
      <c r="AR731" t="s">
        <v>1549</v>
      </c>
      <c r="AS731" t="s">
        <v>1550</v>
      </c>
      <c r="AT731" t="s">
        <v>1551</v>
      </c>
      <c r="AV731" t="s">
        <v>1552</v>
      </c>
      <c r="AW731" t="s">
        <v>610</v>
      </c>
      <c r="AX731" s="3">
        <v>23223</v>
      </c>
      <c r="AY731" t="s">
        <v>117</v>
      </c>
      <c r="AZ731" t="s">
        <v>610</v>
      </c>
      <c r="BA731">
        <v>18045505150</v>
      </c>
      <c r="BC731" t="s">
        <v>1553</v>
      </c>
      <c r="BD731" t="s">
        <v>1554</v>
      </c>
      <c r="BE731" t="s">
        <v>610</v>
      </c>
      <c r="BF731" t="s">
        <v>7465</v>
      </c>
      <c r="BG731" t="s">
        <v>1047</v>
      </c>
      <c r="BH731" s="1">
        <v>44122.833333333336</v>
      </c>
      <c r="BI731">
        <v>40</v>
      </c>
      <c r="BJ731">
        <v>0</v>
      </c>
      <c r="BK731">
        <v>7</v>
      </c>
      <c r="BL731">
        <v>7</v>
      </c>
      <c r="BM731">
        <v>7</v>
      </c>
      <c r="BN731">
        <v>7</v>
      </c>
      <c r="BO731">
        <v>7</v>
      </c>
      <c r="BP731">
        <v>5</v>
      </c>
      <c r="BQ731" t="str">
        <f>"8:00 AM"</f>
        <v>8:00 AM</v>
      </c>
      <c r="BR731" t="str">
        <f>"4:00 PM"</f>
        <v>4:00 PM</v>
      </c>
      <c r="BS731" t="s">
        <v>120</v>
      </c>
      <c r="BT731">
        <v>0</v>
      </c>
      <c r="BU731">
        <v>3</v>
      </c>
      <c r="BV731" t="s">
        <v>113</v>
      </c>
      <c r="BW731">
        <v>0</v>
      </c>
      <c r="BX731" s="2" t="s">
        <v>3268</v>
      </c>
      <c r="BY731" t="s">
        <v>3269</v>
      </c>
      <c r="CA731" t="s">
        <v>3266</v>
      </c>
      <c r="CB731" t="s">
        <v>1047</v>
      </c>
      <c r="CC731" s="3">
        <v>64120</v>
      </c>
      <c r="CD731" t="s">
        <v>137</v>
      </c>
      <c r="CE731" t="s">
        <v>3270</v>
      </c>
      <c r="CF731" s="4">
        <v>18.010000000000002</v>
      </c>
      <c r="CH731" s="4">
        <v>27.02</v>
      </c>
      <c r="CJ731" t="s">
        <v>123</v>
      </c>
      <c r="CK731" t="s">
        <v>7466</v>
      </c>
      <c r="CL731" t="s">
        <v>3272</v>
      </c>
      <c r="CO731" t="s">
        <v>124</v>
      </c>
      <c r="CP731" t="s">
        <v>121</v>
      </c>
      <c r="CQ731" t="s">
        <v>121</v>
      </c>
      <c r="CR731" t="s">
        <v>121</v>
      </c>
      <c r="CS731" t="s">
        <v>113</v>
      </c>
      <c r="CT731" t="s">
        <v>121</v>
      </c>
      <c r="CU731" t="s">
        <v>113</v>
      </c>
      <c r="CV731" t="s">
        <v>1560</v>
      </c>
      <c r="CW731" t="str">
        <f>"18164360748"</f>
        <v>18164360748</v>
      </c>
      <c r="CX731" t="s">
        <v>3267</v>
      </c>
      <c r="CY731" t="s">
        <v>124</v>
      </c>
      <c r="CZ731" t="s">
        <v>126</v>
      </c>
      <c r="DA731" t="s">
        <v>113</v>
      </c>
      <c r="DB731" t="s">
        <v>121</v>
      </c>
      <c r="DC731" t="s">
        <v>121</v>
      </c>
      <c r="DD731" t="s">
        <v>113</v>
      </c>
      <c r="DE731" t="s">
        <v>1548</v>
      </c>
      <c r="DF731" t="s">
        <v>1549</v>
      </c>
      <c r="DG731" t="s">
        <v>931</v>
      </c>
      <c r="DH731" t="s">
        <v>1554</v>
      </c>
      <c r="DI731" t="s">
        <v>1553</v>
      </c>
    </row>
    <row r="732" spans="1:113" ht="15" customHeight="1" x14ac:dyDescent="0.25">
      <c r="A732" t="s">
        <v>12739</v>
      </c>
      <c r="B732" t="s">
        <v>835</v>
      </c>
      <c r="C732" s="1">
        <v>44123.606160648145</v>
      </c>
      <c r="D732" s="1">
        <v>44168</v>
      </c>
      <c r="E732" t="s">
        <v>113</v>
      </c>
      <c r="F732" t="s">
        <v>1571</v>
      </c>
      <c r="G732" t="s">
        <v>12786</v>
      </c>
      <c r="H732" t="s">
        <v>131</v>
      </c>
      <c r="I732">
        <v>20</v>
      </c>
      <c r="K732" s="1">
        <v>44211</v>
      </c>
      <c r="L732" s="1">
        <v>44514</v>
      </c>
      <c r="O732" t="s">
        <v>132</v>
      </c>
      <c r="P732" t="s">
        <v>12740</v>
      </c>
      <c r="R732" t="s">
        <v>12741</v>
      </c>
      <c r="T732" t="s">
        <v>6795</v>
      </c>
      <c r="U732" t="s">
        <v>610</v>
      </c>
      <c r="V732" s="3">
        <v>23453</v>
      </c>
      <c r="W732" t="s">
        <v>117</v>
      </c>
      <c r="X732" t="s">
        <v>7465</v>
      </c>
      <c r="Y732">
        <v>17573016640</v>
      </c>
      <c r="AA732">
        <v>56173</v>
      </c>
      <c r="AB732" t="s">
        <v>12742</v>
      </c>
      <c r="AC732" t="s">
        <v>160</v>
      </c>
      <c r="AE732" t="s">
        <v>161</v>
      </c>
      <c r="AF732" t="s">
        <v>12741</v>
      </c>
      <c r="AH732" t="s">
        <v>6795</v>
      </c>
      <c r="AI732" t="s">
        <v>610</v>
      </c>
      <c r="AJ732" s="3">
        <v>23453</v>
      </c>
      <c r="AK732" t="s">
        <v>117</v>
      </c>
      <c r="AM732">
        <v>17573016640</v>
      </c>
      <c r="AO732" t="s">
        <v>12743</v>
      </c>
      <c r="AP732" t="s">
        <v>239</v>
      </c>
      <c r="AQ732" t="s">
        <v>1548</v>
      </c>
      <c r="AR732" t="s">
        <v>1549</v>
      </c>
      <c r="AS732" t="s">
        <v>1550</v>
      </c>
      <c r="AT732" t="s">
        <v>1551</v>
      </c>
      <c r="AV732" t="s">
        <v>1552</v>
      </c>
      <c r="AW732" t="s">
        <v>610</v>
      </c>
      <c r="AX732" s="3">
        <v>23223</v>
      </c>
      <c r="AY732" t="s">
        <v>117</v>
      </c>
      <c r="AZ732" t="s">
        <v>610</v>
      </c>
      <c r="BA732">
        <v>18043019607</v>
      </c>
      <c r="BC732" t="s">
        <v>1553</v>
      </c>
      <c r="BD732" t="s">
        <v>1554</v>
      </c>
      <c r="BG732" t="s">
        <v>610</v>
      </c>
      <c r="BH732" s="1">
        <v>44122.833333333336</v>
      </c>
      <c r="BI732">
        <v>45</v>
      </c>
      <c r="BJ732">
        <v>0</v>
      </c>
      <c r="BK732">
        <v>9</v>
      </c>
      <c r="BL732">
        <v>9</v>
      </c>
      <c r="BM732">
        <v>9</v>
      </c>
      <c r="BN732">
        <v>9</v>
      </c>
      <c r="BO732">
        <v>9</v>
      </c>
      <c r="BP732">
        <v>0</v>
      </c>
      <c r="BQ732" t="str">
        <f>"7:00 AM"</f>
        <v>7:00 AM</v>
      </c>
      <c r="BR732" t="str">
        <f>"4:00 PM"</f>
        <v>4:00 PM</v>
      </c>
      <c r="BS732" t="s">
        <v>120</v>
      </c>
      <c r="BT732">
        <v>0</v>
      </c>
      <c r="BU732">
        <v>3</v>
      </c>
      <c r="BV732" t="s">
        <v>113</v>
      </c>
      <c r="BW732">
        <v>0</v>
      </c>
      <c r="BX732" t="s">
        <v>1593</v>
      </c>
      <c r="BY732" t="s">
        <v>12741</v>
      </c>
      <c r="CA732" t="s">
        <v>6795</v>
      </c>
      <c r="CB732" t="s">
        <v>610</v>
      </c>
      <c r="CC732" s="3">
        <v>23453</v>
      </c>
      <c r="CD732" t="s">
        <v>6800</v>
      </c>
      <c r="CE732" t="s">
        <v>622</v>
      </c>
      <c r="CF732" s="4">
        <v>13.3</v>
      </c>
      <c r="CH732" s="4">
        <v>19.95</v>
      </c>
      <c r="CJ732" t="s">
        <v>123</v>
      </c>
      <c r="CK732" t="s">
        <v>12744</v>
      </c>
      <c r="CL732" t="s">
        <v>12745</v>
      </c>
      <c r="CO732" t="s">
        <v>124</v>
      </c>
      <c r="CP732" t="s">
        <v>121</v>
      </c>
      <c r="CQ732" t="s">
        <v>121</v>
      </c>
      <c r="CR732" t="s">
        <v>121</v>
      </c>
      <c r="CS732" t="s">
        <v>113</v>
      </c>
      <c r="CT732" t="s">
        <v>121</v>
      </c>
      <c r="CU732" t="s">
        <v>113</v>
      </c>
      <c r="CV732" t="s">
        <v>1560</v>
      </c>
      <c r="CW732" t="str">
        <f>"17573016640"</f>
        <v>17573016640</v>
      </c>
      <c r="CX732" t="s">
        <v>12743</v>
      </c>
      <c r="CY732" t="s">
        <v>124</v>
      </c>
      <c r="CZ732" t="s">
        <v>126</v>
      </c>
      <c r="DA732" t="s">
        <v>113</v>
      </c>
      <c r="DB732" t="s">
        <v>121</v>
      </c>
      <c r="DC732" t="s">
        <v>121</v>
      </c>
      <c r="DD732" t="s">
        <v>113</v>
      </c>
      <c r="DE732" t="s">
        <v>1548</v>
      </c>
      <c r="DF732" t="s">
        <v>1549</v>
      </c>
      <c r="DG732" t="s">
        <v>931</v>
      </c>
      <c r="DH732" t="s">
        <v>1554</v>
      </c>
      <c r="DI732" t="s">
        <v>1553</v>
      </c>
    </row>
    <row r="733" spans="1:113" ht="15" customHeight="1" x14ac:dyDescent="0.25">
      <c r="A733" t="s">
        <v>12754</v>
      </c>
      <c r="B733" t="s">
        <v>835</v>
      </c>
      <c r="C733" s="1">
        <v>44123.655448032405</v>
      </c>
      <c r="D733" s="1">
        <v>44155</v>
      </c>
      <c r="E733" t="s">
        <v>113</v>
      </c>
      <c r="F733" t="s">
        <v>2293</v>
      </c>
      <c r="G733" t="s">
        <v>12786</v>
      </c>
      <c r="H733" t="s">
        <v>131</v>
      </c>
      <c r="I733">
        <v>65</v>
      </c>
      <c r="K733" s="1">
        <v>44211</v>
      </c>
      <c r="L733" s="1">
        <v>44515</v>
      </c>
      <c r="O733" t="s">
        <v>115</v>
      </c>
      <c r="P733" t="s">
        <v>12755</v>
      </c>
      <c r="R733" t="s">
        <v>12756</v>
      </c>
      <c r="T733" t="s">
        <v>6536</v>
      </c>
      <c r="U733" t="s">
        <v>610</v>
      </c>
      <c r="V733" s="3">
        <v>23701</v>
      </c>
      <c r="W733" t="s">
        <v>117</v>
      </c>
      <c r="Y733">
        <v>17574888600</v>
      </c>
      <c r="AA733">
        <v>56173</v>
      </c>
      <c r="AB733" t="s">
        <v>2788</v>
      </c>
      <c r="AC733" t="s">
        <v>2789</v>
      </c>
      <c r="AD733" t="s">
        <v>575</v>
      </c>
      <c r="AE733" t="s">
        <v>2791</v>
      </c>
      <c r="AF733" t="s">
        <v>12757</v>
      </c>
      <c r="AH733" t="s">
        <v>6536</v>
      </c>
      <c r="AI733" t="s">
        <v>610</v>
      </c>
      <c r="AJ733" s="3">
        <v>23701</v>
      </c>
      <c r="AK733" t="s">
        <v>117</v>
      </c>
      <c r="AM733">
        <v>18042580440</v>
      </c>
      <c r="AO733" t="s">
        <v>2792</v>
      </c>
      <c r="AP733" t="s">
        <v>239</v>
      </c>
      <c r="AQ733" t="s">
        <v>1679</v>
      </c>
      <c r="AR733" t="s">
        <v>2793</v>
      </c>
      <c r="AS733" t="s">
        <v>773</v>
      </c>
      <c r="AT733" t="s">
        <v>2794</v>
      </c>
      <c r="AU733" t="s">
        <v>2795</v>
      </c>
      <c r="AV733" t="s">
        <v>2796</v>
      </c>
      <c r="AW733" t="s">
        <v>610</v>
      </c>
      <c r="AX733" s="3">
        <v>24521</v>
      </c>
      <c r="AY733" t="s">
        <v>117</v>
      </c>
      <c r="BA733">
        <v>14349460035</v>
      </c>
      <c r="BB733">
        <v>11</v>
      </c>
      <c r="BC733" t="s">
        <v>2797</v>
      </c>
      <c r="BD733" t="s">
        <v>2798</v>
      </c>
      <c r="BG733" t="s">
        <v>610</v>
      </c>
      <c r="BH733" s="1">
        <v>44122.833333333336</v>
      </c>
      <c r="BI733">
        <v>35</v>
      </c>
      <c r="BJ733">
        <v>0</v>
      </c>
      <c r="BK733">
        <v>7</v>
      </c>
      <c r="BL733">
        <v>7</v>
      </c>
      <c r="BM733">
        <v>7</v>
      </c>
      <c r="BN733">
        <v>7</v>
      </c>
      <c r="BO733">
        <v>7</v>
      </c>
      <c r="BP733">
        <v>0</v>
      </c>
      <c r="BQ733" t="str">
        <f>"7:00 AM"</f>
        <v>7:00 AM</v>
      </c>
      <c r="BR733" t="str">
        <f>"4:00 PM"</f>
        <v>4:00 PM</v>
      </c>
      <c r="BS733" t="s">
        <v>120</v>
      </c>
      <c r="BT733">
        <v>0</v>
      </c>
      <c r="BU733">
        <v>3</v>
      </c>
      <c r="BV733" t="s">
        <v>113</v>
      </c>
      <c r="BW733">
        <v>0</v>
      </c>
      <c r="BX733" t="s">
        <v>12758</v>
      </c>
      <c r="BY733" t="s">
        <v>12756</v>
      </c>
      <c r="CA733" t="s">
        <v>6536</v>
      </c>
      <c r="CB733" t="s">
        <v>610</v>
      </c>
      <c r="CC733" s="3">
        <v>23701</v>
      </c>
      <c r="CD733" t="s">
        <v>12759</v>
      </c>
      <c r="CE733" t="s">
        <v>622</v>
      </c>
      <c r="CF733" s="4">
        <v>13.3</v>
      </c>
      <c r="CG733" s="4">
        <v>13.3</v>
      </c>
      <c r="CH733" s="4">
        <v>19.95</v>
      </c>
      <c r="CI733" s="4">
        <v>19.95</v>
      </c>
      <c r="CJ733" t="s">
        <v>123</v>
      </c>
      <c r="CK733" t="s">
        <v>12760</v>
      </c>
      <c r="CL733" t="s">
        <v>12761</v>
      </c>
      <c r="CO733" t="s">
        <v>124</v>
      </c>
      <c r="CP733" t="s">
        <v>121</v>
      </c>
      <c r="CQ733" t="s">
        <v>121</v>
      </c>
      <c r="CR733" t="s">
        <v>121</v>
      </c>
      <c r="CS733" t="s">
        <v>113</v>
      </c>
      <c r="CT733" t="s">
        <v>121</v>
      </c>
      <c r="CU733" t="s">
        <v>121</v>
      </c>
      <c r="CV733" t="s">
        <v>12762</v>
      </c>
      <c r="CW733" t="str">
        <f>"18045503500"</f>
        <v>18045503500</v>
      </c>
      <c r="CX733" t="s">
        <v>11385</v>
      </c>
      <c r="CY733" t="s">
        <v>5243</v>
      </c>
      <c r="CZ733" t="s">
        <v>126</v>
      </c>
      <c r="DA733" t="s">
        <v>113</v>
      </c>
      <c r="DB733" t="s">
        <v>121</v>
      </c>
      <c r="DC733" t="s">
        <v>121</v>
      </c>
      <c r="DD733" t="s">
        <v>113</v>
      </c>
    </row>
    <row r="734" spans="1:113" ht="15" customHeight="1" x14ac:dyDescent="0.25">
      <c r="A734" t="s">
        <v>6680</v>
      </c>
      <c r="B734" t="s">
        <v>852</v>
      </c>
      <c r="C734" s="1">
        <v>44123.659462847223</v>
      </c>
      <c r="D734" s="1">
        <v>44175</v>
      </c>
      <c r="E734" t="s">
        <v>113</v>
      </c>
      <c r="F734" t="s">
        <v>6681</v>
      </c>
      <c r="G734" t="s">
        <v>12844</v>
      </c>
      <c r="H734" t="s">
        <v>6253</v>
      </c>
      <c r="I734">
        <v>15</v>
      </c>
      <c r="K734" s="1">
        <v>44198</v>
      </c>
      <c r="L734" s="1">
        <v>44408</v>
      </c>
      <c r="O734" t="s">
        <v>132</v>
      </c>
      <c r="P734" t="s">
        <v>6682</v>
      </c>
      <c r="R734" t="s">
        <v>6683</v>
      </c>
      <c r="T734" t="s">
        <v>6684</v>
      </c>
      <c r="U734" t="s">
        <v>1292</v>
      </c>
      <c r="V734" s="3">
        <v>9050</v>
      </c>
      <c r="W734" t="s">
        <v>117</v>
      </c>
      <c r="Y734">
        <v>16104531488</v>
      </c>
      <c r="AA734">
        <v>722511</v>
      </c>
      <c r="AB734" t="s">
        <v>6685</v>
      </c>
      <c r="AC734" t="s">
        <v>6686</v>
      </c>
      <c r="AE734" t="s">
        <v>207</v>
      </c>
      <c r="AF734" t="s">
        <v>6683</v>
      </c>
      <c r="AH734" t="s">
        <v>6684</v>
      </c>
      <c r="AI734" t="s">
        <v>1292</v>
      </c>
      <c r="AJ734" s="3">
        <v>19050</v>
      </c>
      <c r="AK734" t="s">
        <v>117</v>
      </c>
      <c r="AM734">
        <v>16104531488</v>
      </c>
      <c r="AO734" t="s">
        <v>6687</v>
      </c>
      <c r="AP734" t="s">
        <v>141</v>
      </c>
      <c r="AQ734" t="s">
        <v>688</v>
      </c>
      <c r="AR734" t="s">
        <v>689</v>
      </c>
      <c r="AS734" t="s">
        <v>690</v>
      </c>
      <c r="AT734" t="s">
        <v>691</v>
      </c>
      <c r="AU734" t="s">
        <v>692</v>
      </c>
      <c r="AV734" t="s">
        <v>693</v>
      </c>
      <c r="AW734" t="s">
        <v>522</v>
      </c>
      <c r="AX734" s="3">
        <v>73069</v>
      </c>
      <c r="AY734" t="s">
        <v>117</v>
      </c>
      <c r="BA734">
        <v>14053642525</v>
      </c>
      <c r="BC734" t="s">
        <v>694</v>
      </c>
      <c r="BD734" t="s">
        <v>695</v>
      </c>
      <c r="BE734" t="s">
        <v>522</v>
      </c>
      <c r="BF734" t="s">
        <v>696</v>
      </c>
      <c r="BG734" t="s">
        <v>1292</v>
      </c>
      <c r="BH734" s="1">
        <v>44122.833333333336</v>
      </c>
      <c r="BI734">
        <v>40</v>
      </c>
      <c r="BJ734">
        <v>0</v>
      </c>
      <c r="BK734">
        <v>8</v>
      </c>
      <c r="BL734">
        <v>8</v>
      </c>
      <c r="BM734">
        <v>8</v>
      </c>
      <c r="BN734">
        <v>8</v>
      </c>
      <c r="BO734">
        <v>8</v>
      </c>
      <c r="BP734">
        <v>0</v>
      </c>
      <c r="BQ734" t="str">
        <f>"2:00 PM"</f>
        <v>2:00 PM</v>
      </c>
      <c r="BR734" t="str">
        <f>"10:00 PM"</f>
        <v>10:00 PM</v>
      </c>
      <c r="BS734" t="s">
        <v>120</v>
      </c>
      <c r="BT734">
        <v>0</v>
      </c>
      <c r="BU734">
        <v>1</v>
      </c>
      <c r="BV734" t="s">
        <v>113</v>
      </c>
      <c r="BW734">
        <v>0</v>
      </c>
      <c r="BX734" t="s">
        <v>120</v>
      </c>
      <c r="BY734" t="s">
        <v>6688</v>
      </c>
      <c r="CA734" t="s">
        <v>6684</v>
      </c>
      <c r="CB734" t="s">
        <v>1292</v>
      </c>
      <c r="CC734" s="3">
        <v>19050</v>
      </c>
      <c r="CD734" t="s">
        <v>6689</v>
      </c>
      <c r="CE734" t="s">
        <v>1557</v>
      </c>
      <c r="CF734" s="4">
        <v>11.24</v>
      </c>
      <c r="CG734" s="4">
        <v>11.24</v>
      </c>
      <c r="CH734" s="4">
        <v>16.86</v>
      </c>
      <c r="CI734" s="4">
        <v>16.86</v>
      </c>
      <c r="CJ734" t="s">
        <v>123</v>
      </c>
      <c r="CL734" t="s">
        <v>6690</v>
      </c>
      <c r="CO734" t="s">
        <v>124</v>
      </c>
      <c r="CP734" t="s">
        <v>113</v>
      </c>
      <c r="CQ734" t="s">
        <v>113</v>
      </c>
      <c r="CR734" t="s">
        <v>121</v>
      </c>
      <c r="CS734" t="s">
        <v>113</v>
      </c>
      <c r="CT734" t="s">
        <v>121</v>
      </c>
      <c r="CU734" t="s">
        <v>113</v>
      </c>
      <c r="CV734" t="s">
        <v>6691</v>
      </c>
      <c r="CW734" t="str">
        <f>"16104531488"</f>
        <v>16104531488</v>
      </c>
      <c r="CX734" t="s">
        <v>6687</v>
      </c>
      <c r="CY734" t="s">
        <v>124</v>
      </c>
      <c r="CZ734" t="s">
        <v>126</v>
      </c>
      <c r="DA734" t="s">
        <v>113</v>
      </c>
      <c r="DB734" t="s">
        <v>113</v>
      </c>
      <c r="DC734" t="s">
        <v>121</v>
      </c>
      <c r="DD734" t="s">
        <v>113</v>
      </c>
      <c r="DE734" t="s">
        <v>688</v>
      </c>
      <c r="DF734" t="s">
        <v>689</v>
      </c>
      <c r="DH734" t="s">
        <v>1800</v>
      </c>
      <c r="DI734" t="s">
        <v>694</v>
      </c>
    </row>
    <row r="735" spans="1:113" ht="15" customHeight="1" x14ac:dyDescent="0.25">
      <c r="A735" t="s">
        <v>11374</v>
      </c>
      <c r="B735" t="s">
        <v>835</v>
      </c>
      <c r="C735" s="1">
        <v>44123.662607175924</v>
      </c>
      <c r="D735" s="1">
        <v>44155</v>
      </c>
      <c r="E735" t="s">
        <v>113</v>
      </c>
      <c r="F735" t="s">
        <v>587</v>
      </c>
      <c r="G735" t="s">
        <v>12786</v>
      </c>
      <c r="H735" t="s">
        <v>131</v>
      </c>
      <c r="I735">
        <v>65</v>
      </c>
      <c r="K735" s="1">
        <v>44211</v>
      </c>
      <c r="L735" s="1">
        <v>44515</v>
      </c>
      <c r="O735" t="s">
        <v>115</v>
      </c>
      <c r="P735" t="s">
        <v>11375</v>
      </c>
      <c r="R735" t="s">
        <v>11376</v>
      </c>
      <c r="T735" t="s">
        <v>11377</v>
      </c>
      <c r="U735" t="s">
        <v>610</v>
      </c>
      <c r="V735" s="3">
        <v>23059</v>
      </c>
      <c r="W735" t="s">
        <v>117</v>
      </c>
      <c r="Y735">
        <v>18045503500</v>
      </c>
      <c r="AA735">
        <v>56173</v>
      </c>
      <c r="AB735" t="s">
        <v>2788</v>
      </c>
      <c r="AC735" t="s">
        <v>2789</v>
      </c>
      <c r="AD735" t="s">
        <v>2790</v>
      </c>
      <c r="AE735" t="s">
        <v>11378</v>
      </c>
      <c r="AF735" t="s">
        <v>11379</v>
      </c>
      <c r="AH735" t="s">
        <v>11377</v>
      </c>
      <c r="AI735" t="s">
        <v>610</v>
      </c>
      <c r="AJ735" s="3">
        <v>23059</v>
      </c>
      <c r="AK735" t="s">
        <v>117</v>
      </c>
      <c r="AM735">
        <v>18045503500</v>
      </c>
      <c r="AO735" t="s">
        <v>2792</v>
      </c>
      <c r="AP735" t="s">
        <v>239</v>
      </c>
      <c r="AQ735" t="s">
        <v>1679</v>
      </c>
      <c r="AR735" t="s">
        <v>2793</v>
      </c>
      <c r="AS735" t="s">
        <v>773</v>
      </c>
      <c r="AT735" t="s">
        <v>2794</v>
      </c>
      <c r="AU735" t="s">
        <v>2795</v>
      </c>
      <c r="AV735" t="s">
        <v>2796</v>
      </c>
      <c r="AW735" t="s">
        <v>610</v>
      </c>
      <c r="AX735" s="3">
        <v>24521</v>
      </c>
      <c r="AY735" t="s">
        <v>117</v>
      </c>
      <c r="BA735">
        <v>14349460035</v>
      </c>
      <c r="BB735">
        <v>11</v>
      </c>
      <c r="BC735" t="s">
        <v>2797</v>
      </c>
      <c r="BD735" t="s">
        <v>2798</v>
      </c>
      <c r="BG735" t="s">
        <v>610</v>
      </c>
      <c r="BH735" s="1">
        <v>44122.833333333336</v>
      </c>
      <c r="BI735">
        <v>35</v>
      </c>
      <c r="BJ735">
        <v>0</v>
      </c>
      <c r="BK735">
        <v>7</v>
      </c>
      <c r="BL735">
        <v>7</v>
      </c>
      <c r="BM735">
        <v>7</v>
      </c>
      <c r="BN735">
        <v>7</v>
      </c>
      <c r="BO735">
        <v>7</v>
      </c>
      <c r="BP735">
        <v>0</v>
      </c>
      <c r="BQ735" t="str">
        <f>"7:00 AM"</f>
        <v>7:00 AM</v>
      </c>
      <c r="BR735" t="str">
        <f>"4:00 PM"</f>
        <v>4:00 PM</v>
      </c>
      <c r="BS735" t="s">
        <v>120</v>
      </c>
      <c r="BT735">
        <v>0</v>
      </c>
      <c r="BU735">
        <v>3</v>
      </c>
      <c r="BV735" t="s">
        <v>113</v>
      </c>
      <c r="BW735">
        <v>0</v>
      </c>
      <c r="BX735" t="s">
        <v>11380</v>
      </c>
      <c r="BY735" t="s">
        <v>11381</v>
      </c>
      <c r="CA735" t="s">
        <v>11377</v>
      </c>
      <c r="CB735" t="s">
        <v>610</v>
      </c>
      <c r="CC735" s="3">
        <v>23059</v>
      </c>
      <c r="CD735" t="s">
        <v>2812</v>
      </c>
      <c r="CE735" t="s">
        <v>2813</v>
      </c>
      <c r="CF735" s="4">
        <v>16.100000000000001</v>
      </c>
      <c r="CG735" s="4">
        <v>16.100000000000001</v>
      </c>
      <c r="CH735" s="4">
        <v>24.15</v>
      </c>
      <c r="CI735" s="4">
        <v>24.15</v>
      </c>
      <c r="CJ735" t="s">
        <v>123</v>
      </c>
      <c r="CK735" t="s">
        <v>11382</v>
      </c>
      <c r="CL735" t="s">
        <v>11383</v>
      </c>
      <c r="CO735" t="s">
        <v>124</v>
      </c>
      <c r="CP735" t="s">
        <v>121</v>
      </c>
      <c r="CQ735" t="s">
        <v>121</v>
      </c>
      <c r="CR735" t="s">
        <v>121</v>
      </c>
      <c r="CS735" t="s">
        <v>113</v>
      </c>
      <c r="CT735" t="s">
        <v>121</v>
      </c>
      <c r="CU735" t="s">
        <v>121</v>
      </c>
      <c r="CV735" t="s">
        <v>11384</v>
      </c>
      <c r="CW735" t="str">
        <f>"18045503500"</f>
        <v>18045503500</v>
      </c>
      <c r="CX735" t="s">
        <v>11385</v>
      </c>
      <c r="CY735" t="s">
        <v>5243</v>
      </c>
      <c r="CZ735" t="s">
        <v>126</v>
      </c>
      <c r="DA735" t="s">
        <v>113</v>
      </c>
      <c r="DB735" t="s">
        <v>121</v>
      </c>
      <c r="DC735" t="s">
        <v>121</v>
      </c>
      <c r="DD735" t="s">
        <v>113</v>
      </c>
    </row>
    <row r="736" spans="1:113" ht="15" customHeight="1" x14ac:dyDescent="0.25">
      <c r="A736" t="s">
        <v>5882</v>
      </c>
      <c r="B736" t="s">
        <v>1009</v>
      </c>
      <c r="C736" s="1">
        <v>44123.686685416666</v>
      </c>
      <c r="D736" s="1">
        <v>44162</v>
      </c>
      <c r="E736" t="s">
        <v>113</v>
      </c>
      <c r="F736" t="s">
        <v>984</v>
      </c>
      <c r="G736" t="s">
        <v>12798</v>
      </c>
      <c r="H736" t="s">
        <v>649</v>
      </c>
      <c r="I736">
        <v>40</v>
      </c>
      <c r="J736">
        <v>40</v>
      </c>
      <c r="K736" s="1">
        <v>44211</v>
      </c>
      <c r="L736" s="1">
        <v>44500</v>
      </c>
      <c r="M736" s="1">
        <v>44211</v>
      </c>
      <c r="N736" s="1">
        <v>44500</v>
      </c>
      <c r="O736" t="s">
        <v>132</v>
      </c>
      <c r="P736" t="s">
        <v>5883</v>
      </c>
      <c r="Q736" t="s">
        <v>5884</v>
      </c>
      <c r="R736" t="s">
        <v>5885</v>
      </c>
      <c r="S736" t="s">
        <v>5886</v>
      </c>
      <c r="T736" t="s">
        <v>1307</v>
      </c>
      <c r="U736" t="s">
        <v>299</v>
      </c>
      <c r="V736" s="3">
        <v>95842</v>
      </c>
      <c r="W736" t="s">
        <v>117</v>
      </c>
      <c r="Y736">
        <v>19163814612</v>
      </c>
      <c r="AA736">
        <v>71399</v>
      </c>
      <c r="AB736" t="s">
        <v>5887</v>
      </c>
      <c r="AC736" t="s">
        <v>163</v>
      </c>
      <c r="AE736" t="s">
        <v>5888</v>
      </c>
      <c r="AF736" t="s">
        <v>5885</v>
      </c>
      <c r="AG736" t="s">
        <v>5886</v>
      </c>
      <c r="AH736" t="s">
        <v>1307</v>
      </c>
      <c r="AI736" t="s">
        <v>299</v>
      </c>
      <c r="AJ736" s="3">
        <v>95842</v>
      </c>
      <c r="AK736" t="s">
        <v>117</v>
      </c>
      <c r="AM736">
        <v>19168042003</v>
      </c>
      <c r="AO736" t="s">
        <v>5889</v>
      </c>
      <c r="AP736" t="s">
        <v>239</v>
      </c>
      <c r="AQ736" t="s">
        <v>991</v>
      </c>
      <c r="AR736" t="s">
        <v>992</v>
      </c>
      <c r="AS736" t="s">
        <v>993</v>
      </c>
      <c r="AT736" t="s">
        <v>994</v>
      </c>
      <c r="AU736" t="s">
        <v>995</v>
      </c>
      <c r="AV736" t="s">
        <v>996</v>
      </c>
      <c r="AW736" t="s">
        <v>158</v>
      </c>
      <c r="AX736" s="3">
        <v>78550</v>
      </c>
      <c r="AY736" t="s">
        <v>117</v>
      </c>
      <c r="AZ736" t="s">
        <v>124</v>
      </c>
      <c r="BA736">
        <v>19564408720</v>
      </c>
      <c r="BB736">
        <v>0</v>
      </c>
      <c r="BC736" t="s">
        <v>1143</v>
      </c>
      <c r="BD736" t="s">
        <v>998</v>
      </c>
      <c r="BG736" t="s">
        <v>299</v>
      </c>
      <c r="BH736" s="1">
        <v>44122.833333333336</v>
      </c>
      <c r="BI736">
        <v>40</v>
      </c>
      <c r="BJ736">
        <v>8</v>
      </c>
      <c r="BK736">
        <v>0</v>
      </c>
      <c r="BL736">
        <v>0</v>
      </c>
      <c r="BM736">
        <v>8</v>
      </c>
      <c r="BN736">
        <v>8</v>
      </c>
      <c r="BO736">
        <v>8</v>
      </c>
      <c r="BP736">
        <v>8</v>
      </c>
      <c r="BQ736" t="str">
        <f>"1:00 PM"</f>
        <v>1:00 PM</v>
      </c>
      <c r="BR736" t="str">
        <f>"10:00 PM"</f>
        <v>10:00 PM</v>
      </c>
      <c r="BS736" t="s">
        <v>120</v>
      </c>
      <c r="BT736">
        <v>0</v>
      </c>
      <c r="BU736">
        <v>0</v>
      </c>
      <c r="BV736" t="s">
        <v>113</v>
      </c>
      <c r="BW736">
        <v>0</v>
      </c>
      <c r="BX736" t="s">
        <v>999</v>
      </c>
      <c r="BY736" t="s">
        <v>5885</v>
      </c>
      <c r="CA736" t="s">
        <v>1307</v>
      </c>
      <c r="CB736" t="s">
        <v>299</v>
      </c>
      <c r="CC736" s="3">
        <v>95842</v>
      </c>
      <c r="CD736" t="s">
        <v>1308</v>
      </c>
      <c r="CE736" t="s">
        <v>1309</v>
      </c>
      <c r="CF736" s="4">
        <v>14</v>
      </c>
      <c r="CG736" s="4">
        <v>14.26</v>
      </c>
      <c r="CJ736" t="s">
        <v>123</v>
      </c>
      <c r="CK736" t="s">
        <v>1004</v>
      </c>
      <c r="CL736" t="s">
        <v>5890</v>
      </c>
      <c r="CO736" t="s">
        <v>124</v>
      </c>
      <c r="CP736" t="s">
        <v>121</v>
      </c>
      <c r="CQ736" t="s">
        <v>121</v>
      </c>
      <c r="CR736" t="s">
        <v>113</v>
      </c>
      <c r="CS736" t="s">
        <v>121</v>
      </c>
      <c r="CT736" t="s">
        <v>121</v>
      </c>
      <c r="CU736" t="s">
        <v>121</v>
      </c>
      <c r="CV736" t="s">
        <v>2291</v>
      </c>
      <c r="CW736" t="str">
        <f>"19163814612"</f>
        <v>19163814612</v>
      </c>
      <c r="CX736" t="s">
        <v>5891</v>
      </c>
      <c r="CY736" t="s">
        <v>124</v>
      </c>
      <c r="CZ736" t="s">
        <v>126</v>
      </c>
      <c r="DA736" t="s">
        <v>113</v>
      </c>
      <c r="DB736" t="s">
        <v>113</v>
      </c>
      <c r="DC736" t="s">
        <v>121</v>
      </c>
      <c r="DD736" t="s">
        <v>113</v>
      </c>
    </row>
    <row r="737" spans="1:108" ht="15" customHeight="1" x14ac:dyDescent="0.25">
      <c r="A737" t="s">
        <v>2784</v>
      </c>
      <c r="B737" t="s">
        <v>835</v>
      </c>
      <c r="C737" s="1">
        <v>44123.688420254628</v>
      </c>
      <c r="D737" s="1">
        <v>44155</v>
      </c>
      <c r="E737" t="s">
        <v>113</v>
      </c>
      <c r="F737" t="s">
        <v>587</v>
      </c>
      <c r="G737" t="s">
        <v>12786</v>
      </c>
      <c r="H737" t="s">
        <v>131</v>
      </c>
      <c r="I737">
        <v>35</v>
      </c>
      <c r="K737" s="1">
        <v>44211</v>
      </c>
      <c r="L737" s="1">
        <v>44515</v>
      </c>
      <c r="O737" t="s">
        <v>115</v>
      </c>
      <c r="P737" t="s">
        <v>2785</v>
      </c>
      <c r="R737" t="s">
        <v>2786</v>
      </c>
      <c r="T737" t="s">
        <v>2787</v>
      </c>
      <c r="U737" t="s">
        <v>610</v>
      </c>
      <c r="V737" s="3">
        <v>20166</v>
      </c>
      <c r="W737" t="s">
        <v>117</v>
      </c>
      <c r="Y737">
        <v>17033789300</v>
      </c>
      <c r="AA737">
        <v>56173</v>
      </c>
      <c r="AB737" t="s">
        <v>2788</v>
      </c>
      <c r="AC737" t="s">
        <v>2789</v>
      </c>
      <c r="AD737" t="s">
        <v>2790</v>
      </c>
      <c r="AE737" t="s">
        <v>2791</v>
      </c>
      <c r="AF737" t="s">
        <v>2786</v>
      </c>
      <c r="AH737" t="s">
        <v>2787</v>
      </c>
      <c r="AI737" t="s">
        <v>610</v>
      </c>
      <c r="AJ737" s="3">
        <v>20166</v>
      </c>
      <c r="AK737" t="s">
        <v>117</v>
      </c>
      <c r="AM737">
        <v>17033789300</v>
      </c>
      <c r="AO737" t="s">
        <v>2792</v>
      </c>
      <c r="AP737" t="s">
        <v>239</v>
      </c>
      <c r="AQ737" t="s">
        <v>1679</v>
      </c>
      <c r="AR737" t="s">
        <v>2793</v>
      </c>
      <c r="AS737" t="s">
        <v>773</v>
      </c>
      <c r="AT737" t="s">
        <v>2794</v>
      </c>
      <c r="AU737" t="s">
        <v>2795</v>
      </c>
      <c r="AV737" t="s">
        <v>2796</v>
      </c>
      <c r="AW737" t="s">
        <v>610</v>
      </c>
      <c r="AX737" s="3">
        <v>24521</v>
      </c>
      <c r="AY737" t="s">
        <v>117</v>
      </c>
      <c r="BA737">
        <v>14349460035</v>
      </c>
      <c r="BB737">
        <v>11</v>
      </c>
      <c r="BC737" t="s">
        <v>2797</v>
      </c>
      <c r="BD737" t="s">
        <v>2798</v>
      </c>
      <c r="BG737" t="s">
        <v>1200</v>
      </c>
      <c r="BH737" s="1">
        <v>44122.833333333336</v>
      </c>
      <c r="BI737">
        <v>35</v>
      </c>
      <c r="BJ737">
        <v>0</v>
      </c>
      <c r="BK737">
        <v>7</v>
      </c>
      <c r="BL737">
        <v>7</v>
      </c>
      <c r="BM737">
        <v>7</v>
      </c>
      <c r="BN737">
        <v>7</v>
      </c>
      <c r="BO737">
        <v>7</v>
      </c>
      <c r="BP737">
        <v>0</v>
      </c>
      <c r="BQ737" t="str">
        <f>"7:00 AM"</f>
        <v>7:00 AM</v>
      </c>
      <c r="BR737" t="str">
        <f>"2:30 PM"</f>
        <v>2:30 PM</v>
      </c>
      <c r="BS737" t="s">
        <v>120</v>
      </c>
      <c r="BT737">
        <v>0</v>
      </c>
      <c r="BU737">
        <v>0</v>
      </c>
      <c r="BV737" t="s">
        <v>113</v>
      </c>
      <c r="BW737">
        <v>0</v>
      </c>
      <c r="BX737" t="s">
        <v>2799</v>
      </c>
      <c r="BY737" t="s">
        <v>2800</v>
      </c>
      <c r="CA737" t="s">
        <v>2801</v>
      </c>
      <c r="CB737" t="s">
        <v>1200</v>
      </c>
      <c r="CC737" s="3">
        <v>21035</v>
      </c>
      <c r="CD737" t="s">
        <v>2802</v>
      </c>
      <c r="CE737" t="s">
        <v>1580</v>
      </c>
      <c r="CF737" s="4">
        <v>16.89</v>
      </c>
      <c r="CG737" s="4">
        <v>16.89</v>
      </c>
      <c r="CH737" s="4">
        <v>25.34</v>
      </c>
      <c r="CI737" s="4">
        <v>25.34</v>
      </c>
      <c r="CJ737" t="s">
        <v>123</v>
      </c>
      <c r="CK737" t="s">
        <v>2803</v>
      </c>
      <c r="CL737" t="s">
        <v>2804</v>
      </c>
      <c r="CO737" t="s">
        <v>124</v>
      </c>
      <c r="CP737" t="s">
        <v>121</v>
      </c>
      <c r="CQ737" t="s">
        <v>121</v>
      </c>
      <c r="CR737" t="s">
        <v>121</v>
      </c>
      <c r="CS737" t="s">
        <v>113</v>
      </c>
      <c r="CT737" t="s">
        <v>121</v>
      </c>
      <c r="CU737" t="s">
        <v>121</v>
      </c>
      <c r="CV737" t="s">
        <v>2805</v>
      </c>
      <c r="CW737" t="str">
        <f>"17033789300"</f>
        <v>17033789300</v>
      </c>
      <c r="CX737" t="s">
        <v>2806</v>
      </c>
      <c r="CY737" t="s">
        <v>2807</v>
      </c>
      <c r="CZ737" t="s">
        <v>126</v>
      </c>
      <c r="DA737" t="s">
        <v>113</v>
      </c>
      <c r="DB737" t="s">
        <v>121</v>
      </c>
      <c r="DC737" t="s">
        <v>121</v>
      </c>
      <c r="DD737" t="s">
        <v>113</v>
      </c>
    </row>
    <row r="738" spans="1:108" ht="15" customHeight="1" x14ac:dyDescent="0.25">
      <c r="A738" t="s">
        <v>7467</v>
      </c>
      <c r="B738" t="s">
        <v>1009</v>
      </c>
      <c r="C738" s="1">
        <v>44123.720476388888</v>
      </c>
      <c r="D738" s="1">
        <v>44176</v>
      </c>
      <c r="E738" t="s">
        <v>113</v>
      </c>
      <c r="F738" t="s">
        <v>3386</v>
      </c>
      <c r="G738" t="s">
        <v>12786</v>
      </c>
      <c r="H738" t="s">
        <v>131</v>
      </c>
      <c r="I738">
        <v>30</v>
      </c>
      <c r="J738">
        <v>30</v>
      </c>
      <c r="K738" s="1">
        <v>44211</v>
      </c>
      <c r="L738" s="1">
        <v>44515</v>
      </c>
      <c r="M738" s="1">
        <v>44211</v>
      </c>
      <c r="N738" s="1">
        <v>44515</v>
      </c>
      <c r="O738" t="s">
        <v>115</v>
      </c>
      <c r="P738" t="s">
        <v>7468</v>
      </c>
      <c r="R738" t="s">
        <v>7469</v>
      </c>
      <c r="T738" t="s">
        <v>7470</v>
      </c>
      <c r="U738" t="s">
        <v>591</v>
      </c>
      <c r="V738" s="3">
        <v>29918</v>
      </c>
      <c r="W738" t="s">
        <v>117</v>
      </c>
      <c r="Y738">
        <v>18038427386</v>
      </c>
      <c r="AA738">
        <v>56173</v>
      </c>
      <c r="AB738" t="s">
        <v>1752</v>
      </c>
      <c r="AC738" t="s">
        <v>7471</v>
      </c>
      <c r="AE738" t="s">
        <v>161</v>
      </c>
      <c r="AF738" t="s">
        <v>7469</v>
      </c>
      <c r="AH738" t="s">
        <v>7470</v>
      </c>
      <c r="AI738" t="s">
        <v>591</v>
      </c>
      <c r="AJ738" s="3">
        <v>29918</v>
      </c>
      <c r="AK738" t="s">
        <v>117</v>
      </c>
      <c r="AM738">
        <v>18038427386</v>
      </c>
      <c r="AO738" t="s">
        <v>7472</v>
      </c>
      <c r="AP738" t="s">
        <v>239</v>
      </c>
      <c r="AQ738" t="s">
        <v>2241</v>
      </c>
      <c r="AR738" t="s">
        <v>2242</v>
      </c>
      <c r="AS738" t="s">
        <v>124</v>
      </c>
      <c r="AT738" t="s">
        <v>576</v>
      </c>
      <c r="AU738" t="s">
        <v>2243</v>
      </c>
      <c r="AV738" t="s">
        <v>2244</v>
      </c>
      <c r="AW738" t="s">
        <v>324</v>
      </c>
      <c r="AX738" s="3">
        <v>83814</v>
      </c>
      <c r="AY738" t="s">
        <v>117</v>
      </c>
      <c r="BA738">
        <v>12087772654</v>
      </c>
      <c r="BC738" t="s">
        <v>2245</v>
      </c>
      <c r="BD738" t="s">
        <v>478</v>
      </c>
      <c r="BG738" t="s">
        <v>591</v>
      </c>
      <c r="BH738" s="1">
        <v>44119.833333333336</v>
      </c>
      <c r="BI738">
        <v>40</v>
      </c>
      <c r="BJ738">
        <v>0</v>
      </c>
      <c r="BK738">
        <v>8</v>
      </c>
      <c r="BL738">
        <v>8</v>
      </c>
      <c r="BM738">
        <v>8</v>
      </c>
      <c r="BN738">
        <v>8</v>
      </c>
      <c r="BO738">
        <v>8</v>
      </c>
      <c r="BP738">
        <v>0</v>
      </c>
      <c r="BQ738" t="str">
        <f>"7:00 AM"</f>
        <v>7:00 AM</v>
      </c>
      <c r="BR738" t="str">
        <f>"5:00 PM"</f>
        <v>5:00 PM</v>
      </c>
      <c r="BS738" t="s">
        <v>120</v>
      </c>
      <c r="BT738">
        <v>0</v>
      </c>
      <c r="BU738">
        <v>0</v>
      </c>
      <c r="BV738" t="s">
        <v>113</v>
      </c>
      <c r="BW738">
        <v>0</v>
      </c>
      <c r="BX738" t="s">
        <v>1017</v>
      </c>
      <c r="BY738" t="s">
        <v>7473</v>
      </c>
      <c r="CA738" t="s">
        <v>7470</v>
      </c>
      <c r="CB738" t="s">
        <v>591</v>
      </c>
      <c r="CC738" s="3">
        <v>29918</v>
      </c>
      <c r="CD738" t="s">
        <v>7474</v>
      </c>
      <c r="CE738" t="s">
        <v>602</v>
      </c>
      <c r="CF738" s="4">
        <v>17.48</v>
      </c>
      <c r="CH738" s="4">
        <v>26.22</v>
      </c>
      <c r="CJ738" t="s">
        <v>123</v>
      </c>
      <c r="CK738" t="s">
        <v>7475</v>
      </c>
      <c r="CL738" t="s">
        <v>7476</v>
      </c>
      <c r="CO738" t="s">
        <v>124</v>
      </c>
      <c r="CP738" t="s">
        <v>121</v>
      </c>
      <c r="CQ738" t="s">
        <v>121</v>
      </c>
      <c r="CR738" t="s">
        <v>121</v>
      </c>
      <c r="CS738" t="s">
        <v>121</v>
      </c>
      <c r="CT738" t="s">
        <v>121</v>
      </c>
      <c r="CU738" t="s">
        <v>113</v>
      </c>
      <c r="CV738" t="s">
        <v>485</v>
      </c>
      <c r="CW738" t="str">
        <f>"18038427386"</f>
        <v>18038427386</v>
      </c>
      <c r="CX738" t="s">
        <v>7477</v>
      </c>
      <c r="CY738" t="s">
        <v>124</v>
      </c>
      <c r="CZ738" t="s">
        <v>126</v>
      </c>
      <c r="DA738" t="s">
        <v>113</v>
      </c>
      <c r="DB738" t="s">
        <v>121</v>
      </c>
      <c r="DC738" t="s">
        <v>121</v>
      </c>
      <c r="DD738" t="s">
        <v>113</v>
      </c>
    </row>
    <row r="739" spans="1:108" ht="15" customHeight="1" x14ac:dyDescent="0.25">
      <c r="A739" t="s">
        <v>3555</v>
      </c>
      <c r="B739" t="s">
        <v>627</v>
      </c>
      <c r="C739" s="1">
        <v>44123.810274537034</v>
      </c>
      <c r="D739" s="1">
        <v>44175</v>
      </c>
      <c r="E739" t="s">
        <v>113</v>
      </c>
      <c r="F739" t="s">
        <v>561</v>
      </c>
      <c r="G739" t="s">
        <v>12787</v>
      </c>
      <c r="H739" t="s">
        <v>176</v>
      </c>
      <c r="I739">
        <v>38</v>
      </c>
      <c r="J739">
        <v>37</v>
      </c>
      <c r="K739" s="1">
        <v>44198</v>
      </c>
      <c r="L739" s="1">
        <v>44454</v>
      </c>
      <c r="M739" s="1">
        <v>44198</v>
      </c>
      <c r="N739" s="1">
        <v>44454</v>
      </c>
      <c r="O739" t="s">
        <v>115</v>
      </c>
      <c r="P739" t="s">
        <v>3556</v>
      </c>
      <c r="R739" t="s">
        <v>3557</v>
      </c>
      <c r="T739" t="s">
        <v>3558</v>
      </c>
      <c r="U739" t="s">
        <v>182</v>
      </c>
      <c r="V739" s="3">
        <v>97471</v>
      </c>
      <c r="W739" t="s">
        <v>117</v>
      </c>
      <c r="X739" t="s">
        <v>3223</v>
      </c>
      <c r="Y739">
        <v>15417330557</v>
      </c>
      <c r="AA739">
        <v>11531</v>
      </c>
      <c r="AB739" t="s">
        <v>3559</v>
      </c>
      <c r="AC739" t="s">
        <v>3560</v>
      </c>
      <c r="AD739" t="s">
        <v>3561</v>
      </c>
      <c r="AE739" t="s">
        <v>263</v>
      </c>
      <c r="AF739" t="s">
        <v>3557</v>
      </c>
      <c r="AH739" t="s">
        <v>3562</v>
      </c>
      <c r="AI739" t="s">
        <v>182</v>
      </c>
      <c r="AJ739" s="3">
        <v>97471</v>
      </c>
      <c r="AK739" t="s">
        <v>117</v>
      </c>
      <c r="AM739">
        <v>15417330557</v>
      </c>
      <c r="AO739" t="s">
        <v>3563</v>
      </c>
      <c r="AP739" t="s">
        <v>239</v>
      </c>
      <c r="AQ739" t="s">
        <v>595</v>
      </c>
      <c r="AR739" t="s">
        <v>596</v>
      </c>
      <c r="AS739" t="s">
        <v>124</v>
      </c>
      <c r="AT739" t="s">
        <v>597</v>
      </c>
      <c r="AU739" t="s">
        <v>475</v>
      </c>
      <c r="AV739" t="s">
        <v>476</v>
      </c>
      <c r="AW739" t="s">
        <v>324</v>
      </c>
      <c r="AX739" s="3">
        <v>83814</v>
      </c>
      <c r="AY739" t="s">
        <v>117</v>
      </c>
      <c r="BA739">
        <v>12087772654</v>
      </c>
      <c r="BC739" t="s">
        <v>598</v>
      </c>
      <c r="BD739" t="s">
        <v>478</v>
      </c>
      <c r="BG739" t="s">
        <v>182</v>
      </c>
      <c r="BH739" s="1">
        <v>44122.833333333336</v>
      </c>
      <c r="BI739">
        <v>40</v>
      </c>
      <c r="BJ739">
        <v>0</v>
      </c>
      <c r="BK739">
        <v>8</v>
      </c>
      <c r="BL739">
        <v>8</v>
      </c>
      <c r="BM739">
        <v>8</v>
      </c>
      <c r="BN739">
        <v>8</v>
      </c>
      <c r="BO739">
        <v>8</v>
      </c>
      <c r="BP739">
        <v>0</v>
      </c>
      <c r="BQ739" t="str">
        <f>"7:00 AM"</f>
        <v>7:00 AM</v>
      </c>
      <c r="BR739" t="str">
        <f>"3:30 PM"</f>
        <v>3:30 PM</v>
      </c>
      <c r="BS739" t="s">
        <v>120</v>
      </c>
      <c r="BT739">
        <v>0</v>
      </c>
      <c r="BU739">
        <v>0</v>
      </c>
      <c r="BV739" t="s">
        <v>113</v>
      </c>
      <c r="BW739">
        <v>0</v>
      </c>
      <c r="BX739" t="s">
        <v>3564</v>
      </c>
      <c r="BY739" t="s">
        <v>3565</v>
      </c>
      <c r="CA739" t="s">
        <v>3558</v>
      </c>
      <c r="CB739" t="s">
        <v>182</v>
      </c>
      <c r="CC739" s="3">
        <v>97471</v>
      </c>
      <c r="CD739" t="s">
        <v>3566</v>
      </c>
      <c r="CE739" t="s">
        <v>3567</v>
      </c>
      <c r="CF739" s="4">
        <v>13.68</v>
      </c>
      <c r="CG739" s="4">
        <v>18.899999999999999</v>
      </c>
      <c r="CH739" s="4">
        <v>20.52</v>
      </c>
      <c r="CI739" s="4">
        <v>28.35</v>
      </c>
      <c r="CJ739" t="s">
        <v>123</v>
      </c>
      <c r="CK739" t="s">
        <v>603</v>
      </c>
      <c r="CL739" t="s">
        <v>3568</v>
      </c>
      <c r="CO739" t="s">
        <v>124</v>
      </c>
      <c r="CP739" t="s">
        <v>121</v>
      </c>
      <c r="CQ739" t="s">
        <v>121</v>
      </c>
      <c r="CR739" t="s">
        <v>121</v>
      </c>
      <c r="CS739" t="s">
        <v>121</v>
      </c>
      <c r="CT739" t="s">
        <v>121</v>
      </c>
      <c r="CU739" t="s">
        <v>121</v>
      </c>
      <c r="CV739" t="s">
        <v>485</v>
      </c>
      <c r="CW739" t="str">
        <f>"15417330557"</f>
        <v>15417330557</v>
      </c>
      <c r="CX739" t="s">
        <v>3563</v>
      </c>
      <c r="CY739" t="s">
        <v>124</v>
      </c>
      <c r="CZ739" t="s">
        <v>126</v>
      </c>
      <c r="DA739" t="s">
        <v>113</v>
      </c>
      <c r="DB739" t="s">
        <v>121</v>
      </c>
      <c r="DC739" t="s">
        <v>121</v>
      </c>
      <c r="DD739" t="s">
        <v>113</v>
      </c>
    </row>
    <row r="740" spans="1:108" ht="15" customHeight="1" x14ac:dyDescent="0.25">
      <c r="A740" t="s">
        <v>4551</v>
      </c>
      <c r="B740" t="s">
        <v>129</v>
      </c>
      <c r="C740" s="1">
        <v>44124.040792245367</v>
      </c>
      <c r="D740" s="1">
        <v>44167</v>
      </c>
      <c r="E740" t="s">
        <v>113</v>
      </c>
      <c r="F740" t="s">
        <v>4552</v>
      </c>
      <c r="G740" t="s">
        <v>12786</v>
      </c>
      <c r="H740" t="s">
        <v>131</v>
      </c>
      <c r="I740">
        <v>12</v>
      </c>
      <c r="J740">
        <v>12</v>
      </c>
      <c r="K740" s="1">
        <v>44199</v>
      </c>
      <c r="L740" s="1">
        <v>44286</v>
      </c>
      <c r="M740" s="1">
        <v>44199</v>
      </c>
      <c r="N740" s="1">
        <v>44286</v>
      </c>
      <c r="O740" t="s">
        <v>132</v>
      </c>
      <c r="P740" t="s">
        <v>4553</v>
      </c>
      <c r="R740" t="s">
        <v>4554</v>
      </c>
      <c r="T740" t="s">
        <v>1279</v>
      </c>
      <c r="U740" t="s">
        <v>397</v>
      </c>
      <c r="V740" s="3">
        <v>84070</v>
      </c>
      <c r="W740" t="s">
        <v>117</v>
      </c>
      <c r="Y740">
        <v>18015773732</v>
      </c>
      <c r="AA740">
        <v>56173</v>
      </c>
      <c r="AB740" t="s">
        <v>4555</v>
      </c>
      <c r="AC740" t="s">
        <v>4556</v>
      </c>
      <c r="AE740" t="s">
        <v>263</v>
      </c>
      <c r="AF740" t="s">
        <v>4557</v>
      </c>
      <c r="AH740" t="s">
        <v>1279</v>
      </c>
      <c r="AI740" t="s">
        <v>397</v>
      </c>
      <c r="AJ740" s="3">
        <v>84070</v>
      </c>
      <c r="AK740" t="s">
        <v>117</v>
      </c>
      <c r="AM740">
        <v>18015773732</v>
      </c>
      <c r="AO740" t="s">
        <v>4558</v>
      </c>
      <c r="AP740" t="s">
        <v>239</v>
      </c>
      <c r="AQ740" t="s">
        <v>4229</v>
      </c>
      <c r="AR740" t="s">
        <v>4230</v>
      </c>
      <c r="AS740" t="s">
        <v>4559</v>
      </c>
      <c r="AT740" t="s">
        <v>4560</v>
      </c>
      <c r="AV740" t="s">
        <v>4561</v>
      </c>
      <c r="AW740" t="s">
        <v>397</v>
      </c>
      <c r="AX740" s="3">
        <v>84059</v>
      </c>
      <c r="AY740" t="s">
        <v>117</v>
      </c>
      <c r="BA740">
        <v>18013677097</v>
      </c>
      <c r="BC740" t="s">
        <v>4562</v>
      </c>
      <c r="BD740" t="s">
        <v>4563</v>
      </c>
      <c r="BG740" t="s">
        <v>397</v>
      </c>
      <c r="BH740" s="1">
        <v>44119.833333333336</v>
      </c>
      <c r="BI740">
        <v>40</v>
      </c>
      <c r="BJ740">
        <v>0</v>
      </c>
      <c r="BK740">
        <v>8</v>
      </c>
      <c r="BL740">
        <v>8</v>
      </c>
      <c r="BM740">
        <v>8</v>
      </c>
      <c r="BN740">
        <v>8</v>
      </c>
      <c r="BO740">
        <v>8</v>
      </c>
      <c r="BP740">
        <v>0</v>
      </c>
      <c r="BQ740" t="str">
        <f>"6:30 AM"</f>
        <v>6:30 AM</v>
      </c>
      <c r="BR740" t="str">
        <f>"3:30 PM"</f>
        <v>3:30 PM</v>
      </c>
      <c r="BS740" t="s">
        <v>120</v>
      </c>
      <c r="BT740">
        <v>0</v>
      </c>
      <c r="BU740">
        <v>0</v>
      </c>
      <c r="BV740" t="s">
        <v>113</v>
      </c>
      <c r="BW740">
        <v>0</v>
      </c>
      <c r="BX740" t="s">
        <v>4223</v>
      </c>
      <c r="BY740" t="s">
        <v>4557</v>
      </c>
      <c r="CA740" t="s">
        <v>1279</v>
      </c>
      <c r="CB740" t="s">
        <v>397</v>
      </c>
      <c r="CC740" s="3">
        <v>84070</v>
      </c>
      <c r="CD740" t="s">
        <v>405</v>
      </c>
      <c r="CE740" t="s">
        <v>406</v>
      </c>
      <c r="CF740" s="4">
        <v>15.7</v>
      </c>
      <c r="CJ740" t="s">
        <v>123</v>
      </c>
      <c r="CL740" t="s">
        <v>4564</v>
      </c>
      <c r="CO740" t="s">
        <v>124</v>
      </c>
      <c r="CP740" t="s">
        <v>121</v>
      </c>
      <c r="CQ740" t="s">
        <v>121</v>
      </c>
      <c r="CR740" t="s">
        <v>113</v>
      </c>
      <c r="CS740" t="s">
        <v>113</v>
      </c>
      <c r="CT740" t="s">
        <v>121</v>
      </c>
      <c r="CU740" t="s">
        <v>113</v>
      </c>
      <c r="CV740" t="s">
        <v>4228</v>
      </c>
      <c r="CW740" t="str">
        <f>"18015773732"</f>
        <v>18015773732</v>
      </c>
      <c r="CX740" t="s">
        <v>4558</v>
      </c>
      <c r="CY740" t="s">
        <v>124</v>
      </c>
      <c r="CZ740" t="s">
        <v>126</v>
      </c>
      <c r="DA740" t="s">
        <v>113</v>
      </c>
      <c r="DB740" t="s">
        <v>113</v>
      </c>
      <c r="DC740" t="s">
        <v>121</v>
      </c>
      <c r="DD740" t="s">
        <v>113</v>
      </c>
    </row>
    <row r="741" spans="1:108" ht="15" customHeight="1" x14ac:dyDescent="0.25">
      <c r="A741" t="s">
        <v>10101</v>
      </c>
      <c r="B741" t="s">
        <v>1009</v>
      </c>
      <c r="C741" s="1">
        <v>44124.541293055554</v>
      </c>
      <c r="D741" s="1">
        <v>44165</v>
      </c>
      <c r="E741" t="s">
        <v>113</v>
      </c>
      <c r="F741" t="s">
        <v>10102</v>
      </c>
      <c r="G741" t="s">
        <v>12798</v>
      </c>
      <c r="H741" t="s">
        <v>649</v>
      </c>
      <c r="I741">
        <v>34</v>
      </c>
      <c r="J741">
        <v>34</v>
      </c>
      <c r="K741" s="1">
        <v>44213</v>
      </c>
      <c r="L741" s="1">
        <v>44516</v>
      </c>
      <c r="M741" s="1">
        <v>44213</v>
      </c>
      <c r="N741" s="1">
        <v>44516</v>
      </c>
      <c r="O741" t="s">
        <v>132</v>
      </c>
      <c r="P741" t="s">
        <v>10103</v>
      </c>
      <c r="R741" t="s">
        <v>10104</v>
      </c>
      <c r="T741" t="s">
        <v>866</v>
      </c>
      <c r="U741" t="s">
        <v>234</v>
      </c>
      <c r="V741" s="3">
        <v>32803</v>
      </c>
      <c r="W741" t="s">
        <v>117</v>
      </c>
      <c r="Y741">
        <v>14078946920</v>
      </c>
      <c r="AA741">
        <v>71399</v>
      </c>
      <c r="AB741" t="s">
        <v>10105</v>
      </c>
      <c r="AC741" t="s">
        <v>10106</v>
      </c>
      <c r="AE741" t="s">
        <v>263</v>
      </c>
      <c r="AF741" t="s">
        <v>10107</v>
      </c>
      <c r="AH741" t="s">
        <v>10108</v>
      </c>
      <c r="AI741" t="s">
        <v>234</v>
      </c>
      <c r="AJ741" s="3">
        <v>32803</v>
      </c>
      <c r="AK741" t="s">
        <v>117</v>
      </c>
      <c r="AM741">
        <v>14078946920</v>
      </c>
      <c r="AO741" t="s">
        <v>10109</v>
      </c>
      <c r="AP741" t="s">
        <v>141</v>
      </c>
      <c r="AQ741" t="s">
        <v>2984</v>
      </c>
      <c r="AR741" t="s">
        <v>164</v>
      </c>
      <c r="AS741" t="s">
        <v>2985</v>
      </c>
      <c r="AT741" t="s">
        <v>2986</v>
      </c>
      <c r="AU741" t="s">
        <v>2987</v>
      </c>
      <c r="AV741" t="s">
        <v>2988</v>
      </c>
      <c r="AW741" t="s">
        <v>1200</v>
      </c>
      <c r="AX741" s="3">
        <v>21401</v>
      </c>
      <c r="AY741" t="s">
        <v>117</v>
      </c>
      <c r="BA741">
        <v>14105739955</v>
      </c>
      <c r="BB741">
        <v>0</v>
      </c>
      <c r="BC741" t="s">
        <v>2989</v>
      </c>
      <c r="BD741" t="s">
        <v>2990</v>
      </c>
      <c r="BE741" t="s">
        <v>1200</v>
      </c>
      <c r="BF741" t="s">
        <v>2991</v>
      </c>
      <c r="BG741" t="s">
        <v>234</v>
      </c>
      <c r="BH741" s="1">
        <v>44123.833333333336</v>
      </c>
      <c r="BI741">
        <v>35</v>
      </c>
      <c r="BJ741">
        <v>7</v>
      </c>
      <c r="BK741">
        <v>0</v>
      </c>
      <c r="BL741">
        <v>0</v>
      </c>
      <c r="BM741">
        <v>7</v>
      </c>
      <c r="BN741">
        <v>7</v>
      </c>
      <c r="BO741">
        <v>7</v>
      </c>
      <c r="BP741">
        <v>7</v>
      </c>
      <c r="BQ741" t="str">
        <f>"4:00 PM"</f>
        <v>4:00 PM</v>
      </c>
      <c r="BR741" t="str">
        <f>"11:00 PM"</f>
        <v>11:00 PM</v>
      </c>
      <c r="BS741" t="s">
        <v>120</v>
      </c>
      <c r="BT741">
        <v>0</v>
      </c>
      <c r="BU741">
        <v>0</v>
      </c>
      <c r="BV741" t="s">
        <v>113</v>
      </c>
      <c r="BW741">
        <v>0</v>
      </c>
      <c r="BX741" t="s">
        <v>10110</v>
      </c>
      <c r="BY741" t="s">
        <v>10111</v>
      </c>
      <c r="CA741" t="s">
        <v>10112</v>
      </c>
      <c r="CB741" t="s">
        <v>234</v>
      </c>
      <c r="CC741" s="3">
        <v>32712</v>
      </c>
      <c r="CD741" t="s">
        <v>5307</v>
      </c>
      <c r="CE741" t="s">
        <v>10113</v>
      </c>
      <c r="CF741" s="4">
        <v>9.3800000000000008</v>
      </c>
      <c r="CG741" s="4">
        <v>11.75</v>
      </c>
      <c r="CJ741" t="s">
        <v>123</v>
      </c>
      <c r="CL741" t="s">
        <v>10114</v>
      </c>
      <c r="CO741" t="s">
        <v>124</v>
      </c>
      <c r="CP741" t="s">
        <v>121</v>
      </c>
      <c r="CQ741" t="s">
        <v>113</v>
      </c>
      <c r="CR741" t="s">
        <v>113</v>
      </c>
      <c r="CS741" t="s">
        <v>121</v>
      </c>
      <c r="CT741" t="s">
        <v>121</v>
      </c>
      <c r="CU741" t="s">
        <v>121</v>
      </c>
      <c r="CV741" t="s">
        <v>10115</v>
      </c>
      <c r="CW741" t="str">
        <f>"14078946920"</f>
        <v>14078946920</v>
      </c>
      <c r="CX741" t="s">
        <v>124</v>
      </c>
      <c r="CY741" t="s">
        <v>10116</v>
      </c>
      <c r="CZ741" t="s">
        <v>126</v>
      </c>
      <c r="DA741" t="s">
        <v>113</v>
      </c>
      <c r="DB741" t="s">
        <v>121</v>
      </c>
      <c r="DC741" t="s">
        <v>121</v>
      </c>
      <c r="DD741" t="s">
        <v>113</v>
      </c>
    </row>
    <row r="742" spans="1:108" ht="15" customHeight="1" x14ac:dyDescent="0.25">
      <c r="A742" t="s">
        <v>12576</v>
      </c>
      <c r="B742" t="s">
        <v>129</v>
      </c>
      <c r="C742" s="1">
        <v>44124.628132407408</v>
      </c>
      <c r="D742" s="1">
        <v>44186</v>
      </c>
      <c r="E742" t="s">
        <v>121</v>
      </c>
      <c r="F742" t="s">
        <v>10102</v>
      </c>
      <c r="G742" t="s">
        <v>12798</v>
      </c>
      <c r="H742" t="s">
        <v>649</v>
      </c>
      <c r="I742">
        <v>80</v>
      </c>
      <c r="J742">
        <v>80</v>
      </c>
      <c r="K742" s="1">
        <v>44210</v>
      </c>
      <c r="L742" s="1">
        <v>44511</v>
      </c>
      <c r="M742" s="1">
        <v>44210</v>
      </c>
      <c r="N742" s="1">
        <v>44511</v>
      </c>
      <c r="O742" t="s">
        <v>132</v>
      </c>
      <c r="P742" t="s">
        <v>12577</v>
      </c>
      <c r="R742" t="s">
        <v>3088</v>
      </c>
      <c r="T742" t="s">
        <v>3089</v>
      </c>
      <c r="U742" t="s">
        <v>468</v>
      </c>
      <c r="V742" s="3">
        <v>45053</v>
      </c>
      <c r="W742" t="s">
        <v>117</v>
      </c>
      <c r="Y742">
        <v>12052808595</v>
      </c>
      <c r="AA742">
        <v>71399</v>
      </c>
      <c r="AB742" t="s">
        <v>12578</v>
      </c>
      <c r="AC742" t="s">
        <v>12579</v>
      </c>
      <c r="AE742" t="s">
        <v>2894</v>
      </c>
      <c r="AF742" t="s">
        <v>3088</v>
      </c>
      <c r="AH742" t="s">
        <v>3089</v>
      </c>
      <c r="AI742" t="s">
        <v>750</v>
      </c>
      <c r="AJ742" s="3">
        <v>45053</v>
      </c>
      <c r="AK742" t="s">
        <v>117</v>
      </c>
      <c r="AM742">
        <v>12052808595</v>
      </c>
      <c r="AO742" t="s">
        <v>12580</v>
      </c>
      <c r="AP742" t="s">
        <v>141</v>
      </c>
      <c r="AQ742" t="s">
        <v>2984</v>
      </c>
      <c r="AR742" t="s">
        <v>164</v>
      </c>
      <c r="AS742" t="s">
        <v>2985</v>
      </c>
      <c r="AT742" t="s">
        <v>2986</v>
      </c>
      <c r="AU742" t="s">
        <v>2987</v>
      </c>
      <c r="AV742" t="s">
        <v>2988</v>
      </c>
      <c r="AW742" t="s">
        <v>1200</v>
      </c>
      <c r="AX742" s="3">
        <v>21401</v>
      </c>
      <c r="AY742" t="s">
        <v>117</v>
      </c>
      <c r="BA742">
        <v>14105739955</v>
      </c>
      <c r="BC742" t="s">
        <v>2989</v>
      </c>
      <c r="BD742" t="s">
        <v>2990</v>
      </c>
      <c r="BE742" t="s">
        <v>1200</v>
      </c>
      <c r="BF742" t="s">
        <v>2991</v>
      </c>
      <c r="BG742" t="s">
        <v>468</v>
      </c>
      <c r="BH742" s="1">
        <v>44123.833333333336</v>
      </c>
      <c r="BI742">
        <v>35</v>
      </c>
      <c r="BJ742">
        <v>7</v>
      </c>
      <c r="BK742">
        <v>0</v>
      </c>
      <c r="BL742">
        <v>0</v>
      </c>
      <c r="BM742">
        <v>7</v>
      </c>
      <c r="BN742">
        <v>7</v>
      </c>
      <c r="BO742">
        <v>7</v>
      </c>
      <c r="BP742">
        <v>7</v>
      </c>
      <c r="BQ742" t="str">
        <f>"4:00 PM"</f>
        <v>4:00 PM</v>
      </c>
      <c r="BR742" t="str">
        <f>"11:00 PM"</f>
        <v>11:00 PM</v>
      </c>
      <c r="BS742" t="s">
        <v>120</v>
      </c>
      <c r="BT742">
        <v>0</v>
      </c>
      <c r="BU742">
        <v>0</v>
      </c>
      <c r="BV742" t="s">
        <v>113</v>
      </c>
      <c r="BW742">
        <v>0</v>
      </c>
      <c r="BX742" t="s">
        <v>12581</v>
      </c>
      <c r="BY742" t="s">
        <v>3095</v>
      </c>
      <c r="CA742" t="s">
        <v>3096</v>
      </c>
      <c r="CB742" t="s">
        <v>468</v>
      </c>
      <c r="CC742" s="3">
        <v>35045</v>
      </c>
      <c r="CD742" t="s">
        <v>3097</v>
      </c>
      <c r="CE742" t="s">
        <v>3098</v>
      </c>
      <c r="CF742" s="4">
        <v>8.83</v>
      </c>
      <c r="CG742" s="4">
        <v>12.01</v>
      </c>
      <c r="CH742" s="4">
        <v>13.25</v>
      </c>
      <c r="CI742" s="4">
        <v>18.02</v>
      </c>
      <c r="CJ742" t="s">
        <v>123</v>
      </c>
      <c r="CL742" t="s">
        <v>12582</v>
      </c>
      <c r="CO742" t="s">
        <v>124</v>
      </c>
      <c r="CP742" t="s">
        <v>121</v>
      </c>
      <c r="CQ742" t="s">
        <v>113</v>
      </c>
      <c r="CR742" t="s">
        <v>113</v>
      </c>
      <c r="CS742" t="s">
        <v>121</v>
      </c>
      <c r="CT742" t="s">
        <v>121</v>
      </c>
      <c r="CU742" t="s">
        <v>121</v>
      </c>
      <c r="CV742" t="s">
        <v>12583</v>
      </c>
      <c r="CW742" t="str">
        <f>"12052808595"</f>
        <v>12052808595</v>
      </c>
      <c r="CX742" t="s">
        <v>124</v>
      </c>
      <c r="CY742" t="s">
        <v>12584</v>
      </c>
      <c r="CZ742" t="s">
        <v>126</v>
      </c>
      <c r="DA742" t="s">
        <v>113</v>
      </c>
      <c r="DB742" t="s">
        <v>121</v>
      </c>
      <c r="DC742" t="s">
        <v>121</v>
      </c>
      <c r="DD742" t="s">
        <v>113</v>
      </c>
    </row>
    <row r="743" spans="1:108" ht="15" customHeight="1" x14ac:dyDescent="0.25">
      <c r="A743" t="s">
        <v>5874</v>
      </c>
      <c r="B743" t="s">
        <v>1009</v>
      </c>
      <c r="C743" s="1">
        <v>44124.641687152776</v>
      </c>
      <c r="D743" s="1">
        <v>44182</v>
      </c>
      <c r="E743" t="s">
        <v>113</v>
      </c>
      <c r="F743" t="s">
        <v>561</v>
      </c>
      <c r="G743" t="s">
        <v>12787</v>
      </c>
      <c r="H743" t="s">
        <v>176</v>
      </c>
      <c r="I743">
        <v>105</v>
      </c>
      <c r="J743">
        <v>105</v>
      </c>
      <c r="K743" s="1">
        <v>44199</v>
      </c>
      <c r="L743" s="1">
        <v>44500</v>
      </c>
      <c r="M743" s="1">
        <v>44199</v>
      </c>
      <c r="N743" s="1">
        <v>44500</v>
      </c>
      <c r="O743" t="s">
        <v>115</v>
      </c>
      <c r="P743" t="s">
        <v>5875</v>
      </c>
      <c r="R743" t="s">
        <v>5876</v>
      </c>
      <c r="T743" t="s">
        <v>2509</v>
      </c>
      <c r="U743" t="s">
        <v>182</v>
      </c>
      <c r="V743" s="3">
        <v>97502</v>
      </c>
      <c r="W743" t="s">
        <v>117</v>
      </c>
      <c r="Y743">
        <v>15416642831</v>
      </c>
      <c r="AA743">
        <v>11531</v>
      </c>
      <c r="AB743" t="s">
        <v>5877</v>
      </c>
      <c r="AC743" t="s">
        <v>5878</v>
      </c>
      <c r="AD743" t="s">
        <v>124</v>
      </c>
      <c r="AE743" t="s">
        <v>161</v>
      </c>
      <c r="AF743" t="s">
        <v>5876</v>
      </c>
      <c r="AH743" t="s">
        <v>2509</v>
      </c>
      <c r="AI743" t="s">
        <v>182</v>
      </c>
      <c r="AJ743" s="3">
        <v>97502</v>
      </c>
      <c r="AK743" t="s">
        <v>117</v>
      </c>
      <c r="AM743">
        <v>15416642831</v>
      </c>
      <c r="AO743" t="s">
        <v>5879</v>
      </c>
      <c r="AP743" t="s">
        <v>239</v>
      </c>
      <c r="AQ743" t="s">
        <v>595</v>
      </c>
      <c r="AR743" t="s">
        <v>596</v>
      </c>
      <c r="AS743" t="s">
        <v>124</v>
      </c>
      <c r="AT743" t="s">
        <v>597</v>
      </c>
      <c r="AU743" t="s">
        <v>475</v>
      </c>
      <c r="AV743" t="s">
        <v>476</v>
      </c>
      <c r="AW743" t="s">
        <v>324</v>
      </c>
      <c r="AX743" s="3">
        <v>83814</v>
      </c>
      <c r="AY743" t="s">
        <v>117</v>
      </c>
      <c r="BA743">
        <v>12087772654</v>
      </c>
      <c r="BC743" t="s">
        <v>598</v>
      </c>
      <c r="BD743" t="s">
        <v>478</v>
      </c>
      <c r="BG743" t="s">
        <v>182</v>
      </c>
      <c r="BH743" s="1">
        <v>44123.833333333336</v>
      </c>
      <c r="BI743">
        <v>40</v>
      </c>
      <c r="BJ743">
        <v>0</v>
      </c>
      <c r="BK743">
        <v>8</v>
      </c>
      <c r="BL743">
        <v>8</v>
      </c>
      <c r="BM743">
        <v>8</v>
      </c>
      <c r="BN743">
        <v>8</v>
      </c>
      <c r="BO743">
        <v>8</v>
      </c>
      <c r="BP743">
        <v>0</v>
      </c>
      <c r="BQ743" t="str">
        <f>"7:00 AM"</f>
        <v>7:00 AM</v>
      </c>
      <c r="BR743" t="str">
        <f>"3:30 PM"</f>
        <v>3:30 PM</v>
      </c>
      <c r="BS743" t="s">
        <v>120</v>
      </c>
      <c r="BT743">
        <v>0</v>
      </c>
      <c r="BU743">
        <v>3</v>
      </c>
      <c r="BV743" t="s">
        <v>113</v>
      </c>
      <c r="BW743">
        <v>0</v>
      </c>
      <c r="BX743" t="s">
        <v>2513</v>
      </c>
      <c r="BY743" t="s">
        <v>5880</v>
      </c>
      <c r="CA743" t="s">
        <v>2509</v>
      </c>
      <c r="CB743" t="s">
        <v>182</v>
      </c>
      <c r="CC743" s="3">
        <v>97502</v>
      </c>
      <c r="CD743" t="s">
        <v>137</v>
      </c>
      <c r="CE743" t="s">
        <v>582</v>
      </c>
      <c r="CF743" s="4">
        <v>14.22</v>
      </c>
      <c r="CG743" s="4">
        <v>20.04</v>
      </c>
      <c r="CH743" s="4">
        <v>21.33</v>
      </c>
      <c r="CI743" s="4">
        <v>30.06</v>
      </c>
      <c r="CJ743" t="s">
        <v>123</v>
      </c>
      <c r="CK743" t="s">
        <v>603</v>
      </c>
      <c r="CL743" t="s">
        <v>5881</v>
      </c>
      <c r="CO743" t="s">
        <v>124</v>
      </c>
      <c r="CP743" t="s">
        <v>121</v>
      </c>
      <c r="CQ743" t="s">
        <v>121</v>
      </c>
      <c r="CR743" t="s">
        <v>121</v>
      </c>
      <c r="CS743" t="s">
        <v>113</v>
      </c>
      <c r="CT743" t="s">
        <v>121</v>
      </c>
      <c r="CU743" t="s">
        <v>121</v>
      </c>
      <c r="CV743" t="s">
        <v>485</v>
      </c>
      <c r="CW743" t="str">
        <f>"15416642831"</f>
        <v>15416642831</v>
      </c>
      <c r="CX743" t="s">
        <v>5879</v>
      </c>
      <c r="CY743" t="s">
        <v>124</v>
      </c>
      <c r="CZ743" t="s">
        <v>126</v>
      </c>
      <c r="DA743" t="s">
        <v>113</v>
      </c>
      <c r="DB743" t="s">
        <v>121</v>
      </c>
      <c r="DC743" t="s">
        <v>121</v>
      </c>
      <c r="DD743" t="s">
        <v>113</v>
      </c>
    </row>
    <row r="744" spans="1:108" ht="15" customHeight="1" x14ac:dyDescent="0.25">
      <c r="A744" t="s">
        <v>10123</v>
      </c>
      <c r="B744" t="s">
        <v>129</v>
      </c>
      <c r="C744" s="1">
        <v>44124.693645370367</v>
      </c>
      <c r="D744" s="1">
        <v>44166</v>
      </c>
      <c r="E744" t="s">
        <v>121</v>
      </c>
      <c r="F744" t="s">
        <v>10124</v>
      </c>
      <c r="G744" t="s">
        <v>12798</v>
      </c>
      <c r="H744" t="s">
        <v>649</v>
      </c>
      <c r="I744">
        <v>22</v>
      </c>
      <c r="J744">
        <v>22</v>
      </c>
      <c r="K744" s="1">
        <v>44211</v>
      </c>
      <c r="L744" s="1">
        <v>44514</v>
      </c>
      <c r="M744" s="1">
        <v>44211</v>
      </c>
      <c r="N744" s="1">
        <v>44514</v>
      </c>
      <c r="O744" t="s">
        <v>132</v>
      </c>
      <c r="P744" t="s">
        <v>10125</v>
      </c>
      <c r="R744" t="s">
        <v>2978</v>
      </c>
      <c r="T744" t="s">
        <v>2979</v>
      </c>
      <c r="U744" t="s">
        <v>234</v>
      </c>
      <c r="V744" s="3">
        <v>32179</v>
      </c>
      <c r="W744" t="s">
        <v>117</v>
      </c>
      <c r="Y744">
        <v>14074924369</v>
      </c>
      <c r="AA744">
        <v>71399</v>
      </c>
      <c r="AB744" t="s">
        <v>2981</v>
      </c>
      <c r="AC744" t="s">
        <v>4776</v>
      </c>
      <c r="AE744" t="s">
        <v>263</v>
      </c>
      <c r="AF744" t="s">
        <v>2978</v>
      </c>
      <c r="AH744" t="s">
        <v>2979</v>
      </c>
      <c r="AI744" t="s">
        <v>234</v>
      </c>
      <c r="AJ744" s="3">
        <v>32179</v>
      </c>
      <c r="AK744" t="s">
        <v>117</v>
      </c>
      <c r="AM744">
        <v>14074924369</v>
      </c>
      <c r="AO744" t="s">
        <v>10126</v>
      </c>
      <c r="AP744" t="s">
        <v>141</v>
      </c>
      <c r="AQ744" t="s">
        <v>2984</v>
      </c>
      <c r="AR744" t="s">
        <v>164</v>
      </c>
      <c r="AS744" t="s">
        <v>2985</v>
      </c>
      <c r="AT744" t="s">
        <v>2986</v>
      </c>
      <c r="AU744" t="s">
        <v>2987</v>
      </c>
      <c r="AV744" t="s">
        <v>2988</v>
      </c>
      <c r="AW744" t="s">
        <v>1200</v>
      </c>
      <c r="AX744" s="3">
        <v>21401</v>
      </c>
      <c r="AY744" t="s">
        <v>117</v>
      </c>
      <c r="BA744">
        <v>14105739955</v>
      </c>
      <c r="BB744">
        <v>0</v>
      </c>
      <c r="BC744" t="s">
        <v>2989</v>
      </c>
      <c r="BD744" t="s">
        <v>2990</v>
      </c>
      <c r="BE744" t="s">
        <v>1200</v>
      </c>
      <c r="BF744" t="s">
        <v>2991</v>
      </c>
      <c r="BG744" t="s">
        <v>234</v>
      </c>
      <c r="BH744" s="1">
        <v>44122.833333333336</v>
      </c>
      <c r="BI744">
        <v>35</v>
      </c>
      <c r="BJ744">
        <v>7</v>
      </c>
      <c r="BK744">
        <v>0</v>
      </c>
      <c r="BL744">
        <v>0</v>
      </c>
      <c r="BM744">
        <v>7</v>
      </c>
      <c r="BN744">
        <v>7</v>
      </c>
      <c r="BO744">
        <v>7</v>
      </c>
      <c r="BP744">
        <v>7</v>
      </c>
      <c r="BQ744" t="str">
        <f>"4:00 PM"</f>
        <v>4:00 PM</v>
      </c>
      <c r="BR744" t="str">
        <f>"11:00 PM"</f>
        <v>11:00 PM</v>
      </c>
      <c r="BS744" t="s">
        <v>120</v>
      </c>
      <c r="BT744">
        <v>0</v>
      </c>
      <c r="BU744">
        <v>0</v>
      </c>
      <c r="BV744" t="s">
        <v>113</v>
      </c>
      <c r="BW744">
        <v>0</v>
      </c>
      <c r="BX744" t="s">
        <v>10127</v>
      </c>
      <c r="BY744" t="s">
        <v>2993</v>
      </c>
      <c r="CA744" t="s">
        <v>2994</v>
      </c>
      <c r="CB744" t="s">
        <v>234</v>
      </c>
      <c r="CC744" s="3">
        <v>32113</v>
      </c>
      <c r="CD744" t="s">
        <v>188</v>
      </c>
      <c r="CE744" t="s">
        <v>2995</v>
      </c>
      <c r="CF744" s="4">
        <v>9.84</v>
      </c>
      <c r="CG744" s="4">
        <v>12.34</v>
      </c>
      <c r="CJ744" t="s">
        <v>123</v>
      </c>
      <c r="CL744" t="s">
        <v>10128</v>
      </c>
      <c r="CO744" t="s">
        <v>124</v>
      </c>
      <c r="CP744" t="s">
        <v>121</v>
      </c>
      <c r="CQ744" t="s">
        <v>113</v>
      </c>
      <c r="CR744" t="s">
        <v>113</v>
      </c>
      <c r="CS744" t="s">
        <v>121</v>
      </c>
      <c r="CT744" t="s">
        <v>121</v>
      </c>
      <c r="CU744" t="s">
        <v>121</v>
      </c>
      <c r="CV744" t="s">
        <v>4156</v>
      </c>
      <c r="CW744" t="str">
        <f>"14074924369"</f>
        <v>14074924369</v>
      </c>
      <c r="CX744" t="s">
        <v>10126</v>
      </c>
      <c r="CY744" t="s">
        <v>124</v>
      </c>
      <c r="CZ744" t="s">
        <v>126</v>
      </c>
      <c r="DA744" t="s">
        <v>113</v>
      </c>
      <c r="DB744" t="s">
        <v>121</v>
      </c>
      <c r="DC744" t="s">
        <v>121</v>
      </c>
      <c r="DD744" t="s">
        <v>113</v>
      </c>
    </row>
    <row r="745" spans="1:108" ht="15" customHeight="1" x14ac:dyDescent="0.25">
      <c r="A745" t="s">
        <v>9517</v>
      </c>
      <c r="B745" t="s">
        <v>1009</v>
      </c>
      <c r="C745" s="1">
        <v>44124.74959699074</v>
      </c>
      <c r="D745" s="1">
        <v>44167</v>
      </c>
      <c r="E745" t="s">
        <v>113</v>
      </c>
      <c r="F745" t="s">
        <v>8831</v>
      </c>
      <c r="G745" t="s">
        <v>12786</v>
      </c>
      <c r="H745" t="s">
        <v>131</v>
      </c>
      <c r="I745">
        <v>10</v>
      </c>
      <c r="J745">
        <v>10</v>
      </c>
      <c r="K745" s="1">
        <v>44211</v>
      </c>
      <c r="L745" s="1">
        <v>44515</v>
      </c>
      <c r="M745" s="1">
        <v>44211</v>
      </c>
      <c r="N745" s="1">
        <v>44515</v>
      </c>
      <c r="O745" t="s">
        <v>132</v>
      </c>
      <c r="P745" t="s">
        <v>8832</v>
      </c>
      <c r="R745" t="s">
        <v>8833</v>
      </c>
      <c r="T745" t="s">
        <v>4867</v>
      </c>
      <c r="U745" t="s">
        <v>348</v>
      </c>
      <c r="V745" s="3">
        <v>31557</v>
      </c>
      <c r="W745" t="s">
        <v>117</v>
      </c>
      <c r="Y745">
        <v>19126476547</v>
      </c>
      <c r="AA745">
        <v>56173</v>
      </c>
      <c r="AB745" t="s">
        <v>1728</v>
      </c>
      <c r="AC745" t="s">
        <v>8834</v>
      </c>
      <c r="AE745" t="s">
        <v>161</v>
      </c>
      <c r="AF745" t="s">
        <v>8833</v>
      </c>
      <c r="AH745" t="s">
        <v>4867</v>
      </c>
      <c r="AI745" t="s">
        <v>348</v>
      </c>
      <c r="AJ745" s="3">
        <v>31557</v>
      </c>
      <c r="AK745" t="s">
        <v>117</v>
      </c>
      <c r="AM745">
        <v>19126476547</v>
      </c>
      <c r="AO745" t="s">
        <v>8835</v>
      </c>
      <c r="AP745" t="s">
        <v>239</v>
      </c>
      <c r="AQ745" t="s">
        <v>2241</v>
      </c>
      <c r="AR745" t="s">
        <v>2242</v>
      </c>
      <c r="AS745" t="s">
        <v>124</v>
      </c>
      <c r="AT745" t="s">
        <v>576</v>
      </c>
      <c r="AU745" t="s">
        <v>2243</v>
      </c>
      <c r="AV745" t="s">
        <v>2244</v>
      </c>
      <c r="AW745" t="s">
        <v>324</v>
      </c>
      <c r="AX745" s="3">
        <v>83814</v>
      </c>
      <c r="AY745" t="s">
        <v>117</v>
      </c>
      <c r="BA745">
        <v>12087772654</v>
      </c>
      <c r="BC745" t="s">
        <v>2245</v>
      </c>
      <c r="BD745" t="s">
        <v>478</v>
      </c>
      <c r="BG745" t="s">
        <v>2454</v>
      </c>
      <c r="BH745" s="1">
        <v>44123.833333333336</v>
      </c>
      <c r="BI745">
        <v>40</v>
      </c>
      <c r="BJ745">
        <v>0</v>
      </c>
      <c r="BK745">
        <v>8</v>
      </c>
      <c r="BL745">
        <v>8</v>
      </c>
      <c r="BM745">
        <v>8</v>
      </c>
      <c r="BN745">
        <v>8</v>
      </c>
      <c r="BO745">
        <v>8</v>
      </c>
      <c r="BP745">
        <v>0</v>
      </c>
      <c r="BQ745" t="str">
        <f>"7:00 AM"</f>
        <v>7:00 AM</v>
      </c>
      <c r="BR745" t="str">
        <f>"7:00 PM"</f>
        <v>7:00 PM</v>
      </c>
      <c r="BS745" t="s">
        <v>120</v>
      </c>
      <c r="BT745">
        <v>0</v>
      </c>
      <c r="BU745">
        <v>0</v>
      </c>
      <c r="BV745" t="s">
        <v>113</v>
      </c>
      <c r="BW745">
        <v>0</v>
      </c>
      <c r="BX745" t="s">
        <v>9518</v>
      </c>
      <c r="BY745" t="s">
        <v>9519</v>
      </c>
      <c r="CA745" t="s">
        <v>9520</v>
      </c>
      <c r="CB745" t="s">
        <v>2454</v>
      </c>
      <c r="CC745" s="3">
        <v>39475</v>
      </c>
      <c r="CD745" t="s">
        <v>9521</v>
      </c>
      <c r="CE745" t="s">
        <v>9522</v>
      </c>
      <c r="CF745" s="4">
        <v>13.2</v>
      </c>
      <c r="CH745" s="4">
        <v>19.8</v>
      </c>
      <c r="CJ745" t="s">
        <v>123</v>
      </c>
      <c r="CK745" t="s">
        <v>9523</v>
      </c>
      <c r="CL745" t="s">
        <v>9524</v>
      </c>
      <c r="CO745" t="s">
        <v>124</v>
      </c>
      <c r="CP745" t="s">
        <v>121</v>
      </c>
      <c r="CQ745" t="s">
        <v>121</v>
      </c>
      <c r="CR745" t="s">
        <v>121</v>
      </c>
      <c r="CS745" t="s">
        <v>121</v>
      </c>
      <c r="CT745" t="s">
        <v>121</v>
      </c>
      <c r="CU745" t="s">
        <v>121</v>
      </c>
      <c r="CV745" t="s">
        <v>9525</v>
      </c>
      <c r="CW745" t="str">
        <f>"19127227839"</f>
        <v>19127227839</v>
      </c>
      <c r="CX745" t="s">
        <v>8835</v>
      </c>
      <c r="CY745" t="s">
        <v>124</v>
      </c>
      <c r="CZ745" t="s">
        <v>126</v>
      </c>
      <c r="DA745" t="s">
        <v>113</v>
      </c>
      <c r="DB745" t="s">
        <v>121</v>
      </c>
      <c r="DC745" t="s">
        <v>121</v>
      </c>
      <c r="DD745" t="s">
        <v>113</v>
      </c>
    </row>
    <row r="746" spans="1:108" ht="15" customHeight="1" x14ac:dyDescent="0.25">
      <c r="A746" t="s">
        <v>8830</v>
      </c>
      <c r="B746" t="s">
        <v>1009</v>
      </c>
      <c r="C746" s="1">
        <v>44124.800106134258</v>
      </c>
      <c r="D746" s="1">
        <v>44167</v>
      </c>
      <c r="E746" t="s">
        <v>113</v>
      </c>
      <c r="F746" t="s">
        <v>8831</v>
      </c>
      <c r="G746" t="s">
        <v>12786</v>
      </c>
      <c r="H746" t="s">
        <v>131</v>
      </c>
      <c r="I746">
        <v>30</v>
      </c>
      <c r="J746">
        <v>30</v>
      </c>
      <c r="K746" s="1">
        <v>44211</v>
      </c>
      <c r="L746" s="1">
        <v>44515</v>
      </c>
      <c r="M746" s="1">
        <v>44211</v>
      </c>
      <c r="N746" s="1">
        <v>44515</v>
      </c>
      <c r="O746" t="s">
        <v>132</v>
      </c>
      <c r="P746" t="s">
        <v>8832</v>
      </c>
      <c r="R746" t="s">
        <v>8833</v>
      </c>
      <c r="T746" t="s">
        <v>4867</v>
      </c>
      <c r="U746" t="s">
        <v>348</v>
      </c>
      <c r="V746" s="3">
        <v>31557</v>
      </c>
      <c r="W746" t="s">
        <v>117</v>
      </c>
      <c r="Y746">
        <v>19126476547</v>
      </c>
      <c r="AA746">
        <v>56173</v>
      </c>
      <c r="AB746" t="s">
        <v>1728</v>
      </c>
      <c r="AC746" t="s">
        <v>8834</v>
      </c>
      <c r="AD746" t="s">
        <v>517</v>
      </c>
      <c r="AE746" t="s">
        <v>161</v>
      </c>
      <c r="AF746" t="s">
        <v>8833</v>
      </c>
      <c r="AH746" t="s">
        <v>4867</v>
      </c>
      <c r="AI746" t="s">
        <v>348</v>
      </c>
      <c r="AJ746" s="3">
        <v>31557</v>
      </c>
      <c r="AK746" t="s">
        <v>117</v>
      </c>
      <c r="AM746">
        <v>19126476547</v>
      </c>
      <c r="AO746" t="s">
        <v>8835</v>
      </c>
      <c r="AP746" t="s">
        <v>239</v>
      </c>
      <c r="AQ746" t="s">
        <v>2241</v>
      </c>
      <c r="AR746" t="s">
        <v>2242</v>
      </c>
      <c r="AS746" t="s">
        <v>124</v>
      </c>
      <c r="AT746" t="s">
        <v>576</v>
      </c>
      <c r="AU746" t="s">
        <v>2243</v>
      </c>
      <c r="AV746" t="s">
        <v>2244</v>
      </c>
      <c r="AW746" t="s">
        <v>324</v>
      </c>
      <c r="AX746" s="3">
        <v>83814</v>
      </c>
      <c r="AY746" t="s">
        <v>117</v>
      </c>
      <c r="BA746">
        <v>12087772654</v>
      </c>
      <c r="BC746" t="s">
        <v>2245</v>
      </c>
      <c r="BD746" t="s">
        <v>478</v>
      </c>
      <c r="BG746" t="s">
        <v>348</v>
      </c>
      <c r="BH746" s="1">
        <v>44123.833333333336</v>
      </c>
      <c r="BI746">
        <v>40</v>
      </c>
      <c r="BJ746">
        <v>0</v>
      </c>
      <c r="BK746">
        <v>8</v>
      </c>
      <c r="BL746">
        <v>8</v>
      </c>
      <c r="BM746">
        <v>8</v>
      </c>
      <c r="BN746">
        <v>8</v>
      </c>
      <c r="BO746">
        <v>8</v>
      </c>
      <c r="BP746">
        <v>0</v>
      </c>
      <c r="BQ746" t="str">
        <f>"7:00 AM"</f>
        <v>7:00 AM</v>
      </c>
      <c r="BR746" t="str">
        <f>"7:00 PM"</f>
        <v>7:00 PM</v>
      </c>
      <c r="BS746" t="s">
        <v>120</v>
      </c>
      <c r="BT746">
        <v>0</v>
      </c>
      <c r="BU746">
        <v>0</v>
      </c>
      <c r="BV746" t="s">
        <v>113</v>
      </c>
      <c r="BW746">
        <v>0</v>
      </c>
      <c r="BX746" t="s">
        <v>8836</v>
      </c>
      <c r="BY746" t="s">
        <v>8837</v>
      </c>
      <c r="CA746" t="s">
        <v>4867</v>
      </c>
      <c r="CB746" t="s">
        <v>348</v>
      </c>
      <c r="CC746" s="3">
        <v>31557</v>
      </c>
      <c r="CD746" t="s">
        <v>8838</v>
      </c>
      <c r="CE746" t="s">
        <v>4783</v>
      </c>
      <c r="CF746" s="4">
        <v>16.059999999999999</v>
      </c>
      <c r="CH746" s="4">
        <v>24.09</v>
      </c>
      <c r="CJ746" t="s">
        <v>123</v>
      </c>
      <c r="CL746" t="s">
        <v>8839</v>
      </c>
      <c r="CO746" t="s">
        <v>124</v>
      </c>
      <c r="CP746" t="s">
        <v>121</v>
      </c>
      <c r="CQ746" t="s">
        <v>121</v>
      </c>
      <c r="CR746" t="s">
        <v>121</v>
      </c>
      <c r="CS746" t="s">
        <v>121</v>
      </c>
      <c r="CT746" t="s">
        <v>121</v>
      </c>
      <c r="CU746" t="s">
        <v>121</v>
      </c>
      <c r="CV746" t="s">
        <v>8840</v>
      </c>
      <c r="CW746" t="str">
        <f>"19127227839"</f>
        <v>19127227839</v>
      </c>
      <c r="CX746" t="s">
        <v>8835</v>
      </c>
      <c r="CY746" t="s">
        <v>124</v>
      </c>
      <c r="CZ746" t="s">
        <v>126</v>
      </c>
      <c r="DA746" t="s">
        <v>113</v>
      </c>
      <c r="DB746" t="s">
        <v>121</v>
      </c>
      <c r="DC746" t="s">
        <v>121</v>
      </c>
      <c r="DD746" t="s">
        <v>113</v>
      </c>
    </row>
    <row r="747" spans="1:108" ht="15" customHeight="1" x14ac:dyDescent="0.25">
      <c r="A747" t="s">
        <v>3776</v>
      </c>
      <c r="B747" t="s">
        <v>129</v>
      </c>
      <c r="C747" s="1">
        <v>44124.819334143518</v>
      </c>
      <c r="D747" s="1">
        <v>44168</v>
      </c>
      <c r="E747" t="s">
        <v>121</v>
      </c>
      <c r="F747" t="s">
        <v>1998</v>
      </c>
      <c r="G747" t="s">
        <v>12816</v>
      </c>
      <c r="H747" t="s">
        <v>1999</v>
      </c>
      <c r="I747">
        <v>20</v>
      </c>
      <c r="J747">
        <v>20</v>
      </c>
      <c r="K747" s="1">
        <v>44199</v>
      </c>
      <c r="L747" s="1">
        <v>44448</v>
      </c>
      <c r="M747" s="1">
        <v>44199</v>
      </c>
      <c r="N747" s="1">
        <v>44448</v>
      </c>
      <c r="O747" t="s">
        <v>115</v>
      </c>
      <c r="P747" t="s">
        <v>3777</v>
      </c>
      <c r="Q747" t="s">
        <v>3778</v>
      </c>
      <c r="R747" t="s">
        <v>2117</v>
      </c>
      <c r="S747" t="s">
        <v>124</v>
      </c>
      <c r="T747" t="s">
        <v>2118</v>
      </c>
      <c r="U747" t="s">
        <v>288</v>
      </c>
      <c r="V747" s="3">
        <v>80202</v>
      </c>
      <c r="W747" t="s">
        <v>117</v>
      </c>
      <c r="Y747">
        <v>12395973232</v>
      </c>
      <c r="AA747">
        <v>721110</v>
      </c>
      <c r="AB747" t="s">
        <v>3779</v>
      </c>
      <c r="AC747" t="s">
        <v>3780</v>
      </c>
      <c r="AE747" t="s">
        <v>802</v>
      </c>
      <c r="AF747" t="s">
        <v>3781</v>
      </c>
      <c r="AG747" t="s">
        <v>124</v>
      </c>
      <c r="AH747" t="s">
        <v>2002</v>
      </c>
      <c r="AI747" t="s">
        <v>234</v>
      </c>
      <c r="AJ747" s="3">
        <v>34103</v>
      </c>
      <c r="AK747" t="s">
        <v>117</v>
      </c>
      <c r="AM747">
        <v>12395946034</v>
      </c>
      <c r="AO747" t="s">
        <v>3782</v>
      </c>
      <c r="AP747" t="s">
        <v>141</v>
      </c>
      <c r="AQ747" t="s">
        <v>658</v>
      </c>
      <c r="AR747" t="s">
        <v>659</v>
      </c>
      <c r="AS747" t="s">
        <v>660</v>
      </c>
      <c r="AT747" t="s">
        <v>661</v>
      </c>
      <c r="AU747" t="s">
        <v>662</v>
      </c>
      <c r="AV747" t="s">
        <v>663</v>
      </c>
      <c r="AW747" t="s">
        <v>116</v>
      </c>
      <c r="AX747" s="3">
        <v>1701</v>
      </c>
      <c r="AY747" t="s">
        <v>117</v>
      </c>
      <c r="AZ747" t="s">
        <v>124</v>
      </c>
      <c r="BA747">
        <v>16179399444</v>
      </c>
      <c r="BC747" t="s">
        <v>664</v>
      </c>
      <c r="BD747" t="s">
        <v>665</v>
      </c>
      <c r="BE747" t="s">
        <v>116</v>
      </c>
      <c r="BF747" t="s">
        <v>666</v>
      </c>
      <c r="BG747" t="s">
        <v>234</v>
      </c>
      <c r="BH747" s="1">
        <v>44123.833333333336</v>
      </c>
      <c r="BI747">
        <v>35</v>
      </c>
      <c r="BJ747">
        <v>0</v>
      </c>
      <c r="BK747">
        <v>7</v>
      </c>
      <c r="BL747">
        <v>7</v>
      </c>
      <c r="BM747">
        <v>7</v>
      </c>
      <c r="BN747">
        <v>7</v>
      </c>
      <c r="BO747">
        <v>7</v>
      </c>
      <c r="BP747">
        <v>0</v>
      </c>
      <c r="BQ747" t="str">
        <f>"9:00 AM"</f>
        <v>9:00 AM</v>
      </c>
      <c r="BR747" t="str">
        <f>"4:00 PM"</f>
        <v>4:00 PM</v>
      </c>
      <c r="BS747" t="s">
        <v>120</v>
      </c>
      <c r="BT747">
        <v>0</v>
      </c>
      <c r="BU747">
        <v>6</v>
      </c>
      <c r="BV747" t="s">
        <v>113</v>
      </c>
      <c r="BW747">
        <v>0</v>
      </c>
      <c r="BX747" s="2" t="s">
        <v>3783</v>
      </c>
      <c r="BY747" t="s">
        <v>3781</v>
      </c>
      <c r="BZ747" t="s">
        <v>124</v>
      </c>
      <c r="CA747" t="s">
        <v>2002</v>
      </c>
      <c r="CB747" t="s">
        <v>234</v>
      </c>
      <c r="CC747" s="3">
        <v>34103</v>
      </c>
      <c r="CD747" t="s">
        <v>2012</v>
      </c>
      <c r="CE747" t="s">
        <v>2013</v>
      </c>
      <c r="CF747" s="4">
        <v>15.48</v>
      </c>
      <c r="CH747" s="4">
        <v>23.7</v>
      </c>
      <c r="CJ747" t="s">
        <v>123</v>
      </c>
      <c r="CK747" t="s">
        <v>3784</v>
      </c>
      <c r="CL747" t="s">
        <v>3785</v>
      </c>
      <c r="CO747" t="s">
        <v>124</v>
      </c>
      <c r="CP747" t="s">
        <v>121</v>
      </c>
      <c r="CQ747" t="s">
        <v>113</v>
      </c>
      <c r="CR747" t="s">
        <v>121</v>
      </c>
      <c r="CS747" t="s">
        <v>121</v>
      </c>
      <c r="CT747" t="s">
        <v>121</v>
      </c>
      <c r="CU747" t="s">
        <v>121</v>
      </c>
      <c r="CV747" t="s">
        <v>3786</v>
      </c>
      <c r="CW747" t="str">
        <f>"12395946034"</f>
        <v>12395946034</v>
      </c>
      <c r="CX747" t="s">
        <v>3782</v>
      </c>
      <c r="CY747" t="s">
        <v>124</v>
      </c>
      <c r="CZ747" t="s">
        <v>126</v>
      </c>
      <c r="DA747" t="s">
        <v>113</v>
      </c>
      <c r="DB747" t="s">
        <v>121</v>
      </c>
      <c r="DC747" t="s">
        <v>121</v>
      </c>
      <c r="DD747" t="s">
        <v>113</v>
      </c>
    </row>
    <row r="748" spans="1:108" ht="15" customHeight="1" x14ac:dyDescent="0.25">
      <c r="A748" t="s">
        <v>8094</v>
      </c>
      <c r="B748" t="s">
        <v>129</v>
      </c>
      <c r="C748" s="1">
        <v>44124.8199306713</v>
      </c>
      <c r="D748" s="1">
        <v>44168</v>
      </c>
      <c r="E748" t="s">
        <v>121</v>
      </c>
      <c r="F748" t="s">
        <v>8095</v>
      </c>
      <c r="G748" t="s">
        <v>12798</v>
      </c>
      <c r="H748" t="s">
        <v>649</v>
      </c>
      <c r="I748">
        <v>8</v>
      </c>
      <c r="J748">
        <v>8</v>
      </c>
      <c r="K748" s="1">
        <v>44199</v>
      </c>
      <c r="L748" s="1">
        <v>44448</v>
      </c>
      <c r="M748" s="1">
        <v>44199</v>
      </c>
      <c r="N748" s="1">
        <v>44448</v>
      </c>
      <c r="O748" t="s">
        <v>115</v>
      </c>
      <c r="P748" t="s">
        <v>3777</v>
      </c>
      <c r="Q748" t="s">
        <v>3778</v>
      </c>
      <c r="R748" t="s">
        <v>2117</v>
      </c>
      <c r="S748" t="s">
        <v>124</v>
      </c>
      <c r="T748" t="s">
        <v>2118</v>
      </c>
      <c r="U748" t="s">
        <v>288</v>
      </c>
      <c r="V748" s="3">
        <v>80202</v>
      </c>
      <c r="W748" t="s">
        <v>117</v>
      </c>
      <c r="Y748">
        <v>12395973232</v>
      </c>
      <c r="AA748">
        <v>721110</v>
      </c>
      <c r="AB748" t="s">
        <v>3779</v>
      </c>
      <c r="AC748" t="s">
        <v>3780</v>
      </c>
      <c r="AE748" t="s">
        <v>802</v>
      </c>
      <c r="AF748" t="s">
        <v>3781</v>
      </c>
      <c r="AG748" t="s">
        <v>124</v>
      </c>
      <c r="AH748" t="s">
        <v>2002</v>
      </c>
      <c r="AI748" t="s">
        <v>234</v>
      </c>
      <c r="AJ748" s="3">
        <v>34103</v>
      </c>
      <c r="AK748" t="s">
        <v>117</v>
      </c>
      <c r="AM748">
        <v>12395946034</v>
      </c>
      <c r="AO748" t="s">
        <v>3782</v>
      </c>
      <c r="AP748" t="s">
        <v>141</v>
      </c>
      <c r="AQ748" t="s">
        <v>658</v>
      </c>
      <c r="AR748" t="s">
        <v>659</v>
      </c>
      <c r="AS748" t="s">
        <v>660</v>
      </c>
      <c r="AT748" t="s">
        <v>661</v>
      </c>
      <c r="AU748" t="s">
        <v>662</v>
      </c>
      <c r="AV748" t="s">
        <v>663</v>
      </c>
      <c r="AW748" t="s">
        <v>116</v>
      </c>
      <c r="AX748" s="3">
        <v>1701</v>
      </c>
      <c r="AY748" t="s">
        <v>117</v>
      </c>
      <c r="AZ748" t="s">
        <v>124</v>
      </c>
      <c r="BA748">
        <v>16179399444</v>
      </c>
      <c r="BC748" t="s">
        <v>664</v>
      </c>
      <c r="BD748" t="s">
        <v>665</v>
      </c>
      <c r="BE748" t="s">
        <v>116</v>
      </c>
      <c r="BF748" t="s">
        <v>666</v>
      </c>
      <c r="BG748" t="s">
        <v>234</v>
      </c>
      <c r="BH748" s="1">
        <v>44123.833333333336</v>
      </c>
      <c r="BI748">
        <v>35</v>
      </c>
      <c r="BJ748">
        <v>0</v>
      </c>
      <c r="BK748">
        <v>7</v>
      </c>
      <c r="BL748">
        <v>7</v>
      </c>
      <c r="BM748">
        <v>7</v>
      </c>
      <c r="BN748">
        <v>7</v>
      </c>
      <c r="BO748">
        <v>7</v>
      </c>
      <c r="BP748">
        <v>0</v>
      </c>
      <c r="BQ748" t="str">
        <f>"9:00 AM"</f>
        <v>9:00 AM</v>
      </c>
      <c r="BR748" t="str">
        <f>"4:00 PM"</f>
        <v>4:00 PM</v>
      </c>
      <c r="BS748" t="s">
        <v>120</v>
      </c>
      <c r="BT748">
        <v>0</v>
      </c>
      <c r="BU748">
        <v>3</v>
      </c>
      <c r="BV748" t="s">
        <v>113</v>
      </c>
      <c r="BW748">
        <v>0</v>
      </c>
      <c r="BX748" s="2" t="s">
        <v>8096</v>
      </c>
      <c r="BY748" t="s">
        <v>3781</v>
      </c>
      <c r="BZ748" t="s">
        <v>124</v>
      </c>
      <c r="CA748" t="s">
        <v>2002</v>
      </c>
      <c r="CB748" t="s">
        <v>234</v>
      </c>
      <c r="CC748" s="3">
        <v>34103</v>
      </c>
      <c r="CD748" t="s">
        <v>2012</v>
      </c>
      <c r="CE748" t="s">
        <v>2013</v>
      </c>
      <c r="CF748" s="4">
        <v>11.91</v>
      </c>
      <c r="CH748" s="4">
        <v>17.87</v>
      </c>
      <c r="CJ748" t="s">
        <v>123</v>
      </c>
      <c r="CK748" t="s">
        <v>8097</v>
      </c>
      <c r="CL748" t="s">
        <v>8098</v>
      </c>
      <c r="CO748" t="s">
        <v>124</v>
      </c>
      <c r="CP748" t="s">
        <v>113</v>
      </c>
      <c r="CQ748" t="s">
        <v>113</v>
      </c>
      <c r="CR748" t="s">
        <v>121</v>
      </c>
      <c r="CS748" t="s">
        <v>121</v>
      </c>
      <c r="CT748" t="s">
        <v>121</v>
      </c>
      <c r="CU748" t="s">
        <v>121</v>
      </c>
      <c r="CV748" t="s">
        <v>3786</v>
      </c>
      <c r="CW748" t="str">
        <f>"12395946034"</f>
        <v>12395946034</v>
      </c>
      <c r="CX748" t="s">
        <v>3782</v>
      </c>
      <c r="CY748" t="s">
        <v>124</v>
      </c>
      <c r="CZ748" t="s">
        <v>126</v>
      </c>
      <c r="DA748" t="s">
        <v>113</v>
      </c>
      <c r="DB748" t="s">
        <v>121</v>
      </c>
      <c r="DC748" t="s">
        <v>121</v>
      </c>
      <c r="DD748" t="s">
        <v>113</v>
      </c>
    </row>
    <row r="749" spans="1:108" ht="15" customHeight="1" x14ac:dyDescent="0.25">
      <c r="A749" t="s">
        <v>11404</v>
      </c>
      <c r="B749" t="s">
        <v>129</v>
      </c>
      <c r="C749" s="1">
        <v>44124.82114201389</v>
      </c>
      <c r="D749" s="1">
        <v>44168</v>
      </c>
      <c r="E749" t="s">
        <v>121</v>
      </c>
      <c r="F749" t="s">
        <v>11405</v>
      </c>
      <c r="G749" t="s">
        <v>12795</v>
      </c>
      <c r="H749" t="s">
        <v>488</v>
      </c>
      <c r="I749">
        <v>3</v>
      </c>
      <c r="J749">
        <v>3</v>
      </c>
      <c r="K749" s="1">
        <v>44199</v>
      </c>
      <c r="L749" s="1">
        <v>44448</v>
      </c>
      <c r="M749" s="1">
        <v>44199</v>
      </c>
      <c r="N749" s="1">
        <v>44448</v>
      </c>
      <c r="O749" t="s">
        <v>115</v>
      </c>
      <c r="P749" t="s">
        <v>3777</v>
      </c>
      <c r="Q749" t="s">
        <v>3778</v>
      </c>
      <c r="R749" t="s">
        <v>2117</v>
      </c>
      <c r="S749" t="s">
        <v>124</v>
      </c>
      <c r="T749" t="s">
        <v>2118</v>
      </c>
      <c r="U749" t="s">
        <v>288</v>
      </c>
      <c r="V749" s="3">
        <v>80202</v>
      </c>
      <c r="W749" t="s">
        <v>117</v>
      </c>
      <c r="Y749">
        <v>12395973232</v>
      </c>
      <c r="AA749">
        <v>721110</v>
      </c>
      <c r="AB749" t="s">
        <v>3779</v>
      </c>
      <c r="AC749" t="s">
        <v>3780</v>
      </c>
      <c r="AE749" t="s">
        <v>802</v>
      </c>
      <c r="AF749" t="s">
        <v>3781</v>
      </c>
      <c r="AG749" t="s">
        <v>124</v>
      </c>
      <c r="AH749" t="s">
        <v>2002</v>
      </c>
      <c r="AI749" t="s">
        <v>234</v>
      </c>
      <c r="AJ749" s="3">
        <v>34103</v>
      </c>
      <c r="AK749" t="s">
        <v>117</v>
      </c>
      <c r="AM749">
        <v>12395946034</v>
      </c>
      <c r="AO749" t="s">
        <v>3782</v>
      </c>
      <c r="AP749" t="s">
        <v>141</v>
      </c>
      <c r="AQ749" t="s">
        <v>658</v>
      </c>
      <c r="AR749" t="s">
        <v>659</v>
      </c>
      <c r="AS749" t="s">
        <v>660</v>
      </c>
      <c r="AT749" t="s">
        <v>661</v>
      </c>
      <c r="AU749" t="s">
        <v>662</v>
      </c>
      <c r="AV749" t="s">
        <v>663</v>
      </c>
      <c r="AW749" t="s">
        <v>116</v>
      </c>
      <c r="AX749" s="3">
        <v>1701</v>
      </c>
      <c r="AY749" t="s">
        <v>117</v>
      </c>
      <c r="AZ749" t="s">
        <v>124</v>
      </c>
      <c r="BA749">
        <v>16179399444</v>
      </c>
      <c r="BC749" t="s">
        <v>664</v>
      </c>
      <c r="BD749" t="s">
        <v>665</v>
      </c>
      <c r="BE749" t="s">
        <v>116</v>
      </c>
      <c r="BF749" t="s">
        <v>666</v>
      </c>
      <c r="BG749" t="s">
        <v>234</v>
      </c>
      <c r="BH749" s="1">
        <v>44123.833333333336</v>
      </c>
      <c r="BI749">
        <v>35</v>
      </c>
      <c r="BJ749">
        <v>0</v>
      </c>
      <c r="BK749">
        <v>7</v>
      </c>
      <c r="BL749">
        <v>7</v>
      </c>
      <c r="BM749">
        <v>7</v>
      </c>
      <c r="BN749">
        <v>7</v>
      </c>
      <c r="BO749">
        <v>7</v>
      </c>
      <c r="BP749">
        <v>0</v>
      </c>
      <c r="BQ749" t="str">
        <f>"9:00 AM"</f>
        <v>9:00 AM</v>
      </c>
      <c r="BR749" t="str">
        <f>"4:00 PM"</f>
        <v>4:00 PM</v>
      </c>
      <c r="BS749" t="s">
        <v>120</v>
      </c>
      <c r="BT749">
        <v>0</v>
      </c>
      <c r="BU749">
        <v>6</v>
      </c>
      <c r="BV749" t="s">
        <v>113</v>
      </c>
      <c r="BW749">
        <v>0</v>
      </c>
      <c r="BX749" s="2" t="s">
        <v>11406</v>
      </c>
      <c r="BY749" t="s">
        <v>3781</v>
      </c>
      <c r="BZ749" t="s">
        <v>124</v>
      </c>
      <c r="CA749" t="s">
        <v>2002</v>
      </c>
      <c r="CB749" t="s">
        <v>234</v>
      </c>
      <c r="CC749" s="3">
        <v>34103</v>
      </c>
      <c r="CD749" t="s">
        <v>2012</v>
      </c>
      <c r="CE749" t="s">
        <v>2013</v>
      </c>
      <c r="CF749" s="4">
        <v>15.05</v>
      </c>
      <c r="CG749" s="4">
        <v>18.12</v>
      </c>
      <c r="CH749" s="4">
        <v>22.58</v>
      </c>
      <c r="CI749" s="4">
        <v>27.18</v>
      </c>
      <c r="CJ749" t="s">
        <v>123</v>
      </c>
      <c r="CK749" t="s">
        <v>11407</v>
      </c>
      <c r="CL749" t="s">
        <v>11408</v>
      </c>
      <c r="CO749" t="s">
        <v>124</v>
      </c>
      <c r="CP749" t="s">
        <v>113</v>
      </c>
      <c r="CQ749" t="s">
        <v>113</v>
      </c>
      <c r="CR749" t="s">
        <v>121</v>
      </c>
      <c r="CS749" t="s">
        <v>121</v>
      </c>
      <c r="CT749" t="s">
        <v>121</v>
      </c>
      <c r="CU749" t="s">
        <v>121</v>
      </c>
      <c r="CV749" t="s">
        <v>8012</v>
      </c>
      <c r="CW749" t="str">
        <f>"12395946034"</f>
        <v>12395946034</v>
      </c>
      <c r="CX749" t="s">
        <v>3782</v>
      </c>
      <c r="CY749" t="s">
        <v>124</v>
      </c>
      <c r="CZ749" t="s">
        <v>126</v>
      </c>
      <c r="DA749" t="s">
        <v>113</v>
      </c>
      <c r="DB749" t="s">
        <v>121</v>
      </c>
      <c r="DC749" t="s">
        <v>121</v>
      </c>
      <c r="DD749" t="s">
        <v>113</v>
      </c>
    </row>
    <row r="750" spans="1:108" ht="15" customHeight="1" x14ac:dyDescent="0.25">
      <c r="A750" t="s">
        <v>10117</v>
      </c>
      <c r="B750" t="s">
        <v>129</v>
      </c>
      <c r="C750" s="1">
        <v>44124.821656134256</v>
      </c>
      <c r="D750" s="1">
        <v>44168</v>
      </c>
      <c r="E750" t="s">
        <v>121</v>
      </c>
      <c r="F750" t="s">
        <v>1843</v>
      </c>
      <c r="G750" t="s">
        <v>12791</v>
      </c>
      <c r="H750" t="s">
        <v>283</v>
      </c>
      <c r="I750">
        <v>47</v>
      </c>
      <c r="J750">
        <v>47</v>
      </c>
      <c r="K750" s="1">
        <v>44199</v>
      </c>
      <c r="L750" s="1">
        <v>44448</v>
      </c>
      <c r="M750" s="1">
        <v>44199</v>
      </c>
      <c r="N750" s="1">
        <v>44448</v>
      </c>
      <c r="O750" t="s">
        <v>115</v>
      </c>
      <c r="P750" t="s">
        <v>3777</v>
      </c>
      <c r="Q750" t="s">
        <v>3778</v>
      </c>
      <c r="R750" t="s">
        <v>2117</v>
      </c>
      <c r="S750" t="s">
        <v>124</v>
      </c>
      <c r="T750" t="s">
        <v>2118</v>
      </c>
      <c r="U750" t="s">
        <v>288</v>
      </c>
      <c r="V750" s="3">
        <v>80202</v>
      </c>
      <c r="W750" t="s">
        <v>117</v>
      </c>
      <c r="Y750">
        <v>12395973232</v>
      </c>
      <c r="AA750">
        <v>721110</v>
      </c>
      <c r="AB750" t="s">
        <v>3779</v>
      </c>
      <c r="AC750" t="s">
        <v>3780</v>
      </c>
      <c r="AE750" t="s">
        <v>802</v>
      </c>
      <c r="AF750" t="s">
        <v>3781</v>
      </c>
      <c r="AG750" t="s">
        <v>124</v>
      </c>
      <c r="AH750" t="s">
        <v>2002</v>
      </c>
      <c r="AI750" t="s">
        <v>234</v>
      </c>
      <c r="AJ750" s="3">
        <v>34103</v>
      </c>
      <c r="AK750" t="s">
        <v>117</v>
      </c>
      <c r="AM750">
        <v>12395946034</v>
      </c>
      <c r="AO750" t="s">
        <v>3782</v>
      </c>
      <c r="AP750" t="s">
        <v>141</v>
      </c>
      <c r="AQ750" t="s">
        <v>658</v>
      </c>
      <c r="AR750" t="s">
        <v>659</v>
      </c>
      <c r="AS750" t="s">
        <v>660</v>
      </c>
      <c r="AT750" t="s">
        <v>661</v>
      </c>
      <c r="AU750" t="s">
        <v>662</v>
      </c>
      <c r="AV750" t="s">
        <v>663</v>
      </c>
      <c r="AW750" t="s">
        <v>116</v>
      </c>
      <c r="AX750" s="3">
        <v>1701</v>
      </c>
      <c r="AY750" t="s">
        <v>117</v>
      </c>
      <c r="AZ750" t="s">
        <v>124</v>
      </c>
      <c r="BA750">
        <v>16179399444</v>
      </c>
      <c r="BC750" t="s">
        <v>664</v>
      </c>
      <c r="BD750" t="s">
        <v>665</v>
      </c>
      <c r="BE750" t="s">
        <v>116</v>
      </c>
      <c r="BF750" t="s">
        <v>666</v>
      </c>
      <c r="BG750" t="s">
        <v>234</v>
      </c>
      <c r="BH750" s="1">
        <v>44123.833333333336</v>
      </c>
      <c r="BI750">
        <v>35</v>
      </c>
      <c r="BJ750">
        <v>0</v>
      </c>
      <c r="BK750">
        <v>7</v>
      </c>
      <c r="BL750">
        <v>7</v>
      </c>
      <c r="BM750">
        <v>7</v>
      </c>
      <c r="BN750">
        <v>7</v>
      </c>
      <c r="BO750">
        <v>7</v>
      </c>
      <c r="BP750">
        <v>0</v>
      </c>
      <c r="BQ750" t="str">
        <f>"9:00 AM"</f>
        <v>9:00 AM</v>
      </c>
      <c r="BR750" t="str">
        <f>"4:00 PM"</f>
        <v>4:00 PM</v>
      </c>
      <c r="BS750" t="s">
        <v>120</v>
      </c>
      <c r="BT750">
        <v>0</v>
      </c>
      <c r="BU750">
        <v>6</v>
      </c>
      <c r="BV750" t="s">
        <v>113</v>
      </c>
      <c r="BW750">
        <v>0</v>
      </c>
      <c r="BX750" s="2" t="s">
        <v>10118</v>
      </c>
      <c r="BY750" t="s">
        <v>3781</v>
      </c>
      <c r="BZ750" t="s">
        <v>124</v>
      </c>
      <c r="CA750" t="s">
        <v>2002</v>
      </c>
      <c r="CB750" t="s">
        <v>234</v>
      </c>
      <c r="CC750" s="3">
        <v>34103</v>
      </c>
      <c r="CD750" t="s">
        <v>2012</v>
      </c>
      <c r="CE750" t="s">
        <v>2013</v>
      </c>
      <c r="CF750" s="4">
        <v>13.06</v>
      </c>
      <c r="CG750" s="4">
        <v>17.61</v>
      </c>
      <c r="CH750" s="4">
        <v>19.59</v>
      </c>
      <c r="CI750" s="4">
        <v>26.42</v>
      </c>
      <c r="CJ750" t="s">
        <v>123</v>
      </c>
      <c r="CK750" t="s">
        <v>10119</v>
      </c>
      <c r="CL750" t="s">
        <v>10120</v>
      </c>
      <c r="CO750" t="s">
        <v>124</v>
      </c>
      <c r="CP750" t="s">
        <v>113</v>
      </c>
      <c r="CQ750" t="s">
        <v>113</v>
      </c>
      <c r="CR750" t="s">
        <v>121</v>
      </c>
      <c r="CS750" t="s">
        <v>121</v>
      </c>
      <c r="CT750" t="s">
        <v>121</v>
      </c>
      <c r="CU750" t="s">
        <v>121</v>
      </c>
      <c r="CV750" t="s">
        <v>8012</v>
      </c>
      <c r="CW750" t="str">
        <f>"12395946034"</f>
        <v>12395946034</v>
      </c>
      <c r="CX750" t="s">
        <v>3782</v>
      </c>
      <c r="CY750" t="s">
        <v>124</v>
      </c>
      <c r="CZ750" t="s">
        <v>126</v>
      </c>
      <c r="DA750" t="s">
        <v>113</v>
      </c>
      <c r="DB750" t="s">
        <v>121</v>
      </c>
      <c r="DC750" t="s">
        <v>121</v>
      </c>
      <c r="DD750" t="s">
        <v>113</v>
      </c>
    </row>
    <row r="751" spans="1:108" ht="15" customHeight="1" x14ac:dyDescent="0.25">
      <c r="A751" t="s">
        <v>12127</v>
      </c>
      <c r="B751" t="s">
        <v>129</v>
      </c>
      <c r="C751" s="1">
        <v>44124.822317939812</v>
      </c>
      <c r="D751" s="1">
        <v>44168</v>
      </c>
      <c r="E751" t="s">
        <v>121</v>
      </c>
      <c r="F751" t="s">
        <v>12128</v>
      </c>
      <c r="G751" t="s">
        <v>12789</v>
      </c>
      <c r="H751" t="s">
        <v>229</v>
      </c>
      <c r="I751">
        <v>6</v>
      </c>
      <c r="J751">
        <v>6</v>
      </c>
      <c r="K751" s="1">
        <v>44199</v>
      </c>
      <c r="L751" s="1">
        <v>44448</v>
      </c>
      <c r="M751" s="1">
        <v>44199</v>
      </c>
      <c r="N751" s="1">
        <v>44448</v>
      </c>
      <c r="O751" t="s">
        <v>115</v>
      </c>
      <c r="P751" t="s">
        <v>3777</v>
      </c>
      <c r="Q751" t="s">
        <v>3778</v>
      </c>
      <c r="R751" t="s">
        <v>2117</v>
      </c>
      <c r="S751" t="s">
        <v>124</v>
      </c>
      <c r="T751" t="s">
        <v>2118</v>
      </c>
      <c r="U751" t="s">
        <v>288</v>
      </c>
      <c r="V751" s="3">
        <v>80202</v>
      </c>
      <c r="W751" t="s">
        <v>117</v>
      </c>
      <c r="Y751">
        <v>12395973232</v>
      </c>
      <c r="AA751">
        <v>721110</v>
      </c>
      <c r="AB751" t="s">
        <v>3779</v>
      </c>
      <c r="AC751" t="s">
        <v>3780</v>
      </c>
      <c r="AE751" t="s">
        <v>802</v>
      </c>
      <c r="AF751" t="s">
        <v>3781</v>
      </c>
      <c r="AG751" t="s">
        <v>124</v>
      </c>
      <c r="AH751" t="s">
        <v>2002</v>
      </c>
      <c r="AI751" t="s">
        <v>234</v>
      </c>
      <c r="AJ751" s="3">
        <v>34103</v>
      </c>
      <c r="AK751" t="s">
        <v>117</v>
      </c>
      <c r="AM751">
        <v>12395946034</v>
      </c>
      <c r="AO751" t="s">
        <v>3782</v>
      </c>
      <c r="AP751" t="s">
        <v>141</v>
      </c>
      <c r="AQ751" t="s">
        <v>658</v>
      </c>
      <c r="AR751" t="s">
        <v>659</v>
      </c>
      <c r="AS751" t="s">
        <v>660</v>
      </c>
      <c r="AT751" t="s">
        <v>661</v>
      </c>
      <c r="AU751" t="s">
        <v>662</v>
      </c>
      <c r="AV751" t="s">
        <v>663</v>
      </c>
      <c r="AW751" t="s">
        <v>116</v>
      </c>
      <c r="AX751" s="3">
        <v>1701</v>
      </c>
      <c r="AY751" t="s">
        <v>117</v>
      </c>
      <c r="AZ751" t="s">
        <v>124</v>
      </c>
      <c r="BA751">
        <v>16179399444</v>
      </c>
      <c r="BC751" t="s">
        <v>664</v>
      </c>
      <c r="BD751" t="s">
        <v>665</v>
      </c>
      <c r="BE751" t="s">
        <v>116</v>
      </c>
      <c r="BF751" t="s">
        <v>666</v>
      </c>
      <c r="BG751" t="s">
        <v>234</v>
      </c>
      <c r="BH751" s="1">
        <v>44123.833333333336</v>
      </c>
      <c r="BI751">
        <v>35</v>
      </c>
      <c r="BJ751">
        <v>0</v>
      </c>
      <c r="BK751">
        <v>7</v>
      </c>
      <c r="BL751">
        <v>7</v>
      </c>
      <c r="BM751">
        <v>7</v>
      </c>
      <c r="BN751">
        <v>7</v>
      </c>
      <c r="BO751">
        <v>7</v>
      </c>
      <c r="BP751">
        <v>0</v>
      </c>
      <c r="BQ751" t="str">
        <f>"9:00 AM"</f>
        <v>9:00 AM</v>
      </c>
      <c r="BR751" t="str">
        <f>"4:00 PM"</f>
        <v>4:00 PM</v>
      </c>
      <c r="BS751" t="s">
        <v>120</v>
      </c>
      <c r="BT751">
        <v>0</v>
      </c>
      <c r="BU751">
        <v>6</v>
      </c>
      <c r="BV751" t="s">
        <v>113</v>
      </c>
      <c r="BW751">
        <v>0</v>
      </c>
      <c r="BX751" s="2" t="s">
        <v>12129</v>
      </c>
      <c r="BY751" t="s">
        <v>3781</v>
      </c>
      <c r="BZ751" t="s">
        <v>124</v>
      </c>
      <c r="CA751" t="s">
        <v>2002</v>
      </c>
      <c r="CB751" t="s">
        <v>234</v>
      </c>
      <c r="CC751" s="3">
        <v>34103</v>
      </c>
      <c r="CD751" t="s">
        <v>2012</v>
      </c>
      <c r="CE751" t="s">
        <v>2013</v>
      </c>
      <c r="CF751" s="4">
        <v>15.56</v>
      </c>
      <c r="CG751" s="4">
        <v>16.02</v>
      </c>
      <c r="CH751" s="4">
        <v>23.34</v>
      </c>
      <c r="CI751" s="4">
        <v>24.03</v>
      </c>
      <c r="CJ751" t="s">
        <v>123</v>
      </c>
      <c r="CK751" t="s">
        <v>12130</v>
      </c>
      <c r="CL751" t="s">
        <v>12131</v>
      </c>
      <c r="CO751" t="s">
        <v>124</v>
      </c>
      <c r="CP751" t="s">
        <v>113</v>
      </c>
      <c r="CQ751" t="s">
        <v>113</v>
      </c>
      <c r="CR751" t="s">
        <v>121</v>
      </c>
      <c r="CS751" t="s">
        <v>121</v>
      </c>
      <c r="CT751" t="s">
        <v>121</v>
      </c>
      <c r="CU751" t="s">
        <v>121</v>
      </c>
      <c r="CV751" t="s">
        <v>8012</v>
      </c>
      <c r="CW751" t="str">
        <f>"12395946034"</f>
        <v>12395946034</v>
      </c>
      <c r="CX751" t="s">
        <v>3782</v>
      </c>
      <c r="CY751" t="s">
        <v>124</v>
      </c>
      <c r="CZ751" t="s">
        <v>126</v>
      </c>
      <c r="DA751" t="s">
        <v>113</v>
      </c>
      <c r="DB751" t="s">
        <v>121</v>
      </c>
      <c r="DC751" t="s">
        <v>121</v>
      </c>
      <c r="DD751" t="s">
        <v>113</v>
      </c>
    </row>
    <row r="752" spans="1:108" ht="15" customHeight="1" x14ac:dyDescent="0.25">
      <c r="A752" t="s">
        <v>8008</v>
      </c>
      <c r="B752" t="s">
        <v>129</v>
      </c>
      <c r="C752" s="1">
        <v>44124.822729398147</v>
      </c>
      <c r="D752" s="1">
        <v>44168</v>
      </c>
      <c r="E752" t="s">
        <v>121</v>
      </c>
      <c r="F752" t="s">
        <v>199</v>
      </c>
      <c r="G752" t="s">
        <v>12788</v>
      </c>
      <c r="H752" t="s">
        <v>200</v>
      </c>
      <c r="I752">
        <v>15</v>
      </c>
      <c r="J752">
        <v>15</v>
      </c>
      <c r="K752" s="1">
        <v>44199</v>
      </c>
      <c r="L752" s="1">
        <v>44448</v>
      </c>
      <c r="M752" s="1">
        <v>44199</v>
      </c>
      <c r="N752" s="1">
        <v>44448</v>
      </c>
      <c r="O752" t="s">
        <v>115</v>
      </c>
      <c r="P752" t="s">
        <v>3777</v>
      </c>
      <c r="Q752" t="s">
        <v>3778</v>
      </c>
      <c r="R752" t="s">
        <v>2117</v>
      </c>
      <c r="S752" t="s">
        <v>124</v>
      </c>
      <c r="T752" t="s">
        <v>2118</v>
      </c>
      <c r="U752" t="s">
        <v>288</v>
      </c>
      <c r="V752" s="3">
        <v>80202</v>
      </c>
      <c r="W752" t="s">
        <v>117</v>
      </c>
      <c r="Y752">
        <v>12395973232</v>
      </c>
      <c r="AA752">
        <v>721110</v>
      </c>
      <c r="AB752" t="s">
        <v>3779</v>
      </c>
      <c r="AC752" t="s">
        <v>3780</v>
      </c>
      <c r="AE752" t="s">
        <v>802</v>
      </c>
      <c r="AF752" t="s">
        <v>3781</v>
      </c>
      <c r="AG752" t="s">
        <v>124</v>
      </c>
      <c r="AH752" t="s">
        <v>2002</v>
      </c>
      <c r="AI752" t="s">
        <v>234</v>
      </c>
      <c r="AJ752" s="3">
        <v>34103</v>
      </c>
      <c r="AK752" t="s">
        <v>117</v>
      </c>
      <c r="AM752">
        <v>12395946034</v>
      </c>
      <c r="AO752" t="s">
        <v>3782</v>
      </c>
      <c r="AP752" t="s">
        <v>141</v>
      </c>
      <c r="AQ752" t="s">
        <v>658</v>
      </c>
      <c r="AR752" t="s">
        <v>659</v>
      </c>
      <c r="AS752" t="s">
        <v>660</v>
      </c>
      <c r="AT752" t="s">
        <v>661</v>
      </c>
      <c r="AU752" t="s">
        <v>662</v>
      </c>
      <c r="AV752" t="s">
        <v>663</v>
      </c>
      <c r="AW752" t="s">
        <v>116</v>
      </c>
      <c r="AX752" s="3">
        <v>1701</v>
      </c>
      <c r="AY752" t="s">
        <v>117</v>
      </c>
      <c r="AZ752" t="s">
        <v>124</v>
      </c>
      <c r="BA752">
        <v>16179399444</v>
      </c>
      <c r="BC752" t="s">
        <v>664</v>
      </c>
      <c r="BD752" t="s">
        <v>665</v>
      </c>
      <c r="BE752" t="s">
        <v>116</v>
      </c>
      <c r="BF752" t="s">
        <v>666</v>
      </c>
      <c r="BG752" t="s">
        <v>234</v>
      </c>
      <c r="BH752" s="1">
        <v>44123.833333333336</v>
      </c>
      <c r="BI752">
        <v>35</v>
      </c>
      <c r="BJ752">
        <v>0</v>
      </c>
      <c r="BK752">
        <v>7</v>
      </c>
      <c r="BL752">
        <v>7</v>
      </c>
      <c r="BM752">
        <v>7</v>
      </c>
      <c r="BN752">
        <v>7</v>
      </c>
      <c r="BO752">
        <v>7</v>
      </c>
      <c r="BP752">
        <v>0</v>
      </c>
      <c r="BQ752" t="str">
        <f>"9:00 AM"</f>
        <v>9:00 AM</v>
      </c>
      <c r="BR752" t="str">
        <f>"4:00 PM"</f>
        <v>4:00 PM</v>
      </c>
      <c r="BS752" t="s">
        <v>120</v>
      </c>
      <c r="BT752">
        <v>0</v>
      </c>
      <c r="BU752">
        <v>6</v>
      </c>
      <c r="BV752" t="s">
        <v>113</v>
      </c>
      <c r="BW752">
        <v>0</v>
      </c>
      <c r="BX752" s="2" t="s">
        <v>8009</v>
      </c>
      <c r="BY752" t="s">
        <v>3781</v>
      </c>
      <c r="BZ752" t="s">
        <v>124</v>
      </c>
      <c r="CA752" t="s">
        <v>2002</v>
      </c>
      <c r="CB752" t="s">
        <v>234</v>
      </c>
      <c r="CC752" s="3">
        <v>34103</v>
      </c>
      <c r="CD752" t="s">
        <v>2012</v>
      </c>
      <c r="CE752" t="s">
        <v>2013</v>
      </c>
      <c r="CF752" s="4">
        <v>15.46</v>
      </c>
      <c r="CG752" s="4">
        <v>20.23</v>
      </c>
      <c r="CH752" s="4">
        <v>23.19</v>
      </c>
      <c r="CI752" s="4">
        <v>30.35</v>
      </c>
      <c r="CJ752" t="s">
        <v>123</v>
      </c>
      <c r="CK752" t="s">
        <v>8010</v>
      </c>
      <c r="CL752" t="s">
        <v>8011</v>
      </c>
      <c r="CO752" t="s">
        <v>124</v>
      </c>
      <c r="CP752" t="s">
        <v>121</v>
      </c>
      <c r="CQ752" t="s">
        <v>113</v>
      </c>
      <c r="CR752" t="s">
        <v>121</v>
      </c>
      <c r="CS752" t="s">
        <v>121</v>
      </c>
      <c r="CT752" t="s">
        <v>121</v>
      </c>
      <c r="CU752" t="s">
        <v>121</v>
      </c>
      <c r="CV752" t="s">
        <v>8012</v>
      </c>
      <c r="CW752" t="str">
        <f>"12395946034"</f>
        <v>12395946034</v>
      </c>
      <c r="CX752" t="s">
        <v>3782</v>
      </c>
      <c r="CY752" t="s">
        <v>124</v>
      </c>
      <c r="CZ752" t="s">
        <v>126</v>
      </c>
      <c r="DA752" t="s">
        <v>113</v>
      </c>
      <c r="DB752" t="s">
        <v>121</v>
      </c>
      <c r="DC752" t="s">
        <v>121</v>
      </c>
      <c r="DD752" t="s">
        <v>113</v>
      </c>
    </row>
    <row r="753" spans="1:113" ht="15" customHeight="1" x14ac:dyDescent="0.25">
      <c r="A753" t="s">
        <v>8876</v>
      </c>
      <c r="B753" t="s">
        <v>129</v>
      </c>
      <c r="C753" s="1">
        <v>44124.838070833335</v>
      </c>
      <c r="D753" s="1">
        <v>44148</v>
      </c>
      <c r="E753" t="s">
        <v>121</v>
      </c>
      <c r="F753" t="s">
        <v>1894</v>
      </c>
      <c r="G753" t="s">
        <v>12814</v>
      </c>
      <c r="H753" t="s">
        <v>1818</v>
      </c>
      <c r="I753">
        <v>15</v>
      </c>
      <c r="J753">
        <v>15</v>
      </c>
      <c r="K753" s="1">
        <v>44155</v>
      </c>
      <c r="L753" s="1">
        <v>44196</v>
      </c>
      <c r="M753" s="1">
        <v>44155</v>
      </c>
      <c r="N753" s="1">
        <v>44196</v>
      </c>
      <c r="O753" t="s">
        <v>854</v>
      </c>
      <c r="P753" t="s">
        <v>6593</v>
      </c>
      <c r="R753" t="s">
        <v>6594</v>
      </c>
      <c r="S753" t="s">
        <v>124</v>
      </c>
      <c r="T753" t="s">
        <v>6595</v>
      </c>
      <c r="U753" t="s">
        <v>440</v>
      </c>
      <c r="V753" s="3">
        <v>85122</v>
      </c>
      <c r="W753" t="s">
        <v>117</v>
      </c>
      <c r="X753" t="s">
        <v>124</v>
      </c>
      <c r="Y753">
        <v>19517576607</v>
      </c>
      <c r="Z753">
        <v>0</v>
      </c>
      <c r="AA753">
        <v>71399</v>
      </c>
      <c r="AB753" t="s">
        <v>6596</v>
      </c>
      <c r="AC753" t="s">
        <v>2391</v>
      </c>
      <c r="AE753" t="s">
        <v>161</v>
      </c>
      <c r="AF753" t="s">
        <v>6594</v>
      </c>
      <c r="AG753" t="s">
        <v>124</v>
      </c>
      <c r="AH753" t="s">
        <v>6595</v>
      </c>
      <c r="AI753" t="s">
        <v>440</v>
      </c>
      <c r="AJ753" s="3">
        <v>85122</v>
      </c>
      <c r="AK753" t="s">
        <v>117</v>
      </c>
      <c r="AL753" t="s">
        <v>124</v>
      </c>
      <c r="AM753">
        <v>19517576607</v>
      </c>
      <c r="AN753">
        <v>0</v>
      </c>
      <c r="AO753" t="s">
        <v>6597</v>
      </c>
      <c r="AP753" t="s">
        <v>239</v>
      </c>
      <c r="AQ753" t="s">
        <v>991</v>
      </c>
      <c r="AR753" t="s">
        <v>992</v>
      </c>
      <c r="AS753" t="s">
        <v>993</v>
      </c>
      <c r="AT753" t="s">
        <v>994</v>
      </c>
      <c r="AU753" t="s">
        <v>995</v>
      </c>
      <c r="AV753" t="s">
        <v>996</v>
      </c>
      <c r="AW753" t="s">
        <v>158</v>
      </c>
      <c r="AX753" s="3">
        <v>78550</v>
      </c>
      <c r="AY753" t="s">
        <v>117</v>
      </c>
      <c r="AZ753" t="s">
        <v>124</v>
      </c>
      <c r="BA753">
        <v>19564408720</v>
      </c>
      <c r="BB753">
        <v>0</v>
      </c>
      <c r="BC753" t="s">
        <v>1143</v>
      </c>
      <c r="BD753" t="s">
        <v>998</v>
      </c>
      <c r="BG753" t="s">
        <v>440</v>
      </c>
      <c r="BH753" s="1">
        <v>44124.833333333336</v>
      </c>
      <c r="BI753">
        <v>40</v>
      </c>
      <c r="BJ753">
        <v>0</v>
      </c>
      <c r="BK753">
        <v>8</v>
      </c>
      <c r="BL753">
        <v>8</v>
      </c>
      <c r="BM753">
        <v>8</v>
      </c>
      <c r="BN753">
        <v>8</v>
      </c>
      <c r="BO753">
        <v>8</v>
      </c>
      <c r="BP753">
        <v>0</v>
      </c>
      <c r="BQ753" t="str">
        <f>"8:00 AM"</f>
        <v>8:00 AM</v>
      </c>
      <c r="BR753" t="str">
        <f>"5:00 PM"</f>
        <v>5:00 PM</v>
      </c>
      <c r="BS753" t="s">
        <v>120</v>
      </c>
      <c r="BT753">
        <v>0</v>
      </c>
      <c r="BU753">
        <v>0</v>
      </c>
      <c r="BV753" t="s">
        <v>113</v>
      </c>
      <c r="BW753">
        <v>0</v>
      </c>
      <c r="BX753" s="2" t="s">
        <v>8877</v>
      </c>
      <c r="BY753" t="s">
        <v>8878</v>
      </c>
      <c r="BZ753" t="s">
        <v>8879</v>
      </c>
      <c r="CA753" t="s">
        <v>6595</v>
      </c>
      <c r="CB753" t="s">
        <v>440</v>
      </c>
      <c r="CC753" s="3">
        <v>85122</v>
      </c>
      <c r="CD753" t="s">
        <v>5674</v>
      </c>
      <c r="CE753" t="s">
        <v>959</v>
      </c>
      <c r="CF753" s="4">
        <v>16.71</v>
      </c>
      <c r="CG753" s="4">
        <v>16.71</v>
      </c>
      <c r="CJ753" t="s">
        <v>123</v>
      </c>
      <c r="CL753" t="s">
        <v>8880</v>
      </c>
      <c r="CO753" t="s">
        <v>121</v>
      </c>
      <c r="CP753" t="s">
        <v>113</v>
      </c>
      <c r="CQ753" t="s">
        <v>121</v>
      </c>
      <c r="CR753" t="s">
        <v>113</v>
      </c>
      <c r="CS753" t="s">
        <v>121</v>
      </c>
      <c r="CT753" t="s">
        <v>121</v>
      </c>
      <c r="CU753" t="s">
        <v>121</v>
      </c>
      <c r="CV753" s="2" t="s">
        <v>8881</v>
      </c>
      <c r="CW753" t="str">
        <f>"19517576607"</f>
        <v>19517576607</v>
      </c>
      <c r="CX753" t="s">
        <v>6597</v>
      </c>
      <c r="CY753" t="s">
        <v>124</v>
      </c>
      <c r="CZ753" t="s">
        <v>126</v>
      </c>
      <c r="DA753" t="s">
        <v>113</v>
      </c>
      <c r="DB753" t="s">
        <v>113</v>
      </c>
      <c r="DC753" t="s">
        <v>121</v>
      </c>
      <c r="DD753" t="s">
        <v>113</v>
      </c>
    </row>
    <row r="754" spans="1:113" ht="15" customHeight="1" x14ac:dyDescent="0.25">
      <c r="A754" t="s">
        <v>9405</v>
      </c>
      <c r="B754" t="s">
        <v>835</v>
      </c>
      <c r="C754" s="1">
        <v>44124.933416550928</v>
      </c>
      <c r="D754" s="1">
        <v>44168</v>
      </c>
      <c r="E754" t="s">
        <v>113</v>
      </c>
      <c r="F754" t="s">
        <v>1571</v>
      </c>
      <c r="G754" t="s">
        <v>12786</v>
      </c>
      <c r="H754" t="s">
        <v>131</v>
      </c>
      <c r="I754">
        <v>30</v>
      </c>
      <c r="K754" s="1">
        <v>44199</v>
      </c>
      <c r="L754" s="1">
        <v>44502</v>
      </c>
      <c r="O754" t="s">
        <v>132</v>
      </c>
      <c r="P754" t="s">
        <v>9406</v>
      </c>
      <c r="R754" t="s">
        <v>3263</v>
      </c>
      <c r="T754" t="s">
        <v>3264</v>
      </c>
      <c r="U754" t="s">
        <v>1047</v>
      </c>
      <c r="V754" s="3">
        <v>64120</v>
      </c>
      <c r="W754" t="s">
        <v>117</v>
      </c>
      <c r="Y754">
        <v>18164360748</v>
      </c>
      <c r="AA754">
        <v>56173</v>
      </c>
      <c r="AB754" t="s">
        <v>3265</v>
      </c>
      <c r="AC754" t="s">
        <v>1068</v>
      </c>
      <c r="AE754" t="s">
        <v>9407</v>
      </c>
      <c r="AF754" t="s">
        <v>3269</v>
      </c>
      <c r="AH754" t="s">
        <v>3266</v>
      </c>
      <c r="AI754" t="s">
        <v>1047</v>
      </c>
      <c r="AJ754" s="3">
        <v>64120</v>
      </c>
      <c r="AK754" t="s">
        <v>117</v>
      </c>
      <c r="AM754">
        <v>18164364239</v>
      </c>
      <c r="AO754" t="s">
        <v>3267</v>
      </c>
      <c r="AP754" t="s">
        <v>239</v>
      </c>
      <c r="AQ754" t="s">
        <v>1548</v>
      </c>
      <c r="AR754" t="s">
        <v>1549</v>
      </c>
      <c r="AS754" t="s">
        <v>1550</v>
      </c>
      <c r="AT754" t="s">
        <v>1551</v>
      </c>
      <c r="AV754" t="s">
        <v>1552</v>
      </c>
      <c r="AW754" t="s">
        <v>610</v>
      </c>
      <c r="AX754" s="3">
        <v>23223</v>
      </c>
      <c r="AY754" t="s">
        <v>117</v>
      </c>
      <c r="AZ754" t="s">
        <v>610</v>
      </c>
      <c r="BA754">
        <v>18043019607</v>
      </c>
      <c r="BC754" t="s">
        <v>1553</v>
      </c>
      <c r="BD754" t="s">
        <v>1554</v>
      </c>
      <c r="BG754" t="s">
        <v>1047</v>
      </c>
      <c r="BH754" s="1">
        <v>44123.833333333336</v>
      </c>
      <c r="BI754">
        <v>45</v>
      </c>
      <c r="BJ754">
        <v>0</v>
      </c>
      <c r="BK754">
        <v>9</v>
      </c>
      <c r="BL754">
        <v>9</v>
      </c>
      <c r="BM754">
        <v>9</v>
      </c>
      <c r="BN754">
        <v>9</v>
      </c>
      <c r="BO754">
        <v>9</v>
      </c>
      <c r="BP754">
        <v>0</v>
      </c>
      <c r="BQ754" t="str">
        <f>"7:00 AM"</f>
        <v>7:00 AM</v>
      </c>
      <c r="BR754" t="str">
        <f>"4:00 PM"</f>
        <v>4:00 PM</v>
      </c>
      <c r="BS754" t="s">
        <v>120</v>
      </c>
      <c r="BT754">
        <v>0</v>
      </c>
      <c r="BU754">
        <v>3</v>
      </c>
      <c r="BV754" t="s">
        <v>113</v>
      </c>
      <c r="BW754">
        <v>0</v>
      </c>
      <c r="BX754" s="2" t="s">
        <v>3268</v>
      </c>
      <c r="BY754" t="s">
        <v>3269</v>
      </c>
      <c r="CA754" t="s">
        <v>3266</v>
      </c>
      <c r="CB754" t="s">
        <v>1047</v>
      </c>
      <c r="CC754" s="3">
        <v>64120</v>
      </c>
      <c r="CD754" t="s">
        <v>137</v>
      </c>
      <c r="CE754" t="s">
        <v>3270</v>
      </c>
      <c r="CF754" s="4">
        <v>18.010000000000002</v>
      </c>
      <c r="CH754" s="4">
        <v>27.02</v>
      </c>
      <c r="CJ754" t="s">
        <v>123</v>
      </c>
      <c r="CK754" t="s">
        <v>7466</v>
      </c>
      <c r="CL754" t="s">
        <v>3272</v>
      </c>
      <c r="CO754" t="s">
        <v>124</v>
      </c>
      <c r="CP754" t="s">
        <v>121</v>
      </c>
      <c r="CQ754" t="s">
        <v>121</v>
      </c>
      <c r="CR754" t="s">
        <v>121</v>
      </c>
      <c r="CS754" t="s">
        <v>113</v>
      </c>
      <c r="CT754" t="s">
        <v>121</v>
      </c>
      <c r="CU754" t="s">
        <v>113</v>
      </c>
      <c r="CV754" t="s">
        <v>1560</v>
      </c>
      <c r="CW754" t="str">
        <f>"18165950137"</f>
        <v>18165950137</v>
      </c>
      <c r="CX754" t="s">
        <v>3267</v>
      </c>
      <c r="CY754" t="s">
        <v>124</v>
      </c>
      <c r="CZ754" t="s">
        <v>126</v>
      </c>
      <c r="DA754" t="s">
        <v>113</v>
      </c>
      <c r="DB754" t="s">
        <v>121</v>
      </c>
      <c r="DC754" t="s">
        <v>121</v>
      </c>
      <c r="DD754" t="s">
        <v>113</v>
      </c>
      <c r="DE754" t="s">
        <v>1548</v>
      </c>
      <c r="DF754" t="s">
        <v>1549</v>
      </c>
      <c r="DG754" t="s">
        <v>931</v>
      </c>
      <c r="DH754" t="s">
        <v>1554</v>
      </c>
      <c r="DI754" t="s">
        <v>1553</v>
      </c>
    </row>
    <row r="755" spans="1:113" ht="15" customHeight="1" x14ac:dyDescent="0.25">
      <c r="A755" t="s">
        <v>1420</v>
      </c>
      <c r="B755" t="s">
        <v>1009</v>
      </c>
      <c r="C755" s="1">
        <v>44125.347657407408</v>
      </c>
      <c r="D755" s="1">
        <v>44165</v>
      </c>
      <c r="E755" t="s">
        <v>113</v>
      </c>
      <c r="F755" t="s">
        <v>984</v>
      </c>
      <c r="G755" t="s">
        <v>12798</v>
      </c>
      <c r="H755" t="s">
        <v>649</v>
      </c>
      <c r="I755">
        <v>30</v>
      </c>
      <c r="J755">
        <v>30</v>
      </c>
      <c r="K755" s="1">
        <v>44215</v>
      </c>
      <c r="L755" s="1">
        <v>44518</v>
      </c>
      <c r="M755" s="1">
        <v>44215</v>
      </c>
      <c r="N755" s="1">
        <v>44518</v>
      </c>
      <c r="O755" t="s">
        <v>132</v>
      </c>
      <c r="P755" t="s">
        <v>1421</v>
      </c>
      <c r="R755" t="s">
        <v>1422</v>
      </c>
      <c r="S755" t="s">
        <v>1423</v>
      </c>
      <c r="T755" t="s">
        <v>1424</v>
      </c>
      <c r="U755" t="s">
        <v>158</v>
      </c>
      <c r="V755" s="3">
        <v>78248</v>
      </c>
      <c r="W755" t="s">
        <v>117</v>
      </c>
      <c r="Y755">
        <v>12103170525</v>
      </c>
      <c r="AA755">
        <v>71399</v>
      </c>
      <c r="AB755" t="s">
        <v>1425</v>
      </c>
      <c r="AC755" t="s">
        <v>1426</v>
      </c>
      <c r="AD755" t="s">
        <v>1427</v>
      </c>
      <c r="AE755" t="s">
        <v>263</v>
      </c>
      <c r="AF755" t="s">
        <v>1422</v>
      </c>
      <c r="AG755" t="s">
        <v>1423</v>
      </c>
      <c r="AH755" t="s">
        <v>1424</v>
      </c>
      <c r="AI755" t="s">
        <v>158</v>
      </c>
      <c r="AJ755" s="3">
        <v>78248</v>
      </c>
      <c r="AK755" t="s">
        <v>117</v>
      </c>
      <c r="AM755">
        <v>12103170525</v>
      </c>
      <c r="AO755" t="s">
        <v>1428</v>
      </c>
      <c r="AP755" t="s">
        <v>239</v>
      </c>
      <c r="AQ755" t="s">
        <v>991</v>
      </c>
      <c r="AR755" t="s">
        <v>992</v>
      </c>
      <c r="AS755" t="s">
        <v>993</v>
      </c>
      <c r="AT755" t="s">
        <v>994</v>
      </c>
      <c r="AU755" t="s">
        <v>995</v>
      </c>
      <c r="AV755" t="s">
        <v>996</v>
      </c>
      <c r="AW755" t="s">
        <v>158</v>
      </c>
      <c r="AX755" s="3">
        <v>78550</v>
      </c>
      <c r="AY755" t="s">
        <v>117</v>
      </c>
      <c r="AZ755" t="s">
        <v>124</v>
      </c>
      <c r="BA755">
        <v>19564408720</v>
      </c>
      <c r="BB755">
        <v>0</v>
      </c>
      <c r="BC755" t="s">
        <v>1143</v>
      </c>
      <c r="BD755" t="s">
        <v>998</v>
      </c>
      <c r="BG755" t="s">
        <v>158</v>
      </c>
      <c r="BH755" s="1">
        <v>44124.833333333336</v>
      </c>
      <c r="BI755">
        <v>40</v>
      </c>
      <c r="BJ755">
        <v>8</v>
      </c>
      <c r="BK755">
        <v>0</v>
      </c>
      <c r="BL755">
        <v>0</v>
      </c>
      <c r="BM755">
        <v>8</v>
      </c>
      <c r="BN755">
        <v>8</v>
      </c>
      <c r="BO755">
        <v>8</v>
      </c>
      <c r="BP755">
        <v>8</v>
      </c>
      <c r="BQ755" t="str">
        <f>"1:00 PM"</f>
        <v>1:00 PM</v>
      </c>
      <c r="BR755" t="str">
        <f>"10:00 PM"</f>
        <v>10:00 PM</v>
      </c>
      <c r="BS755" t="s">
        <v>120</v>
      </c>
      <c r="BT755">
        <v>0</v>
      </c>
      <c r="BU755">
        <v>0</v>
      </c>
      <c r="BV755" t="s">
        <v>113</v>
      </c>
      <c r="BW755">
        <v>0</v>
      </c>
      <c r="BX755" t="s">
        <v>999</v>
      </c>
      <c r="BY755" t="s">
        <v>1429</v>
      </c>
      <c r="CA755" t="s">
        <v>1430</v>
      </c>
      <c r="CB755" t="s">
        <v>158</v>
      </c>
      <c r="CC755" s="3">
        <v>76903</v>
      </c>
      <c r="CD755" t="s">
        <v>1431</v>
      </c>
      <c r="CE755" t="s">
        <v>1432</v>
      </c>
      <c r="CF755" s="4">
        <v>9.1199999999999992</v>
      </c>
      <c r="CG755" s="4">
        <v>14</v>
      </c>
      <c r="CJ755" t="s">
        <v>123</v>
      </c>
      <c r="CK755" t="s">
        <v>1004</v>
      </c>
      <c r="CL755" t="s">
        <v>1433</v>
      </c>
      <c r="CO755" t="s">
        <v>124</v>
      </c>
      <c r="CP755" t="s">
        <v>121</v>
      </c>
      <c r="CQ755" t="s">
        <v>121</v>
      </c>
      <c r="CR755" t="s">
        <v>113</v>
      </c>
      <c r="CS755" t="s">
        <v>121</v>
      </c>
      <c r="CT755" t="s">
        <v>121</v>
      </c>
      <c r="CU755" t="s">
        <v>121</v>
      </c>
      <c r="CV755" t="s">
        <v>1434</v>
      </c>
      <c r="CW755" t="str">
        <f>"12103170525"</f>
        <v>12103170525</v>
      </c>
      <c r="CX755" t="s">
        <v>1428</v>
      </c>
      <c r="CY755" t="s">
        <v>124</v>
      </c>
      <c r="CZ755" t="s">
        <v>126</v>
      </c>
      <c r="DA755" t="s">
        <v>113</v>
      </c>
      <c r="DB755" t="s">
        <v>121</v>
      </c>
      <c r="DC755" t="s">
        <v>121</v>
      </c>
      <c r="DD755" t="s">
        <v>113</v>
      </c>
    </row>
    <row r="756" spans="1:113" ht="15" customHeight="1" x14ac:dyDescent="0.25">
      <c r="A756" t="s">
        <v>12535</v>
      </c>
      <c r="B756" t="s">
        <v>835</v>
      </c>
      <c r="C756" s="1">
        <v>44125.704414467589</v>
      </c>
      <c r="D756" s="1">
        <v>44175</v>
      </c>
      <c r="E756" t="s">
        <v>113</v>
      </c>
      <c r="F756" t="s">
        <v>561</v>
      </c>
      <c r="G756" t="s">
        <v>12787</v>
      </c>
      <c r="H756" t="s">
        <v>176</v>
      </c>
      <c r="I756">
        <v>20</v>
      </c>
      <c r="K756" s="1">
        <v>44200</v>
      </c>
      <c r="L756" s="1">
        <v>44500</v>
      </c>
      <c r="O756" t="s">
        <v>132</v>
      </c>
      <c r="P756" t="s">
        <v>12536</v>
      </c>
      <c r="R756" t="s">
        <v>12537</v>
      </c>
      <c r="T756" t="s">
        <v>12538</v>
      </c>
      <c r="U756" t="s">
        <v>182</v>
      </c>
      <c r="V756" s="3">
        <v>97381</v>
      </c>
      <c r="W756" t="s">
        <v>117</v>
      </c>
      <c r="Y756">
        <v>15037988981</v>
      </c>
      <c r="AA756">
        <v>115310</v>
      </c>
      <c r="AB756" t="s">
        <v>7458</v>
      </c>
      <c r="AC756" t="s">
        <v>6994</v>
      </c>
      <c r="AE756" t="s">
        <v>161</v>
      </c>
      <c r="AF756" t="s">
        <v>12537</v>
      </c>
      <c r="AH756" t="s">
        <v>12538</v>
      </c>
      <c r="AI756" t="s">
        <v>182</v>
      </c>
      <c r="AJ756" s="3">
        <v>97381</v>
      </c>
      <c r="AK756" t="s">
        <v>117</v>
      </c>
      <c r="AM756">
        <v>15037988981</v>
      </c>
      <c r="AO756" t="s">
        <v>12539</v>
      </c>
      <c r="AP756" t="s">
        <v>239</v>
      </c>
      <c r="AQ756" t="s">
        <v>929</v>
      </c>
      <c r="AR756" t="s">
        <v>930</v>
      </c>
      <c r="AS756" t="s">
        <v>931</v>
      </c>
      <c r="AT756" t="s">
        <v>932</v>
      </c>
      <c r="AU756" t="s">
        <v>475</v>
      </c>
      <c r="AV756" t="s">
        <v>476</v>
      </c>
      <c r="AW756" t="s">
        <v>324</v>
      </c>
      <c r="AX756" s="3">
        <v>83814</v>
      </c>
      <c r="AY756" t="s">
        <v>117</v>
      </c>
      <c r="BA756">
        <v>12087772654</v>
      </c>
      <c r="BC756" t="s">
        <v>933</v>
      </c>
      <c r="BD756" t="s">
        <v>478</v>
      </c>
      <c r="BG756" t="s">
        <v>182</v>
      </c>
      <c r="BH756" s="1">
        <v>44124.833333333336</v>
      </c>
      <c r="BI756">
        <v>40</v>
      </c>
      <c r="BJ756">
        <v>0</v>
      </c>
      <c r="BK756">
        <v>8</v>
      </c>
      <c r="BL756">
        <v>8</v>
      </c>
      <c r="BM756">
        <v>8</v>
      </c>
      <c r="BN756">
        <v>8</v>
      </c>
      <c r="BO756">
        <v>8</v>
      </c>
      <c r="BP756">
        <v>0</v>
      </c>
      <c r="BQ756" t="str">
        <f>"7:00 AM"</f>
        <v>7:00 AM</v>
      </c>
      <c r="BR756" t="str">
        <f>"3:00 PM"</f>
        <v>3:00 PM</v>
      </c>
      <c r="BS756" t="s">
        <v>120</v>
      </c>
      <c r="BT756">
        <v>0</v>
      </c>
      <c r="BU756">
        <v>0</v>
      </c>
      <c r="BV756" t="s">
        <v>113</v>
      </c>
      <c r="BW756">
        <v>0</v>
      </c>
      <c r="BX756" t="s">
        <v>12540</v>
      </c>
      <c r="BY756" t="s">
        <v>12541</v>
      </c>
      <c r="CA756" t="s">
        <v>12538</v>
      </c>
      <c r="CB756" t="s">
        <v>182</v>
      </c>
      <c r="CC756" s="3">
        <v>97381</v>
      </c>
      <c r="CD756" t="s">
        <v>188</v>
      </c>
      <c r="CE756" t="s">
        <v>189</v>
      </c>
      <c r="CF756" s="4">
        <v>16.8</v>
      </c>
      <c r="CG756" s="4">
        <v>20</v>
      </c>
      <c r="CH756" s="4">
        <v>25.2</v>
      </c>
      <c r="CI756" s="4">
        <v>30</v>
      </c>
      <c r="CJ756" t="s">
        <v>123</v>
      </c>
      <c r="CK756" t="s">
        <v>603</v>
      </c>
      <c r="CL756" t="s">
        <v>12542</v>
      </c>
      <c r="CO756" t="s">
        <v>124</v>
      </c>
      <c r="CP756" t="s">
        <v>121</v>
      </c>
      <c r="CQ756" t="s">
        <v>121</v>
      </c>
      <c r="CR756" t="s">
        <v>121</v>
      </c>
      <c r="CS756" t="s">
        <v>121</v>
      </c>
      <c r="CT756" t="s">
        <v>121</v>
      </c>
      <c r="CU756" t="s">
        <v>121</v>
      </c>
      <c r="CV756" t="s">
        <v>485</v>
      </c>
      <c r="CW756" t="str">
        <f>"15037988981"</f>
        <v>15037988981</v>
      </c>
      <c r="CX756" t="s">
        <v>12539</v>
      </c>
      <c r="CY756" t="s">
        <v>124</v>
      </c>
      <c r="CZ756" t="s">
        <v>126</v>
      </c>
      <c r="DA756" t="s">
        <v>113</v>
      </c>
      <c r="DB756" t="s">
        <v>113</v>
      </c>
      <c r="DC756" t="s">
        <v>121</v>
      </c>
      <c r="DD756" t="s">
        <v>113</v>
      </c>
    </row>
    <row r="757" spans="1:113" ht="15" customHeight="1" x14ac:dyDescent="0.25">
      <c r="A757" t="s">
        <v>8052</v>
      </c>
      <c r="B757" t="s">
        <v>835</v>
      </c>
      <c r="C757" s="1">
        <v>44125.769312962962</v>
      </c>
      <c r="D757" s="1">
        <v>44173</v>
      </c>
      <c r="E757" t="s">
        <v>113</v>
      </c>
      <c r="F757" t="s">
        <v>8053</v>
      </c>
      <c r="G757" t="s">
        <v>12797</v>
      </c>
      <c r="H757" t="s">
        <v>537</v>
      </c>
      <c r="I757">
        <v>40</v>
      </c>
      <c r="K757" s="1">
        <v>44200</v>
      </c>
      <c r="L757" s="1">
        <v>44470</v>
      </c>
      <c r="O757" t="s">
        <v>115</v>
      </c>
      <c r="P757" t="s">
        <v>8054</v>
      </c>
      <c r="R757" t="s">
        <v>8055</v>
      </c>
      <c r="T757" t="s">
        <v>8056</v>
      </c>
      <c r="U757" t="s">
        <v>1200</v>
      </c>
      <c r="V757" s="3">
        <v>21793</v>
      </c>
      <c r="W757" t="s">
        <v>117</v>
      </c>
      <c r="Y757">
        <v>13016847018</v>
      </c>
      <c r="AA757">
        <v>532289</v>
      </c>
      <c r="AB757" t="s">
        <v>8057</v>
      </c>
      <c r="AC757" t="s">
        <v>8058</v>
      </c>
      <c r="AE757" t="s">
        <v>2598</v>
      </c>
      <c r="AF757" t="s">
        <v>8055</v>
      </c>
      <c r="AH757" t="s">
        <v>8059</v>
      </c>
      <c r="AI757" t="s">
        <v>1200</v>
      </c>
      <c r="AJ757" s="3">
        <v>21793</v>
      </c>
      <c r="AK757" t="s">
        <v>117</v>
      </c>
      <c r="AM757">
        <v>13016847018</v>
      </c>
      <c r="AO757" t="s">
        <v>8060</v>
      </c>
      <c r="AP757" t="s">
        <v>239</v>
      </c>
      <c r="AQ757" t="s">
        <v>8061</v>
      </c>
      <c r="AR757" t="s">
        <v>8062</v>
      </c>
      <c r="AS757" t="s">
        <v>8063</v>
      </c>
      <c r="AT757" t="s">
        <v>932</v>
      </c>
      <c r="AU757" t="s">
        <v>475</v>
      </c>
      <c r="AV757" t="s">
        <v>476</v>
      </c>
      <c r="AW757" t="s">
        <v>324</v>
      </c>
      <c r="AX757" s="3">
        <v>83814</v>
      </c>
      <c r="AY757" t="s">
        <v>117</v>
      </c>
      <c r="BA757">
        <v>12087772654</v>
      </c>
      <c r="BC757" t="s">
        <v>8064</v>
      </c>
      <c r="BD757" t="s">
        <v>478</v>
      </c>
      <c r="BG757" t="s">
        <v>1200</v>
      </c>
      <c r="BH757" s="1">
        <v>44124.833333333336</v>
      </c>
      <c r="BI757">
        <v>40</v>
      </c>
      <c r="BJ757">
        <v>0</v>
      </c>
      <c r="BK757">
        <v>8</v>
      </c>
      <c r="BL757">
        <v>8</v>
      </c>
      <c r="BM757">
        <v>8</v>
      </c>
      <c r="BN757">
        <v>8</v>
      </c>
      <c r="BO757">
        <v>8</v>
      </c>
      <c r="BP757">
        <v>0</v>
      </c>
      <c r="BQ757" t="str">
        <f>"7:00 AM"</f>
        <v>7:00 AM</v>
      </c>
      <c r="BR757" t="str">
        <f>"4:00 PM"</f>
        <v>4:00 PM</v>
      </c>
      <c r="BS757" t="s">
        <v>120</v>
      </c>
      <c r="BT757">
        <v>0</v>
      </c>
      <c r="BU757">
        <v>0</v>
      </c>
      <c r="BV757" t="s">
        <v>113</v>
      </c>
      <c r="BW757">
        <v>0</v>
      </c>
      <c r="BX757" t="s">
        <v>8065</v>
      </c>
      <c r="BY757" t="s">
        <v>8066</v>
      </c>
      <c r="CA757" t="s">
        <v>8056</v>
      </c>
      <c r="CB757" t="s">
        <v>1200</v>
      </c>
      <c r="CC757" s="3">
        <v>21793</v>
      </c>
      <c r="CD757" t="s">
        <v>1651</v>
      </c>
      <c r="CE757" t="s">
        <v>1652</v>
      </c>
      <c r="CF757" s="4">
        <v>15.47</v>
      </c>
      <c r="CH757" s="4">
        <v>23.21</v>
      </c>
      <c r="CJ757" t="s">
        <v>123</v>
      </c>
      <c r="CK757" t="s">
        <v>8067</v>
      </c>
      <c r="CL757" t="s">
        <v>8068</v>
      </c>
      <c r="CO757" t="s">
        <v>124</v>
      </c>
      <c r="CP757" t="s">
        <v>121</v>
      </c>
      <c r="CQ757" t="s">
        <v>121</v>
      </c>
      <c r="CR757" t="s">
        <v>121</v>
      </c>
      <c r="CS757" t="s">
        <v>121</v>
      </c>
      <c r="CT757" t="s">
        <v>121</v>
      </c>
      <c r="CU757" t="s">
        <v>113</v>
      </c>
      <c r="CV757" t="s">
        <v>485</v>
      </c>
      <c r="CW757" t="str">
        <f>"13016847018"</f>
        <v>13016847018</v>
      </c>
      <c r="CX757" t="s">
        <v>8069</v>
      </c>
      <c r="CY757" t="s">
        <v>124</v>
      </c>
      <c r="CZ757" t="s">
        <v>126</v>
      </c>
      <c r="DA757" t="s">
        <v>113</v>
      </c>
      <c r="DB757" t="s">
        <v>121</v>
      </c>
      <c r="DC757" t="s">
        <v>121</v>
      </c>
      <c r="DD757" t="s">
        <v>113</v>
      </c>
    </row>
    <row r="758" spans="1:113" ht="15" customHeight="1" x14ac:dyDescent="0.25">
      <c r="A758" t="s">
        <v>8764</v>
      </c>
      <c r="B758" t="s">
        <v>1009</v>
      </c>
      <c r="C758" s="1">
        <v>44126.347153587965</v>
      </c>
      <c r="D758" s="1">
        <v>44165</v>
      </c>
      <c r="E758" t="s">
        <v>113</v>
      </c>
      <c r="F758" t="s">
        <v>984</v>
      </c>
      <c r="G758" t="s">
        <v>12798</v>
      </c>
      <c r="H758" t="s">
        <v>649</v>
      </c>
      <c r="I758">
        <v>60</v>
      </c>
      <c r="J758">
        <v>60</v>
      </c>
      <c r="K758" s="1">
        <v>44216</v>
      </c>
      <c r="L758" s="1">
        <v>44515</v>
      </c>
      <c r="M758" s="1">
        <v>44216</v>
      </c>
      <c r="N758" s="1">
        <v>44515</v>
      </c>
      <c r="O758" t="s">
        <v>132</v>
      </c>
      <c r="P758" t="s">
        <v>8765</v>
      </c>
      <c r="Q758" t="s">
        <v>124</v>
      </c>
      <c r="R758" t="s">
        <v>8766</v>
      </c>
      <c r="T758" t="s">
        <v>8767</v>
      </c>
      <c r="U758" t="s">
        <v>1825</v>
      </c>
      <c r="V758" s="3">
        <v>48734</v>
      </c>
      <c r="W758" t="s">
        <v>117</v>
      </c>
      <c r="X758" t="s">
        <v>124</v>
      </c>
      <c r="Y758">
        <v>19892395703</v>
      </c>
      <c r="Z758">
        <v>0</v>
      </c>
      <c r="AA758">
        <v>711190</v>
      </c>
      <c r="AB758" t="s">
        <v>8768</v>
      </c>
      <c r="AC758" t="s">
        <v>212</v>
      </c>
      <c r="AD758" t="s">
        <v>124</v>
      </c>
      <c r="AE758" t="s">
        <v>161</v>
      </c>
      <c r="AF758" t="s">
        <v>8769</v>
      </c>
      <c r="AH758" t="s">
        <v>8767</v>
      </c>
      <c r="AI758" t="s">
        <v>1825</v>
      </c>
      <c r="AJ758" s="3">
        <v>48734</v>
      </c>
      <c r="AK758" t="s">
        <v>117</v>
      </c>
      <c r="AM758">
        <v>19892395703</v>
      </c>
      <c r="AN758">
        <v>0</v>
      </c>
      <c r="AO758" t="s">
        <v>8770</v>
      </c>
      <c r="AP758" t="s">
        <v>239</v>
      </c>
      <c r="AQ758" t="s">
        <v>991</v>
      </c>
      <c r="AR758" t="s">
        <v>992</v>
      </c>
      <c r="AS758" t="s">
        <v>993</v>
      </c>
      <c r="AT758" t="s">
        <v>994</v>
      </c>
      <c r="AU758" t="s">
        <v>995</v>
      </c>
      <c r="AV758" t="s">
        <v>996</v>
      </c>
      <c r="AW758" t="s">
        <v>158</v>
      </c>
      <c r="AX758" s="3">
        <v>78550</v>
      </c>
      <c r="AY758" t="s">
        <v>117</v>
      </c>
      <c r="AZ758" t="s">
        <v>124</v>
      </c>
      <c r="BA758">
        <v>19564408720</v>
      </c>
      <c r="BB758">
        <v>0</v>
      </c>
      <c r="BC758" t="s">
        <v>997</v>
      </c>
      <c r="BD758" t="s">
        <v>998</v>
      </c>
      <c r="BG758" t="s">
        <v>1825</v>
      </c>
      <c r="BH758" s="1">
        <v>44125.833333333336</v>
      </c>
      <c r="BI758">
        <v>40</v>
      </c>
      <c r="BJ758">
        <v>8</v>
      </c>
      <c r="BK758">
        <v>0</v>
      </c>
      <c r="BL758">
        <v>0</v>
      </c>
      <c r="BM758">
        <v>8</v>
      </c>
      <c r="BN758">
        <v>8</v>
      </c>
      <c r="BO758">
        <v>8</v>
      </c>
      <c r="BP758">
        <v>8</v>
      </c>
      <c r="BQ758" t="str">
        <f>"1:00 PM"</f>
        <v>1:00 PM</v>
      </c>
      <c r="BR758" t="str">
        <f>"10:00 PM"</f>
        <v>10:00 PM</v>
      </c>
      <c r="BS758" t="s">
        <v>120</v>
      </c>
      <c r="BT758">
        <v>0</v>
      </c>
      <c r="BU758">
        <v>0</v>
      </c>
      <c r="BV758" t="s">
        <v>113</v>
      </c>
      <c r="BW758">
        <v>0</v>
      </c>
      <c r="BX758" t="s">
        <v>999</v>
      </c>
      <c r="BY758" t="s">
        <v>8771</v>
      </c>
      <c r="CA758" t="s">
        <v>8767</v>
      </c>
      <c r="CB758" t="s">
        <v>1825</v>
      </c>
      <c r="CC758" s="3">
        <v>48734</v>
      </c>
      <c r="CD758" t="s">
        <v>8772</v>
      </c>
      <c r="CE758" t="s">
        <v>8773</v>
      </c>
      <c r="CF758" s="4">
        <v>9.6300000000000008</v>
      </c>
      <c r="CG758" s="4">
        <v>12.32</v>
      </c>
      <c r="CJ758" t="s">
        <v>123</v>
      </c>
      <c r="CK758" t="s">
        <v>1004</v>
      </c>
      <c r="CL758" t="s">
        <v>8774</v>
      </c>
      <c r="CO758" t="s">
        <v>124</v>
      </c>
      <c r="CP758" t="s">
        <v>121</v>
      </c>
      <c r="CQ758" t="s">
        <v>121</v>
      </c>
      <c r="CR758" t="s">
        <v>113</v>
      </c>
      <c r="CS758" t="s">
        <v>121</v>
      </c>
      <c r="CT758" t="s">
        <v>121</v>
      </c>
      <c r="CU758" t="s">
        <v>121</v>
      </c>
      <c r="CV758" t="s">
        <v>8775</v>
      </c>
      <c r="CW758" t="str">
        <f>"19893977237"</f>
        <v>19893977237</v>
      </c>
      <c r="CX758" t="s">
        <v>8776</v>
      </c>
      <c r="CY758" t="s">
        <v>124</v>
      </c>
      <c r="CZ758" t="s">
        <v>126</v>
      </c>
      <c r="DA758" t="s">
        <v>113</v>
      </c>
      <c r="DB758" t="s">
        <v>121</v>
      </c>
      <c r="DC758" t="s">
        <v>121</v>
      </c>
      <c r="DD758" t="s">
        <v>113</v>
      </c>
    </row>
    <row r="759" spans="1:113" ht="15" customHeight="1" x14ac:dyDescent="0.25">
      <c r="A759" t="s">
        <v>12068</v>
      </c>
      <c r="B759" t="s">
        <v>1009</v>
      </c>
      <c r="C759" s="1">
        <v>44126.361202777778</v>
      </c>
      <c r="D759" s="1">
        <v>44165</v>
      </c>
      <c r="E759" t="s">
        <v>113</v>
      </c>
      <c r="F759" t="s">
        <v>2281</v>
      </c>
      <c r="G759" t="s">
        <v>12810</v>
      </c>
      <c r="H759" t="s">
        <v>1675</v>
      </c>
      <c r="I759">
        <v>10</v>
      </c>
      <c r="J759">
        <v>10</v>
      </c>
      <c r="K759" s="1">
        <v>44216</v>
      </c>
      <c r="L759" s="1">
        <v>44513</v>
      </c>
      <c r="M759" s="1">
        <v>44216</v>
      </c>
      <c r="N759" s="1">
        <v>44513</v>
      </c>
      <c r="O759" t="s">
        <v>132</v>
      </c>
      <c r="P759" t="s">
        <v>12069</v>
      </c>
      <c r="R759" t="s">
        <v>12070</v>
      </c>
      <c r="S759" t="s">
        <v>12071</v>
      </c>
      <c r="T759" t="s">
        <v>3691</v>
      </c>
      <c r="U759" t="s">
        <v>158</v>
      </c>
      <c r="V759" s="3">
        <v>75656</v>
      </c>
      <c r="W759" t="s">
        <v>117</v>
      </c>
      <c r="Y759">
        <v>19036392040</v>
      </c>
      <c r="AA759">
        <v>71399</v>
      </c>
      <c r="AB759" t="s">
        <v>12072</v>
      </c>
      <c r="AC759" t="s">
        <v>5013</v>
      </c>
      <c r="AE759" t="s">
        <v>263</v>
      </c>
      <c r="AF759" t="s">
        <v>12070</v>
      </c>
      <c r="AG759" t="s">
        <v>12071</v>
      </c>
      <c r="AH759" t="s">
        <v>3691</v>
      </c>
      <c r="AI759" t="s">
        <v>158</v>
      </c>
      <c r="AJ759" s="3">
        <v>75656</v>
      </c>
      <c r="AK759" t="s">
        <v>117</v>
      </c>
      <c r="AM759">
        <v>19032357934</v>
      </c>
      <c r="AO759" t="s">
        <v>12073</v>
      </c>
      <c r="AP759" t="s">
        <v>239</v>
      </c>
      <c r="AQ759" t="s">
        <v>991</v>
      </c>
      <c r="AR759" t="s">
        <v>992</v>
      </c>
      <c r="AS759" t="s">
        <v>993</v>
      </c>
      <c r="AT759" t="s">
        <v>994</v>
      </c>
      <c r="AU759" t="s">
        <v>995</v>
      </c>
      <c r="AV759" t="s">
        <v>996</v>
      </c>
      <c r="AW759" t="s">
        <v>158</v>
      </c>
      <c r="AX759" s="3">
        <v>78550</v>
      </c>
      <c r="AY759" t="s">
        <v>117</v>
      </c>
      <c r="AZ759" t="s">
        <v>124</v>
      </c>
      <c r="BA759">
        <v>19564408720</v>
      </c>
      <c r="BB759">
        <v>0</v>
      </c>
      <c r="BC759" t="s">
        <v>997</v>
      </c>
      <c r="BD759" t="s">
        <v>998</v>
      </c>
      <c r="BG759" t="s">
        <v>158</v>
      </c>
      <c r="BH759" s="1">
        <v>44125.833333333336</v>
      </c>
      <c r="BI759">
        <v>40</v>
      </c>
      <c r="BJ759">
        <v>8</v>
      </c>
      <c r="BK759">
        <v>0</v>
      </c>
      <c r="BL759">
        <v>0</v>
      </c>
      <c r="BM759">
        <v>8</v>
      </c>
      <c r="BN759">
        <v>8</v>
      </c>
      <c r="BO759">
        <v>8</v>
      </c>
      <c r="BP759">
        <v>8</v>
      </c>
      <c r="BQ759" t="str">
        <f>"1:00 PM"</f>
        <v>1:00 PM</v>
      </c>
      <c r="BR759" t="str">
        <f>"10:00 PM"</f>
        <v>10:00 PM</v>
      </c>
      <c r="BS759" t="s">
        <v>120</v>
      </c>
      <c r="BT759">
        <v>0</v>
      </c>
      <c r="BU759">
        <v>0</v>
      </c>
      <c r="BV759" t="s">
        <v>113</v>
      </c>
      <c r="BW759">
        <v>0</v>
      </c>
      <c r="BX759" t="s">
        <v>999</v>
      </c>
      <c r="BY759" t="s">
        <v>12070</v>
      </c>
      <c r="CA759" t="s">
        <v>3691</v>
      </c>
      <c r="CB759" t="s">
        <v>158</v>
      </c>
      <c r="CC759" s="3">
        <v>75656</v>
      </c>
      <c r="CD759" t="s">
        <v>3696</v>
      </c>
      <c r="CE759" t="s">
        <v>1861</v>
      </c>
      <c r="CF759" s="4">
        <v>9.09</v>
      </c>
      <c r="CG759" s="4">
        <v>12.27</v>
      </c>
      <c r="CJ759" t="s">
        <v>123</v>
      </c>
      <c r="CK759" t="s">
        <v>1004</v>
      </c>
      <c r="CL759" t="s">
        <v>12074</v>
      </c>
      <c r="CO759" t="s">
        <v>124</v>
      </c>
      <c r="CP759" t="s">
        <v>121</v>
      </c>
      <c r="CQ759" t="s">
        <v>121</v>
      </c>
      <c r="CR759" t="s">
        <v>113</v>
      </c>
      <c r="CS759" t="s">
        <v>121</v>
      </c>
      <c r="CT759" t="s">
        <v>121</v>
      </c>
      <c r="CU759" t="s">
        <v>121</v>
      </c>
      <c r="CV759" t="s">
        <v>2423</v>
      </c>
      <c r="CW759" t="str">
        <f>"19036392040"</f>
        <v>19036392040</v>
      </c>
      <c r="CX759" t="s">
        <v>12073</v>
      </c>
      <c r="CY759" t="s">
        <v>124</v>
      </c>
      <c r="CZ759" t="s">
        <v>126</v>
      </c>
      <c r="DA759" t="s">
        <v>113</v>
      </c>
      <c r="DB759" t="s">
        <v>121</v>
      </c>
      <c r="DC759" t="s">
        <v>121</v>
      </c>
      <c r="DD759" t="s">
        <v>113</v>
      </c>
    </row>
    <row r="760" spans="1:113" ht="15" customHeight="1" x14ac:dyDescent="0.25">
      <c r="A760" t="s">
        <v>3656</v>
      </c>
      <c r="B760" t="s">
        <v>852</v>
      </c>
      <c r="C760" s="1">
        <v>44126.465052777778</v>
      </c>
      <c r="D760" s="1">
        <v>44182</v>
      </c>
      <c r="E760" t="s">
        <v>113</v>
      </c>
      <c r="F760" t="s">
        <v>3657</v>
      </c>
      <c r="G760" t="s">
        <v>12786</v>
      </c>
      <c r="H760" t="s">
        <v>131</v>
      </c>
      <c r="I760">
        <v>72</v>
      </c>
      <c r="K760" s="1">
        <v>44203</v>
      </c>
      <c r="L760" s="1">
        <v>44469</v>
      </c>
      <c r="O760" t="s">
        <v>115</v>
      </c>
      <c r="P760" t="s">
        <v>3658</v>
      </c>
      <c r="Q760" t="s">
        <v>3659</v>
      </c>
      <c r="R760" t="s">
        <v>3660</v>
      </c>
      <c r="T760" t="s">
        <v>1317</v>
      </c>
      <c r="U760" t="s">
        <v>158</v>
      </c>
      <c r="V760" s="3">
        <v>77063</v>
      </c>
      <c r="W760" t="s">
        <v>117</v>
      </c>
      <c r="Y760">
        <v>17134625017</v>
      </c>
      <c r="AA760">
        <v>56173</v>
      </c>
      <c r="AB760" t="s">
        <v>3661</v>
      </c>
      <c r="AC760" t="s">
        <v>1014</v>
      </c>
      <c r="AD760" t="s">
        <v>3662</v>
      </c>
      <c r="AE760" t="s">
        <v>3663</v>
      </c>
      <c r="AF760" t="s">
        <v>3660</v>
      </c>
      <c r="AH760" t="s">
        <v>1317</v>
      </c>
      <c r="AI760" t="s">
        <v>158</v>
      </c>
      <c r="AJ760" s="3">
        <v>77063</v>
      </c>
      <c r="AK760" t="s">
        <v>117</v>
      </c>
      <c r="AM760">
        <v>17134625017</v>
      </c>
      <c r="AO760" t="s">
        <v>124</v>
      </c>
      <c r="AP760" t="s">
        <v>141</v>
      </c>
      <c r="AQ760" t="s">
        <v>162</v>
      </c>
      <c r="AR760" t="s">
        <v>163</v>
      </c>
      <c r="AS760" t="s">
        <v>164</v>
      </c>
      <c r="AT760" t="s">
        <v>1465</v>
      </c>
      <c r="AU760" t="s">
        <v>1509</v>
      </c>
      <c r="AV760" t="s">
        <v>157</v>
      </c>
      <c r="AW760" t="s">
        <v>158</v>
      </c>
      <c r="AX760" s="3">
        <v>78746</v>
      </c>
      <c r="AY760" t="s">
        <v>117</v>
      </c>
      <c r="BA760">
        <v>15123470007</v>
      </c>
      <c r="BC760" t="s">
        <v>3664</v>
      </c>
      <c r="BD760" t="s">
        <v>3665</v>
      </c>
      <c r="BE760" t="s">
        <v>158</v>
      </c>
      <c r="BF760" t="s">
        <v>3666</v>
      </c>
      <c r="BG760" t="s">
        <v>158</v>
      </c>
      <c r="BH760" s="1">
        <v>44125.833333333336</v>
      </c>
      <c r="BI760">
        <v>40</v>
      </c>
      <c r="BJ760">
        <v>0</v>
      </c>
      <c r="BK760">
        <v>8</v>
      </c>
      <c r="BL760">
        <v>8</v>
      </c>
      <c r="BM760">
        <v>8</v>
      </c>
      <c r="BN760">
        <v>8</v>
      </c>
      <c r="BO760">
        <v>8</v>
      </c>
      <c r="BP760">
        <v>0</v>
      </c>
      <c r="BQ760" t="str">
        <f>"6:30 AM"</f>
        <v>6:30 AM</v>
      </c>
      <c r="BR760" t="str">
        <f>"3:30 PM"</f>
        <v>3:30 PM</v>
      </c>
      <c r="BS760" t="s">
        <v>120</v>
      </c>
      <c r="BT760">
        <v>0</v>
      </c>
      <c r="BU760">
        <v>0</v>
      </c>
      <c r="BV760" t="s">
        <v>113</v>
      </c>
      <c r="BW760">
        <v>0</v>
      </c>
      <c r="BX760" t="s">
        <v>120</v>
      </c>
      <c r="BY760" t="s">
        <v>3660</v>
      </c>
      <c r="CA760" t="s">
        <v>1317</v>
      </c>
      <c r="CB760" t="s">
        <v>158</v>
      </c>
      <c r="CC760" s="3">
        <v>77063</v>
      </c>
      <c r="CD760" t="s">
        <v>1325</v>
      </c>
      <c r="CE760" t="s">
        <v>1326</v>
      </c>
      <c r="CF760" s="4">
        <v>13.93</v>
      </c>
      <c r="CH760" s="4">
        <v>20.9</v>
      </c>
      <c r="CJ760" t="s">
        <v>123</v>
      </c>
      <c r="CK760" t="s">
        <v>3667</v>
      </c>
      <c r="CL760" t="s">
        <v>3668</v>
      </c>
      <c r="CO760" t="s">
        <v>124</v>
      </c>
      <c r="CP760" t="s">
        <v>121</v>
      </c>
      <c r="CQ760" t="s">
        <v>121</v>
      </c>
      <c r="CR760" t="s">
        <v>121</v>
      </c>
      <c r="CS760" t="s">
        <v>121</v>
      </c>
      <c r="CT760" t="s">
        <v>121</v>
      </c>
      <c r="CU760" t="s">
        <v>121</v>
      </c>
      <c r="CV760" t="s">
        <v>3669</v>
      </c>
      <c r="CW760" t="str">
        <f>"17134625017"</f>
        <v>17134625017</v>
      </c>
      <c r="CX760" t="s">
        <v>3670</v>
      </c>
      <c r="CY760" t="s">
        <v>124</v>
      </c>
      <c r="CZ760" t="s">
        <v>126</v>
      </c>
      <c r="DA760" t="s">
        <v>113</v>
      </c>
      <c r="DB760" t="s">
        <v>113</v>
      </c>
      <c r="DC760" t="s">
        <v>121</v>
      </c>
      <c r="DD760" t="s">
        <v>113</v>
      </c>
    </row>
    <row r="761" spans="1:113" ht="15" customHeight="1" x14ac:dyDescent="0.25">
      <c r="A761" t="s">
        <v>9472</v>
      </c>
      <c r="B761" t="s">
        <v>129</v>
      </c>
      <c r="C761" s="1">
        <v>44126.482270601853</v>
      </c>
      <c r="D761" s="1">
        <v>44187</v>
      </c>
      <c r="E761" t="s">
        <v>113</v>
      </c>
      <c r="F761" t="s">
        <v>4459</v>
      </c>
      <c r="G761" t="s">
        <v>12786</v>
      </c>
      <c r="H761" t="s">
        <v>131</v>
      </c>
      <c r="I761">
        <v>16</v>
      </c>
      <c r="J761">
        <v>16</v>
      </c>
      <c r="K761" s="1">
        <v>44201</v>
      </c>
      <c r="L761" s="1">
        <v>44501</v>
      </c>
      <c r="M761" s="1">
        <v>44201</v>
      </c>
      <c r="N761" s="1">
        <v>44501</v>
      </c>
      <c r="O761" t="s">
        <v>115</v>
      </c>
      <c r="P761" t="s">
        <v>9473</v>
      </c>
      <c r="R761" t="s">
        <v>9474</v>
      </c>
      <c r="T761" t="s">
        <v>6632</v>
      </c>
      <c r="U761" t="s">
        <v>158</v>
      </c>
      <c r="V761" s="3">
        <v>77433</v>
      </c>
      <c r="W761" t="s">
        <v>117</v>
      </c>
      <c r="Y761">
        <v>12813730378</v>
      </c>
      <c r="AA761">
        <v>56173</v>
      </c>
      <c r="AB761" t="s">
        <v>9475</v>
      </c>
      <c r="AC761" t="s">
        <v>9476</v>
      </c>
      <c r="AD761" t="s">
        <v>2885</v>
      </c>
      <c r="AE761" t="s">
        <v>1508</v>
      </c>
      <c r="AF761" t="s">
        <v>9477</v>
      </c>
      <c r="AH761" t="s">
        <v>6630</v>
      </c>
      <c r="AI761" t="s">
        <v>158</v>
      </c>
      <c r="AJ761" s="3">
        <v>77433</v>
      </c>
      <c r="AK761" t="s">
        <v>117</v>
      </c>
      <c r="AM761">
        <v>12813730378</v>
      </c>
      <c r="AO761" t="s">
        <v>124</v>
      </c>
      <c r="AP761" t="s">
        <v>141</v>
      </c>
      <c r="AQ761" t="s">
        <v>162</v>
      </c>
      <c r="AR761" t="s">
        <v>163</v>
      </c>
      <c r="AS761" t="s">
        <v>164</v>
      </c>
      <c r="AT761" t="s">
        <v>1465</v>
      </c>
      <c r="AU761" t="s">
        <v>1509</v>
      </c>
      <c r="AV761" t="s">
        <v>157</v>
      </c>
      <c r="AW761" t="s">
        <v>158</v>
      </c>
      <c r="AX761" s="3">
        <v>78746</v>
      </c>
      <c r="AY761" t="s">
        <v>117</v>
      </c>
      <c r="BA761">
        <v>15123470007</v>
      </c>
      <c r="BC761" t="s">
        <v>9478</v>
      </c>
      <c r="BD761" t="s">
        <v>3665</v>
      </c>
      <c r="BE761" t="s">
        <v>158</v>
      </c>
      <c r="BF761" t="s">
        <v>3666</v>
      </c>
      <c r="BG761" t="s">
        <v>158</v>
      </c>
      <c r="BH761" s="1">
        <v>44125.833333333336</v>
      </c>
      <c r="BI761">
        <v>40</v>
      </c>
      <c r="BJ761">
        <v>0</v>
      </c>
      <c r="BK761">
        <v>8</v>
      </c>
      <c r="BL761">
        <v>8</v>
      </c>
      <c r="BM761">
        <v>8</v>
      </c>
      <c r="BN761">
        <v>8</v>
      </c>
      <c r="BO761">
        <v>8</v>
      </c>
      <c r="BP761">
        <v>0</v>
      </c>
      <c r="BQ761" t="str">
        <f>"7:00 AM"</f>
        <v>7:00 AM</v>
      </c>
      <c r="BR761" t="str">
        <f>"4:00 PM"</f>
        <v>4:00 PM</v>
      </c>
      <c r="BS761" t="s">
        <v>120</v>
      </c>
      <c r="BT761">
        <v>0</v>
      </c>
      <c r="BU761">
        <v>3</v>
      </c>
      <c r="BV761" t="s">
        <v>113</v>
      </c>
      <c r="BW761">
        <v>0</v>
      </c>
      <c r="BX761" t="s">
        <v>120</v>
      </c>
      <c r="BY761" t="s">
        <v>9479</v>
      </c>
      <c r="CA761" t="s">
        <v>6630</v>
      </c>
      <c r="CB761" t="s">
        <v>158</v>
      </c>
      <c r="CC761" s="3">
        <v>77433</v>
      </c>
      <c r="CD761" t="s">
        <v>1325</v>
      </c>
      <c r="CE761" t="s">
        <v>1326</v>
      </c>
      <c r="CF761" s="4">
        <v>14.04</v>
      </c>
      <c r="CG761" s="4">
        <v>14.5</v>
      </c>
      <c r="CH761" s="4">
        <v>21.06</v>
      </c>
      <c r="CI761" s="4">
        <v>21.75</v>
      </c>
      <c r="CJ761" t="s">
        <v>123</v>
      </c>
      <c r="CK761" t="s">
        <v>9480</v>
      </c>
      <c r="CL761" t="s">
        <v>9481</v>
      </c>
      <c r="CO761" t="s">
        <v>124</v>
      </c>
      <c r="CP761" t="s">
        <v>121</v>
      </c>
      <c r="CQ761" t="s">
        <v>121</v>
      </c>
      <c r="CR761" t="s">
        <v>121</v>
      </c>
      <c r="CS761" t="s">
        <v>113</v>
      </c>
      <c r="CT761" t="s">
        <v>121</v>
      </c>
      <c r="CU761" t="s">
        <v>121</v>
      </c>
      <c r="CV761" t="s">
        <v>9482</v>
      </c>
      <c r="CW761" t="str">
        <f>"12813730378"</f>
        <v>12813730378</v>
      </c>
      <c r="CX761" t="s">
        <v>9483</v>
      </c>
      <c r="CY761" t="s">
        <v>124</v>
      </c>
      <c r="CZ761" t="s">
        <v>126</v>
      </c>
      <c r="DA761" t="s">
        <v>113</v>
      </c>
      <c r="DB761" t="s">
        <v>121</v>
      </c>
      <c r="DC761" t="s">
        <v>121</v>
      </c>
      <c r="DD761" t="s">
        <v>113</v>
      </c>
    </row>
    <row r="762" spans="1:113" ht="15" customHeight="1" x14ac:dyDescent="0.25">
      <c r="A762" t="s">
        <v>10203</v>
      </c>
      <c r="B762" t="s">
        <v>852</v>
      </c>
      <c r="C762" s="1">
        <v>44126.521231712963</v>
      </c>
      <c r="D762" s="1">
        <v>44167</v>
      </c>
      <c r="E762" t="s">
        <v>113</v>
      </c>
      <c r="F762" t="s">
        <v>3170</v>
      </c>
      <c r="G762" t="s">
        <v>12786</v>
      </c>
      <c r="H762" t="s">
        <v>131</v>
      </c>
      <c r="I762">
        <v>120</v>
      </c>
      <c r="K762" s="1">
        <v>44211</v>
      </c>
      <c r="L762" s="1">
        <v>44514</v>
      </c>
      <c r="O762" t="s">
        <v>132</v>
      </c>
      <c r="P762" t="s">
        <v>10204</v>
      </c>
      <c r="R762" t="s">
        <v>10205</v>
      </c>
      <c r="T762" t="s">
        <v>10206</v>
      </c>
      <c r="U762" t="s">
        <v>1200</v>
      </c>
      <c r="V762" s="3">
        <v>20744</v>
      </c>
      <c r="W762" t="s">
        <v>117</v>
      </c>
      <c r="Y762">
        <v>13015670210</v>
      </c>
      <c r="AA762">
        <v>56173</v>
      </c>
      <c r="AB762" t="s">
        <v>10207</v>
      </c>
      <c r="AC762" t="s">
        <v>9611</v>
      </c>
      <c r="AE762" t="s">
        <v>10208</v>
      </c>
      <c r="AF762" t="s">
        <v>10205</v>
      </c>
      <c r="AH762" t="s">
        <v>10206</v>
      </c>
      <c r="AI762" t="s">
        <v>1200</v>
      </c>
      <c r="AJ762" s="3">
        <v>20744</v>
      </c>
      <c r="AK762" t="s">
        <v>117</v>
      </c>
      <c r="AM762">
        <v>13015670210</v>
      </c>
      <c r="AO762" t="s">
        <v>10209</v>
      </c>
      <c r="AP762" t="s">
        <v>239</v>
      </c>
      <c r="AQ762" t="s">
        <v>1548</v>
      </c>
      <c r="AR762" t="s">
        <v>1549</v>
      </c>
      <c r="AS762" t="s">
        <v>1550</v>
      </c>
      <c r="AT762" t="s">
        <v>1551</v>
      </c>
      <c r="AV762" t="s">
        <v>1552</v>
      </c>
      <c r="AW762" t="s">
        <v>610</v>
      </c>
      <c r="AX762" s="3">
        <v>23223</v>
      </c>
      <c r="AY762" t="s">
        <v>117</v>
      </c>
      <c r="AZ762" t="s">
        <v>610</v>
      </c>
      <c r="BA762">
        <v>18043019607</v>
      </c>
      <c r="BC762" t="s">
        <v>1553</v>
      </c>
      <c r="BD762" t="s">
        <v>1554</v>
      </c>
      <c r="BG762" t="s">
        <v>1200</v>
      </c>
      <c r="BH762" s="1">
        <v>44123.833333333336</v>
      </c>
      <c r="BI762">
        <v>40</v>
      </c>
      <c r="BJ762">
        <v>0</v>
      </c>
      <c r="BK762">
        <v>8</v>
      </c>
      <c r="BL762">
        <v>8</v>
      </c>
      <c r="BM762">
        <v>8</v>
      </c>
      <c r="BN762">
        <v>8</v>
      </c>
      <c r="BO762">
        <v>8</v>
      </c>
      <c r="BP762">
        <v>0</v>
      </c>
      <c r="BQ762" t="str">
        <f>"7:00 AM"</f>
        <v>7:00 AM</v>
      </c>
      <c r="BR762" t="str">
        <f>"3:00 PM"</f>
        <v>3:00 PM</v>
      </c>
      <c r="BS762" t="s">
        <v>120</v>
      </c>
      <c r="BT762">
        <v>0</v>
      </c>
      <c r="BU762">
        <v>3</v>
      </c>
      <c r="BV762" t="s">
        <v>113</v>
      </c>
      <c r="BW762">
        <v>0</v>
      </c>
      <c r="BX762" s="2" t="s">
        <v>10210</v>
      </c>
      <c r="BY762" t="s">
        <v>10205</v>
      </c>
      <c r="CA762" t="s">
        <v>10206</v>
      </c>
      <c r="CB762" t="s">
        <v>1200</v>
      </c>
      <c r="CC762" s="3">
        <v>20744</v>
      </c>
      <c r="CD762" t="s">
        <v>2141</v>
      </c>
      <c r="CE762" t="s">
        <v>1652</v>
      </c>
      <c r="CF762" s="4">
        <v>16.25</v>
      </c>
      <c r="CH762" s="4">
        <v>24.38</v>
      </c>
      <c r="CJ762" t="s">
        <v>123</v>
      </c>
      <c r="CK762" t="s">
        <v>10211</v>
      </c>
      <c r="CL762" t="s">
        <v>10212</v>
      </c>
      <c r="CO762" t="s">
        <v>124</v>
      </c>
      <c r="CP762" t="s">
        <v>121</v>
      </c>
      <c r="CQ762" t="s">
        <v>121</v>
      </c>
      <c r="CR762" t="s">
        <v>121</v>
      </c>
      <c r="CS762" t="s">
        <v>113</v>
      </c>
      <c r="CT762" t="s">
        <v>121</v>
      </c>
      <c r="CU762" t="s">
        <v>113</v>
      </c>
      <c r="CV762" t="s">
        <v>1560</v>
      </c>
      <c r="CW762" t="str">
        <f>"13015670210"</f>
        <v>13015670210</v>
      </c>
      <c r="CX762" t="s">
        <v>10209</v>
      </c>
      <c r="CY762" t="s">
        <v>124</v>
      </c>
      <c r="CZ762" t="s">
        <v>126</v>
      </c>
      <c r="DA762" t="s">
        <v>113</v>
      </c>
      <c r="DB762" t="s">
        <v>121</v>
      </c>
      <c r="DC762" t="s">
        <v>121</v>
      </c>
      <c r="DD762" t="s">
        <v>113</v>
      </c>
      <c r="DE762" t="s">
        <v>1548</v>
      </c>
      <c r="DF762" t="s">
        <v>1549</v>
      </c>
      <c r="DG762" t="s">
        <v>931</v>
      </c>
      <c r="DH762" t="s">
        <v>1554</v>
      </c>
      <c r="DI762" t="s">
        <v>1553</v>
      </c>
    </row>
    <row r="763" spans="1:113" ht="15" customHeight="1" x14ac:dyDescent="0.25">
      <c r="A763" t="s">
        <v>9441</v>
      </c>
      <c r="B763" t="s">
        <v>129</v>
      </c>
      <c r="C763" s="1">
        <v>44126.750041666666</v>
      </c>
      <c r="D763" s="1">
        <v>44183</v>
      </c>
      <c r="E763" t="s">
        <v>113</v>
      </c>
      <c r="F763" t="s">
        <v>3657</v>
      </c>
      <c r="G763" t="s">
        <v>12786</v>
      </c>
      <c r="H763" t="s">
        <v>131</v>
      </c>
      <c r="I763">
        <v>22</v>
      </c>
      <c r="J763">
        <v>22</v>
      </c>
      <c r="K763" s="1">
        <v>44201</v>
      </c>
      <c r="L763" s="1">
        <v>44501</v>
      </c>
      <c r="M763" s="1">
        <v>44201</v>
      </c>
      <c r="N763" s="1">
        <v>44501</v>
      </c>
      <c r="O763" t="s">
        <v>115</v>
      </c>
      <c r="P763" t="s">
        <v>9442</v>
      </c>
      <c r="R763" t="s">
        <v>9443</v>
      </c>
      <c r="T763" t="s">
        <v>3826</v>
      </c>
      <c r="U763" t="s">
        <v>158</v>
      </c>
      <c r="V763" s="3">
        <v>78209</v>
      </c>
      <c r="W763" t="s">
        <v>117</v>
      </c>
      <c r="Y763">
        <v>12108261777</v>
      </c>
      <c r="AA763">
        <v>56173</v>
      </c>
      <c r="AB763" t="s">
        <v>6113</v>
      </c>
      <c r="AC763" t="s">
        <v>9444</v>
      </c>
      <c r="AD763" t="s">
        <v>731</v>
      </c>
      <c r="AE763" t="s">
        <v>6861</v>
      </c>
      <c r="AF763" t="s">
        <v>9445</v>
      </c>
      <c r="AH763" t="s">
        <v>1424</v>
      </c>
      <c r="AI763" t="s">
        <v>158</v>
      </c>
      <c r="AJ763" s="3">
        <v>78209</v>
      </c>
      <c r="AK763" t="s">
        <v>117</v>
      </c>
      <c r="AM763">
        <v>12108261777</v>
      </c>
      <c r="AO763" t="s">
        <v>124</v>
      </c>
      <c r="AP763" t="s">
        <v>141</v>
      </c>
      <c r="AQ763" t="s">
        <v>162</v>
      </c>
      <c r="AR763" t="s">
        <v>163</v>
      </c>
      <c r="AS763" t="s">
        <v>164</v>
      </c>
      <c r="AT763" t="s">
        <v>1465</v>
      </c>
      <c r="AU763" t="s">
        <v>1509</v>
      </c>
      <c r="AV763" t="s">
        <v>157</v>
      </c>
      <c r="AW763" t="s">
        <v>158</v>
      </c>
      <c r="AX763" s="3">
        <v>78746</v>
      </c>
      <c r="AY763" t="s">
        <v>117</v>
      </c>
      <c r="BA763">
        <v>15123470007</v>
      </c>
      <c r="BC763" t="s">
        <v>3664</v>
      </c>
      <c r="BD763" t="s">
        <v>3665</v>
      </c>
      <c r="BE763" t="s">
        <v>158</v>
      </c>
      <c r="BF763" t="s">
        <v>3666</v>
      </c>
      <c r="BG763" t="s">
        <v>158</v>
      </c>
      <c r="BH763" s="1">
        <v>44125.833333333336</v>
      </c>
      <c r="BI763">
        <v>40</v>
      </c>
      <c r="BJ763">
        <v>0</v>
      </c>
      <c r="BK763">
        <v>8</v>
      </c>
      <c r="BL763">
        <v>8</v>
      </c>
      <c r="BM763">
        <v>8</v>
      </c>
      <c r="BN763">
        <v>8</v>
      </c>
      <c r="BO763">
        <v>8</v>
      </c>
      <c r="BP763">
        <v>0</v>
      </c>
      <c r="BQ763" t="str">
        <f>"7:30 AM"</f>
        <v>7:30 AM</v>
      </c>
      <c r="BR763" t="str">
        <f>"4:30 PM"</f>
        <v>4:30 PM</v>
      </c>
      <c r="BS763" t="s">
        <v>120</v>
      </c>
      <c r="BT763">
        <v>0</v>
      </c>
      <c r="BU763">
        <v>3</v>
      </c>
      <c r="BV763" t="s">
        <v>113</v>
      </c>
      <c r="BW763">
        <v>0</v>
      </c>
      <c r="BX763" t="s">
        <v>9446</v>
      </c>
      <c r="BY763" t="s">
        <v>9445</v>
      </c>
      <c r="CA763" t="s">
        <v>1424</v>
      </c>
      <c r="CB763" t="s">
        <v>158</v>
      </c>
      <c r="CC763" s="3">
        <v>78209</v>
      </c>
      <c r="CD763" t="s">
        <v>2197</v>
      </c>
      <c r="CE763" t="s">
        <v>2198</v>
      </c>
      <c r="CF763" s="4">
        <v>14</v>
      </c>
      <c r="CG763" s="4">
        <v>14.79</v>
      </c>
      <c r="CH763" s="4">
        <v>21</v>
      </c>
      <c r="CI763" s="4">
        <v>22.19</v>
      </c>
      <c r="CJ763" t="s">
        <v>123</v>
      </c>
      <c r="CK763" t="s">
        <v>9447</v>
      </c>
      <c r="CL763" t="s">
        <v>9448</v>
      </c>
      <c r="CO763" t="s">
        <v>124</v>
      </c>
      <c r="CP763" t="s">
        <v>121</v>
      </c>
      <c r="CQ763" t="s">
        <v>121</v>
      </c>
      <c r="CR763" t="s">
        <v>121</v>
      </c>
      <c r="CS763" t="s">
        <v>113</v>
      </c>
      <c r="CT763" t="s">
        <v>121</v>
      </c>
      <c r="CU763" t="s">
        <v>113</v>
      </c>
      <c r="CV763" t="s">
        <v>5122</v>
      </c>
      <c r="CW763" t="str">
        <f>"12108261777"</f>
        <v>12108261777</v>
      </c>
      <c r="CX763" t="s">
        <v>9449</v>
      </c>
      <c r="CY763" t="s">
        <v>124</v>
      </c>
      <c r="CZ763" t="s">
        <v>126</v>
      </c>
      <c r="DA763" t="s">
        <v>113</v>
      </c>
      <c r="DB763" t="s">
        <v>113</v>
      </c>
      <c r="DC763" t="s">
        <v>121</v>
      </c>
      <c r="DD763" t="s">
        <v>113</v>
      </c>
    </row>
    <row r="764" spans="1:113" ht="15" customHeight="1" x14ac:dyDescent="0.25">
      <c r="A764" t="s">
        <v>4578</v>
      </c>
      <c r="B764" t="s">
        <v>852</v>
      </c>
      <c r="C764" s="1">
        <v>44126.811425925924</v>
      </c>
      <c r="D764" s="1">
        <v>44148</v>
      </c>
      <c r="E764" t="s">
        <v>113</v>
      </c>
      <c r="F764" t="s">
        <v>4579</v>
      </c>
      <c r="G764" t="s">
        <v>12816</v>
      </c>
      <c r="H764" t="s">
        <v>1999</v>
      </c>
      <c r="I764">
        <v>25</v>
      </c>
      <c r="K764" s="1">
        <v>44202</v>
      </c>
      <c r="L764" s="1">
        <v>44438</v>
      </c>
      <c r="O764" t="s">
        <v>132</v>
      </c>
      <c r="P764" t="s">
        <v>4580</v>
      </c>
      <c r="Q764" t="s">
        <v>4580</v>
      </c>
      <c r="R764" t="s">
        <v>4581</v>
      </c>
      <c r="T764" t="s">
        <v>4582</v>
      </c>
      <c r="U764" t="s">
        <v>234</v>
      </c>
      <c r="V764" s="3">
        <v>32352</v>
      </c>
      <c r="W764" t="s">
        <v>117</v>
      </c>
      <c r="Y764">
        <v>18504436908</v>
      </c>
      <c r="AA764">
        <v>722514</v>
      </c>
      <c r="AB764" t="s">
        <v>4583</v>
      </c>
      <c r="AC764" t="s">
        <v>4584</v>
      </c>
      <c r="AD764" t="s">
        <v>4585</v>
      </c>
      <c r="AE764" t="s">
        <v>4586</v>
      </c>
      <c r="AF764" t="s">
        <v>4587</v>
      </c>
      <c r="AH764" t="s">
        <v>4582</v>
      </c>
      <c r="AI764" t="s">
        <v>234</v>
      </c>
      <c r="AJ764" s="3">
        <v>32352</v>
      </c>
      <c r="AK764" t="s">
        <v>117</v>
      </c>
      <c r="AM764">
        <v>18504436908</v>
      </c>
      <c r="AO764" t="s">
        <v>4588</v>
      </c>
      <c r="BG764" t="s">
        <v>348</v>
      </c>
      <c r="BH764" s="1">
        <v>44126.833333333336</v>
      </c>
      <c r="BI764">
        <v>35</v>
      </c>
      <c r="BJ764">
        <v>7</v>
      </c>
      <c r="BK764">
        <v>7</v>
      </c>
      <c r="BL764">
        <v>7</v>
      </c>
      <c r="BM764">
        <v>0</v>
      </c>
      <c r="BN764">
        <v>0</v>
      </c>
      <c r="BO764">
        <v>7</v>
      </c>
      <c r="BP764">
        <v>7</v>
      </c>
      <c r="BQ764" t="str">
        <f>"8:00 AM"</f>
        <v>8:00 AM</v>
      </c>
      <c r="BR764" t="str">
        <f>"4:00 PM"</f>
        <v>4:00 PM</v>
      </c>
      <c r="BS764" t="s">
        <v>526</v>
      </c>
      <c r="BT764">
        <v>0</v>
      </c>
      <c r="BU764">
        <v>2</v>
      </c>
      <c r="BV764" t="s">
        <v>113</v>
      </c>
      <c r="BW764">
        <v>0</v>
      </c>
      <c r="BX764" s="2" t="s">
        <v>4589</v>
      </c>
      <c r="BY764" t="s">
        <v>4590</v>
      </c>
      <c r="CA764" t="s">
        <v>4591</v>
      </c>
      <c r="CB764" t="s">
        <v>348</v>
      </c>
      <c r="CC764" s="3">
        <v>30058</v>
      </c>
      <c r="CD764" t="s">
        <v>4592</v>
      </c>
      <c r="CE764" t="s">
        <v>1250</v>
      </c>
      <c r="CF764" s="4">
        <v>10.66</v>
      </c>
      <c r="CG764" s="4">
        <v>10.66</v>
      </c>
      <c r="CH764" s="4">
        <v>0</v>
      </c>
      <c r="CI764" s="4">
        <v>0</v>
      </c>
      <c r="CJ764" t="s">
        <v>123</v>
      </c>
      <c r="CL764" t="s">
        <v>4593</v>
      </c>
      <c r="CO764" t="s">
        <v>124</v>
      </c>
      <c r="CP764" t="s">
        <v>121</v>
      </c>
      <c r="CQ764" t="s">
        <v>121</v>
      </c>
      <c r="CR764" t="s">
        <v>113</v>
      </c>
      <c r="CS764" t="s">
        <v>113</v>
      </c>
      <c r="CT764" t="s">
        <v>121</v>
      </c>
      <c r="CU764" t="s">
        <v>121</v>
      </c>
      <c r="CV764" t="s">
        <v>4594</v>
      </c>
      <c r="CW764" t="str">
        <f>"N/A"</f>
        <v>N/A</v>
      </c>
      <c r="CX764" t="s">
        <v>4588</v>
      </c>
      <c r="CY764" t="s">
        <v>4595</v>
      </c>
      <c r="CZ764" t="s">
        <v>126</v>
      </c>
      <c r="DA764" t="s">
        <v>113</v>
      </c>
      <c r="DB764" t="s">
        <v>113</v>
      </c>
      <c r="DC764" t="s">
        <v>121</v>
      </c>
      <c r="DD764" t="s">
        <v>113</v>
      </c>
    </row>
    <row r="765" spans="1:113" ht="15" customHeight="1" x14ac:dyDescent="0.25">
      <c r="A765" t="s">
        <v>11572</v>
      </c>
      <c r="B765" t="s">
        <v>129</v>
      </c>
      <c r="C765" s="1">
        <v>44127.432839351852</v>
      </c>
      <c r="D765" s="1">
        <v>44179</v>
      </c>
      <c r="E765" t="s">
        <v>113</v>
      </c>
      <c r="F765" t="s">
        <v>11573</v>
      </c>
      <c r="G765" t="s">
        <v>12786</v>
      </c>
      <c r="H765" t="s">
        <v>131</v>
      </c>
      <c r="I765">
        <v>31</v>
      </c>
      <c r="J765">
        <v>31</v>
      </c>
      <c r="K765" s="1">
        <v>44217</v>
      </c>
      <c r="L765" s="1">
        <v>44501</v>
      </c>
      <c r="M765" s="1">
        <v>44217</v>
      </c>
      <c r="N765" s="1">
        <v>44501</v>
      </c>
      <c r="O765" t="s">
        <v>115</v>
      </c>
      <c r="P765" t="s">
        <v>11574</v>
      </c>
      <c r="Q765" t="s">
        <v>11575</v>
      </c>
      <c r="R765" t="s">
        <v>11576</v>
      </c>
      <c r="T765" t="s">
        <v>2848</v>
      </c>
      <c r="U765" t="s">
        <v>1047</v>
      </c>
      <c r="V765" s="3">
        <v>63011</v>
      </c>
      <c r="W765" t="s">
        <v>117</v>
      </c>
      <c r="Y765">
        <v>16364581000</v>
      </c>
      <c r="AA765">
        <v>54132</v>
      </c>
      <c r="AB765" t="s">
        <v>1013</v>
      </c>
      <c r="AC765" t="s">
        <v>2407</v>
      </c>
      <c r="AE765" t="s">
        <v>1363</v>
      </c>
      <c r="AF765" t="s">
        <v>11576</v>
      </c>
      <c r="AH765" t="s">
        <v>2848</v>
      </c>
      <c r="AI765" t="s">
        <v>1047</v>
      </c>
      <c r="AJ765" s="3">
        <v>63011</v>
      </c>
      <c r="AK765" t="s">
        <v>117</v>
      </c>
      <c r="AM765">
        <v>16364581000</v>
      </c>
      <c r="AO765" t="s">
        <v>517</v>
      </c>
      <c r="AP765" t="s">
        <v>141</v>
      </c>
      <c r="AQ765" t="s">
        <v>2301</v>
      </c>
      <c r="AR765" t="s">
        <v>2302</v>
      </c>
      <c r="AS765" t="s">
        <v>1717</v>
      </c>
      <c r="AT765" t="s">
        <v>2303</v>
      </c>
      <c r="AU765" t="s">
        <v>2304</v>
      </c>
      <c r="AV765" t="s">
        <v>2300</v>
      </c>
      <c r="AW765" t="s">
        <v>158</v>
      </c>
      <c r="AX765" s="3">
        <v>78746</v>
      </c>
      <c r="AY765" t="s">
        <v>117</v>
      </c>
      <c r="BA765">
        <v>15123470007</v>
      </c>
      <c r="BC765" t="s">
        <v>2305</v>
      </c>
      <c r="BD765" t="s">
        <v>1511</v>
      </c>
      <c r="BE765" t="s">
        <v>158</v>
      </c>
      <c r="BF765" t="s">
        <v>402</v>
      </c>
      <c r="BG765" t="s">
        <v>1047</v>
      </c>
      <c r="BH765" s="1">
        <v>44126.833333333336</v>
      </c>
      <c r="BI765">
        <v>40</v>
      </c>
      <c r="BJ765">
        <v>0</v>
      </c>
      <c r="BK765">
        <v>8</v>
      </c>
      <c r="BL765">
        <v>8</v>
      </c>
      <c r="BM765">
        <v>8</v>
      </c>
      <c r="BN765">
        <v>8</v>
      </c>
      <c r="BO765">
        <v>8</v>
      </c>
      <c r="BP765">
        <v>0</v>
      </c>
      <c r="BQ765" t="str">
        <f>"7:00 AM"</f>
        <v>7:00 AM</v>
      </c>
      <c r="BR765" t="str">
        <f>"4:00 PM"</f>
        <v>4:00 PM</v>
      </c>
      <c r="BS765" t="s">
        <v>120</v>
      </c>
      <c r="BT765">
        <v>0</v>
      </c>
      <c r="BU765">
        <v>3</v>
      </c>
      <c r="BV765" t="s">
        <v>113</v>
      </c>
      <c r="BW765">
        <v>0</v>
      </c>
      <c r="BX765" t="s">
        <v>11577</v>
      </c>
      <c r="BY765" t="s">
        <v>11578</v>
      </c>
      <c r="CA765" t="s">
        <v>2848</v>
      </c>
      <c r="CB765" t="s">
        <v>1047</v>
      </c>
      <c r="CC765" s="3">
        <v>63069</v>
      </c>
      <c r="CD765" t="s">
        <v>3798</v>
      </c>
      <c r="CE765" t="s">
        <v>1056</v>
      </c>
      <c r="CF765" s="4">
        <v>15.37</v>
      </c>
      <c r="CG765" s="4">
        <v>18.5</v>
      </c>
      <c r="CH765" s="4">
        <v>23.06</v>
      </c>
      <c r="CI765" s="4">
        <v>27.75</v>
      </c>
      <c r="CJ765" t="s">
        <v>123</v>
      </c>
      <c r="CK765" t="s">
        <v>11579</v>
      </c>
      <c r="CL765" t="s">
        <v>11580</v>
      </c>
      <c r="CO765" t="s">
        <v>124</v>
      </c>
      <c r="CP765" t="s">
        <v>121</v>
      </c>
      <c r="CQ765" t="s">
        <v>121</v>
      </c>
      <c r="CR765" t="s">
        <v>121</v>
      </c>
      <c r="CS765" t="s">
        <v>121</v>
      </c>
      <c r="CT765" t="s">
        <v>121</v>
      </c>
      <c r="CU765" t="s">
        <v>121</v>
      </c>
      <c r="CV765" t="s">
        <v>11581</v>
      </c>
      <c r="CW765" t="str">
        <f>"16364581000"</f>
        <v>16364581000</v>
      </c>
      <c r="CX765" t="s">
        <v>11582</v>
      </c>
      <c r="CY765" t="s">
        <v>124</v>
      </c>
      <c r="CZ765" t="s">
        <v>126</v>
      </c>
      <c r="DA765" t="s">
        <v>113</v>
      </c>
      <c r="DB765" t="s">
        <v>113</v>
      </c>
      <c r="DC765" t="s">
        <v>121</v>
      </c>
      <c r="DD765" t="s">
        <v>113</v>
      </c>
    </row>
    <row r="766" spans="1:113" ht="15" customHeight="1" x14ac:dyDescent="0.25">
      <c r="A766" t="s">
        <v>10145</v>
      </c>
      <c r="B766" t="s">
        <v>1009</v>
      </c>
      <c r="C766" s="1">
        <v>44127.463070370373</v>
      </c>
      <c r="D766" s="1">
        <v>44187</v>
      </c>
      <c r="E766" t="s">
        <v>113</v>
      </c>
      <c r="F766" t="s">
        <v>3275</v>
      </c>
      <c r="G766" t="s">
        <v>12798</v>
      </c>
      <c r="H766" t="s">
        <v>649</v>
      </c>
      <c r="I766">
        <v>20</v>
      </c>
      <c r="J766">
        <v>20</v>
      </c>
      <c r="K766" s="1">
        <v>44202</v>
      </c>
      <c r="L766" s="1">
        <v>44504</v>
      </c>
      <c r="M766" s="1">
        <v>44202</v>
      </c>
      <c r="N766" s="1">
        <v>44504</v>
      </c>
      <c r="O766" t="s">
        <v>132</v>
      </c>
      <c r="P766" t="s">
        <v>10146</v>
      </c>
      <c r="Q766" t="s">
        <v>10147</v>
      </c>
      <c r="R766" t="s">
        <v>10148</v>
      </c>
      <c r="T766" t="s">
        <v>10149</v>
      </c>
      <c r="U766" t="s">
        <v>299</v>
      </c>
      <c r="V766" s="3">
        <v>95482</v>
      </c>
      <c r="W766" t="s">
        <v>117</v>
      </c>
      <c r="X766" t="s">
        <v>3815</v>
      </c>
      <c r="Y766">
        <v>17073916581</v>
      </c>
      <c r="Z766">
        <v>0</v>
      </c>
      <c r="AA766">
        <v>71399</v>
      </c>
      <c r="AB766" t="s">
        <v>10150</v>
      </c>
      <c r="AC766" t="s">
        <v>10151</v>
      </c>
      <c r="AE766" t="s">
        <v>1159</v>
      </c>
      <c r="AF766" t="s">
        <v>10148</v>
      </c>
      <c r="AH766" t="s">
        <v>10149</v>
      </c>
      <c r="AI766" t="s">
        <v>299</v>
      </c>
      <c r="AJ766" s="3">
        <v>95482</v>
      </c>
      <c r="AK766" t="s">
        <v>117</v>
      </c>
      <c r="AM766">
        <v>17073916581</v>
      </c>
      <c r="AN766">
        <v>0</v>
      </c>
      <c r="AO766" t="s">
        <v>10152</v>
      </c>
      <c r="AP766" t="s">
        <v>239</v>
      </c>
      <c r="AQ766" t="s">
        <v>991</v>
      </c>
      <c r="AR766" t="s">
        <v>992</v>
      </c>
      <c r="AS766" t="s">
        <v>993</v>
      </c>
      <c r="AT766" t="s">
        <v>994</v>
      </c>
      <c r="AU766" t="s">
        <v>995</v>
      </c>
      <c r="AV766" t="s">
        <v>996</v>
      </c>
      <c r="AW766" t="s">
        <v>158</v>
      </c>
      <c r="AX766" s="3">
        <v>78550</v>
      </c>
      <c r="AY766" t="s">
        <v>117</v>
      </c>
      <c r="AZ766" t="s">
        <v>124</v>
      </c>
      <c r="BA766">
        <v>19564408720</v>
      </c>
      <c r="BB766">
        <v>0</v>
      </c>
      <c r="BC766" t="s">
        <v>1143</v>
      </c>
      <c r="BD766" t="s">
        <v>998</v>
      </c>
      <c r="BG766" t="s">
        <v>299</v>
      </c>
      <c r="BH766" s="1">
        <v>44126.833333333336</v>
      </c>
      <c r="BI766">
        <v>40</v>
      </c>
      <c r="BJ766">
        <v>8</v>
      </c>
      <c r="BK766">
        <v>0</v>
      </c>
      <c r="BL766">
        <v>0</v>
      </c>
      <c r="BM766">
        <v>8</v>
      </c>
      <c r="BN766">
        <v>8</v>
      </c>
      <c r="BO766">
        <v>8</v>
      </c>
      <c r="BP766">
        <v>8</v>
      </c>
      <c r="BQ766" t="str">
        <f>"1:00 PM"</f>
        <v>1:00 PM</v>
      </c>
      <c r="BR766" t="str">
        <f>"10:00 PM"</f>
        <v>10:00 PM</v>
      </c>
      <c r="BS766" t="s">
        <v>120</v>
      </c>
      <c r="BT766">
        <v>0</v>
      </c>
      <c r="BU766">
        <v>0</v>
      </c>
      <c r="BV766" t="s">
        <v>113</v>
      </c>
      <c r="BW766">
        <v>0</v>
      </c>
      <c r="BX766" t="s">
        <v>999</v>
      </c>
      <c r="BY766" t="s">
        <v>10153</v>
      </c>
      <c r="CA766" t="s">
        <v>10154</v>
      </c>
      <c r="CB766" t="s">
        <v>299</v>
      </c>
      <c r="CC766" s="3">
        <v>95482</v>
      </c>
      <c r="CD766" t="s">
        <v>8162</v>
      </c>
      <c r="CE766" t="s">
        <v>8163</v>
      </c>
      <c r="CF766" s="4">
        <v>12.54</v>
      </c>
      <c r="CG766" s="4">
        <v>14.26</v>
      </c>
      <c r="CH766" s="4">
        <v>0</v>
      </c>
      <c r="CI766" s="4">
        <v>0</v>
      </c>
      <c r="CJ766" t="s">
        <v>123</v>
      </c>
      <c r="CK766" t="s">
        <v>1004</v>
      </c>
      <c r="CL766" t="s">
        <v>10155</v>
      </c>
      <c r="CO766" t="s">
        <v>124</v>
      </c>
      <c r="CP766" t="s">
        <v>121</v>
      </c>
      <c r="CQ766" t="s">
        <v>121</v>
      </c>
      <c r="CR766" t="s">
        <v>113</v>
      </c>
      <c r="CS766" t="s">
        <v>121</v>
      </c>
      <c r="CT766" t="s">
        <v>121</v>
      </c>
      <c r="CU766" t="s">
        <v>121</v>
      </c>
      <c r="CV766" t="s">
        <v>6026</v>
      </c>
      <c r="CW766" t="str">
        <f>"17073916581"</f>
        <v>17073916581</v>
      </c>
      <c r="CX766" t="s">
        <v>10152</v>
      </c>
      <c r="CY766" t="s">
        <v>124</v>
      </c>
      <c r="CZ766" t="s">
        <v>126</v>
      </c>
      <c r="DA766" t="s">
        <v>113</v>
      </c>
      <c r="DB766" t="s">
        <v>113</v>
      </c>
      <c r="DC766" t="s">
        <v>121</v>
      </c>
      <c r="DD766" t="s">
        <v>113</v>
      </c>
    </row>
    <row r="767" spans="1:113" ht="15" customHeight="1" x14ac:dyDescent="0.25">
      <c r="A767" t="s">
        <v>6671</v>
      </c>
      <c r="B767" t="s">
        <v>129</v>
      </c>
      <c r="C767" s="1">
        <v>44127.466807523146</v>
      </c>
      <c r="D767" s="1">
        <v>44168</v>
      </c>
      <c r="E767" t="s">
        <v>113</v>
      </c>
      <c r="F767" t="s">
        <v>4459</v>
      </c>
      <c r="G767" t="s">
        <v>12786</v>
      </c>
      <c r="H767" t="s">
        <v>131</v>
      </c>
      <c r="I767">
        <v>38</v>
      </c>
      <c r="J767">
        <v>38</v>
      </c>
      <c r="K767" s="1">
        <v>44217</v>
      </c>
      <c r="L767" s="1">
        <v>44520</v>
      </c>
      <c r="M767" s="1">
        <v>44217</v>
      </c>
      <c r="N767" s="1">
        <v>44520</v>
      </c>
      <c r="O767" t="s">
        <v>115</v>
      </c>
      <c r="P767" t="s">
        <v>6672</v>
      </c>
      <c r="R767" t="s">
        <v>6673</v>
      </c>
      <c r="T767" t="s">
        <v>157</v>
      </c>
      <c r="U767" t="s">
        <v>158</v>
      </c>
      <c r="V767" s="3">
        <v>78717</v>
      </c>
      <c r="W767" t="s">
        <v>117</v>
      </c>
      <c r="Y767">
        <v>15127971640</v>
      </c>
      <c r="AA767">
        <v>56173</v>
      </c>
      <c r="AB767" t="s">
        <v>6674</v>
      </c>
      <c r="AC767" t="s">
        <v>6675</v>
      </c>
      <c r="AE767" t="s">
        <v>161</v>
      </c>
      <c r="AF767" t="s">
        <v>6673</v>
      </c>
      <c r="AH767" t="s">
        <v>157</v>
      </c>
      <c r="AI767" t="s">
        <v>158</v>
      </c>
      <c r="AJ767" s="3">
        <v>78717</v>
      </c>
      <c r="AK767" t="s">
        <v>117</v>
      </c>
      <c r="AM767">
        <v>15127971640</v>
      </c>
      <c r="AO767" t="s">
        <v>517</v>
      </c>
      <c r="AP767" t="s">
        <v>141</v>
      </c>
      <c r="AQ767" t="s">
        <v>162</v>
      </c>
      <c r="AR767" t="s">
        <v>163</v>
      </c>
      <c r="AT767" t="s">
        <v>6676</v>
      </c>
      <c r="AV767" t="s">
        <v>157</v>
      </c>
      <c r="AW767" t="s">
        <v>158</v>
      </c>
      <c r="AX767" s="3">
        <v>78746</v>
      </c>
      <c r="AY767" t="s">
        <v>117</v>
      </c>
      <c r="BA767">
        <v>15123470007</v>
      </c>
      <c r="BC767" t="s">
        <v>167</v>
      </c>
      <c r="BD767" t="s">
        <v>1511</v>
      </c>
      <c r="BE767" t="s">
        <v>158</v>
      </c>
      <c r="BF767" t="s">
        <v>402</v>
      </c>
      <c r="BG767" t="s">
        <v>158</v>
      </c>
      <c r="BH767" s="1">
        <v>44126.833333333336</v>
      </c>
      <c r="BI767">
        <v>40</v>
      </c>
      <c r="BJ767">
        <v>0</v>
      </c>
      <c r="BK767">
        <v>8</v>
      </c>
      <c r="BL767">
        <v>8</v>
      </c>
      <c r="BM767">
        <v>8</v>
      </c>
      <c r="BN767">
        <v>8</v>
      </c>
      <c r="BO767">
        <v>8</v>
      </c>
      <c r="BP767">
        <v>0</v>
      </c>
      <c r="BQ767" t="str">
        <f>"8:00 AM"</f>
        <v>8:00 AM</v>
      </c>
      <c r="BR767" t="str">
        <f>"5:00 PM"</f>
        <v>5:00 PM</v>
      </c>
      <c r="BS767" t="s">
        <v>120</v>
      </c>
      <c r="BT767">
        <v>0</v>
      </c>
      <c r="BU767">
        <v>3</v>
      </c>
      <c r="BV767" t="s">
        <v>113</v>
      </c>
      <c r="BW767">
        <v>0</v>
      </c>
      <c r="BX767" t="s">
        <v>6677</v>
      </c>
      <c r="BY767" t="s">
        <v>6673</v>
      </c>
      <c r="CA767" t="s">
        <v>157</v>
      </c>
      <c r="CB767" t="s">
        <v>158</v>
      </c>
      <c r="CC767" s="3">
        <v>78717</v>
      </c>
      <c r="CD767" t="s">
        <v>1514</v>
      </c>
      <c r="CE767" t="s">
        <v>172</v>
      </c>
      <c r="CF767" s="4">
        <v>14.63</v>
      </c>
      <c r="CH767" s="4">
        <v>21.95</v>
      </c>
      <c r="CJ767" t="s">
        <v>123</v>
      </c>
      <c r="CL767" t="s">
        <v>6678</v>
      </c>
      <c r="CO767" t="s">
        <v>124</v>
      </c>
      <c r="CP767" t="s">
        <v>121</v>
      </c>
      <c r="CQ767" t="s">
        <v>121</v>
      </c>
      <c r="CR767" t="s">
        <v>121</v>
      </c>
      <c r="CS767" t="s">
        <v>121</v>
      </c>
      <c r="CT767" t="s">
        <v>121</v>
      </c>
      <c r="CU767" t="s">
        <v>113</v>
      </c>
      <c r="CV767" t="s">
        <v>5122</v>
      </c>
      <c r="CW767" t="str">
        <f>"15127971640"</f>
        <v>15127971640</v>
      </c>
      <c r="CX767" t="s">
        <v>6679</v>
      </c>
      <c r="CY767" t="s">
        <v>124</v>
      </c>
      <c r="CZ767" t="s">
        <v>126</v>
      </c>
      <c r="DA767" t="s">
        <v>113</v>
      </c>
      <c r="DB767" t="s">
        <v>113</v>
      </c>
      <c r="DC767" t="s">
        <v>121</v>
      </c>
      <c r="DD767" t="s">
        <v>113</v>
      </c>
    </row>
    <row r="768" spans="1:113" ht="15" customHeight="1" x14ac:dyDescent="0.25">
      <c r="A768" t="s">
        <v>1387</v>
      </c>
      <c r="B768" t="s">
        <v>1388</v>
      </c>
      <c r="C768" s="1">
        <v>44127.527953819445</v>
      </c>
      <c r="D768" s="1">
        <v>44132</v>
      </c>
      <c r="E768" t="s">
        <v>113</v>
      </c>
      <c r="F768" t="s">
        <v>1389</v>
      </c>
      <c r="G768" t="s">
        <v>12806</v>
      </c>
      <c r="H768" t="s">
        <v>1390</v>
      </c>
      <c r="I768">
        <v>120</v>
      </c>
      <c r="K768" s="1">
        <v>44155</v>
      </c>
      <c r="L768" s="1">
        <v>44377</v>
      </c>
      <c r="O768" t="s">
        <v>115</v>
      </c>
      <c r="P768" t="s">
        <v>1391</v>
      </c>
      <c r="R768" t="s">
        <v>1392</v>
      </c>
      <c r="T768" t="s">
        <v>1393</v>
      </c>
      <c r="U768" t="s">
        <v>158</v>
      </c>
      <c r="V768" s="3">
        <v>77494</v>
      </c>
      <c r="W768" t="s">
        <v>117</v>
      </c>
      <c r="Y768">
        <v>12813946800</v>
      </c>
      <c r="AA768">
        <v>326150</v>
      </c>
      <c r="AB768" t="s">
        <v>1394</v>
      </c>
      <c r="AC768" t="s">
        <v>1395</v>
      </c>
      <c r="AE768" t="s">
        <v>802</v>
      </c>
      <c r="AF768" t="s">
        <v>1396</v>
      </c>
      <c r="AH768" t="s">
        <v>1393</v>
      </c>
      <c r="AI768" t="s">
        <v>158</v>
      </c>
      <c r="AJ768" s="3">
        <v>77494</v>
      </c>
      <c r="AK768" t="s">
        <v>117</v>
      </c>
      <c r="AM768">
        <v>12813946800</v>
      </c>
      <c r="AO768" t="s">
        <v>1397</v>
      </c>
      <c r="AP768" t="s">
        <v>239</v>
      </c>
      <c r="AQ768" t="s">
        <v>1031</v>
      </c>
      <c r="AR768" t="s">
        <v>1032</v>
      </c>
      <c r="AS768" t="s">
        <v>1033</v>
      </c>
      <c r="AT768" t="s">
        <v>1034</v>
      </c>
      <c r="AU768" t="s">
        <v>1035</v>
      </c>
      <c r="AV768" t="s">
        <v>1036</v>
      </c>
      <c r="AW768" t="s">
        <v>158</v>
      </c>
      <c r="AX768" s="3">
        <v>75033</v>
      </c>
      <c r="AY768" t="s">
        <v>117</v>
      </c>
      <c r="BA768">
        <v>19727789690</v>
      </c>
      <c r="BC768" t="s">
        <v>1398</v>
      </c>
      <c r="BD768" t="s">
        <v>1038</v>
      </c>
      <c r="BG768" t="s">
        <v>158</v>
      </c>
      <c r="BH768" s="1">
        <v>44126.833333333336</v>
      </c>
      <c r="BI768">
        <v>36</v>
      </c>
      <c r="BJ768">
        <v>0</v>
      </c>
      <c r="BK768">
        <v>12</v>
      </c>
      <c r="BL768">
        <v>12</v>
      </c>
      <c r="BM768">
        <v>12</v>
      </c>
      <c r="BN768">
        <v>0</v>
      </c>
      <c r="BO768">
        <v>0</v>
      </c>
      <c r="BP768">
        <v>0</v>
      </c>
      <c r="BQ768" t="str">
        <f>"6:00 AM"</f>
        <v>6:00 AM</v>
      </c>
      <c r="BR768" t="str">
        <f>"6:00 PM"</f>
        <v>6:00 PM</v>
      </c>
      <c r="BS768" t="s">
        <v>120</v>
      </c>
      <c r="BT768">
        <v>0</v>
      </c>
      <c r="BU768">
        <v>0</v>
      </c>
      <c r="BV768" t="s">
        <v>113</v>
      </c>
      <c r="BW768">
        <v>0</v>
      </c>
      <c r="BX768" t="s">
        <v>1399</v>
      </c>
      <c r="BY768" t="s">
        <v>1392</v>
      </c>
      <c r="CA768" t="s">
        <v>1393</v>
      </c>
      <c r="CB768" t="s">
        <v>158</v>
      </c>
      <c r="CC768" s="3">
        <v>77494</v>
      </c>
      <c r="CD768" t="s">
        <v>1400</v>
      </c>
      <c r="CE768" t="s">
        <v>1326</v>
      </c>
      <c r="CF768" s="4">
        <v>14.78</v>
      </c>
      <c r="CG768" s="4">
        <v>14.78</v>
      </c>
      <c r="CH768" s="4">
        <v>22.17</v>
      </c>
      <c r="CI768" s="4">
        <v>22.17</v>
      </c>
      <c r="CJ768" t="s">
        <v>123</v>
      </c>
      <c r="CK768" t="s">
        <v>1401</v>
      </c>
      <c r="CL768" t="s">
        <v>1402</v>
      </c>
      <c r="CO768" t="s">
        <v>121</v>
      </c>
      <c r="CP768" t="s">
        <v>113</v>
      </c>
      <c r="CQ768" t="s">
        <v>113</v>
      </c>
      <c r="CR768" t="s">
        <v>121</v>
      </c>
      <c r="CS768" t="s">
        <v>121</v>
      </c>
      <c r="CT768" t="s">
        <v>121</v>
      </c>
      <c r="CU768" t="s">
        <v>113</v>
      </c>
      <c r="CV768" t="s">
        <v>1403</v>
      </c>
      <c r="CW768" t="str">
        <f>"12813946800"</f>
        <v>12813946800</v>
      </c>
      <c r="CX768" t="s">
        <v>124</v>
      </c>
      <c r="CY768" t="s">
        <v>1404</v>
      </c>
      <c r="CZ768" t="s">
        <v>126</v>
      </c>
      <c r="DA768" t="s">
        <v>113</v>
      </c>
      <c r="DB768" t="s">
        <v>121</v>
      </c>
      <c r="DC768" t="s">
        <v>121</v>
      </c>
      <c r="DD768" t="s">
        <v>113</v>
      </c>
    </row>
    <row r="769" spans="1:113" ht="15" customHeight="1" x14ac:dyDescent="0.25">
      <c r="A769" t="s">
        <v>3724</v>
      </c>
      <c r="B769" t="s">
        <v>129</v>
      </c>
      <c r="C769" s="1">
        <v>44127.582580555558</v>
      </c>
      <c r="D769" s="1">
        <v>44169</v>
      </c>
      <c r="E769" t="s">
        <v>113</v>
      </c>
      <c r="F769" t="s">
        <v>2293</v>
      </c>
      <c r="G769" t="s">
        <v>12786</v>
      </c>
      <c r="H769" t="s">
        <v>131</v>
      </c>
      <c r="I769">
        <v>120</v>
      </c>
      <c r="J769">
        <v>120</v>
      </c>
      <c r="K769" s="1">
        <v>44217</v>
      </c>
      <c r="L769" s="1">
        <v>44520</v>
      </c>
      <c r="M769" s="1">
        <v>44217</v>
      </c>
      <c r="N769" s="1">
        <v>44520</v>
      </c>
      <c r="O769" t="s">
        <v>115</v>
      </c>
      <c r="P769" t="s">
        <v>3725</v>
      </c>
      <c r="R769" t="s">
        <v>3726</v>
      </c>
      <c r="T769" t="s">
        <v>3727</v>
      </c>
      <c r="U769" t="s">
        <v>1047</v>
      </c>
      <c r="V769" s="3">
        <v>63049</v>
      </c>
      <c r="W769" t="s">
        <v>117</v>
      </c>
      <c r="Y769">
        <v>16366776263</v>
      </c>
      <c r="AA769">
        <v>56173</v>
      </c>
      <c r="AB769" t="s">
        <v>3728</v>
      </c>
      <c r="AC769" t="s">
        <v>3729</v>
      </c>
      <c r="AE769" t="s">
        <v>263</v>
      </c>
      <c r="AF769" t="s">
        <v>3730</v>
      </c>
      <c r="AH769" t="s">
        <v>3731</v>
      </c>
      <c r="AI769" t="s">
        <v>1047</v>
      </c>
      <c r="AJ769" s="3">
        <v>63049</v>
      </c>
      <c r="AK769" t="s">
        <v>117</v>
      </c>
      <c r="AM769">
        <v>16366776263</v>
      </c>
      <c r="AO769" t="s">
        <v>517</v>
      </c>
      <c r="AP769" t="s">
        <v>141</v>
      </c>
      <c r="AQ769" t="s">
        <v>2301</v>
      </c>
      <c r="AR769" t="s">
        <v>2302</v>
      </c>
      <c r="AS769" t="s">
        <v>1717</v>
      </c>
      <c r="AT769" t="s">
        <v>2303</v>
      </c>
      <c r="AU769" t="s">
        <v>2304</v>
      </c>
      <c r="AV769" t="s">
        <v>2300</v>
      </c>
      <c r="AW769" t="s">
        <v>158</v>
      </c>
      <c r="AX769" s="3">
        <v>78746</v>
      </c>
      <c r="AY769" t="s">
        <v>117</v>
      </c>
      <c r="BA769">
        <v>15123470007</v>
      </c>
      <c r="BC769" t="s">
        <v>2305</v>
      </c>
      <c r="BD769" t="s">
        <v>1511</v>
      </c>
      <c r="BE769" t="s">
        <v>158</v>
      </c>
      <c r="BF769" t="s">
        <v>402</v>
      </c>
      <c r="BG769" t="s">
        <v>1047</v>
      </c>
      <c r="BH769" s="1">
        <v>44126.833333333336</v>
      </c>
      <c r="BI769">
        <v>40</v>
      </c>
      <c r="BJ769">
        <v>0</v>
      </c>
      <c r="BK769">
        <v>8</v>
      </c>
      <c r="BL769">
        <v>8</v>
      </c>
      <c r="BM769">
        <v>8</v>
      </c>
      <c r="BN769">
        <v>8</v>
      </c>
      <c r="BO769">
        <v>8</v>
      </c>
      <c r="BP769">
        <v>0</v>
      </c>
      <c r="BQ769" t="str">
        <f>"8:00 AM"</f>
        <v>8:00 AM</v>
      </c>
      <c r="BR769" t="str">
        <f>"5:00 PM"</f>
        <v>5:00 PM</v>
      </c>
      <c r="BS769" t="s">
        <v>120</v>
      </c>
      <c r="BT769">
        <v>0</v>
      </c>
      <c r="BU769">
        <v>1</v>
      </c>
      <c r="BV769" t="s">
        <v>113</v>
      </c>
      <c r="BW769">
        <v>0</v>
      </c>
      <c r="BX769" t="s">
        <v>3732</v>
      </c>
      <c r="BY769" t="s">
        <v>3733</v>
      </c>
      <c r="CA769" t="s">
        <v>3731</v>
      </c>
      <c r="CB769" t="s">
        <v>1047</v>
      </c>
      <c r="CC769" s="3">
        <v>63049</v>
      </c>
      <c r="CD769" t="s">
        <v>3707</v>
      </c>
      <c r="CE769" t="s">
        <v>1056</v>
      </c>
      <c r="CF769" s="4">
        <v>15.37</v>
      </c>
      <c r="CH769" s="4">
        <v>23.06</v>
      </c>
      <c r="CJ769" t="s">
        <v>123</v>
      </c>
      <c r="CL769" t="s">
        <v>3734</v>
      </c>
      <c r="CO769" t="s">
        <v>124</v>
      </c>
      <c r="CP769" t="s">
        <v>121</v>
      </c>
      <c r="CQ769" t="s">
        <v>121</v>
      </c>
      <c r="CR769" t="s">
        <v>121</v>
      </c>
      <c r="CS769" t="s">
        <v>121</v>
      </c>
      <c r="CT769" t="s">
        <v>121</v>
      </c>
      <c r="CU769" t="s">
        <v>121</v>
      </c>
      <c r="CV769" t="s">
        <v>3735</v>
      </c>
      <c r="CW769" t="str">
        <f>"16366776263"</f>
        <v>16366776263</v>
      </c>
      <c r="CX769" t="s">
        <v>3736</v>
      </c>
      <c r="CY769" t="s">
        <v>124</v>
      </c>
      <c r="CZ769" t="s">
        <v>126</v>
      </c>
      <c r="DA769" t="s">
        <v>113</v>
      </c>
      <c r="DB769" t="s">
        <v>113</v>
      </c>
      <c r="DC769" t="s">
        <v>121</v>
      </c>
      <c r="DD769" t="s">
        <v>113</v>
      </c>
    </row>
    <row r="770" spans="1:113" ht="15" customHeight="1" x14ac:dyDescent="0.25">
      <c r="A770" t="s">
        <v>12002</v>
      </c>
      <c r="B770" t="s">
        <v>1009</v>
      </c>
      <c r="C770" s="1">
        <v>44127.667629861113</v>
      </c>
      <c r="D770" s="1">
        <v>44173</v>
      </c>
      <c r="E770" t="s">
        <v>113</v>
      </c>
      <c r="F770" t="s">
        <v>1024</v>
      </c>
      <c r="G770" t="s">
        <v>12798</v>
      </c>
      <c r="H770" t="s">
        <v>649</v>
      </c>
      <c r="I770">
        <v>59</v>
      </c>
      <c r="J770">
        <v>59</v>
      </c>
      <c r="K770" s="1">
        <v>44214</v>
      </c>
      <c r="L770" s="1">
        <v>44517</v>
      </c>
      <c r="M770" s="1">
        <v>44214</v>
      </c>
      <c r="N770" s="1">
        <v>44517</v>
      </c>
      <c r="O770" t="s">
        <v>132</v>
      </c>
      <c r="P770" t="s">
        <v>12003</v>
      </c>
      <c r="R770" t="s">
        <v>12004</v>
      </c>
      <c r="T770" t="s">
        <v>10108</v>
      </c>
      <c r="U770" t="s">
        <v>234</v>
      </c>
      <c r="V770" s="3">
        <v>32824</v>
      </c>
      <c r="W770" t="s">
        <v>117</v>
      </c>
      <c r="Y770">
        <v>14078553939</v>
      </c>
      <c r="Z770">
        <v>0</v>
      </c>
      <c r="AA770">
        <v>71399</v>
      </c>
      <c r="AB770" t="s">
        <v>2445</v>
      </c>
      <c r="AC770" t="s">
        <v>2530</v>
      </c>
      <c r="AE770" t="s">
        <v>12005</v>
      </c>
      <c r="AF770" t="s">
        <v>12004</v>
      </c>
      <c r="AH770" t="s">
        <v>10108</v>
      </c>
      <c r="AI770" t="s">
        <v>234</v>
      </c>
      <c r="AJ770" s="3">
        <v>32824</v>
      </c>
      <c r="AK770" t="s">
        <v>117</v>
      </c>
      <c r="AM770">
        <v>14078553939</v>
      </c>
      <c r="AO770" t="s">
        <v>12006</v>
      </c>
      <c r="AP770" t="s">
        <v>141</v>
      </c>
      <c r="AQ770" t="s">
        <v>2984</v>
      </c>
      <c r="AR770" t="s">
        <v>164</v>
      </c>
      <c r="AS770" t="s">
        <v>2985</v>
      </c>
      <c r="AT770" t="s">
        <v>2986</v>
      </c>
      <c r="AU770" t="s">
        <v>2987</v>
      </c>
      <c r="AV770" t="s">
        <v>2988</v>
      </c>
      <c r="AW770" t="s">
        <v>1200</v>
      </c>
      <c r="AX770" s="3">
        <v>21401</v>
      </c>
      <c r="AY770" t="s">
        <v>117</v>
      </c>
      <c r="BA770">
        <v>14105739955</v>
      </c>
      <c r="BB770">
        <v>0</v>
      </c>
      <c r="BC770" t="s">
        <v>2989</v>
      </c>
      <c r="BD770" t="s">
        <v>2990</v>
      </c>
      <c r="BE770" t="s">
        <v>1200</v>
      </c>
      <c r="BF770" t="s">
        <v>2991</v>
      </c>
      <c r="BG770" t="s">
        <v>234</v>
      </c>
      <c r="BH770" s="1">
        <v>44125.833333333336</v>
      </c>
      <c r="BI770">
        <v>35</v>
      </c>
      <c r="BJ770">
        <v>7</v>
      </c>
      <c r="BK770">
        <v>0</v>
      </c>
      <c r="BL770">
        <v>0</v>
      </c>
      <c r="BM770">
        <v>7</v>
      </c>
      <c r="BN770">
        <v>7</v>
      </c>
      <c r="BO770">
        <v>7</v>
      </c>
      <c r="BP770">
        <v>7</v>
      </c>
      <c r="BQ770" t="str">
        <f>"4:00 PM"</f>
        <v>4:00 PM</v>
      </c>
      <c r="BR770" t="str">
        <f>"11:00 PM"</f>
        <v>11:00 PM</v>
      </c>
      <c r="BS770" t="s">
        <v>120</v>
      </c>
      <c r="BT770">
        <v>0</v>
      </c>
      <c r="BU770">
        <v>0</v>
      </c>
      <c r="BV770" t="s">
        <v>113</v>
      </c>
      <c r="BW770">
        <v>0</v>
      </c>
      <c r="BX770" t="s">
        <v>4108</v>
      </c>
      <c r="BY770" t="s">
        <v>12004</v>
      </c>
      <c r="CA770" t="s">
        <v>10108</v>
      </c>
      <c r="CB770" t="s">
        <v>234</v>
      </c>
      <c r="CC770" s="3">
        <v>32824</v>
      </c>
      <c r="CD770" t="s">
        <v>5307</v>
      </c>
      <c r="CE770" t="s">
        <v>10113</v>
      </c>
      <c r="CF770" s="4">
        <v>9.17</v>
      </c>
      <c r="CG770" s="4">
        <v>13.27</v>
      </c>
      <c r="CH770" s="4">
        <v>13.76</v>
      </c>
      <c r="CI770" s="4">
        <v>19.91</v>
      </c>
      <c r="CJ770" t="s">
        <v>123</v>
      </c>
      <c r="CL770" t="s">
        <v>12007</v>
      </c>
      <c r="CO770" t="s">
        <v>124</v>
      </c>
      <c r="CP770" t="s">
        <v>121</v>
      </c>
      <c r="CQ770" t="s">
        <v>113</v>
      </c>
      <c r="CR770" t="s">
        <v>113</v>
      </c>
      <c r="CS770" t="s">
        <v>121</v>
      </c>
      <c r="CT770" t="s">
        <v>121</v>
      </c>
      <c r="CU770" t="s">
        <v>121</v>
      </c>
      <c r="CV770" t="s">
        <v>12008</v>
      </c>
      <c r="CW770" t="str">
        <f>"14078553939"</f>
        <v>14078553939</v>
      </c>
      <c r="CX770" t="s">
        <v>124</v>
      </c>
      <c r="CY770" t="s">
        <v>12009</v>
      </c>
      <c r="CZ770" t="s">
        <v>126</v>
      </c>
      <c r="DA770" t="s">
        <v>113</v>
      </c>
      <c r="DB770" t="s">
        <v>121</v>
      </c>
      <c r="DC770" t="s">
        <v>121</v>
      </c>
      <c r="DD770" t="s">
        <v>113</v>
      </c>
    </row>
    <row r="771" spans="1:113" ht="15" customHeight="1" x14ac:dyDescent="0.25">
      <c r="A771" t="s">
        <v>1499</v>
      </c>
      <c r="B771" t="s">
        <v>852</v>
      </c>
      <c r="C771" s="1">
        <v>44127.680561458335</v>
      </c>
      <c r="D771" s="1">
        <v>44180</v>
      </c>
      <c r="E771" t="s">
        <v>113</v>
      </c>
      <c r="F771" t="s">
        <v>1500</v>
      </c>
      <c r="G771" t="s">
        <v>12786</v>
      </c>
      <c r="H771" t="s">
        <v>131</v>
      </c>
      <c r="I771">
        <v>9</v>
      </c>
      <c r="K771" s="1">
        <v>44202</v>
      </c>
      <c r="L771" s="1">
        <v>44501</v>
      </c>
      <c r="O771" t="s">
        <v>115</v>
      </c>
      <c r="P771" t="s">
        <v>1501</v>
      </c>
      <c r="Q771" t="s">
        <v>1502</v>
      </c>
      <c r="R771" t="s">
        <v>1503</v>
      </c>
      <c r="T771" t="s">
        <v>1504</v>
      </c>
      <c r="U771" t="s">
        <v>158</v>
      </c>
      <c r="V771" s="3">
        <v>78757</v>
      </c>
      <c r="W771" t="s">
        <v>117</v>
      </c>
      <c r="Y771">
        <v>15123013199</v>
      </c>
      <c r="AA771">
        <v>56173</v>
      </c>
      <c r="AB771" t="s">
        <v>1505</v>
      </c>
      <c r="AC771" t="s">
        <v>1506</v>
      </c>
      <c r="AD771" t="s">
        <v>1507</v>
      </c>
      <c r="AE771" t="s">
        <v>1508</v>
      </c>
      <c r="AF771" t="s">
        <v>1503</v>
      </c>
      <c r="AH771" t="s">
        <v>157</v>
      </c>
      <c r="AI771" t="s">
        <v>158</v>
      </c>
      <c r="AJ771" s="3">
        <v>78757</v>
      </c>
      <c r="AK771" t="s">
        <v>117</v>
      </c>
      <c r="AM771">
        <v>15123013199</v>
      </c>
      <c r="AO771" t="s">
        <v>124</v>
      </c>
      <c r="AP771" t="s">
        <v>141</v>
      </c>
      <c r="AQ771" t="s">
        <v>162</v>
      </c>
      <c r="AR771" t="s">
        <v>163</v>
      </c>
      <c r="AS771" t="s">
        <v>164</v>
      </c>
      <c r="AT771" t="s">
        <v>1465</v>
      </c>
      <c r="AU771" t="s">
        <v>1509</v>
      </c>
      <c r="AV771" t="s">
        <v>157</v>
      </c>
      <c r="AW771" t="s">
        <v>158</v>
      </c>
      <c r="AX771" s="3">
        <v>78746</v>
      </c>
      <c r="AY771" t="s">
        <v>117</v>
      </c>
      <c r="BA771">
        <v>15123470007</v>
      </c>
      <c r="BC771" t="s">
        <v>1510</v>
      </c>
      <c r="BD771" t="s">
        <v>1511</v>
      </c>
      <c r="BE771" t="s">
        <v>158</v>
      </c>
      <c r="BF771" t="s">
        <v>1512</v>
      </c>
      <c r="BG771" t="s">
        <v>158</v>
      </c>
      <c r="BH771" s="1">
        <v>44126.833333333336</v>
      </c>
      <c r="BI771">
        <v>40</v>
      </c>
      <c r="BJ771">
        <v>0</v>
      </c>
      <c r="BK771">
        <v>8</v>
      </c>
      <c r="BL771">
        <v>8</v>
      </c>
      <c r="BM771">
        <v>8</v>
      </c>
      <c r="BN771">
        <v>8</v>
      </c>
      <c r="BO771">
        <v>8</v>
      </c>
      <c r="BP771">
        <v>0</v>
      </c>
      <c r="BQ771" t="str">
        <f>"8:00 AM"</f>
        <v>8:00 AM</v>
      </c>
      <c r="BR771" t="str">
        <f>"5:00 PM"</f>
        <v>5:00 PM</v>
      </c>
      <c r="BS771" t="s">
        <v>120</v>
      </c>
      <c r="BT771">
        <v>0</v>
      </c>
      <c r="BU771">
        <v>0</v>
      </c>
      <c r="BV771" t="s">
        <v>113</v>
      </c>
      <c r="BW771">
        <v>0</v>
      </c>
      <c r="BX771" t="s">
        <v>120</v>
      </c>
      <c r="BY771" t="s">
        <v>1513</v>
      </c>
      <c r="CA771" t="s">
        <v>157</v>
      </c>
      <c r="CB771" t="s">
        <v>158</v>
      </c>
      <c r="CC771" s="3">
        <v>78757</v>
      </c>
      <c r="CD771" t="s">
        <v>1514</v>
      </c>
      <c r="CE771" t="s">
        <v>172</v>
      </c>
      <c r="CF771" s="4">
        <v>14.63</v>
      </c>
      <c r="CH771" s="4">
        <v>21.95</v>
      </c>
      <c r="CJ771" t="s">
        <v>123</v>
      </c>
      <c r="CK771" t="s">
        <v>1515</v>
      </c>
      <c r="CL771" t="s">
        <v>1516</v>
      </c>
      <c r="CO771" t="s">
        <v>124</v>
      </c>
      <c r="CP771" t="s">
        <v>121</v>
      </c>
      <c r="CQ771" t="s">
        <v>121</v>
      </c>
      <c r="CR771" t="s">
        <v>121</v>
      </c>
      <c r="CS771" t="s">
        <v>121</v>
      </c>
      <c r="CT771" t="s">
        <v>121</v>
      </c>
      <c r="CU771" t="s">
        <v>113</v>
      </c>
      <c r="CV771" t="s">
        <v>1517</v>
      </c>
      <c r="CW771" t="str">
        <f>"15123013199"</f>
        <v>15123013199</v>
      </c>
      <c r="CX771" t="s">
        <v>1518</v>
      </c>
      <c r="CY771" t="s">
        <v>124</v>
      </c>
      <c r="CZ771" t="s">
        <v>126</v>
      </c>
      <c r="DA771" t="s">
        <v>113</v>
      </c>
      <c r="DB771" t="s">
        <v>113</v>
      </c>
      <c r="DC771" t="s">
        <v>121</v>
      </c>
      <c r="DD771" t="s">
        <v>113</v>
      </c>
    </row>
    <row r="772" spans="1:113" ht="15" customHeight="1" x14ac:dyDescent="0.25">
      <c r="A772" t="s">
        <v>5826</v>
      </c>
      <c r="B772" t="s">
        <v>129</v>
      </c>
      <c r="C772" s="1">
        <v>44127.689915393516</v>
      </c>
      <c r="D772" s="1">
        <v>44169</v>
      </c>
      <c r="E772" t="s">
        <v>113</v>
      </c>
      <c r="F772" t="s">
        <v>5827</v>
      </c>
      <c r="G772" t="s">
        <v>12786</v>
      </c>
      <c r="H772" t="s">
        <v>131</v>
      </c>
      <c r="I772">
        <v>15</v>
      </c>
      <c r="J772">
        <v>15</v>
      </c>
      <c r="K772" s="1">
        <v>44217</v>
      </c>
      <c r="L772" s="1">
        <v>44520</v>
      </c>
      <c r="M772" s="1">
        <v>44217</v>
      </c>
      <c r="N772" s="1">
        <v>44520</v>
      </c>
      <c r="O772" t="s">
        <v>115</v>
      </c>
      <c r="P772" t="s">
        <v>5828</v>
      </c>
      <c r="R772" t="s">
        <v>5829</v>
      </c>
      <c r="T772" t="s">
        <v>5830</v>
      </c>
      <c r="U772" t="s">
        <v>158</v>
      </c>
      <c r="V772" s="3">
        <v>78641</v>
      </c>
      <c r="W772" t="s">
        <v>117</v>
      </c>
      <c r="Y772">
        <v>15125535296</v>
      </c>
      <c r="Z772">
        <v>4</v>
      </c>
      <c r="AA772">
        <v>561730</v>
      </c>
      <c r="AB772" t="s">
        <v>5831</v>
      </c>
      <c r="AC772" t="s">
        <v>1426</v>
      </c>
      <c r="AE772" t="s">
        <v>161</v>
      </c>
      <c r="AF772" t="s">
        <v>5829</v>
      </c>
      <c r="AH772" t="s">
        <v>5830</v>
      </c>
      <c r="AI772" t="s">
        <v>158</v>
      </c>
      <c r="AJ772" s="3">
        <v>78641</v>
      </c>
      <c r="AK772" t="s">
        <v>117</v>
      </c>
      <c r="AM772">
        <v>15125535269</v>
      </c>
      <c r="AO772" t="s">
        <v>517</v>
      </c>
      <c r="AP772" t="s">
        <v>141</v>
      </c>
      <c r="AQ772" t="s">
        <v>162</v>
      </c>
      <c r="AR772" t="s">
        <v>163</v>
      </c>
      <c r="AS772" t="s">
        <v>164</v>
      </c>
      <c r="AT772" t="s">
        <v>165</v>
      </c>
      <c r="AU772" t="s">
        <v>1509</v>
      </c>
      <c r="AV772" t="s">
        <v>157</v>
      </c>
      <c r="AW772" t="s">
        <v>158</v>
      </c>
      <c r="AX772" s="3">
        <v>78746</v>
      </c>
      <c r="AY772" t="s">
        <v>117</v>
      </c>
      <c r="BA772">
        <v>15123470007</v>
      </c>
      <c r="BC772" t="s">
        <v>167</v>
      </c>
      <c r="BD772" t="s">
        <v>1511</v>
      </c>
      <c r="BE772" t="s">
        <v>158</v>
      </c>
      <c r="BF772" t="s">
        <v>402</v>
      </c>
      <c r="BG772" t="s">
        <v>158</v>
      </c>
      <c r="BH772" s="1">
        <v>44126.833333333336</v>
      </c>
      <c r="BI772">
        <v>40</v>
      </c>
      <c r="BJ772">
        <v>0</v>
      </c>
      <c r="BK772">
        <v>8</v>
      </c>
      <c r="BL772">
        <v>8</v>
      </c>
      <c r="BM772">
        <v>8</v>
      </c>
      <c r="BN772">
        <v>8</v>
      </c>
      <c r="BO772">
        <v>8</v>
      </c>
      <c r="BP772">
        <v>0</v>
      </c>
      <c r="BQ772" t="str">
        <f>"7:00 AM"</f>
        <v>7:00 AM</v>
      </c>
      <c r="BR772" t="str">
        <f>"4:00 PM"</f>
        <v>4:00 PM</v>
      </c>
      <c r="BS772" t="s">
        <v>120</v>
      </c>
      <c r="BT772">
        <v>0</v>
      </c>
      <c r="BU772">
        <v>3</v>
      </c>
      <c r="BV772" t="s">
        <v>113</v>
      </c>
      <c r="BW772">
        <v>0</v>
      </c>
      <c r="BX772" t="s">
        <v>5832</v>
      </c>
      <c r="BY772" t="s">
        <v>5829</v>
      </c>
      <c r="CA772" t="s">
        <v>5830</v>
      </c>
      <c r="CB772" t="s">
        <v>158</v>
      </c>
      <c r="CC772" s="3">
        <v>78641</v>
      </c>
      <c r="CD772" t="s">
        <v>171</v>
      </c>
      <c r="CE772" t="s">
        <v>172</v>
      </c>
      <c r="CF772" s="4">
        <v>14.63</v>
      </c>
      <c r="CG772" s="4">
        <v>21.95</v>
      </c>
      <c r="CH772" s="4">
        <v>21.95</v>
      </c>
      <c r="CI772" s="4">
        <v>32.93</v>
      </c>
      <c r="CJ772" t="s">
        <v>123</v>
      </c>
      <c r="CL772" t="s">
        <v>5833</v>
      </c>
      <c r="CO772" t="s">
        <v>124</v>
      </c>
      <c r="CP772" t="s">
        <v>121</v>
      </c>
      <c r="CQ772" t="s">
        <v>121</v>
      </c>
      <c r="CR772" t="s">
        <v>121</v>
      </c>
      <c r="CS772" t="s">
        <v>121</v>
      </c>
      <c r="CT772" t="s">
        <v>121</v>
      </c>
      <c r="CU772" t="s">
        <v>121</v>
      </c>
      <c r="CV772" t="s">
        <v>5834</v>
      </c>
      <c r="CW772" t="str">
        <f>"15125535269"</f>
        <v>15125535269</v>
      </c>
      <c r="CX772" t="s">
        <v>5835</v>
      </c>
      <c r="CY772" t="s">
        <v>124</v>
      </c>
      <c r="CZ772" t="s">
        <v>126</v>
      </c>
      <c r="DA772" t="s">
        <v>113</v>
      </c>
      <c r="DB772" t="s">
        <v>113</v>
      </c>
      <c r="DC772" t="s">
        <v>121</v>
      </c>
      <c r="DD772" t="s">
        <v>113</v>
      </c>
    </row>
    <row r="773" spans="1:113" ht="15" customHeight="1" x14ac:dyDescent="0.25">
      <c r="A773" t="s">
        <v>8030</v>
      </c>
      <c r="B773" t="s">
        <v>852</v>
      </c>
      <c r="C773" s="1">
        <v>44130.52621585648</v>
      </c>
      <c r="D773" s="1">
        <v>44172</v>
      </c>
      <c r="E773" t="s">
        <v>113</v>
      </c>
      <c r="F773" t="s">
        <v>3824</v>
      </c>
      <c r="G773" t="s">
        <v>12787</v>
      </c>
      <c r="H773" t="s">
        <v>176</v>
      </c>
      <c r="I773">
        <v>25</v>
      </c>
      <c r="K773" s="1">
        <v>44207</v>
      </c>
      <c r="L773" s="1">
        <v>44500</v>
      </c>
      <c r="O773" t="s">
        <v>132</v>
      </c>
      <c r="P773" t="s">
        <v>8031</v>
      </c>
      <c r="R773" t="s">
        <v>8032</v>
      </c>
      <c r="T773" t="s">
        <v>8033</v>
      </c>
      <c r="U773" t="s">
        <v>182</v>
      </c>
      <c r="V773" s="3">
        <v>97540</v>
      </c>
      <c r="W773" t="s">
        <v>117</v>
      </c>
      <c r="Y773">
        <v>15414148051</v>
      </c>
      <c r="AA773">
        <v>11531</v>
      </c>
      <c r="AB773" t="s">
        <v>8034</v>
      </c>
      <c r="AC773" t="s">
        <v>8035</v>
      </c>
      <c r="AE773" t="s">
        <v>3848</v>
      </c>
      <c r="AF773" t="s">
        <v>8032</v>
      </c>
      <c r="AH773" t="s">
        <v>8033</v>
      </c>
      <c r="AI773" t="s">
        <v>182</v>
      </c>
      <c r="AJ773" s="3">
        <v>97540</v>
      </c>
      <c r="AK773" t="s">
        <v>117</v>
      </c>
      <c r="AM773">
        <v>15414148051</v>
      </c>
      <c r="AO773" t="s">
        <v>8036</v>
      </c>
      <c r="BG773" t="s">
        <v>182</v>
      </c>
      <c r="BH773" s="1">
        <v>44124.833333333336</v>
      </c>
      <c r="BI773">
        <v>40</v>
      </c>
      <c r="BJ773">
        <v>0</v>
      </c>
      <c r="BK773">
        <v>8</v>
      </c>
      <c r="BL773">
        <v>8</v>
      </c>
      <c r="BM773">
        <v>8</v>
      </c>
      <c r="BN773">
        <v>8</v>
      </c>
      <c r="BO773">
        <v>8</v>
      </c>
      <c r="BP773">
        <v>0</v>
      </c>
      <c r="BQ773" t="str">
        <f>"6:00 AM"</f>
        <v>6:00 AM</v>
      </c>
      <c r="BR773" t="str">
        <f>"2:00 PM"</f>
        <v>2:00 PM</v>
      </c>
      <c r="BS773" t="s">
        <v>120</v>
      </c>
      <c r="BT773">
        <v>0</v>
      </c>
      <c r="BU773">
        <v>0</v>
      </c>
      <c r="BV773" t="s">
        <v>113</v>
      </c>
      <c r="BW773">
        <v>0</v>
      </c>
      <c r="BX773" t="s">
        <v>8037</v>
      </c>
      <c r="BY773" t="s">
        <v>8032</v>
      </c>
      <c r="CA773" t="s">
        <v>8033</v>
      </c>
      <c r="CB773" t="s">
        <v>182</v>
      </c>
      <c r="CC773" s="3">
        <v>97540</v>
      </c>
      <c r="CD773" t="s">
        <v>137</v>
      </c>
      <c r="CE773" t="s">
        <v>582</v>
      </c>
      <c r="CF773" s="4">
        <v>18.899999999999999</v>
      </c>
      <c r="CG773" s="4">
        <v>20</v>
      </c>
      <c r="CH773" s="4">
        <v>28.35</v>
      </c>
      <c r="CI773" s="4">
        <v>30</v>
      </c>
      <c r="CJ773" t="s">
        <v>123</v>
      </c>
      <c r="CL773" t="s">
        <v>8038</v>
      </c>
      <c r="CO773" t="s">
        <v>121</v>
      </c>
      <c r="CP773" t="s">
        <v>121</v>
      </c>
      <c r="CQ773" t="s">
        <v>121</v>
      </c>
      <c r="CR773" t="s">
        <v>121</v>
      </c>
      <c r="CS773" t="s">
        <v>121</v>
      </c>
      <c r="CT773" t="s">
        <v>121</v>
      </c>
      <c r="CU773" t="s">
        <v>121</v>
      </c>
      <c r="CV773" t="s">
        <v>8039</v>
      </c>
      <c r="CW773" t="str">
        <f>"15414148051"</f>
        <v>15414148051</v>
      </c>
      <c r="CX773" t="s">
        <v>8040</v>
      </c>
      <c r="CY773" t="s">
        <v>124</v>
      </c>
      <c r="CZ773" t="s">
        <v>126</v>
      </c>
      <c r="DA773" t="s">
        <v>113</v>
      </c>
      <c r="DB773" t="s">
        <v>113</v>
      </c>
      <c r="DC773" t="s">
        <v>121</v>
      </c>
      <c r="DD773" t="s">
        <v>113</v>
      </c>
    </row>
    <row r="774" spans="1:113" ht="15" customHeight="1" x14ac:dyDescent="0.25">
      <c r="A774" t="s">
        <v>12001</v>
      </c>
      <c r="B774" t="s">
        <v>835</v>
      </c>
      <c r="C774" s="1">
        <v>44130.569646643518</v>
      </c>
      <c r="D774" s="1">
        <v>44139</v>
      </c>
      <c r="E774" t="s">
        <v>113</v>
      </c>
      <c r="F774" t="s">
        <v>1571</v>
      </c>
      <c r="G774" t="s">
        <v>12786</v>
      </c>
      <c r="H774" t="s">
        <v>131</v>
      </c>
      <c r="I774">
        <v>25</v>
      </c>
      <c r="K774" s="1">
        <v>44211</v>
      </c>
      <c r="L774" s="1">
        <v>44514</v>
      </c>
      <c r="O774" t="s">
        <v>132</v>
      </c>
      <c r="P774" t="s">
        <v>6634</v>
      </c>
      <c r="R774" t="s">
        <v>6635</v>
      </c>
      <c r="T774" t="s">
        <v>6636</v>
      </c>
      <c r="U774" t="s">
        <v>1292</v>
      </c>
      <c r="V774" s="3">
        <v>18914</v>
      </c>
      <c r="W774" t="s">
        <v>117</v>
      </c>
      <c r="Y774">
        <v>12153437950</v>
      </c>
      <c r="AA774">
        <v>56173</v>
      </c>
      <c r="AB774" t="s">
        <v>6637</v>
      </c>
      <c r="AC774" t="s">
        <v>2926</v>
      </c>
      <c r="AE774" t="s">
        <v>263</v>
      </c>
      <c r="AF774" t="s">
        <v>6635</v>
      </c>
      <c r="AH774" t="s">
        <v>6636</v>
      </c>
      <c r="AI774" t="s">
        <v>1292</v>
      </c>
      <c r="AJ774" s="3">
        <v>18914</v>
      </c>
      <c r="AK774" t="s">
        <v>117</v>
      </c>
      <c r="AM774">
        <v>12153437950</v>
      </c>
      <c r="AO774" t="s">
        <v>6638</v>
      </c>
      <c r="AP774" t="s">
        <v>239</v>
      </c>
      <c r="AQ774" t="s">
        <v>1548</v>
      </c>
      <c r="AR774" t="s">
        <v>1549</v>
      </c>
      <c r="AS774" t="s">
        <v>1550</v>
      </c>
      <c r="AT774" t="s">
        <v>1551</v>
      </c>
      <c r="AV774" t="s">
        <v>1552</v>
      </c>
      <c r="AW774" t="s">
        <v>610</v>
      </c>
      <c r="AX774" s="3">
        <v>23223</v>
      </c>
      <c r="AY774" t="s">
        <v>117</v>
      </c>
      <c r="AZ774" t="s">
        <v>610</v>
      </c>
      <c r="BA774">
        <v>18043019607</v>
      </c>
      <c r="BC774" t="s">
        <v>1553</v>
      </c>
      <c r="BD774" t="s">
        <v>1554</v>
      </c>
      <c r="BG774" t="s">
        <v>1292</v>
      </c>
      <c r="BH774" s="1">
        <v>44129.833333333336</v>
      </c>
      <c r="BI774">
        <v>40</v>
      </c>
      <c r="BJ774">
        <v>0</v>
      </c>
      <c r="BK774">
        <v>8</v>
      </c>
      <c r="BL774">
        <v>8</v>
      </c>
      <c r="BM774">
        <v>8</v>
      </c>
      <c r="BN774">
        <v>8</v>
      </c>
      <c r="BO774">
        <v>8</v>
      </c>
      <c r="BP774">
        <v>0</v>
      </c>
      <c r="BQ774" t="str">
        <f>"7:30 AM"</f>
        <v>7:30 AM</v>
      </c>
      <c r="BR774" t="str">
        <f>"4:30 PM"</f>
        <v>4:30 PM</v>
      </c>
      <c r="BS774" t="s">
        <v>120</v>
      </c>
      <c r="BT774">
        <v>0</v>
      </c>
      <c r="BU774">
        <v>3</v>
      </c>
      <c r="BV774" t="s">
        <v>113</v>
      </c>
      <c r="BW774">
        <v>0</v>
      </c>
      <c r="BX774" t="s">
        <v>1555</v>
      </c>
      <c r="BY774" t="s">
        <v>6635</v>
      </c>
      <c r="CA774" t="s">
        <v>6636</v>
      </c>
      <c r="CB774" t="s">
        <v>1292</v>
      </c>
      <c r="CC774" s="3">
        <v>18914</v>
      </c>
      <c r="CD774" t="s">
        <v>5332</v>
      </c>
      <c r="CE774" t="s">
        <v>1557</v>
      </c>
      <c r="CF774" s="4">
        <v>16.600000000000001</v>
      </c>
      <c r="CH774" s="4">
        <v>24.9</v>
      </c>
      <c r="CJ774" t="s">
        <v>123</v>
      </c>
      <c r="CK774" t="s">
        <v>7466</v>
      </c>
      <c r="CL774" t="s">
        <v>6639</v>
      </c>
      <c r="CO774" t="s">
        <v>124</v>
      </c>
      <c r="CP774" t="s">
        <v>121</v>
      </c>
      <c r="CQ774" t="s">
        <v>121</v>
      </c>
      <c r="CR774" t="s">
        <v>121</v>
      </c>
      <c r="CS774" t="s">
        <v>113</v>
      </c>
      <c r="CT774" t="s">
        <v>121</v>
      </c>
      <c r="CU774" t="s">
        <v>113</v>
      </c>
      <c r="CV774" t="s">
        <v>1560</v>
      </c>
      <c r="CW774" t="str">
        <f>"12153437950"</f>
        <v>12153437950</v>
      </c>
      <c r="CX774" t="s">
        <v>6638</v>
      </c>
      <c r="CY774" t="s">
        <v>124</v>
      </c>
      <c r="CZ774" t="s">
        <v>126</v>
      </c>
      <c r="DA774" t="s">
        <v>113</v>
      </c>
      <c r="DB774" t="s">
        <v>121</v>
      </c>
      <c r="DC774" t="s">
        <v>121</v>
      </c>
      <c r="DD774" t="s">
        <v>113</v>
      </c>
      <c r="DE774" t="s">
        <v>1548</v>
      </c>
      <c r="DF774" t="s">
        <v>1549</v>
      </c>
      <c r="DG774" t="s">
        <v>931</v>
      </c>
      <c r="DH774" t="s">
        <v>1554</v>
      </c>
      <c r="DI774" t="s">
        <v>1553</v>
      </c>
    </row>
    <row r="775" spans="1:113" ht="15" customHeight="1" x14ac:dyDescent="0.25">
      <c r="A775" t="s">
        <v>3584</v>
      </c>
      <c r="B775" t="s">
        <v>852</v>
      </c>
      <c r="C775" s="1">
        <v>44130.664877777781</v>
      </c>
      <c r="D775" s="1">
        <v>44160</v>
      </c>
      <c r="E775" t="s">
        <v>113</v>
      </c>
      <c r="F775" t="s">
        <v>3585</v>
      </c>
      <c r="G775" t="s">
        <v>12826</v>
      </c>
      <c r="H775" t="s">
        <v>3586</v>
      </c>
      <c r="I775">
        <v>1</v>
      </c>
      <c r="K775" s="1">
        <v>44220</v>
      </c>
      <c r="L775" s="1">
        <v>46027</v>
      </c>
      <c r="O775" t="s">
        <v>1408</v>
      </c>
      <c r="P775" t="s">
        <v>3587</v>
      </c>
      <c r="Q775" t="s">
        <v>124</v>
      </c>
      <c r="R775" t="s">
        <v>3588</v>
      </c>
      <c r="T775" t="s">
        <v>3589</v>
      </c>
      <c r="U775" t="s">
        <v>716</v>
      </c>
      <c r="V775" s="3">
        <v>11379</v>
      </c>
      <c r="W775" t="s">
        <v>117</v>
      </c>
      <c r="X775" t="s">
        <v>3590</v>
      </c>
      <c r="Y775">
        <v>12129440505</v>
      </c>
      <c r="AA775">
        <v>238210</v>
      </c>
      <c r="AB775" t="s">
        <v>3591</v>
      </c>
      <c r="AC775" t="s">
        <v>3592</v>
      </c>
      <c r="AE775" t="s">
        <v>3593</v>
      </c>
      <c r="AF775" t="s">
        <v>3588</v>
      </c>
      <c r="AG775" t="s">
        <v>124</v>
      </c>
      <c r="AH775" t="s">
        <v>3589</v>
      </c>
      <c r="AI775" t="s">
        <v>716</v>
      </c>
      <c r="AJ775" s="3">
        <v>11379</v>
      </c>
      <c r="AK775" t="s">
        <v>117</v>
      </c>
      <c r="AL775" t="s">
        <v>3590</v>
      </c>
      <c r="AM775">
        <v>12129440505</v>
      </c>
      <c r="AO775" t="s">
        <v>3594</v>
      </c>
      <c r="BG775" t="s">
        <v>716</v>
      </c>
      <c r="BH775" s="1">
        <v>44123.833333333336</v>
      </c>
      <c r="BI775">
        <v>40</v>
      </c>
      <c r="BJ775">
        <v>0</v>
      </c>
      <c r="BK775">
        <v>8</v>
      </c>
      <c r="BL775">
        <v>8</v>
      </c>
      <c r="BM775">
        <v>8</v>
      </c>
      <c r="BN775">
        <v>8</v>
      </c>
      <c r="BO775">
        <v>8</v>
      </c>
      <c r="BP775">
        <v>0</v>
      </c>
      <c r="BQ775" t="str">
        <f>"9:00 AM"</f>
        <v>9:00 AM</v>
      </c>
      <c r="BR775" t="str">
        <f>"5:00 PM"</f>
        <v>5:00 PM</v>
      </c>
      <c r="BS775" t="s">
        <v>3595</v>
      </c>
      <c r="BT775">
        <v>3</v>
      </c>
      <c r="BU775">
        <v>0</v>
      </c>
      <c r="BV775" t="s">
        <v>121</v>
      </c>
      <c r="BW775">
        <v>4</v>
      </c>
      <c r="BX775" t="s">
        <v>3596</v>
      </c>
      <c r="BY775" t="s">
        <v>3588</v>
      </c>
      <c r="BZ775" t="s">
        <v>124</v>
      </c>
      <c r="CA775" t="s">
        <v>3589</v>
      </c>
      <c r="CB775" t="s">
        <v>716</v>
      </c>
      <c r="CC775" s="3">
        <v>11379</v>
      </c>
      <c r="CD775" t="s">
        <v>3590</v>
      </c>
      <c r="CE775" t="s">
        <v>1845</v>
      </c>
      <c r="CF775" s="4">
        <v>18.07</v>
      </c>
      <c r="CG775" s="4">
        <v>18.07</v>
      </c>
      <c r="CH775" s="4">
        <v>0</v>
      </c>
      <c r="CI775" s="4">
        <v>0</v>
      </c>
      <c r="CJ775" t="s">
        <v>123</v>
      </c>
      <c r="CL775" t="s">
        <v>3597</v>
      </c>
      <c r="CO775" t="s">
        <v>124</v>
      </c>
      <c r="CP775" t="s">
        <v>113</v>
      </c>
      <c r="CQ775" t="s">
        <v>113</v>
      </c>
      <c r="CR775" t="s">
        <v>113</v>
      </c>
      <c r="CS775" t="s">
        <v>121</v>
      </c>
      <c r="CT775" t="s">
        <v>121</v>
      </c>
      <c r="CU775" t="s">
        <v>113</v>
      </c>
      <c r="CV775" t="s">
        <v>3598</v>
      </c>
      <c r="CW775" t="str">
        <f>"12129440505"</f>
        <v>12129440505</v>
      </c>
      <c r="CX775" t="s">
        <v>3594</v>
      </c>
      <c r="CY775" t="s">
        <v>124</v>
      </c>
      <c r="CZ775" t="s">
        <v>126</v>
      </c>
      <c r="DA775" t="s">
        <v>113</v>
      </c>
      <c r="DB775" t="s">
        <v>113</v>
      </c>
      <c r="DC775" t="s">
        <v>121</v>
      </c>
      <c r="DD775" t="s">
        <v>113</v>
      </c>
      <c r="DE775" t="s">
        <v>3599</v>
      </c>
      <c r="DF775" t="s">
        <v>3600</v>
      </c>
      <c r="DH775" t="s">
        <v>3601</v>
      </c>
      <c r="DI775" t="s">
        <v>3602</v>
      </c>
    </row>
    <row r="776" spans="1:113" ht="15" customHeight="1" x14ac:dyDescent="0.25">
      <c r="A776" t="s">
        <v>12047</v>
      </c>
      <c r="B776" t="s">
        <v>129</v>
      </c>
      <c r="C776" s="1">
        <v>44130.848364351848</v>
      </c>
      <c r="D776" s="1">
        <v>44188</v>
      </c>
      <c r="E776" t="s">
        <v>113</v>
      </c>
      <c r="F776" t="s">
        <v>12048</v>
      </c>
      <c r="G776" t="s">
        <v>12876</v>
      </c>
      <c r="H776" t="s">
        <v>12049</v>
      </c>
      <c r="I776">
        <v>20</v>
      </c>
      <c r="J776">
        <v>20</v>
      </c>
      <c r="K776" s="1">
        <v>44211</v>
      </c>
      <c r="L776" s="1">
        <v>44484</v>
      </c>
      <c r="M776" s="1">
        <v>44211</v>
      </c>
      <c r="N776" s="1">
        <v>44484</v>
      </c>
      <c r="O776" t="s">
        <v>115</v>
      </c>
      <c r="P776" t="s">
        <v>12050</v>
      </c>
      <c r="Q776" t="s">
        <v>12051</v>
      </c>
      <c r="R776" t="s">
        <v>12052</v>
      </c>
      <c r="S776" t="s">
        <v>12051</v>
      </c>
      <c r="T776" t="s">
        <v>12053</v>
      </c>
      <c r="U776" t="s">
        <v>158</v>
      </c>
      <c r="V776" s="3">
        <v>78028</v>
      </c>
      <c r="W776" t="s">
        <v>117</v>
      </c>
      <c r="X776" t="s">
        <v>12051</v>
      </c>
      <c r="Y776">
        <v>18303702401</v>
      </c>
      <c r="AA776">
        <v>332618</v>
      </c>
      <c r="AB776" t="s">
        <v>12054</v>
      </c>
      <c r="AC776" t="s">
        <v>12055</v>
      </c>
      <c r="AE776" t="s">
        <v>139</v>
      </c>
      <c r="AF776" t="s">
        <v>12056</v>
      </c>
      <c r="AH776" t="s">
        <v>12057</v>
      </c>
      <c r="AI776" t="s">
        <v>158</v>
      </c>
      <c r="AJ776" s="3">
        <v>78028</v>
      </c>
      <c r="AK776" t="s">
        <v>117</v>
      </c>
      <c r="AL776" t="s">
        <v>12051</v>
      </c>
      <c r="AM776">
        <v>18303702401</v>
      </c>
      <c r="AO776" t="s">
        <v>12058</v>
      </c>
      <c r="AP776" t="s">
        <v>239</v>
      </c>
      <c r="AQ776" t="s">
        <v>12059</v>
      </c>
      <c r="AR776" t="s">
        <v>12060</v>
      </c>
      <c r="AS776" t="s">
        <v>1319</v>
      </c>
      <c r="AT776" t="s">
        <v>12061</v>
      </c>
      <c r="AU776" t="s">
        <v>12062</v>
      </c>
      <c r="AV776" t="s">
        <v>2300</v>
      </c>
      <c r="AW776" t="s">
        <v>158</v>
      </c>
      <c r="AX776" s="3">
        <v>78738</v>
      </c>
      <c r="AY776" t="s">
        <v>117</v>
      </c>
      <c r="AZ776" t="s">
        <v>12051</v>
      </c>
      <c r="BA776">
        <v>15128101612</v>
      </c>
      <c r="BC776" t="s">
        <v>12063</v>
      </c>
      <c r="BD776" t="s">
        <v>12064</v>
      </c>
      <c r="BG776" t="s">
        <v>158</v>
      </c>
      <c r="BH776" s="1">
        <v>44129.833333333336</v>
      </c>
      <c r="BI776">
        <v>40</v>
      </c>
      <c r="BJ776">
        <v>0</v>
      </c>
      <c r="BK776">
        <v>8</v>
      </c>
      <c r="BL776">
        <v>8</v>
      </c>
      <c r="BM776">
        <v>8</v>
      </c>
      <c r="BN776">
        <v>8</v>
      </c>
      <c r="BO776">
        <v>8</v>
      </c>
      <c r="BP776">
        <v>0</v>
      </c>
      <c r="BQ776" t="str">
        <f>"8:00 AM"</f>
        <v>8:00 AM</v>
      </c>
      <c r="BR776" t="str">
        <f>"5:00 PM"</f>
        <v>5:00 PM</v>
      </c>
      <c r="BS776" t="s">
        <v>120</v>
      </c>
      <c r="BT776">
        <v>0</v>
      </c>
      <c r="BU776">
        <v>0</v>
      </c>
      <c r="BV776" t="s">
        <v>113</v>
      </c>
      <c r="BW776">
        <v>0</v>
      </c>
      <c r="BX776" t="s">
        <v>170</v>
      </c>
      <c r="BY776" t="s">
        <v>12065</v>
      </c>
      <c r="BZ776" t="s">
        <v>12051</v>
      </c>
      <c r="CA776" t="s">
        <v>12066</v>
      </c>
      <c r="CB776" t="s">
        <v>158</v>
      </c>
      <c r="CC776" s="3">
        <v>78028</v>
      </c>
      <c r="CD776" t="s">
        <v>8117</v>
      </c>
      <c r="CE776" t="s">
        <v>6759</v>
      </c>
      <c r="CF776" s="4">
        <v>16.72</v>
      </c>
      <c r="CG776" s="4">
        <v>16.72</v>
      </c>
      <c r="CH776" s="4">
        <v>0</v>
      </c>
      <c r="CI776" s="4">
        <v>0</v>
      </c>
      <c r="CJ776" t="s">
        <v>123</v>
      </c>
      <c r="CL776" t="s">
        <v>12067</v>
      </c>
      <c r="CO776" t="s">
        <v>124</v>
      </c>
      <c r="CP776" t="s">
        <v>121</v>
      </c>
      <c r="CQ776" t="s">
        <v>121</v>
      </c>
      <c r="CR776" t="s">
        <v>113</v>
      </c>
      <c r="CS776" t="s">
        <v>113</v>
      </c>
      <c r="CT776" t="s">
        <v>121</v>
      </c>
      <c r="CU776" t="s">
        <v>113</v>
      </c>
      <c r="CV776" t="s">
        <v>12051</v>
      </c>
      <c r="CW776" t="str">
        <f>"18303702402"</f>
        <v>18303702402</v>
      </c>
      <c r="CX776" t="s">
        <v>12058</v>
      </c>
      <c r="CY776" t="s">
        <v>12051</v>
      </c>
      <c r="CZ776" t="s">
        <v>126</v>
      </c>
      <c r="DA776" t="s">
        <v>113</v>
      </c>
      <c r="DB776" t="s">
        <v>113</v>
      </c>
      <c r="DC776" t="s">
        <v>121</v>
      </c>
      <c r="DD776" t="s">
        <v>113</v>
      </c>
    </row>
    <row r="777" spans="1:113" ht="15" customHeight="1" x14ac:dyDescent="0.25">
      <c r="A777" t="s">
        <v>12593</v>
      </c>
      <c r="B777" t="s">
        <v>1009</v>
      </c>
      <c r="C777" s="1">
        <v>44130.990526388887</v>
      </c>
      <c r="D777" s="1">
        <v>44173</v>
      </c>
      <c r="E777" t="s">
        <v>113</v>
      </c>
      <c r="F777" t="s">
        <v>2674</v>
      </c>
      <c r="G777" t="s">
        <v>12786</v>
      </c>
      <c r="H777" t="s">
        <v>131</v>
      </c>
      <c r="I777">
        <v>10</v>
      </c>
      <c r="J777">
        <v>10</v>
      </c>
      <c r="K777" s="1">
        <v>44211</v>
      </c>
      <c r="L777" s="1">
        <v>44514</v>
      </c>
      <c r="M777" s="1">
        <v>44211</v>
      </c>
      <c r="N777" s="1">
        <v>44514</v>
      </c>
      <c r="O777" t="s">
        <v>115</v>
      </c>
      <c r="P777" t="s">
        <v>12594</v>
      </c>
      <c r="R777" t="s">
        <v>12595</v>
      </c>
      <c r="S777" t="s">
        <v>12596</v>
      </c>
      <c r="T777" t="s">
        <v>1336</v>
      </c>
      <c r="U777" t="s">
        <v>440</v>
      </c>
      <c r="V777" s="3">
        <v>85283</v>
      </c>
      <c r="W777" t="s">
        <v>117</v>
      </c>
      <c r="Y777">
        <v>14803615139</v>
      </c>
      <c r="AA777">
        <v>56173</v>
      </c>
      <c r="AB777" t="s">
        <v>12597</v>
      </c>
      <c r="AC777" t="s">
        <v>12598</v>
      </c>
      <c r="AE777" t="s">
        <v>161</v>
      </c>
      <c r="AF777" t="s">
        <v>12599</v>
      </c>
      <c r="AG777" t="s">
        <v>12596</v>
      </c>
      <c r="AH777" t="s">
        <v>1336</v>
      </c>
      <c r="AI777" t="s">
        <v>440</v>
      </c>
      <c r="AJ777" s="3">
        <v>85283</v>
      </c>
      <c r="AK777" t="s">
        <v>117</v>
      </c>
      <c r="AM777">
        <v>14803615139</v>
      </c>
      <c r="AO777" t="s">
        <v>12600</v>
      </c>
      <c r="AP777" t="s">
        <v>239</v>
      </c>
      <c r="AQ777" t="s">
        <v>2682</v>
      </c>
      <c r="AR777" t="s">
        <v>2683</v>
      </c>
      <c r="AT777" t="s">
        <v>2684</v>
      </c>
      <c r="AU777" t="s">
        <v>2685</v>
      </c>
      <c r="AV777" t="s">
        <v>565</v>
      </c>
      <c r="AW777" t="s">
        <v>440</v>
      </c>
      <c r="AX777" s="3">
        <v>85048</v>
      </c>
      <c r="AY777" t="s">
        <v>117</v>
      </c>
      <c r="BA777">
        <v>14809411885</v>
      </c>
      <c r="BC777" t="s">
        <v>2686</v>
      </c>
      <c r="BD777" t="s">
        <v>2687</v>
      </c>
      <c r="BG777" t="s">
        <v>440</v>
      </c>
      <c r="BH777" s="1">
        <v>44129.833333333336</v>
      </c>
      <c r="BI777">
        <v>40</v>
      </c>
      <c r="BJ777">
        <v>0</v>
      </c>
      <c r="BK777">
        <v>8</v>
      </c>
      <c r="BL777">
        <v>8</v>
      </c>
      <c r="BM777">
        <v>8</v>
      </c>
      <c r="BN777">
        <v>8</v>
      </c>
      <c r="BO777">
        <v>8</v>
      </c>
      <c r="BP777">
        <v>0</v>
      </c>
      <c r="BQ777" t="str">
        <f>"7:00 AM"</f>
        <v>7:00 AM</v>
      </c>
      <c r="BR777" t="str">
        <f>"3:30 PM"</f>
        <v>3:30 PM</v>
      </c>
      <c r="BS777" t="s">
        <v>120</v>
      </c>
      <c r="BT777">
        <v>0</v>
      </c>
      <c r="BU777">
        <v>3</v>
      </c>
      <c r="BV777" t="s">
        <v>113</v>
      </c>
      <c r="BW777">
        <v>0</v>
      </c>
      <c r="BX777" t="s">
        <v>392</v>
      </c>
      <c r="BY777" t="s">
        <v>12595</v>
      </c>
      <c r="BZ777" t="s">
        <v>12596</v>
      </c>
      <c r="CA777" t="s">
        <v>1336</v>
      </c>
      <c r="CB777" t="s">
        <v>440</v>
      </c>
      <c r="CC777" s="3">
        <v>85283</v>
      </c>
      <c r="CD777" t="s">
        <v>958</v>
      </c>
      <c r="CE777" t="s">
        <v>959</v>
      </c>
      <c r="CF777" s="4">
        <v>14.47</v>
      </c>
      <c r="CG777" s="4">
        <v>14.47</v>
      </c>
      <c r="CH777" s="4">
        <v>21.71</v>
      </c>
      <c r="CI777" s="4">
        <v>21.71</v>
      </c>
      <c r="CJ777" t="s">
        <v>123</v>
      </c>
      <c r="CK777" t="s">
        <v>2689</v>
      </c>
      <c r="CL777" t="s">
        <v>12601</v>
      </c>
      <c r="CO777" t="s">
        <v>124</v>
      </c>
      <c r="CP777" t="s">
        <v>121</v>
      </c>
      <c r="CQ777" t="s">
        <v>121</v>
      </c>
      <c r="CR777" t="s">
        <v>121</v>
      </c>
      <c r="CS777" t="s">
        <v>121</v>
      </c>
      <c r="CT777" t="s">
        <v>121</v>
      </c>
      <c r="CU777" t="s">
        <v>121</v>
      </c>
      <c r="CV777" t="s">
        <v>12602</v>
      </c>
      <c r="CW777" t="str">
        <f>"14803615139"</f>
        <v>14803615139</v>
      </c>
      <c r="CX777" t="s">
        <v>12600</v>
      </c>
      <c r="CY777" t="s">
        <v>124</v>
      </c>
      <c r="CZ777" t="s">
        <v>126</v>
      </c>
      <c r="DA777" t="s">
        <v>113</v>
      </c>
      <c r="DB777" t="s">
        <v>121</v>
      </c>
      <c r="DC777" t="s">
        <v>121</v>
      </c>
      <c r="DD777" t="s">
        <v>113</v>
      </c>
    </row>
    <row r="778" spans="1:113" ht="15" customHeight="1" x14ac:dyDescent="0.25">
      <c r="A778" t="s">
        <v>2673</v>
      </c>
      <c r="B778" t="s">
        <v>1009</v>
      </c>
      <c r="C778" s="1">
        <v>44131.000586226852</v>
      </c>
      <c r="D778" s="1">
        <v>44173</v>
      </c>
      <c r="E778" t="s">
        <v>113</v>
      </c>
      <c r="F778" t="s">
        <v>2674</v>
      </c>
      <c r="G778" t="s">
        <v>12786</v>
      </c>
      <c r="H778" t="s">
        <v>131</v>
      </c>
      <c r="I778">
        <v>15</v>
      </c>
      <c r="J778">
        <v>15</v>
      </c>
      <c r="K778" s="1">
        <v>44211</v>
      </c>
      <c r="L778" s="1">
        <v>44514</v>
      </c>
      <c r="M778" s="1">
        <v>44211</v>
      </c>
      <c r="N778" s="1">
        <v>44514</v>
      </c>
      <c r="O778" t="s">
        <v>115</v>
      </c>
      <c r="P778" t="s">
        <v>2675</v>
      </c>
      <c r="Q778" t="s">
        <v>2676</v>
      </c>
      <c r="R778" t="s">
        <v>2677</v>
      </c>
      <c r="T778" t="s">
        <v>2678</v>
      </c>
      <c r="U778" t="s">
        <v>440</v>
      </c>
      <c r="V778" s="3">
        <v>85331</v>
      </c>
      <c r="W778" t="s">
        <v>117</v>
      </c>
      <c r="Y778">
        <v>14804880128</v>
      </c>
      <c r="AA778">
        <v>56173</v>
      </c>
      <c r="AB778" t="s">
        <v>2679</v>
      </c>
      <c r="AC778" t="s">
        <v>2680</v>
      </c>
      <c r="AE778" t="s">
        <v>496</v>
      </c>
      <c r="AF778" t="s">
        <v>2677</v>
      </c>
      <c r="AH778" t="s">
        <v>2678</v>
      </c>
      <c r="AI778" t="s">
        <v>440</v>
      </c>
      <c r="AJ778" s="3">
        <v>85331</v>
      </c>
      <c r="AK778" t="s">
        <v>117</v>
      </c>
      <c r="AM778">
        <v>14804880128</v>
      </c>
      <c r="AO778" t="s">
        <v>2681</v>
      </c>
      <c r="AP778" t="s">
        <v>239</v>
      </c>
      <c r="AQ778" t="s">
        <v>2682</v>
      </c>
      <c r="AR778" t="s">
        <v>2683</v>
      </c>
      <c r="AT778" t="s">
        <v>2684</v>
      </c>
      <c r="AU778" t="s">
        <v>2685</v>
      </c>
      <c r="AV778" t="s">
        <v>565</v>
      </c>
      <c r="AW778" t="s">
        <v>440</v>
      </c>
      <c r="AX778" s="3">
        <v>85048</v>
      </c>
      <c r="AY778" t="s">
        <v>117</v>
      </c>
      <c r="BA778">
        <v>14809411885</v>
      </c>
      <c r="BC778" t="s">
        <v>2686</v>
      </c>
      <c r="BD778" t="s">
        <v>2687</v>
      </c>
      <c r="BG778" t="s">
        <v>440</v>
      </c>
      <c r="BH778" s="1">
        <v>44129.833333333336</v>
      </c>
      <c r="BI778">
        <v>40</v>
      </c>
      <c r="BJ778">
        <v>0</v>
      </c>
      <c r="BK778">
        <v>8</v>
      </c>
      <c r="BL778">
        <v>8</v>
      </c>
      <c r="BM778">
        <v>8</v>
      </c>
      <c r="BN778">
        <v>8</v>
      </c>
      <c r="BO778">
        <v>8</v>
      </c>
      <c r="BP778">
        <v>0</v>
      </c>
      <c r="BQ778" t="str">
        <f>"7:00 AM"</f>
        <v>7:00 AM</v>
      </c>
      <c r="BR778" t="str">
        <f>"3:30 PM"</f>
        <v>3:30 PM</v>
      </c>
      <c r="BS778" t="s">
        <v>120</v>
      </c>
      <c r="BT778">
        <v>0</v>
      </c>
      <c r="BU778">
        <v>3</v>
      </c>
      <c r="BV778" t="s">
        <v>113</v>
      </c>
      <c r="BW778">
        <v>0</v>
      </c>
      <c r="BX778" t="s">
        <v>2688</v>
      </c>
      <c r="BY778" t="s">
        <v>2677</v>
      </c>
      <c r="CA778" t="s">
        <v>2678</v>
      </c>
      <c r="CB778" t="s">
        <v>440</v>
      </c>
      <c r="CC778" s="3">
        <v>85331</v>
      </c>
      <c r="CD778" t="s">
        <v>958</v>
      </c>
      <c r="CE778" t="s">
        <v>959</v>
      </c>
      <c r="CF778" s="4">
        <v>14.47</v>
      </c>
      <c r="CG778" s="4">
        <v>14.47</v>
      </c>
      <c r="CH778" s="4">
        <v>21.71</v>
      </c>
      <c r="CI778" s="4">
        <v>21.71</v>
      </c>
      <c r="CJ778" t="s">
        <v>123</v>
      </c>
      <c r="CK778" t="s">
        <v>2689</v>
      </c>
      <c r="CL778" t="s">
        <v>2690</v>
      </c>
      <c r="CO778" t="s">
        <v>124</v>
      </c>
      <c r="CP778" t="s">
        <v>121</v>
      </c>
      <c r="CQ778" t="s">
        <v>113</v>
      </c>
      <c r="CR778" t="s">
        <v>121</v>
      </c>
      <c r="CS778" t="s">
        <v>121</v>
      </c>
      <c r="CT778" t="s">
        <v>121</v>
      </c>
      <c r="CU778" t="s">
        <v>113</v>
      </c>
      <c r="CV778" t="s">
        <v>2691</v>
      </c>
      <c r="CW778" t="str">
        <f>"14804880128"</f>
        <v>14804880128</v>
      </c>
      <c r="CX778" t="s">
        <v>2692</v>
      </c>
      <c r="CY778" t="s">
        <v>124</v>
      </c>
      <c r="CZ778" t="s">
        <v>126</v>
      </c>
      <c r="DA778" t="s">
        <v>113</v>
      </c>
      <c r="DB778" t="s">
        <v>121</v>
      </c>
      <c r="DC778" t="s">
        <v>121</v>
      </c>
      <c r="DD778" t="s">
        <v>113</v>
      </c>
    </row>
    <row r="779" spans="1:113" ht="15" customHeight="1" x14ac:dyDescent="0.25">
      <c r="A779" t="s">
        <v>8800</v>
      </c>
      <c r="B779" t="s">
        <v>1009</v>
      </c>
      <c r="C779" s="1">
        <v>44131.015845949078</v>
      </c>
      <c r="D779" s="1">
        <v>44174</v>
      </c>
      <c r="E779" t="s">
        <v>113</v>
      </c>
      <c r="F779" t="s">
        <v>7186</v>
      </c>
      <c r="G779" t="s">
        <v>12818</v>
      </c>
      <c r="H779" t="s">
        <v>2233</v>
      </c>
      <c r="I779">
        <v>3</v>
      </c>
      <c r="J779">
        <v>3</v>
      </c>
      <c r="K779" s="1">
        <v>44211</v>
      </c>
      <c r="L779" s="1">
        <v>44514</v>
      </c>
      <c r="M779" s="1">
        <v>44211</v>
      </c>
      <c r="N779" s="1">
        <v>44514</v>
      </c>
      <c r="O779" t="s">
        <v>115</v>
      </c>
      <c r="P779" t="s">
        <v>8801</v>
      </c>
      <c r="Q779" t="s">
        <v>8802</v>
      </c>
      <c r="R779" t="s">
        <v>8803</v>
      </c>
      <c r="T779" t="s">
        <v>565</v>
      </c>
      <c r="U779" t="s">
        <v>440</v>
      </c>
      <c r="V779" s="3">
        <v>85041</v>
      </c>
      <c r="W779" t="s">
        <v>117</v>
      </c>
      <c r="Y779">
        <v>16028030765</v>
      </c>
      <c r="AA779">
        <v>424930</v>
      </c>
      <c r="AB779" t="s">
        <v>6095</v>
      </c>
      <c r="AC779" t="s">
        <v>2789</v>
      </c>
      <c r="AD779" t="s">
        <v>753</v>
      </c>
      <c r="AE779" t="s">
        <v>161</v>
      </c>
      <c r="AF779" t="s">
        <v>8803</v>
      </c>
      <c r="AH779" t="s">
        <v>565</v>
      </c>
      <c r="AI779" t="s">
        <v>440</v>
      </c>
      <c r="AJ779" s="3">
        <v>85041</v>
      </c>
      <c r="AK779" t="s">
        <v>117</v>
      </c>
      <c r="AM779">
        <v>16028030765</v>
      </c>
      <c r="AO779" t="s">
        <v>8804</v>
      </c>
      <c r="AP779" t="s">
        <v>239</v>
      </c>
      <c r="AQ779" t="s">
        <v>2682</v>
      </c>
      <c r="AR779" t="s">
        <v>2683</v>
      </c>
      <c r="AT779" t="s">
        <v>2684</v>
      </c>
      <c r="AU779" t="s">
        <v>2685</v>
      </c>
      <c r="AV779" t="s">
        <v>565</v>
      </c>
      <c r="AW779" t="s">
        <v>440</v>
      </c>
      <c r="AX779" s="3">
        <v>85048</v>
      </c>
      <c r="AY779" t="s">
        <v>117</v>
      </c>
      <c r="BA779">
        <v>14809411885</v>
      </c>
      <c r="BC779" t="s">
        <v>2686</v>
      </c>
      <c r="BD779" t="s">
        <v>2687</v>
      </c>
      <c r="BG779" t="s">
        <v>440</v>
      </c>
      <c r="BH779" s="1">
        <v>44129.833333333336</v>
      </c>
      <c r="BI779">
        <v>40</v>
      </c>
      <c r="BJ779">
        <v>0</v>
      </c>
      <c r="BK779">
        <v>8</v>
      </c>
      <c r="BL779">
        <v>8</v>
      </c>
      <c r="BM779">
        <v>8</v>
      </c>
      <c r="BN779">
        <v>8</v>
      </c>
      <c r="BO779">
        <v>8</v>
      </c>
      <c r="BP779">
        <v>0</v>
      </c>
      <c r="BQ779" t="str">
        <f>"6:00 AM"</f>
        <v>6:00 AM</v>
      </c>
      <c r="BR779" t="str">
        <f>"2:30 PM"</f>
        <v>2:30 PM</v>
      </c>
      <c r="BS779" t="s">
        <v>120</v>
      </c>
      <c r="BT779">
        <v>0</v>
      </c>
      <c r="BU779">
        <v>0</v>
      </c>
      <c r="BV779" t="s">
        <v>113</v>
      </c>
      <c r="BW779">
        <v>0</v>
      </c>
      <c r="BX779" t="s">
        <v>2688</v>
      </c>
      <c r="BY779" t="s">
        <v>8803</v>
      </c>
      <c r="CA779" t="s">
        <v>565</v>
      </c>
      <c r="CB779" t="s">
        <v>440</v>
      </c>
      <c r="CC779" s="3">
        <v>85041</v>
      </c>
      <c r="CD779" t="s">
        <v>958</v>
      </c>
      <c r="CE779" t="s">
        <v>959</v>
      </c>
      <c r="CF779" s="4">
        <v>13.63</v>
      </c>
      <c r="CG779" s="4">
        <v>13.63</v>
      </c>
      <c r="CH779" s="4">
        <v>20.45</v>
      </c>
      <c r="CI779" s="4">
        <v>20.45</v>
      </c>
      <c r="CJ779" t="s">
        <v>123</v>
      </c>
      <c r="CK779" t="s">
        <v>2689</v>
      </c>
      <c r="CL779" t="s">
        <v>8805</v>
      </c>
      <c r="CO779" t="s">
        <v>124</v>
      </c>
      <c r="CP779" t="s">
        <v>121</v>
      </c>
      <c r="CQ779" t="s">
        <v>121</v>
      </c>
      <c r="CR779" t="s">
        <v>121</v>
      </c>
      <c r="CS779" t="s">
        <v>113</v>
      </c>
      <c r="CT779" t="s">
        <v>121</v>
      </c>
      <c r="CU779" t="s">
        <v>121</v>
      </c>
      <c r="CV779" t="s">
        <v>8806</v>
      </c>
      <c r="CW779" t="str">
        <f>"16028030765"</f>
        <v>16028030765</v>
      </c>
      <c r="CX779" t="s">
        <v>8804</v>
      </c>
      <c r="CY779" t="s">
        <v>124</v>
      </c>
      <c r="CZ779" t="s">
        <v>126</v>
      </c>
      <c r="DA779" t="s">
        <v>113</v>
      </c>
      <c r="DB779" t="s">
        <v>121</v>
      </c>
      <c r="DC779" t="s">
        <v>121</v>
      </c>
      <c r="DD779" t="s">
        <v>113</v>
      </c>
    </row>
    <row r="780" spans="1:113" ht="15" customHeight="1" x14ac:dyDescent="0.25">
      <c r="A780" t="s">
        <v>3539</v>
      </c>
      <c r="B780" t="s">
        <v>835</v>
      </c>
      <c r="C780" s="1">
        <v>44131.415809375001</v>
      </c>
      <c r="D780" s="1">
        <v>44154</v>
      </c>
      <c r="E780" t="s">
        <v>113</v>
      </c>
      <c r="F780" t="s">
        <v>587</v>
      </c>
      <c r="G780" t="s">
        <v>12786</v>
      </c>
      <c r="H780" t="s">
        <v>131</v>
      </c>
      <c r="I780">
        <v>20</v>
      </c>
      <c r="K780" s="1">
        <v>44221</v>
      </c>
      <c r="L780" s="1">
        <v>44521</v>
      </c>
      <c r="O780" t="s">
        <v>115</v>
      </c>
      <c r="P780" t="s">
        <v>3540</v>
      </c>
      <c r="R780" t="s">
        <v>3541</v>
      </c>
      <c r="S780" t="s">
        <v>124</v>
      </c>
      <c r="T780" t="s">
        <v>3542</v>
      </c>
      <c r="U780" t="s">
        <v>1700</v>
      </c>
      <c r="V780" s="3">
        <v>72135</v>
      </c>
      <c r="W780" t="s">
        <v>117</v>
      </c>
      <c r="X780" t="s">
        <v>124</v>
      </c>
      <c r="Y780">
        <v>15013792568</v>
      </c>
      <c r="AA780">
        <v>713910</v>
      </c>
      <c r="AB780" t="s">
        <v>3543</v>
      </c>
      <c r="AC780" t="s">
        <v>2697</v>
      </c>
      <c r="AD780" t="s">
        <v>124</v>
      </c>
      <c r="AE780" t="s">
        <v>3544</v>
      </c>
      <c r="AF780" t="s">
        <v>3541</v>
      </c>
      <c r="AG780" t="s">
        <v>124</v>
      </c>
      <c r="AH780" t="s">
        <v>3542</v>
      </c>
      <c r="AI780" t="s">
        <v>1700</v>
      </c>
      <c r="AJ780" s="3">
        <v>72135</v>
      </c>
      <c r="AK780" t="s">
        <v>117</v>
      </c>
      <c r="AL780" t="s">
        <v>124</v>
      </c>
      <c r="AM780">
        <v>15013792568</v>
      </c>
      <c r="AO780" t="s">
        <v>3545</v>
      </c>
      <c r="AP780" t="s">
        <v>239</v>
      </c>
      <c r="AQ780" t="s">
        <v>3546</v>
      </c>
      <c r="AR780" t="s">
        <v>1763</v>
      </c>
      <c r="AS780" t="s">
        <v>144</v>
      </c>
      <c r="AT780" t="s">
        <v>3547</v>
      </c>
      <c r="AU780" t="s">
        <v>124</v>
      </c>
      <c r="AV780" t="s">
        <v>1368</v>
      </c>
      <c r="AW780" t="s">
        <v>158</v>
      </c>
      <c r="AX780" s="3">
        <v>77414</v>
      </c>
      <c r="AY780" t="s">
        <v>117</v>
      </c>
      <c r="AZ780" t="s">
        <v>124</v>
      </c>
      <c r="BA780">
        <v>19792457577</v>
      </c>
      <c r="BB780">
        <v>114</v>
      </c>
      <c r="BC780" t="s">
        <v>3548</v>
      </c>
      <c r="BD780" t="s">
        <v>1370</v>
      </c>
      <c r="BG780" t="s">
        <v>1700</v>
      </c>
      <c r="BH780" s="1">
        <v>44130.833333333336</v>
      </c>
      <c r="BI780">
        <v>40</v>
      </c>
      <c r="BJ780">
        <v>0</v>
      </c>
      <c r="BK780">
        <v>8</v>
      </c>
      <c r="BL780">
        <v>8</v>
      </c>
      <c r="BM780">
        <v>8</v>
      </c>
      <c r="BN780">
        <v>8</v>
      </c>
      <c r="BO780">
        <v>8</v>
      </c>
      <c r="BP780">
        <v>0</v>
      </c>
      <c r="BQ780" t="str">
        <f>"6:30 AM"</f>
        <v>6:30 AM</v>
      </c>
      <c r="BR780" t="str">
        <f>"3:00 PM"</f>
        <v>3:00 PM</v>
      </c>
      <c r="BS780" t="s">
        <v>120</v>
      </c>
      <c r="BT780">
        <v>0</v>
      </c>
      <c r="BU780">
        <v>0</v>
      </c>
      <c r="BV780" t="s">
        <v>113</v>
      </c>
      <c r="BW780">
        <v>0</v>
      </c>
      <c r="BX780" s="2" t="s">
        <v>3549</v>
      </c>
      <c r="BY780" t="s">
        <v>3541</v>
      </c>
      <c r="BZ780" t="s">
        <v>124</v>
      </c>
      <c r="CA780" t="s">
        <v>3542</v>
      </c>
      <c r="CB780" t="s">
        <v>1700</v>
      </c>
      <c r="CC780" s="3">
        <v>72135</v>
      </c>
      <c r="CD780" t="s">
        <v>3550</v>
      </c>
      <c r="CE780" t="s">
        <v>3551</v>
      </c>
      <c r="CF780" s="4">
        <v>13.31</v>
      </c>
      <c r="CH780" s="4">
        <v>19.97</v>
      </c>
      <c r="CJ780" t="s">
        <v>123</v>
      </c>
      <c r="CK780" t="s">
        <v>3552</v>
      </c>
      <c r="CL780" t="s">
        <v>3553</v>
      </c>
      <c r="CO780" t="s">
        <v>124</v>
      </c>
      <c r="CP780" t="s">
        <v>113</v>
      </c>
      <c r="CQ780" t="s">
        <v>113</v>
      </c>
      <c r="CR780" t="s">
        <v>121</v>
      </c>
      <c r="CS780" t="s">
        <v>121</v>
      </c>
      <c r="CT780" t="s">
        <v>121</v>
      </c>
      <c r="CU780" t="s">
        <v>113</v>
      </c>
      <c r="CV780" t="s">
        <v>3554</v>
      </c>
      <c r="CW780" t="str">
        <f>"15013792568"</f>
        <v>15013792568</v>
      </c>
      <c r="CX780" t="s">
        <v>3545</v>
      </c>
      <c r="CY780" t="s">
        <v>124</v>
      </c>
      <c r="CZ780" t="s">
        <v>126</v>
      </c>
      <c r="DA780" t="s">
        <v>113</v>
      </c>
      <c r="DB780" t="s">
        <v>113</v>
      </c>
      <c r="DC780" t="s">
        <v>121</v>
      </c>
      <c r="DD780" t="s">
        <v>113</v>
      </c>
    </row>
    <row r="781" spans="1:113" ht="15" customHeight="1" x14ac:dyDescent="0.25">
      <c r="A781" t="s">
        <v>3812</v>
      </c>
      <c r="B781" t="s">
        <v>1009</v>
      </c>
      <c r="C781" s="1">
        <v>44131.422096759263</v>
      </c>
      <c r="D781" s="1">
        <v>44174</v>
      </c>
      <c r="E781" t="s">
        <v>113</v>
      </c>
      <c r="F781" t="s">
        <v>3275</v>
      </c>
      <c r="G781" t="s">
        <v>12798</v>
      </c>
      <c r="H781" t="s">
        <v>649</v>
      </c>
      <c r="I781">
        <v>19</v>
      </c>
      <c r="J781">
        <v>19</v>
      </c>
      <c r="K781" s="1">
        <v>44221</v>
      </c>
      <c r="L781" s="1">
        <v>44500</v>
      </c>
      <c r="M781" s="1">
        <v>44221</v>
      </c>
      <c r="N781" s="1">
        <v>44500</v>
      </c>
      <c r="O781" t="s">
        <v>132</v>
      </c>
      <c r="P781" t="s">
        <v>3813</v>
      </c>
      <c r="R781" t="s">
        <v>3814</v>
      </c>
      <c r="T781" t="s">
        <v>870</v>
      </c>
      <c r="U781" t="s">
        <v>299</v>
      </c>
      <c r="V781" s="3">
        <v>92117</v>
      </c>
      <c r="W781" t="s">
        <v>117</v>
      </c>
      <c r="X781" t="s">
        <v>3815</v>
      </c>
      <c r="Y781">
        <v>18582734511</v>
      </c>
      <c r="Z781">
        <v>0</v>
      </c>
      <c r="AA781">
        <v>71399</v>
      </c>
      <c r="AB781" t="s">
        <v>3816</v>
      </c>
      <c r="AC781" t="s">
        <v>3817</v>
      </c>
      <c r="AE781" t="s">
        <v>119</v>
      </c>
      <c r="AF781" t="s">
        <v>3818</v>
      </c>
      <c r="AH781" t="s">
        <v>3819</v>
      </c>
      <c r="AI781" t="s">
        <v>299</v>
      </c>
      <c r="AJ781" s="3">
        <v>92117</v>
      </c>
      <c r="AK781" t="s">
        <v>117</v>
      </c>
      <c r="AM781">
        <v>16195076338</v>
      </c>
      <c r="AN781">
        <v>0</v>
      </c>
      <c r="AO781" t="s">
        <v>3820</v>
      </c>
      <c r="AP781" t="s">
        <v>239</v>
      </c>
      <c r="AQ781" t="s">
        <v>991</v>
      </c>
      <c r="AR781" t="s">
        <v>992</v>
      </c>
      <c r="AS781" t="s">
        <v>993</v>
      </c>
      <c r="AT781" t="s">
        <v>994</v>
      </c>
      <c r="AU781" t="s">
        <v>995</v>
      </c>
      <c r="AV781" t="s">
        <v>996</v>
      </c>
      <c r="AW781" t="s">
        <v>158</v>
      </c>
      <c r="AX781" s="3">
        <v>78550</v>
      </c>
      <c r="AY781" t="s">
        <v>117</v>
      </c>
      <c r="AZ781" t="s">
        <v>124</v>
      </c>
      <c r="BA781">
        <v>19564408720</v>
      </c>
      <c r="BB781">
        <v>0</v>
      </c>
      <c r="BC781" t="s">
        <v>1143</v>
      </c>
      <c r="BD781" t="s">
        <v>998</v>
      </c>
      <c r="BG781" t="s">
        <v>299</v>
      </c>
      <c r="BH781" s="1">
        <v>44126.833333333336</v>
      </c>
      <c r="BI781">
        <v>40</v>
      </c>
      <c r="BJ781">
        <v>8</v>
      </c>
      <c r="BK781">
        <v>0</v>
      </c>
      <c r="BL781">
        <v>0</v>
      </c>
      <c r="BM781">
        <v>8</v>
      </c>
      <c r="BN781">
        <v>8</v>
      </c>
      <c r="BO781">
        <v>8</v>
      </c>
      <c r="BP781">
        <v>8</v>
      </c>
      <c r="BQ781" t="str">
        <f>"1:00 PM"</f>
        <v>1:00 PM</v>
      </c>
      <c r="BR781" t="str">
        <f>"10:00 PM"</f>
        <v>10:00 PM</v>
      </c>
      <c r="BS781" t="s">
        <v>120</v>
      </c>
      <c r="BT781">
        <v>0</v>
      </c>
      <c r="BU781">
        <v>0</v>
      </c>
      <c r="BV781" t="s">
        <v>113</v>
      </c>
      <c r="BW781">
        <v>0</v>
      </c>
      <c r="BX781" t="s">
        <v>999</v>
      </c>
      <c r="BY781" t="s">
        <v>3821</v>
      </c>
      <c r="CA781" t="s">
        <v>3822</v>
      </c>
      <c r="CB781" t="s">
        <v>299</v>
      </c>
      <c r="CC781" s="3">
        <v>92251</v>
      </c>
      <c r="CD781" t="s">
        <v>2915</v>
      </c>
      <c r="CE781" t="s">
        <v>2916</v>
      </c>
      <c r="CF781" s="4">
        <v>13</v>
      </c>
      <c r="CG781" s="4">
        <v>13.39</v>
      </c>
      <c r="CH781" s="4">
        <v>0</v>
      </c>
      <c r="CI781" s="4">
        <v>0</v>
      </c>
      <c r="CJ781" t="s">
        <v>123</v>
      </c>
      <c r="CK781" t="s">
        <v>1004</v>
      </c>
      <c r="CL781" t="s">
        <v>3823</v>
      </c>
      <c r="CO781" t="s">
        <v>124</v>
      </c>
      <c r="CP781" t="s">
        <v>121</v>
      </c>
      <c r="CQ781" t="s">
        <v>121</v>
      </c>
      <c r="CR781" t="s">
        <v>113</v>
      </c>
      <c r="CS781" t="s">
        <v>121</v>
      </c>
      <c r="CT781" t="s">
        <v>121</v>
      </c>
      <c r="CU781" t="s">
        <v>121</v>
      </c>
      <c r="CV781" t="s">
        <v>1434</v>
      </c>
      <c r="CW781" t="str">
        <f>"18582734511"</f>
        <v>18582734511</v>
      </c>
      <c r="CX781" t="s">
        <v>3820</v>
      </c>
      <c r="CY781" t="s">
        <v>124</v>
      </c>
      <c r="CZ781" t="s">
        <v>126</v>
      </c>
      <c r="DA781" t="s">
        <v>113</v>
      </c>
      <c r="DB781" t="s">
        <v>113</v>
      </c>
      <c r="DC781" t="s">
        <v>121</v>
      </c>
      <c r="DD781" t="s">
        <v>113</v>
      </c>
    </row>
    <row r="782" spans="1:113" ht="15" customHeight="1" x14ac:dyDescent="0.25">
      <c r="A782" t="s">
        <v>5968</v>
      </c>
      <c r="B782" t="s">
        <v>835</v>
      </c>
      <c r="C782" s="1">
        <v>44131.474995254626</v>
      </c>
      <c r="D782" s="1">
        <v>44152</v>
      </c>
      <c r="E782" t="s">
        <v>113</v>
      </c>
      <c r="F782" t="s">
        <v>587</v>
      </c>
      <c r="G782" t="s">
        <v>12786</v>
      </c>
      <c r="H782" t="s">
        <v>131</v>
      </c>
      <c r="I782">
        <v>50</v>
      </c>
      <c r="K782" s="1">
        <v>44207</v>
      </c>
      <c r="L782" s="1">
        <v>44510</v>
      </c>
      <c r="O782" t="s">
        <v>132</v>
      </c>
      <c r="P782" t="s">
        <v>5969</v>
      </c>
      <c r="R782" t="s">
        <v>5970</v>
      </c>
      <c r="T782" t="s">
        <v>5971</v>
      </c>
      <c r="U782" t="s">
        <v>610</v>
      </c>
      <c r="V782" s="3">
        <v>20155</v>
      </c>
      <c r="W782" t="s">
        <v>117</v>
      </c>
      <c r="Y782">
        <v>15712484460</v>
      </c>
      <c r="AA782">
        <v>56173</v>
      </c>
      <c r="AB782" t="s">
        <v>1646</v>
      </c>
      <c r="AC782" t="s">
        <v>1647</v>
      </c>
      <c r="AE782" t="s">
        <v>1689</v>
      </c>
      <c r="AF782" t="s">
        <v>5970</v>
      </c>
      <c r="AH782" t="s">
        <v>5972</v>
      </c>
      <c r="AI782" t="s">
        <v>610</v>
      </c>
      <c r="AJ782" s="3">
        <v>20155</v>
      </c>
      <c r="AK782" t="s">
        <v>117</v>
      </c>
      <c r="AM782">
        <v>15712484460</v>
      </c>
      <c r="AO782" t="s">
        <v>124</v>
      </c>
      <c r="AP782" t="s">
        <v>239</v>
      </c>
      <c r="AQ782" t="s">
        <v>1258</v>
      </c>
      <c r="AR782" t="s">
        <v>164</v>
      </c>
      <c r="AS782" t="s">
        <v>972</v>
      </c>
      <c r="AT782" t="s">
        <v>4649</v>
      </c>
      <c r="AV782" t="s">
        <v>329</v>
      </c>
      <c r="AW782" t="s">
        <v>158</v>
      </c>
      <c r="AX782" s="3">
        <v>75206</v>
      </c>
      <c r="AY782" t="s">
        <v>117</v>
      </c>
      <c r="BA782">
        <v>12145265665</v>
      </c>
      <c r="BC782" t="s">
        <v>1812</v>
      </c>
      <c r="BD782" t="s">
        <v>1262</v>
      </c>
      <c r="BG782" t="s">
        <v>610</v>
      </c>
      <c r="BH782" s="1">
        <v>44129.833333333336</v>
      </c>
      <c r="BI782">
        <v>40</v>
      </c>
      <c r="BJ782">
        <v>0</v>
      </c>
      <c r="BK782">
        <v>8</v>
      </c>
      <c r="BL782">
        <v>8</v>
      </c>
      <c r="BM782">
        <v>8</v>
      </c>
      <c r="BN782">
        <v>8</v>
      </c>
      <c r="BO782">
        <v>8</v>
      </c>
      <c r="BP782">
        <v>0</v>
      </c>
      <c r="BQ782" t="str">
        <f>"6:30 AM"</f>
        <v>6:30 AM</v>
      </c>
      <c r="BR782" t="str">
        <f>"3:30 PM"</f>
        <v>3:30 PM</v>
      </c>
      <c r="BS782" t="s">
        <v>120</v>
      </c>
      <c r="BT782">
        <v>0</v>
      </c>
      <c r="BU782">
        <v>0</v>
      </c>
      <c r="BV782" t="s">
        <v>113</v>
      </c>
      <c r="BW782">
        <v>0</v>
      </c>
      <c r="BX782" t="s">
        <v>1816</v>
      </c>
      <c r="BY782" t="s">
        <v>5970</v>
      </c>
      <c r="CA782" t="s">
        <v>5971</v>
      </c>
      <c r="CB782" t="s">
        <v>610</v>
      </c>
      <c r="CC782" s="3">
        <v>20155</v>
      </c>
      <c r="CD782" t="s">
        <v>5973</v>
      </c>
      <c r="CE782" t="s">
        <v>1652</v>
      </c>
      <c r="CF782" s="4">
        <v>16.260000000000002</v>
      </c>
      <c r="CH782" s="4">
        <v>24.39</v>
      </c>
      <c r="CJ782" t="s">
        <v>123</v>
      </c>
      <c r="CK782" t="s">
        <v>1653</v>
      </c>
      <c r="CL782" t="s">
        <v>5974</v>
      </c>
      <c r="CO782" t="s">
        <v>124</v>
      </c>
      <c r="CP782" t="s">
        <v>121</v>
      </c>
      <c r="CQ782" t="s">
        <v>121</v>
      </c>
      <c r="CR782" t="s">
        <v>121</v>
      </c>
      <c r="CS782" t="s">
        <v>121</v>
      </c>
      <c r="CT782" t="s">
        <v>121</v>
      </c>
      <c r="CU782" t="s">
        <v>121</v>
      </c>
      <c r="CV782" t="s">
        <v>5975</v>
      </c>
      <c r="CW782" t="str">
        <f>"N/A"</f>
        <v>N/A</v>
      </c>
      <c r="CX782" t="s">
        <v>5976</v>
      </c>
      <c r="CY782" t="s">
        <v>2817</v>
      </c>
      <c r="CZ782" t="s">
        <v>126</v>
      </c>
      <c r="DA782" t="s">
        <v>113</v>
      </c>
      <c r="DB782" t="s">
        <v>113</v>
      </c>
      <c r="DC782" t="s">
        <v>121</v>
      </c>
      <c r="DD782" t="s">
        <v>113</v>
      </c>
      <c r="DE782" t="s">
        <v>1814</v>
      </c>
      <c r="DF782" t="s">
        <v>1815</v>
      </c>
      <c r="DH782" t="s">
        <v>1262</v>
      </c>
      <c r="DI782" t="s">
        <v>1812</v>
      </c>
    </row>
    <row r="783" spans="1:113" ht="15" customHeight="1" x14ac:dyDescent="0.25">
      <c r="A783" t="s">
        <v>10129</v>
      </c>
      <c r="B783" t="s">
        <v>835</v>
      </c>
      <c r="C783" s="1">
        <v>44131.485263888891</v>
      </c>
      <c r="D783" s="1">
        <v>44152</v>
      </c>
      <c r="E783" t="s">
        <v>113</v>
      </c>
      <c r="F783" t="s">
        <v>587</v>
      </c>
      <c r="G783" t="s">
        <v>12786</v>
      </c>
      <c r="H783" t="s">
        <v>131</v>
      </c>
      <c r="I783">
        <v>16</v>
      </c>
      <c r="K783" s="1">
        <v>44207</v>
      </c>
      <c r="L783" s="1">
        <v>44510</v>
      </c>
      <c r="O783" t="s">
        <v>132</v>
      </c>
      <c r="P783" t="s">
        <v>1643</v>
      </c>
      <c r="R783" t="s">
        <v>2809</v>
      </c>
      <c r="T783" t="s">
        <v>2810</v>
      </c>
      <c r="U783" t="s">
        <v>610</v>
      </c>
      <c r="V783" s="3">
        <v>23228</v>
      </c>
      <c r="W783" t="s">
        <v>117</v>
      </c>
      <c r="Y783">
        <v>18047162540</v>
      </c>
      <c r="AA783">
        <v>56173</v>
      </c>
      <c r="AB783" t="s">
        <v>1646</v>
      </c>
      <c r="AC783" t="s">
        <v>1647</v>
      </c>
      <c r="AE783" t="s">
        <v>1689</v>
      </c>
      <c r="AF783" t="s">
        <v>2809</v>
      </c>
      <c r="AH783" t="s">
        <v>2810</v>
      </c>
      <c r="AI783" t="s">
        <v>610</v>
      </c>
      <c r="AJ783" s="3">
        <v>23228</v>
      </c>
      <c r="AK783" t="s">
        <v>117</v>
      </c>
      <c r="AM783">
        <v>18047162540</v>
      </c>
      <c r="AO783" t="s">
        <v>124</v>
      </c>
      <c r="AP783" t="s">
        <v>239</v>
      </c>
      <c r="AQ783" t="s">
        <v>1258</v>
      </c>
      <c r="AR783" t="s">
        <v>164</v>
      </c>
      <c r="AS783" t="s">
        <v>972</v>
      </c>
      <c r="AT783" t="s">
        <v>4649</v>
      </c>
      <c r="AV783" t="s">
        <v>329</v>
      </c>
      <c r="AW783" t="s">
        <v>158</v>
      </c>
      <c r="AX783" s="3">
        <v>75206</v>
      </c>
      <c r="AY783" t="s">
        <v>117</v>
      </c>
      <c r="BA783">
        <v>12145265665</v>
      </c>
      <c r="BC783" t="s">
        <v>1812</v>
      </c>
      <c r="BD783" t="s">
        <v>1262</v>
      </c>
      <c r="BG783" t="s">
        <v>610</v>
      </c>
      <c r="BH783" s="1">
        <v>44130.833333333336</v>
      </c>
      <c r="BI783">
        <v>40</v>
      </c>
      <c r="BJ783">
        <v>0</v>
      </c>
      <c r="BK783">
        <v>8</v>
      </c>
      <c r="BL783">
        <v>8</v>
      </c>
      <c r="BM783">
        <v>8</v>
      </c>
      <c r="BN783">
        <v>8</v>
      </c>
      <c r="BO783">
        <v>8</v>
      </c>
      <c r="BP783">
        <v>0</v>
      </c>
      <c r="BQ783" t="str">
        <f>"6:30 AM"</f>
        <v>6:30 AM</v>
      </c>
      <c r="BR783" t="str">
        <f>"3:30 PM"</f>
        <v>3:30 PM</v>
      </c>
      <c r="BS783" t="s">
        <v>120</v>
      </c>
      <c r="BT783">
        <v>0</v>
      </c>
      <c r="BU783">
        <v>0</v>
      </c>
      <c r="BV783" t="s">
        <v>113</v>
      </c>
      <c r="BW783">
        <v>0</v>
      </c>
      <c r="BX783" t="s">
        <v>2811</v>
      </c>
      <c r="BY783" t="s">
        <v>2809</v>
      </c>
      <c r="CA783" t="s">
        <v>2810</v>
      </c>
      <c r="CB783" t="s">
        <v>610</v>
      </c>
      <c r="CC783" s="3">
        <v>23228</v>
      </c>
      <c r="CD783" t="s">
        <v>2812</v>
      </c>
      <c r="CE783" t="s">
        <v>2813</v>
      </c>
      <c r="CF783" s="4">
        <v>16.100000000000001</v>
      </c>
      <c r="CH783" s="4">
        <v>24.15</v>
      </c>
      <c r="CJ783" t="s">
        <v>123</v>
      </c>
      <c r="CK783" t="s">
        <v>1653</v>
      </c>
      <c r="CL783" t="s">
        <v>2814</v>
      </c>
      <c r="CO783" t="s">
        <v>124</v>
      </c>
      <c r="CP783" t="s">
        <v>121</v>
      </c>
      <c r="CQ783" t="s">
        <v>121</v>
      </c>
      <c r="CR783" t="s">
        <v>121</v>
      </c>
      <c r="CS783" t="s">
        <v>121</v>
      </c>
      <c r="CT783" t="s">
        <v>121</v>
      </c>
      <c r="CU783" t="s">
        <v>121</v>
      </c>
      <c r="CV783" t="s">
        <v>2815</v>
      </c>
      <c r="CW783" t="str">
        <f>"N/A"</f>
        <v>N/A</v>
      </c>
      <c r="CX783" t="s">
        <v>2816</v>
      </c>
      <c r="CY783" t="s">
        <v>2817</v>
      </c>
      <c r="CZ783" t="s">
        <v>126</v>
      </c>
      <c r="DA783" t="s">
        <v>113</v>
      </c>
      <c r="DB783" t="s">
        <v>113</v>
      </c>
      <c r="DC783" t="s">
        <v>121</v>
      </c>
      <c r="DD783" t="s">
        <v>113</v>
      </c>
      <c r="DE783" t="s">
        <v>1814</v>
      </c>
      <c r="DF783" t="s">
        <v>1815</v>
      </c>
      <c r="DH783" t="s">
        <v>1262</v>
      </c>
      <c r="DI783" t="s">
        <v>1812</v>
      </c>
    </row>
    <row r="784" spans="1:113" ht="15" customHeight="1" x14ac:dyDescent="0.25">
      <c r="A784" t="s">
        <v>10812</v>
      </c>
      <c r="B784" t="s">
        <v>129</v>
      </c>
      <c r="C784" s="1">
        <v>44131.49200416667</v>
      </c>
      <c r="D784" s="1">
        <v>44168</v>
      </c>
      <c r="E784" t="s">
        <v>113</v>
      </c>
      <c r="F784" t="s">
        <v>10813</v>
      </c>
      <c r="G784" t="s">
        <v>12827</v>
      </c>
      <c r="H784" t="s">
        <v>3626</v>
      </c>
      <c r="I784">
        <v>30</v>
      </c>
      <c r="J784">
        <v>30</v>
      </c>
      <c r="K784" s="1">
        <v>44221</v>
      </c>
      <c r="L784" s="1">
        <v>44500</v>
      </c>
      <c r="M784" s="1">
        <v>44221</v>
      </c>
      <c r="N784" s="1">
        <v>44500</v>
      </c>
      <c r="O784" t="s">
        <v>115</v>
      </c>
      <c r="P784" t="s">
        <v>10814</v>
      </c>
      <c r="Q784" t="s">
        <v>10815</v>
      </c>
      <c r="R784" t="s">
        <v>10816</v>
      </c>
      <c r="T784" t="s">
        <v>157</v>
      </c>
      <c r="U784" t="s">
        <v>158</v>
      </c>
      <c r="V784" s="3">
        <v>78702</v>
      </c>
      <c r="W784" t="s">
        <v>117</v>
      </c>
      <c r="Y784">
        <v>15124811332</v>
      </c>
      <c r="AA784">
        <v>311520</v>
      </c>
      <c r="AB784" t="s">
        <v>10278</v>
      </c>
      <c r="AC784" t="s">
        <v>3498</v>
      </c>
      <c r="AD784" t="s">
        <v>7979</v>
      </c>
      <c r="AE784" t="s">
        <v>263</v>
      </c>
      <c r="AF784" t="s">
        <v>10816</v>
      </c>
      <c r="AH784" t="s">
        <v>157</v>
      </c>
      <c r="AI784" t="s">
        <v>158</v>
      </c>
      <c r="AJ784" s="3">
        <v>78702</v>
      </c>
      <c r="AK784" t="s">
        <v>117</v>
      </c>
      <c r="AM784">
        <v>15124811332</v>
      </c>
      <c r="AO784" t="s">
        <v>124</v>
      </c>
      <c r="AP784" t="s">
        <v>141</v>
      </c>
      <c r="AQ784" t="s">
        <v>162</v>
      </c>
      <c r="AR784" t="s">
        <v>163</v>
      </c>
      <c r="AS784" t="s">
        <v>164</v>
      </c>
      <c r="AT784" t="s">
        <v>6838</v>
      </c>
      <c r="AU784" t="s">
        <v>166</v>
      </c>
      <c r="AV784" t="s">
        <v>157</v>
      </c>
      <c r="AW784" t="s">
        <v>158</v>
      </c>
      <c r="AX784" s="3">
        <v>78746</v>
      </c>
      <c r="AY784" t="s">
        <v>117</v>
      </c>
      <c r="BA784">
        <v>15123470007</v>
      </c>
      <c r="BC784" t="s">
        <v>167</v>
      </c>
      <c r="BD784" t="s">
        <v>168</v>
      </c>
      <c r="BE784" t="s">
        <v>158</v>
      </c>
      <c r="BF784" t="s">
        <v>2307</v>
      </c>
      <c r="BG784" t="s">
        <v>158</v>
      </c>
      <c r="BH784" s="1">
        <v>44130.833333333336</v>
      </c>
      <c r="BI784">
        <v>38</v>
      </c>
      <c r="BJ784">
        <v>4</v>
      </c>
      <c r="BK784">
        <v>6</v>
      </c>
      <c r="BL784">
        <v>6</v>
      </c>
      <c r="BM784">
        <v>6</v>
      </c>
      <c r="BN784">
        <v>6</v>
      </c>
      <c r="BO784">
        <v>6</v>
      </c>
      <c r="BP784">
        <v>4</v>
      </c>
      <c r="BQ784" t="str">
        <f>"6:00 AM"</f>
        <v>6:00 AM</v>
      </c>
      <c r="BR784" t="str">
        <f>"9:00 PM"</f>
        <v>9:00 PM</v>
      </c>
      <c r="BS784" t="s">
        <v>120</v>
      </c>
      <c r="BT784">
        <v>0</v>
      </c>
      <c r="BU784">
        <v>0</v>
      </c>
      <c r="BV784" t="s">
        <v>113</v>
      </c>
      <c r="BW784">
        <v>0</v>
      </c>
      <c r="BX784" t="s">
        <v>120</v>
      </c>
      <c r="BY784" t="s">
        <v>10816</v>
      </c>
      <c r="CA784" t="s">
        <v>157</v>
      </c>
      <c r="CB784" t="s">
        <v>158</v>
      </c>
      <c r="CC784" s="3">
        <v>78702</v>
      </c>
      <c r="CD784" t="s">
        <v>1514</v>
      </c>
      <c r="CE784" t="s">
        <v>172</v>
      </c>
      <c r="CF784" s="4">
        <v>16.87</v>
      </c>
      <c r="CG784" s="4">
        <v>16.87</v>
      </c>
      <c r="CH784" s="4">
        <v>25.31</v>
      </c>
      <c r="CI784" s="4">
        <v>25.31</v>
      </c>
      <c r="CJ784" t="s">
        <v>123</v>
      </c>
      <c r="CK784" t="s">
        <v>10817</v>
      </c>
      <c r="CL784" t="s">
        <v>10818</v>
      </c>
      <c r="CO784" t="s">
        <v>124</v>
      </c>
      <c r="CP784" t="s">
        <v>121</v>
      </c>
      <c r="CQ784" t="s">
        <v>121</v>
      </c>
      <c r="CR784" t="s">
        <v>121</v>
      </c>
      <c r="CS784" t="s">
        <v>121</v>
      </c>
      <c r="CT784" t="s">
        <v>121</v>
      </c>
      <c r="CU784" t="s">
        <v>121</v>
      </c>
      <c r="CV784" t="s">
        <v>10819</v>
      </c>
      <c r="CW784" t="str">
        <f>"15127859950"</f>
        <v>15127859950</v>
      </c>
      <c r="CX784" t="s">
        <v>10820</v>
      </c>
      <c r="CY784" t="s">
        <v>124</v>
      </c>
      <c r="CZ784" t="s">
        <v>126</v>
      </c>
      <c r="DA784" t="s">
        <v>113</v>
      </c>
      <c r="DB784" t="s">
        <v>113</v>
      </c>
      <c r="DC784" t="s">
        <v>121</v>
      </c>
      <c r="DD784" t="s">
        <v>113</v>
      </c>
    </row>
    <row r="785" spans="1:113" ht="15" customHeight="1" x14ac:dyDescent="0.25">
      <c r="A785" t="s">
        <v>8131</v>
      </c>
      <c r="B785" t="s">
        <v>835</v>
      </c>
      <c r="C785" s="1">
        <v>44131.496528587966</v>
      </c>
      <c r="D785" s="1">
        <v>44152</v>
      </c>
      <c r="E785" t="s">
        <v>113</v>
      </c>
      <c r="F785" t="s">
        <v>587</v>
      </c>
      <c r="G785" t="s">
        <v>12786</v>
      </c>
      <c r="H785" t="s">
        <v>131</v>
      </c>
      <c r="I785">
        <v>21</v>
      </c>
      <c r="K785" s="1">
        <v>44207</v>
      </c>
      <c r="L785" s="1">
        <v>44510</v>
      </c>
      <c r="O785" t="s">
        <v>132</v>
      </c>
      <c r="P785" t="s">
        <v>8001</v>
      </c>
      <c r="R785" t="s">
        <v>8132</v>
      </c>
      <c r="T785" t="s">
        <v>8133</v>
      </c>
      <c r="U785" t="s">
        <v>610</v>
      </c>
      <c r="V785" s="3">
        <v>22079</v>
      </c>
      <c r="W785" t="s">
        <v>117</v>
      </c>
      <c r="Y785">
        <v>17033725795</v>
      </c>
      <c r="AA785">
        <v>56173</v>
      </c>
      <c r="AB785" t="s">
        <v>1646</v>
      </c>
      <c r="AC785" t="s">
        <v>1647</v>
      </c>
      <c r="AE785" t="s">
        <v>1689</v>
      </c>
      <c r="AF785" t="s">
        <v>8132</v>
      </c>
      <c r="AH785" t="s">
        <v>8133</v>
      </c>
      <c r="AI785" t="s">
        <v>610</v>
      </c>
      <c r="AJ785" s="3">
        <v>22079</v>
      </c>
      <c r="AK785" t="s">
        <v>117</v>
      </c>
      <c r="AM785">
        <v>17033725795</v>
      </c>
      <c r="AO785" t="s">
        <v>124</v>
      </c>
      <c r="AP785" t="s">
        <v>239</v>
      </c>
      <c r="AQ785" t="s">
        <v>1258</v>
      </c>
      <c r="AR785" t="s">
        <v>164</v>
      </c>
      <c r="AS785" t="s">
        <v>972</v>
      </c>
      <c r="AT785" t="s">
        <v>4649</v>
      </c>
      <c r="AV785" t="s">
        <v>329</v>
      </c>
      <c r="AW785" t="s">
        <v>158</v>
      </c>
      <c r="AX785" s="3">
        <v>75206</v>
      </c>
      <c r="AY785" t="s">
        <v>117</v>
      </c>
      <c r="BA785">
        <v>12145265665</v>
      </c>
      <c r="BC785" t="s">
        <v>1812</v>
      </c>
      <c r="BD785" t="s">
        <v>1262</v>
      </c>
      <c r="BG785" t="s">
        <v>610</v>
      </c>
      <c r="BH785" s="1">
        <v>44130.833333333336</v>
      </c>
      <c r="BI785">
        <v>40</v>
      </c>
      <c r="BJ785">
        <v>0</v>
      </c>
      <c r="BK785">
        <v>8</v>
      </c>
      <c r="BL785">
        <v>8</v>
      </c>
      <c r="BM785">
        <v>8</v>
      </c>
      <c r="BN785">
        <v>8</v>
      </c>
      <c r="BO785">
        <v>8</v>
      </c>
      <c r="BP785">
        <v>0</v>
      </c>
      <c r="BQ785" t="str">
        <f>"6:30 AM"</f>
        <v>6:30 AM</v>
      </c>
      <c r="BR785" t="str">
        <f>"3:30 PM"</f>
        <v>3:30 PM</v>
      </c>
      <c r="BS785" t="s">
        <v>120</v>
      </c>
      <c r="BT785">
        <v>0</v>
      </c>
      <c r="BU785">
        <v>0</v>
      </c>
      <c r="BV785" t="s">
        <v>113</v>
      </c>
      <c r="BW785">
        <v>0</v>
      </c>
      <c r="BX785" t="s">
        <v>1816</v>
      </c>
      <c r="BY785" t="s">
        <v>8132</v>
      </c>
      <c r="CA785" t="s">
        <v>8133</v>
      </c>
      <c r="CB785" t="s">
        <v>610</v>
      </c>
      <c r="CC785" s="3">
        <v>22079</v>
      </c>
      <c r="CD785" t="s">
        <v>2860</v>
      </c>
      <c r="CE785" t="s">
        <v>1652</v>
      </c>
      <c r="CF785" s="4">
        <v>16.260000000000002</v>
      </c>
      <c r="CH785" s="4">
        <v>24.39</v>
      </c>
      <c r="CJ785" t="s">
        <v>123</v>
      </c>
      <c r="CK785" t="s">
        <v>1653</v>
      </c>
      <c r="CL785" t="s">
        <v>8134</v>
      </c>
      <c r="CO785" t="s">
        <v>124</v>
      </c>
      <c r="CP785" t="s">
        <v>121</v>
      </c>
      <c r="CQ785" t="s">
        <v>121</v>
      </c>
      <c r="CR785" t="s">
        <v>121</v>
      </c>
      <c r="CS785" t="s">
        <v>121</v>
      </c>
      <c r="CT785" t="s">
        <v>121</v>
      </c>
      <c r="CU785" t="s">
        <v>121</v>
      </c>
      <c r="CV785" t="s">
        <v>5975</v>
      </c>
      <c r="CW785" t="str">
        <f>"N/A"</f>
        <v>N/A</v>
      </c>
      <c r="CX785" t="s">
        <v>8135</v>
      </c>
      <c r="CY785" t="s">
        <v>2817</v>
      </c>
      <c r="CZ785" t="s">
        <v>126</v>
      </c>
      <c r="DA785" t="s">
        <v>113</v>
      </c>
      <c r="DB785" t="s">
        <v>113</v>
      </c>
      <c r="DC785" t="s">
        <v>121</v>
      </c>
      <c r="DD785" t="s">
        <v>113</v>
      </c>
      <c r="DE785" t="s">
        <v>1814</v>
      </c>
      <c r="DF785" t="s">
        <v>1815</v>
      </c>
      <c r="DH785" t="s">
        <v>1262</v>
      </c>
      <c r="DI785" t="s">
        <v>1812</v>
      </c>
    </row>
    <row r="786" spans="1:113" ht="15" customHeight="1" x14ac:dyDescent="0.25">
      <c r="A786" t="s">
        <v>6703</v>
      </c>
      <c r="B786" t="s">
        <v>852</v>
      </c>
      <c r="C786" s="1">
        <v>44131.497997916667</v>
      </c>
      <c r="D786" s="1">
        <v>44165</v>
      </c>
      <c r="E786" t="s">
        <v>113</v>
      </c>
      <c r="F786" t="s">
        <v>587</v>
      </c>
      <c r="G786" t="s">
        <v>12786</v>
      </c>
      <c r="H786" t="s">
        <v>131</v>
      </c>
      <c r="I786">
        <v>54</v>
      </c>
      <c r="K786" s="1">
        <v>44207</v>
      </c>
      <c r="L786" s="1">
        <v>44501</v>
      </c>
      <c r="O786" t="s">
        <v>115</v>
      </c>
      <c r="P786" t="s">
        <v>6704</v>
      </c>
      <c r="R786" t="s">
        <v>6705</v>
      </c>
      <c r="T786" t="s">
        <v>157</v>
      </c>
      <c r="U786" t="s">
        <v>158</v>
      </c>
      <c r="V786" s="3">
        <v>78728</v>
      </c>
      <c r="W786" t="s">
        <v>117</v>
      </c>
      <c r="Y786">
        <v>15122520141</v>
      </c>
      <c r="AA786">
        <v>56173</v>
      </c>
      <c r="AB786" t="s">
        <v>6706</v>
      </c>
      <c r="AC786" t="s">
        <v>6707</v>
      </c>
      <c r="AD786" t="s">
        <v>5996</v>
      </c>
      <c r="AE786" t="s">
        <v>6708</v>
      </c>
      <c r="AF786" t="s">
        <v>6709</v>
      </c>
      <c r="AH786" t="s">
        <v>157</v>
      </c>
      <c r="AI786" t="s">
        <v>158</v>
      </c>
      <c r="AJ786" s="3">
        <v>78728</v>
      </c>
      <c r="AK786" t="s">
        <v>117</v>
      </c>
      <c r="AM786">
        <v>15122520141</v>
      </c>
      <c r="AO786" t="s">
        <v>124</v>
      </c>
      <c r="AP786" t="s">
        <v>141</v>
      </c>
      <c r="AQ786" t="s">
        <v>162</v>
      </c>
      <c r="AR786" t="s">
        <v>163</v>
      </c>
      <c r="AS786" t="s">
        <v>164</v>
      </c>
      <c r="AT786" t="s">
        <v>1465</v>
      </c>
      <c r="AU786" t="s">
        <v>1509</v>
      </c>
      <c r="AV786" t="s">
        <v>157</v>
      </c>
      <c r="AW786" t="s">
        <v>158</v>
      </c>
      <c r="AX786" s="3">
        <v>78746</v>
      </c>
      <c r="AY786" t="s">
        <v>117</v>
      </c>
      <c r="BA786">
        <v>15123470007</v>
      </c>
      <c r="BC786" t="s">
        <v>6710</v>
      </c>
      <c r="BD786" t="s">
        <v>6711</v>
      </c>
      <c r="BE786" t="s">
        <v>158</v>
      </c>
      <c r="BF786" t="s">
        <v>1512</v>
      </c>
      <c r="BG786" t="s">
        <v>158</v>
      </c>
      <c r="BH786" s="1">
        <v>44130.833333333336</v>
      </c>
      <c r="BI786">
        <v>40</v>
      </c>
      <c r="BJ786">
        <v>0</v>
      </c>
      <c r="BK786">
        <v>8</v>
      </c>
      <c r="BL786">
        <v>8</v>
      </c>
      <c r="BM786">
        <v>8</v>
      </c>
      <c r="BN786">
        <v>8</v>
      </c>
      <c r="BO786">
        <v>8</v>
      </c>
      <c r="BP786">
        <v>0</v>
      </c>
      <c r="BQ786" t="str">
        <f>"8:00 AM"</f>
        <v>8:00 AM</v>
      </c>
      <c r="BR786" t="str">
        <f>"5:00 PM"</f>
        <v>5:00 PM</v>
      </c>
      <c r="BS786" t="s">
        <v>120</v>
      </c>
      <c r="BT786">
        <v>0</v>
      </c>
      <c r="BU786">
        <v>3</v>
      </c>
      <c r="BV786" t="s">
        <v>113</v>
      </c>
      <c r="BW786">
        <v>0</v>
      </c>
      <c r="BX786" t="s">
        <v>120</v>
      </c>
      <c r="BY786" t="s">
        <v>6712</v>
      </c>
      <c r="CA786" t="s">
        <v>157</v>
      </c>
      <c r="CB786" t="s">
        <v>158</v>
      </c>
      <c r="CC786" s="3">
        <v>78728</v>
      </c>
      <c r="CD786" t="s">
        <v>1514</v>
      </c>
      <c r="CE786" t="s">
        <v>172</v>
      </c>
      <c r="CF786" s="4">
        <v>14.63</v>
      </c>
      <c r="CG786" s="4">
        <v>17</v>
      </c>
      <c r="CH786" s="4">
        <v>21.95</v>
      </c>
      <c r="CI786" s="4">
        <v>25.5</v>
      </c>
      <c r="CJ786" t="s">
        <v>123</v>
      </c>
      <c r="CK786" t="s">
        <v>6713</v>
      </c>
      <c r="CL786" t="s">
        <v>6714</v>
      </c>
      <c r="CO786" t="s">
        <v>124</v>
      </c>
      <c r="CP786" t="s">
        <v>121</v>
      </c>
      <c r="CQ786" t="s">
        <v>121</v>
      </c>
      <c r="CR786" t="s">
        <v>121</v>
      </c>
      <c r="CS786" t="s">
        <v>113</v>
      </c>
      <c r="CT786" t="s">
        <v>121</v>
      </c>
      <c r="CU786" t="s">
        <v>121</v>
      </c>
      <c r="CV786" t="s">
        <v>6715</v>
      </c>
      <c r="CW786" t="str">
        <f>"15122520141"</f>
        <v>15122520141</v>
      </c>
      <c r="CX786" t="s">
        <v>6716</v>
      </c>
      <c r="CY786" t="s">
        <v>124</v>
      </c>
      <c r="CZ786" t="s">
        <v>126</v>
      </c>
      <c r="DA786" t="s">
        <v>113</v>
      </c>
      <c r="DB786" t="s">
        <v>113</v>
      </c>
      <c r="DC786" t="s">
        <v>121</v>
      </c>
      <c r="DD786" t="s">
        <v>113</v>
      </c>
    </row>
    <row r="787" spans="1:113" ht="15" customHeight="1" x14ac:dyDescent="0.25">
      <c r="A787" t="s">
        <v>4647</v>
      </c>
      <c r="B787" t="s">
        <v>835</v>
      </c>
      <c r="C787" s="1">
        <v>44131.513478472225</v>
      </c>
      <c r="D787" s="1">
        <v>44152</v>
      </c>
      <c r="E787" t="s">
        <v>113</v>
      </c>
      <c r="F787" t="s">
        <v>587</v>
      </c>
      <c r="G787" t="s">
        <v>12786</v>
      </c>
      <c r="H787" t="s">
        <v>131</v>
      </c>
      <c r="I787">
        <v>7</v>
      </c>
      <c r="K787" s="1">
        <v>44207</v>
      </c>
      <c r="L787" s="1">
        <v>44510</v>
      </c>
      <c r="O787" t="s">
        <v>132</v>
      </c>
      <c r="P787" t="s">
        <v>1643</v>
      </c>
      <c r="R787" t="s">
        <v>4648</v>
      </c>
      <c r="T787" t="s">
        <v>3630</v>
      </c>
      <c r="U787" t="s">
        <v>610</v>
      </c>
      <c r="V787" s="3">
        <v>22406</v>
      </c>
      <c r="W787" t="s">
        <v>117</v>
      </c>
      <c r="Y787">
        <v>18047162540</v>
      </c>
      <c r="AA787">
        <v>56173</v>
      </c>
      <c r="AB787" t="s">
        <v>1646</v>
      </c>
      <c r="AC787" t="s">
        <v>1647</v>
      </c>
      <c r="AE787" t="s">
        <v>1689</v>
      </c>
      <c r="AF787" t="s">
        <v>4648</v>
      </c>
      <c r="AH787" t="s">
        <v>3630</v>
      </c>
      <c r="AI787" t="s">
        <v>610</v>
      </c>
      <c r="AJ787" s="3">
        <v>22406</v>
      </c>
      <c r="AK787" t="s">
        <v>117</v>
      </c>
      <c r="AM787">
        <v>18048934333</v>
      </c>
      <c r="AO787" t="s">
        <v>124</v>
      </c>
      <c r="AP787" t="s">
        <v>239</v>
      </c>
      <c r="AQ787" t="s">
        <v>1258</v>
      </c>
      <c r="AR787" t="s">
        <v>164</v>
      </c>
      <c r="AS787" t="s">
        <v>972</v>
      </c>
      <c r="AT787" t="s">
        <v>4649</v>
      </c>
      <c r="AV787" t="s">
        <v>329</v>
      </c>
      <c r="AW787" t="s">
        <v>158</v>
      </c>
      <c r="AX787" s="3">
        <v>75206</v>
      </c>
      <c r="AY787" t="s">
        <v>117</v>
      </c>
      <c r="BA787">
        <v>12145265665</v>
      </c>
      <c r="BC787" t="s">
        <v>1812</v>
      </c>
      <c r="BD787" t="s">
        <v>1262</v>
      </c>
      <c r="BG787" t="s">
        <v>610</v>
      </c>
      <c r="BH787" s="1">
        <v>44129.833333333336</v>
      </c>
      <c r="BI787">
        <v>40</v>
      </c>
      <c r="BJ787">
        <v>0</v>
      </c>
      <c r="BK787">
        <v>8</v>
      </c>
      <c r="BL787">
        <v>8</v>
      </c>
      <c r="BM787">
        <v>8</v>
      </c>
      <c r="BN787">
        <v>8</v>
      </c>
      <c r="BO787">
        <v>8</v>
      </c>
      <c r="BP787">
        <v>0</v>
      </c>
      <c r="BQ787" t="str">
        <f>"6:30 AM"</f>
        <v>6:30 AM</v>
      </c>
      <c r="BR787" t="str">
        <f>"3:30 PM"</f>
        <v>3:30 PM</v>
      </c>
      <c r="BS787" t="s">
        <v>120</v>
      </c>
      <c r="BT787">
        <v>0</v>
      </c>
      <c r="BU787">
        <v>0</v>
      </c>
      <c r="BV787" t="s">
        <v>113</v>
      </c>
      <c r="BW787">
        <v>0</v>
      </c>
      <c r="BX787" t="s">
        <v>1816</v>
      </c>
      <c r="BY787" t="s">
        <v>4648</v>
      </c>
      <c r="CA787" t="s">
        <v>3630</v>
      </c>
      <c r="CB787" t="s">
        <v>610</v>
      </c>
      <c r="CC787" s="3">
        <v>22406</v>
      </c>
      <c r="CD787" t="s">
        <v>4650</v>
      </c>
      <c r="CE787" t="s">
        <v>1652</v>
      </c>
      <c r="CF787" s="4">
        <v>16.260000000000002</v>
      </c>
      <c r="CH787" s="4">
        <v>24.39</v>
      </c>
      <c r="CJ787" t="s">
        <v>123</v>
      </c>
      <c r="CK787" t="s">
        <v>1267</v>
      </c>
      <c r="CL787" t="s">
        <v>4651</v>
      </c>
      <c r="CO787" t="s">
        <v>124</v>
      </c>
      <c r="CP787" t="s">
        <v>121</v>
      </c>
      <c r="CQ787" t="s">
        <v>121</v>
      </c>
      <c r="CR787" t="s">
        <v>121</v>
      </c>
      <c r="CS787" t="s">
        <v>121</v>
      </c>
      <c r="CT787" t="s">
        <v>121</v>
      </c>
      <c r="CU787" t="s">
        <v>121</v>
      </c>
      <c r="CV787" t="s">
        <v>4652</v>
      </c>
      <c r="CW787" t="str">
        <f>"N/A"</f>
        <v>N/A</v>
      </c>
      <c r="CX787" t="s">
        <v>4653</v>
      </c>
      <c r="CY787" t="s">
        <v>2817</v>
      </c>
      <c r="CZ787" t="s">
        <v>126</v>
      </c>
      <c r="DA787" t="s">
        <v>113</v>
      </c>
      <c r="DB787" t="s">
        <v>113</v>
      </c>
      <c r="DC787" t="s">
        <v>121</v>
      </c>
      <c r="DD787" t="s">
        <v>113</v>
      </c>
      <c r="DE787" t="s">
        <v>1814</v>
      </c>
      <c r="DF787" t="s">
        <v>1815</v>
      </c>
      <c r="DH787" t="s">
        <v>1262</v>
      </c>
      <c r="DI787" t="s">
        <v>1812</v>
      </c>
    </row>
    <row r="788" spans="1:113" ht="15" customHeight="1" x14ac:dyDescent="0.25">
      <c r="A788" t="s">
        <v>4541</v>
      </c>
      <c r="B788" t="s">
        <v>835</v>
      </c>
      <c r="C788" s="1">
        <v>44131.51539537037</v>
      </c>
      <c r="D788" s="1">
        <v>44155</v>
      </c>
      <c r="E788" t="s">
        <v>113</v>
      </c>
      <c r="F788" t="s">
        <v>964</v>
      </c>
      <c r="G788" t="s">
        <v>12786</v>
      </c>
      <c r="H788" t="s">
        <v>131</v>
      </c>
      <c r="I788">
        <v>8</v>
      </c>
      <c r="K788" s="1">
        <v>44221</v>
      </c>
      <c r="L788" s="1">
        <v>44493</v>
      </c>
      <c r="O788" t="s">
        <v>115</v>
      </c>
      <c r="P788" t="s">
        <v>4542</v>
      </c>
      <c r="Q788" t="s">
        <v>4543</v>
      </c>
      <c r="R788" t="s">
        <v>1289</v>
      </c>
      <c r="S788" t="s">
        <v>2877</v>
      </c>
      <c r="T788" t="s">
        <v>1291</v>
      </c>
      <c r="U788" t="s">
        <v>1292</v>
      </c>
      <c r="V788" s="3">
        <v>19422</v>
      </c>
      <c r="W788" t="s">
        <v>117</v>
      </c>
      <c r="Y788">
        <v>18182252323</v>
      </c>
      <c r="AA788">
        <v>56173</v>
      </c>
      <c r="AB788" t="s">
        <v>1293</v>
      </c>
      <c r="AC788" t="s">
        <v>1294</v>
      </c>
      <c r="AE788" t="s">
        <v>1295</v>
      </c>
      <c r="AF788" t="s">
        <v>1289</v>
      </c>
      <c r="AG788" t="s">
        <v>1290</v>
      </c>
      <c r="AH788" t="s">
        <v>1291</v>
      </c>
      <c r="AI788" t="s">
        <v>1292</v>
      </c>
      <c r="AJ788" s="3">
        <v>19422</v>
      </c>
      <c r="AK788" t="s">
        <v>117</v>
      </c>
      <c r="AM788">
        <v>12406832039</v>
      </c>
      <c r="AO788" t="s">
        <v>1379</v>
      </c>
      <c r="AP788" t="s">
        <v>141</v>
      </c>
      <c r="AQ788" t="s">
        <v>1297</v>
      </c>
      <c r="AR788" t="s">
        <v>1298</v>
      </c>
      <c r="AS788" t="s">
        <v>1014</v>
      </c>
      <c r="AT788" t="s">
        <v>1299</v>
      </c>
      <c r="AU788" t="s">
        <v>1300</v>
      </c>
      <c r="AV788" t="s">
        <v>1301</v>
      </c>
      <c r="AW788" t="s">
        <v>716</v>
      </c>
      <c r="AX788" s="3">
        <v>12207</v>
      </c>
      <c r="AY788" t="s">
        <v>117</v>
      </c>
      <c r="BA788">
        <v>15187012770</v>
      </c>
      <c r="BC788" t="s">
        <v>4544</v>
      </c>
      <c r="BD788" t="s">
        <v>1303</v>
      </c>
      <c r="BE788" t="s">
        <v>716</v>
      </c>
      <c r="BF788" t="s">
        <v>1304</v>
      </c>
      <c r="BG788" t="s">
        <v>299</v>
      </c>
      <c r="BH788" s="1">
        <v>44130.833333333336</v>
      </c>
      <c r="BI788">
        <v>40</v>
      </c>
      <c r="BJ788">
        <v>0</v>
      </c>
      <c r="BK788">
        <v>8</v>
      </c>
      <c r="BL788">
        <v>8</v>
      </c>
      <c r="BM788">
        <v>8</v>
      </c>
      <c r="BN788">
        <v>8</v>
      </c>
      <c r="BO788">
        <v>8</v>
      </c>
      <c r="BP788">
        <v>0</v>
      </c>
      <c r="BQ788" t="str">
        <f>"7:00 AM"</f>
        <v>7:00 AM</v>
      </c>
      <c r="BR788" t="str">
        <f>"3:30 PM"</f>
        <v>3:30 PM</v>
      </c>
      <c r="BS788" t="s">
        <v>120</v>
      </c>
      <c r="BT788">
        <v>0</v>
      </c>
      <c r="BU788">
        <v>0</v>
      </c>
      <c r="BV788" t="s">
        <v>113</v>
      </c>
      <c r="BW788">
        <v>0</v>
      </c>
      <c r="BX788" t="s">
        <v>1305</v>
      </c>
      <c r="BY788" t="s">
        <v>4545</v>
      </c>
      <c r="CA788" t="s">
        <v>4546</v>
      </c>
      <c r="CB788" t="s">
        <v>299</v>
      </c>
      <c r="CC788" s="3">
        <v>94588</v>
      </c>
      <c r="CD788" t="s">
        <v>1484</v>
      </c>
      <c r="CE788" t="s">
        <v>1485</v>
      </c>
      <c r="CF788" s="4">
        <v>21.12</v>
      </c>
      <c r="CH788" s="4">
        <v>31.68</v>
      </c>
      <c r="CJ788" t="s">
        <v>123</v>
      </c>
      <c r="CK788" t="s">
        <v>4547</v>
      </c>
      <c r="CL788" t="s">
        <v>4548</v>
      </c>
      <c r="CO788" t="s">
        <v>124</v>
      </c>
      <c r="CP788" t="s">
        <v>121</v>
      </c>
      <c r="CQ788" t="s">
        <v>121</v>
      </c>
      <c r="CR788" t="s">
        <v>121</v>
      </c>
      <c r="CS788" t="s">
        <v>113</v>
      </c>
      <c r="CT788" t="s">
        <v>121</v>
      </c>
      <c r="CU788" t="s">
        <v>113</v>
      </c>
      <c r="CV788" t="s">
        <v>4549</v>
      </c>
      <c r="CW788" t="str">
        <f>"19259248900"</f>
        <v>19259248900</v>
      </c>
      <c r="CX788" t="s">
        <v>4550</v>
      </c>
      <c r="CY788" t="s">
        <v>124</v>
      </c>
      <c r="CZ788" t="s">
        <v>126</v>
      </c>
      <c r="DA788" t="s">
        <v>113</v>
      </c>
      <c r="DB788" t="s">
        <v>113</v>
      </c>
      <c r="DC788" t="s">
        <v>121</v>
      </c>
      <c r="DD788" t="s">
        <v>113</v>
      </c>
    </row>
    <row r="789" spans="1:113" ht="15" customHeight="1" x14ac:dyDescent="0.25">
      <c r="A789" t="s">
        <v>8000</v>
      </c>
      <c r="B789" t="s">
        <v>835</v>
      </c>
      <c r="C789" s="1">
        <v>44131.522120254631</v>
      </c>
      <c r="D789" s="1">
        <v>44147</v>
      </c>
      <c r="E789" t="s">
        <v>113</v>
      </c>
      <c r="F789" t="s">
        <v>587</v>
      </c>
      <c r="G789" t="s">
        <v>12786</v>
      </c>
      <c r="H789" t="s">
        <v>131</v>
      </c>
      <c r="I789">
        <v>9</v>
      </c>
      <c r="K789" s="1">
        <v>44207</v>
      </c>
      <c r="L789" s="1">
        <v>44510</v>
      </c>
      <c r="O789" t="s">
        <v>132</v>
      </c>
      <c r="P789" t="s">
        <v>8001</v>
      </c>
      <c r="R789" t="s">
        <v>8002</v>
      </c>
      <c r="T789" t="s">
        <v>5341</v>
      </c>
      <c r="U789" t="s">
        <v>1292</v>
      </c>
      <c r="V789" s="3">
        <v>19406</v>
      </c>
      <c r="W789" t="s">
        <v>117</v>
      </c>
      <c r="X789" t="s">
        <v>8003</v>
      </c>
      <c r="Y789">
        <v>16102656300</v>
      </c>
      <c r="AA789">
        <v>56173</v>
      </c>
      <c r="AB789" t="s">
        <v>1646</v>
      </c>
      <c r="AC789" t="s">
        <v>1647</v>
      </c>
      <c r="AE789" t="s">
        <v>1689</v>
      </c>
      <c r="AF789" t="s">
        <v>8002</v>
      </c>
      <c r="AH789" t="s">
        <v>5341</v>
      </c>
      <c r="AI789" t="s">
        <v>1292</v>
      </c>
      <c r="AJ789" s="3">
        <v>19406</v>
      </c>
      <c r="AK789" t="s">
        <v>117</v>
      </c>
      <c r="AM789">
        <v>16102656300</v>
      </c>
      <c r="AO789" t="s">
        <v>124</v>
      </c>
      <c r="AP789" t="s">
        <v>239</v>
      </c>
      <c r="AQ789" t="s">
        <v>1258</v>
      </c>
      <c r="AR789" t="s">
        <v>164</v>
      </c>
      <c r="AS789" t="s">
        <v>972</v>
      </c>
      <c r="AT789" t="s">
        <v>1811</v>
      </c>
      <c r="AV789" t="s">
        <v>315</v>
      </c>
      <c r="AW789" t="s">
        <v>158</v>
      </c>
      <c r="AX789" s="3">
        <v>75231</v>
      </c>
      <c r="AY789" t="s">
        <v>117</v>
      </c>
      <c r="AZ789" t="s">
        <v>5214</v>
      </c>
      <c r="BA789">
        <v>12145265665</v>
      </c>
      <c r="BC789" t="s">
        <v>1812</v>
      </c>
      <c r="BD789" t="s">
        <v>1262</v>
      </c>
      <c r="BG789" t="s">
        <v>1292</v>
      </c>
      <c r="BH789" s="1">
        <v>44129.833333333336</v>
      </c>
      <c r="BI789">
        <v>40</v>
      </c>
      <c r="BJ789">
        <v>0</v>
      </c>
      <c r="BK789">
        <v>8</v>
      </c>
      <c r="BL789">
        <v>8</v>
      </c>
      <c r="BM789">
        <v>8</v>
      </c>
      <c r="BN789">
        <v>8</v>
      </c>
      <c r="BO789">
        <v>8</v>
      </c>
      <c r="BP789">
        <v>0</v>
      </c>
      <c r="BQ789" t="str">
        <f>"6:30 AM"</f>
        <v>6:30 AM</v>
      </c>
      <c r="BR789" t="str">
        <f>"3:30 AM"</f>
        <v>3:30 AM</v>
      </c>
      <c r="BS789" t="s">
        <v>120</v>
      </c>
      <c r="BT789">
        <v>0</v>
      </c>
      <c r="BU789">
        <v>0</v>
      </c>
      <c r="BV789" t="s">
        <v>113</v>
      </c>
      <c r="BW789">
        <v>0</v>
      </c>
      <c r="BX789" t="s">
        <v>2811</v>
      </c>
      <c r="BY789" t="s">
        <v>8002</v>
      </c>
      <c r="CA789" t="s">
        <v>5341</v>
      </c>
      <c r="CB789" t="s">
        <v>1292</v>
      </c>
      <c r="CC789" s="3">
        <v>19406</v>
      </c>
      <c r="CD789" t="s">
        <v>1556</v>
      </c>
      <c r="CE789" t="s">
        <v>1557</v>
      </c>
      <c r="CF789" s="4">
        <v>16.600000000000001</v>
      </c>
      <c r="CH789" s="4">
        <v>24.9</v>
      </c>
      <c r="CJ789" t="s">
        <v>123</v>
      </c>
      <c r="CK789" t="s">
        <v>1653</v>
      </c>
      <c r="CL789" t="s">
        <v>8004</v>
      </c>
      <c r="CO789" t="s">
        <v>124</v>
      </c>
      <c r="CP789" t="s">
        <v>121</v>
      </c>
      <c r="CQ789" t="s">
        <v>121</v>
      </c>
      <c r="CR789" t="s">
        <v>121</v>
      </c>
      <c r="CS789" t="s">
        <v>121</v>
      </c>
      <c r="CT789" t="s">
        <v>121</v>
      </c>
      <c r="CU789" t="s">
        <v>121</v>
      </c>
      <c r="CV789" t="s">
        <v>8005</v>
      </c>
      <c r="CW789" t="str">
        <f>"N/A"</f>
        <v>N/A</v>
      </c>
      <c r="CX789" t="s">
        <v>8006</v>
      </c>
      <c r="CY789" t="s">
        <v>8007</v>
      </c>
      <c r="CZ789" t="s">
        <v>126</v>
      </c>
      <c r="DA789" t="s">
        <v>113</v>
      </c>
      <c r="DB789" t="s">
        <v>113</v>
      </c>
      <c r="DC789" t="s">
        <v>121</v>
      </c>
      <c r="DD789" t="s">
        <v>113</v>
      </c>
      <c r="DE789" t="s">
        <v>1814</v>
      </c>
      <c r="DF789" t="s">
        <v>1815</v>
      </c>
      <c r="DH789" t="s">
        <v>1262</v>
      </c>
      <c r="DI789" t="s">
        <v>1812</v>
      </c>
    </row>
    <row r="790" spans="1:113" ht="15" customHeight="1" x14ac:dyDescent="0.25">
      <c r="A790" t="s">
        <v>12568</v>
      </c>
      <c r="B790" t="s">
        <v>835</v>
      </c>
      <c r="C790" s="1">
        <v>44131.549339351855</v>
      </c>
      <c r="D790" s="1">
        <v>44155</v>
      </c>
      <c r="E790" t="s">
        <v>113</v>
      </c>
      <c r="F790" t="s">
        <v>964</v>
      </c>
      <c r="G790" t="s">
        <v>12786</v>
      </c>
      <c r="H790" t="s">
        <v>131</v>
      </c>
      <c r="I790">
        <v>10</v>
      </c>
      <c r="K790" s="1">
        <v>44221</v>
      </c>
      <c r="L790" s="1">
        <v>44493</v>
      </c>
      <c r="O790" t="s">
        <v>115</v>
      </c>
      <c r="P790" t="s">
        <v>12569</v>
      </c>
      <c r="Q790" t="s">
        <v>12570</v>
      </c>
      <c r="R790" t="s">
        <v>1289</v>
      </c>
      <c r="S790" t="s">
        <v>1474</v>
      </c>
      <c r="T790" t="s">
        <v>1291</v>
      </c>
      <c r="U790" t="s">
        <v>1292</v>
      </c>
      <c r="V790" s="3">
        <v>19422</v>
      </c>
      <c r="W790" t="s">
        <v>117</v>
      </c>
      <c r="Y790">
        <v>18182252323</v>
      </c>
      <c r="AA790">
        <v>56173</v>
      </c>
      <c r="AB790" t="s">
        <v>1293</v>
      </c>
      <c r="AC790" t="s">
        <v>1294</v>
      </c>
      <c r="AE790" t="s">
        <v>1378</v>
      </c>
      <c r="AF790" t="s">
        <v>1289</v>
      </c>
      <c r="AG790" t="s">
        <v>1290</v>
      </c>
      <c r="AH790" t="s">
        <v>1291</v>
      </c>
      <c r="AI790" t="s">
        <v>1292</v>
      </c>
      <c r="AJ790" s="3">
        <v>19422</v>
      </c>
      <c r="AK790" t="s">
        <v>117</v>
      </c>
      <c r="AM790">
        <v>12406832039</v>
      </c>
      <c r="AO790" t="s">
        <v>1478</v>
      </c>
      <c r="AP790" t="s">
        <v>141</v>
      </c>
      <c r="AQ790" t="s">
        <v>1297</v>
      </c>
      <c r="AR790" t="s">
        <v>1298</v>
      </c>
      <c r="AS790" t="s">
        <v>1014</v>
      </c>
      <c r="AT790" t="s">
        <v>1299</v>
      </c>
      <c r="AU790" t="s">
        <v>1300</v>
      </c>
      <c r="AV790" t="s">
        <v>1301</v>
      </c>
      <c r="AW790" t="s">
        <v>716</v>
      </c>
      <c r="AX790" s="3">
        <v>12207</v>
      </c>
      <c r="AY790" t="s">
        <v>117</v>
      </c>
      <c r="BA790">
        <v>15187012770</v>
      </c>
      <c r="BC790" t="s">
        <v>1302</v>
      </c>
      <c r="BD790" t="s">
        <v>1303</v>
      </c>
      <c r="BE790" t="s">
        <v>716</v>
      </c>
      <c r="BF790" t="s">
        <v>1304</v>
      </c>
      <c r="BG790" t="s">
        <v>299</v>
      </c>
      <c r="BH790" s="1">
        <v>44130.833333333336</v>
      </c>
      <c r="BI790">
        <v>40</v>
      </c>
      <c r="BJ790">
        <v>0</v>
      </c>
      <c r="BK790">
        <v>8</v>
      </c>
      <c r="BL790">
        <v>8</v>
      </c>
      <c r="BM790">
        <v>8</v>
      </c>
      <c r="BN790">
        <v>8</v>
      </c>
      <c r="BO790">
        <v>8</v>
      </c>
      <c r="BP790">
        <v>0</v>
      </c>
      <c r="BQ790" t="str">
        <f>"7:00 AM"</f>
        <v>7:00 AM</v>
      </c>
      <c r="BR790" t="str">
        <f>"3:30 PM"</f>
        <v>3:30 PM</v>
      </c>
      <c r="BS790" t="s">
        <v>120</v>
      </c>
      <c r="BT790">
        <v>0</v>
      </c>
      <c r="BU790">
        <v>0</v>
      </c>
      <c r="BV790" t="s">
        <v>113</v>
      </c>
      <c r="BW790">
        <v>0</v>
      </c>
      <c r="BX790" t="s">
        <v>1305</v>
      </c>
      <c r="BY790" t="s">
        <v>12571</v>
      </c>
      <c r="CA790" t="s">
        <v>3533</v>
      </c>
      <c r="CB790" t="s">
        <v>299</v>
      </c>
      <c r="CC790" s="3">
        <v>95110</v>
      </c>
      <c r="CD790" t="s">
        <v>3534</v>
      </c>
      <c r="CE790" t="s">
        <v>3535</v>
      </c>
      <c r="CF790" s="4">
        <v>21.12</v>
      </c>
      <c r="CH790" s="4">
        <v>31.68</v>
      </c>
      <c r="CJ790" t="s">
        <v>123</v>
      </c>
      <c r="CK790" t="s">
        <v>12572</v>
      </c>
      <c r="CL790" t="s">
        <v>12573</v>
      </c>
      <c r="CO790" t="s">
        <v>124</v>
      </c>
      <c r="CP790" t="s">
        <v>121</v>
      </c>
      <c r="CQ790" t="s">
        <v>121</v>
      </c>
      <c r="CR790" t="s">
        <v>121</v>
      </c>
      <c r="CS790" t="s">
        <v>113</v>
      </c>
      <c r="CT790" t="s">
        <v>121</v>
      </c>
      <c r="CU790" t="s">
        <v>113</v>
      </c>
      <c r="CV790" t="s">
        <v>12574</v>
      </c>
      <c r="CW790" t="str">
        <f>"19255254618"</f>
        <v>19255254618</v>
      </c>
      <c r="CX790" t="s">
        <v>12575</v>
      </c>
      <c r="CY790" t="s">
        <v>124</v>
      </c>
      <c r="CZ790" t="s">
        <v>126</v>
      </c>
      <c r="DA790" t="s">
        <v>113</v>
      </c>
      <c r="DB790" t="s">
        <v>113</v>
      </c>
      <c r="DC790" t="s">
        <v>121</v>
      </c>
      <c r="DD790" t="s">
        <v>113</v>
      </c>
    </row>
    <row r="791" spans="1:113" ht="15" customHeight="1" x14ac:dyDescent="0.25">
      <c r="A791" t="s">
        <v>11973</v>
      </c>
      <c r="B791" t="s">
        <v>835</v>
      </c>
      <c r="C791" s="1">
        <v>44131.552244675928</v>
      </c>
      <c r="D791" s="1">
        <v>44147</v>
      </c>
      <c r="E791" t="s">
        <v>113</v>
      </c>
      <c r="F791" t="s">
        <v>587</v>
      </c>
      <c r="G791" t="s">
        <v>12786</v>
      </c>
      <c r="H791" t="s">
        <v>131</v>
      </c>
      <c r="I791">
        <v>21</v>
      </c>
      <c r="K791" s="1">
        <v>44207</v>
      </c>
      <c r="L791" s="1">
        <v>44510</v>
      </c>
      <c r="O791" t="s">
        <v>115</v>
      </c>
      <c r="P791" t="s">
        <v>1643</v>
      </c>
      <c r="R791" t="s">
        <v>11974</v>
      </c>
      <c r="T791" t="s">
        <v>10255</v>
      </c>
      <c r="U791" t="s">
        <v>158</v>
      </c>
      <c r="V791" s="3">
        <v>77373</v>
      </c>
      <c r="W791" t="s">
        <v>117</v>
      </c>
      <c r="Y791">
        <v>12818886116</v>
      </c>
      <c r="AA791">
        <v>56173</v>
      </c>
      <c r="AB791" t="s">
        <v>1646</v>
      </c>
      <c r="AC791" t="s">
        <v>1647</v>
      </c>
      <c r="AE791" t="s">
        <v>1689</v>
      </c>
      <c r="AF791" t="s">
        <v>11974</v>
      </c>
      <c r="AH791" t="s">
        <v>10255</v>
      </c>
      <c r="AI791" t="s">
        <v>158</v>
      </c>
      <c r="AJ791" s="3">
        <v>77373</v>
      </c>
      <c r="AK791" t="s">
        <v>117</v>
      </c>
      <c r="AM791">
        <v>12818886116</v>
      </c>
      <c r="AO791" t="s">
        <v>124</v>
      </c>
      <c r="AP791" t="s">
        <v>239</v>
      </c>
      <c r="AQ791" t="s">
        <v>1258</v>
      </c>
      <c r="AR791" t="s">
        <v>164</v>
      </c>
      <c r="AS791" t="s">
        <v>972</v>
      </c>
      <c r="AT791" t="s">
        <v>1690</v>
      </c>
      <c r="AU791" t="s">
        <v>1260</v>
      </c>
      <c r="AV791" t="s">
        <v>329</v>
      </c>
      <c r="AW791" t="s">
        <v>158</v>
      </c>
      <c r="AX791" s="3">
        <v>75231</v>
      </c>
      <c r="AY791" t="s">
        <v>117</v>
      </c>
      <c r="BA791">
        <v>12145265665</v>
      </c>
      <c r="BC791" t="s">
        <v>1691</v>
      </c>
      <c r="BD791" t="s">
        <v>1262</v>
      </c>
      <c r="BG791" t="s">
        <v>158</v>
      </c>
      <c r="BH791" s="1">
        <v>44130.833333333336</v>
      </c>
      <c r="BI791">
        <v>40</v>
      </c>
      <c r="BJ791">
        <v>0</v>
      </c>
      <c r="BK791">
        <v>8</v>
      </c>
      <c r="BL791">
        <v>8</v>
      </c>
      <c r="BM791">
        <v>8</v>
      </c>
      <c r="BN791">
        <v>8</v>
      </c>
      <c r="BO791">
        <v>8</v>
      </c>
      <c r="BP791">
        <v>0</v>
      </c>
      <c r="BQ791" t="str">
        <f>"6:30 AM"</f>
        <v>6:30 AM</v>
      </c>
      <c r="BR791" t="str">
        <f>"3:30 PM"</f>
        <v>3:30 PM</v>
      </c>
      <c r="BS791" t="s">
        <v>120</v>
      </c>
      <c r="BT791">
        <v>0</v>
      </c>
      <c r="BU791">
        <v>0</v>
      </c>
      <c r="BV791" t="s">
        <v>113</v>
      </c>
      <c r="BW791">
        <v>0</v>
      </c>
      <c r="BX791" s="2" t="s">
        <v>10256</v>
      </c>
      <c r="BY791" t="s">
        <v>11974</v>
      </c>
      <c r="CA791" t="s">
        <v>10255</v>
      </c>
      <c r="CB791" t="s">
        <v>158</v>
      </c>
      <c r="CC791" s="3">
        <v>77373</v>
      </c>
      <c r="CD791" t="s">
        <v>1325</v>
      </c>
      <c r="CE791" t="s">
        <v>1326</v>
      </c>
      <c r="CF791" s="4">
        <v>13.94</v>
      </c>
      <c r="CG791" s="4">
        <v>13.94</v>
      </c>
      <c r="CH791" s="4">
        <v>20.91</v>
      </c>
      <c r="CI791" s="4">
        <v>20.91</v>
      </c>
      <c r="CJ791" t="s">
        <v>123</v>
      </c>
      <c r="CK791" t="s">
        <v>1267</v>
      </c>
      <c r="CL791" t="s">
        <v>10257</v>
      </c>
      <c r="CO791" t="s">
        <v>124</v>
      </c>
      <c r="CP791" t="s">
        <v>121</v>
      </c>
      <c r="CQ791" t="s">
        <v>121</v>
      </c>
      <c r="CR791" t="s">
        <v>121</v>
      </c>
      <c r="CS791" t="s">
        <v>121</v>
      </c>
      <c r="CT791" t="s">
        <v>121</v>
      </c>
      <c r="CU791" t="s">
        <v>121</v>
      </c>
      <c r="CV791" t="s">
        <v>10258</v>
      </c>
      <c r="CW791" t="str">
        <f>"12818912850"</f>
        <v>12818912850</v>
      </c>
      <c r="CX791" t="s">
        <v>10259</v>
      </c>
      <c r="CY791" t="s">
        <v>124</v>
      </c>
      <c r="CZ791" t="s">
        <v>126</v>
      </c>
      <c r="DA791" t="s">
        <v>113</v>
      </c>
      <c r="DB791" t="s">
        <v>113</v>
      </c>
      <c r="DC791" t="s">
        <v>121</v>
      </c>
      <c r="DD791" t="s">
        <v>113</v>
      </c>
      <c r="DE791" t="s">
        <v>1698</v>
      </c>
      <c r="DF791" t="s">
        <v>1699</v>
      </c>
      <c r="DH791" t="s">
        <v>1262</v>
      </c>
      <c r="DI791" t="s">
        <v>1691</v>
      </c>
    </row>
    <row r="792" spans="1:113" ht="15" customHeight="1" x14ac:dyDescent="0.25">
      <c r="A792" t="s">
        <v>12543</v>
      </c>
      <c r="B792" t="s">
        <v>835</v>
      </c>
      <c r="C792" s="1">
        <v>44131.558413425926</v>
      </c>
      <c r="D792" s="1">
        <v>44147</v>
      </c>
      <c r="E792" t="s">
        <v>113</v>
      </c>
      <c r="F792" t="s">
        <v>587</v>
      </c>
      <c r="G792" t="s">
        <v>12786</v>
      </c>
      <c r="H792" t="s">
        <v>131</v>
      </c>
      <c r="I792">
        <v>21</v>
      </c>
      <c r="K792" s="1">
        <v>44207</v>
      </c>
      <c r="L792" s="1">
        <v>44510</v>
      </c>
      <c r="O792" t="s">
        <v>115</v>
      </c>
      <c r="P792" t="s">
        <v>1643</v>
      </c>
      <c r="R792" t="s">
        <v>6005</v>
      </c>
      <c r="T792" t="s">
        <v>6006</v>
      </c>
      <c r="U792" t="s">
        <v>348</v>
      </c>
      <c r="V792" s="3">
        <v>30126</v>
      </c>
      <c r="W792" t="s">
        <v>117</v>
      </c>
      <c r="Y792">
        <v>16784015120</v>
      </c>
      <c r="AA792">
        <v>56173</v>
      </c>
      <c r="AB792" t="s">
        <v>1646</v>
      </c>
      <c r="AC792" t="s">
        <v>1647</v>
      </c>
      <c r="AE792" t="s">
        <v>12544</v>
      </c>
      <c r="AF792" t="s">
        <v>12545</v>
      </c>
      <c r="AH792" t="s">
        <v>6006</v>
      </c>
      <c r="AI792" t="s">
        <v>348</v>
      </c>
      <c r="AJ792" s="3">
        <v>30126</v>
      </c>
      <c r="AK792" t="s">
        <v>117</v>
      </c>
      <c r="AM792">
        <v>16784015120</v>
      </c>
      <c r="AO792" t="s">
        <v>124</v>
      </c>
      <c r="AP792" t="s">
        <v>239</v>
      </c>
      <c r="AQ792" t="s">
        <v>1258</v>
      </c>
      <c r="AR792" t="s">
        <v>164</v>
      </c>
      <c r="AS792" t="s">
        <v>972</v>
      </c>
      <c r="AT792" t="s">
        <v>1690</v>
      </c>
      <c r="AU792" t="s">
        <v>1260</v>
      </c>
      <c r="AV792" t="s">
        <v>329</v>
      </c>
      <c r="AW792" t="s">
        <v>158</v>
      </c>
      <c r="AX792" s="3">
        <v>75231</v>
      </c>
      <c r="AY792" t="s">
        <v>117</v>
      </c>
      <c r="BA792">
        <v>12145265665</v>
      </c>
      <c r="BC792" t="s">
        <v>1691</v>
      </c>
      <c r="BD792" t="s">
        <v>1262</v>
      </c>
      <c r="BG792" t="s">
        <v>348</v>
      </c>
      <c r="BH792" s="1">
        <v>44130.833333333336</v>
      </c>
      <c r="BI792">
        <v>40</v>
      </c>
      <c r="BJ792">
        <v>0</v>
      </c>
      <c r="BK792">
        <v>8</v>
      </c>
      <c r="BL792">
        <v>8</v>
      </c>
      <c r="BM792">
        <v>8</v>
      </c>
      <c r="BN792">
        <v>8</v>
      </c>
      <c r="BO792">
        <v>8</v>
      </c>
      <c r="BP792">
        <v>0</v>
      </c>
      <c r="BQ792" t="str">
        <f>"6:30 AM"</f>
        <v>6:30 AM</v>
      </c>
      <c r="BR792" t="str">
        <f>"3:30 PM"</f>
        <v>3:30 PM</v>
      </c>
      <c r="BS792" t="s">
        <v>120</v>
      </c>
      <c r="BT792">
        <v>0</v>
      </c>
      <c r="BU792">
        <v>0</v>
      </c>
      <c r="BV792" t="s">
        <v>113</v>
      </c>
      <c r="BW792">
        <v>0</v>
      </c>
      <c r="BX792" s="2" t="s">
        <v>5248</v>
      </c>
      <c r="BY792" t="s">
        <v>6005</v>
      </c>
      <c r="CA792" t="s">
        <v>6006</v>
      </c>
      <c r="CB792" t="s">
        <v>348</v>
      </c>
      <c r="CC792" s="3">
        <v>30126</v>
      </c>
      <c r="CD792" t="s">
        <v>4180</v>
      </c>
      <c r="CE792" t="s">
        <v>1250</v>
      </c>
      <c r="CF792" s="4">
        <v>14.72</v>
      </c>
      <c r="CG792" s="4">
        <v>14.72</v>
      </c>
      <c r="CH792" s="4">
        <v>22.08</v>
      </c>
      <c r="CI792" s="4">
        <v>22.08</v>
      </c>
      <c r="CJ792" t="s">
        <v>123</v>
      </c>
      <c r="CK792" t="s">
        <v>1653</v>
      </c>
      <c r="CL792" t="s">
        <v>6007</v>
      </c>
      <c r="CO792" t="s">
        <v>124</v>
      </c>
      <c r="CP792" t="s">
        <v>121</v>
      </c>
      <c r="CQ792" t="s">
        <v>121</v>
      </c>
      <c r="CR792" t="s">
        <v>121</v>
      </c>
      <c r="CS792" t="s">
        <v>121</v>
      </c>
      <c r="CT792" t="s">
        <v>121</v>
      </c>
      <c r="CU792" t="s">
        <v>121</v>
      </c>
      <c r="CV792" t="s">
        <v>6008</v>
      </c>
      <c r="CW792" t="str">
        <f>"N/A"</f>
        <v>N/A</v>
      </c>
      <c r="CX792" t="s">
        <v>1696</v>
      </c>
      <c r="CY792" t="s">
        <v>4540</v>
      </c>
      <c r="CZ792" t="s">
        <v>126</v>
      </c>
      <c r="DA792" t="s">
        <v>113</v>
      </c>
      <c r="DB792" t="s">
        <v>113</v>
      </c>
      <c r="DC792" t="s">
        <v>121</v>
      </c>
      <c r="DD792" t="s">
        <v>113</v>
      </c>
      <c r="DE792" t="s">
        <v>1698</v>
      </c>
      <c r="DF792" t="s">
        <v>1699</v>
      </c>
      <c r="DH792" t="s">
        <v>1262</v>
      </c>
      <c r="DI792" t="s">
        <v>1691</v>
      </c>
    </row>
    <row r="793" spans="1:113" ht="15" customHeight="1" x14ac:dyDescent="0.25">
      <c r="A793" t="s">
        <v>4538</v>
      </c>
      <c r="B793" t="s">
        <v>835</v>
      </c>
      <c r="C793" s="1">
        <v>44131.56261666667</v>
      </c>
      <c r="D793" s="1">
        <v>44147</v>
      </c>
      <c r="E793" t="s">
        <v>113</v>
      </c>
      <c r="F793" t="s">
        <v>587</v>
      </c>
      <c r="G793" t="s">
        <v>12786</v>
      </c>
      <c r="H793" t="s">
        <v>131</v>
      </c>
      <c r="I793">
        <v>23</v>
      </c>
      <c r="K793" s="1">
        <v>44207</v>
      </c>
      <c r="L793" s="1">
        <v>44510</v>
      </c>
      <c r="O793" t="s">
        <v>115</v>
      </c>
      <c r="P793" t="s">
        <v>1643</v>
      </c>
      <c r="R793" t="s">
        <v>1687</v>
      </c>
      <c r="T793" t="s">
        <v>1688</v>
      </c>
      <c r="U793" t="s">
        <v>348</v>
      </c>
      <c r="V793" s="3">
        <v>30047</v>
      </c>
      <c r="W793" t="s">
        <v>117</v>
      </c>
      <c r="Y793">
        <v>17709319900</v>
      </c>
      <c r="AA793">
        <v>56173</v>
      </c>
      <c r="AB793" t="s">
        <v>1646</v>
      </c>
      <c r="AC793" t="s">
        <v>1647</v>
      </c>
      <c r="AE793" t="s">
        <v>1689</v>
      </c>
      <c r="AF793" t="s">
        <v>1687</v>
      </c>
      <c r="AH793" t="s">
        <v>1688</v>
      </c>
      <c r="AI793" t="s">
        <v>348</v>
      </c>
      <c r="AJ793" s="3">
        <v>30047</v>
      </c>
      <c r="AK793" t="s">
        <v>117</v>
      </c>
      <c r="AM793">
        <v>17709319900</v>
      </c>
      <c r="AO793" t="s">
        <v>124</v>
      </c>
      <c r="AP793" t="s">
        <v>239</v>
      </c>
      <c r="AQ793" t="s">
        <v>1258</v>
      </c>
      <c r="AR793" t="s">
        <v>164</v>
      </c>
      <c r="AS793" t="s">
        <v>972</v>
      </c>
      <c r="AT793" t="s">
        <v>1690</v>
      </c>
      <c r="AU793" t="s">
        <v>1260</v>
      </c>
      <c r="AV793" t="s">
        <v>329</v>
      </c>
      <c r="AW793" t="s">
        <v>158</v>
      </c>
      <c r="AX793" s="3">
        <v>75231</v>
      </c>
      <c r="AY793" t="s">
        <v>117</v>
      </c>
      <c r="BA793">
        <v>12145265665</v>
      </c>
      <c r="BC793" t="s">
        <v>1691</v>
      </c>
      <c r="BD793" t="s">
        <v>1262</v>
      </c>
      <c r="BG793" t="s">
        <v>348</v>
      </c>
      <c r="BH793" s="1">
        <v>44130.833333333336</v>
      </c>
      <c r="BI793">
        <v>40</v>
      </c>
      <c r="BJ793">
        <v>0</v>
      </c>
      <c r="BK793">
        <v>8</v>
      </c>
      <c r="BL793">
        <v>8</v>
      </c>
      <c r="BM793">
        <v>8</v>
      </c>
      <c r="BN793">
        <v>8</v>
      </c>
      <c r="BO793">
        <v>8</v>
      </c>
      <c r="BP793">
        <v>0</v>
      </c>
      <c r="BQ793" t="str">
        <f>"6:30 AM"</f>
        <v>6:30 AM</v>
      </c>
      <c r="BR793" t="str">
        <f>"3:30 PM"</f>
        <v>3:30 PM</v>
      </c>
      <c r="BS793" t="s">
        <v>120</v>
      </c>
      <c r="BT793">
        <v>0</v>
      </c>
      <c r="BU793">
        <v>0</v>
      </c>
      <c r="BV793" t="s">
        <v>113</v>
      </c>
      <c r="BW793">
        <v>0</v>
      </c>
      <c r="BX793" s="2" t="s">
        <v>1692</v>
      </c>
      <c r="BY793" t="s">
        <v>1687</v>
      </c>
      <c r="CA793" t="s">
        <v>1688</v>
      </c>
      <c r="CB793" t="s">
        <v>348</v>
      </c>
      <c r="CC793" s="3">
        <v>30047</v>
      </c>
      <c r="CD793" t="s">
        <v>1693</v>
      </c>
      <c r="CE793" t="s">
        <v>1250</v>
      </c>
      <c r="CF793" s="4">
        <v>14.72</v>
      </c>
      <c r="CG793" s="4">
        <v>14.72</v>
      </c>
      <c r="CH793" s="4">
        <v>22.08</v>
      </c>
      <c r="CI793" s="4">
        <v>22.08</v>
      </c>
      <c r="CJ793" t="s">
        <v>123</v>
      </c>
      <c r="CK793" t="s">
        <v>1653</v>
      </c>
      <c r="CL793" t="s">
        <v>1694</v>
      </c>
      <c r="CO793" t="s">
        <v>124</v>
      </c>
      <c r="CP793" t="s">
        <v>121</v>
      </c>
      <c r="CQ793" t="s">
        <v>121</v>
      </c>
      <c r="CR793" t="s">
        <v>121</v>
      </c>
      <c r="CS793" t="s">
        <v>121</v>
      </c>
      <c r="CT793" t="s">
        <v>121</v>
      </c>
      <c r="CU793" t="s">
        <v>121</v>
      </c>
      <c r="CV793" t="s">
        <v>4539</v>
      </c>
      <c r="CW793" t="str">
        <f>"N/A"</f>
        <v>N/A</v>
      </c>
      <c r="CX793" t="s">
        <v>1696</v>
      </c>
      <c r="CY793" t="s">
        <v>4540</v>
      </c>
      <c r="CZ793" t="s">
        <v>126</v>
      </c>
      <c r="DA793" t="s">
        <v>113</v>
      </c>
      <c r="DB793" t="s">
        <v>113</v>
      </c>
      <c r="DC793" t="s">
        <v>121</v>
      </c>
      <c r="DD793" t="s">
        <v>113</v>
      </c>
      <c r="DE793" t="s">
        <v>1698</v>
      </c>
      <c r="DF793" t="s">
        <v>1699</v>
      </c>
      <c r="DH793" t="s">
        <v>1262</v>
      </c>
      <c r="DI793" t="s">
        <v>1691</v>
      </c>
    </row>
    <row r="794" spans="1:113" ht="15" customHeight="1" x14ac:dyDescent="0.25">
      <c r="A794" t="s">
        <v>3528</v>
      </c>
      <c r="B794" t="s">
        <v>835</v>
      </c>
      <c r="C794" s="1">
        <v>44131.584665625</v>
      </c>
      <c r="D794" s="1">
        <v>44155</v>
      </c>
      <c r="E794" t="s">
        <v>113</v>
      </c>
      <c r="F794" t="s">
        <v>964</v>
      </c>
      <c r="G794" t="s">
        <v>12786</v>
      </c>
      <c r="H794" t="s">
        <v>131</v>
      </c>
      <c r="I794">
        <v>5</v>
      </c>
      <c r="K794" s="1">
        <v>44221</v>
      </c>
      <c r="L794" s="1">
        <v>44493</v>
      </c>
      <c r="O794" t="s">
        <v>115</v>
      </c>
      <c r="P794" t="s">
        <v>3529</v>
      </c>
      <c r="Q794" t="s">
        <v>3530</v>
      </c>
      <c r="R794" t="s">
        <v>1289</v>
      </c>
      <c r="S794" t="s">
        <v>1290</v>
      </c>
      <c r="T794" t="s">
        <v>1291</v>
      </c>
      <c r="U794" t="s">
        <v>1292</v>
      </c>
      <c r="V794" s="3">
        <v>19422</v>
      </c>
      <c r="W794" t="s">
        <v>117</v>
      </c>
      <c r="Y794">
        <v>18182252323</v>
      </c>
      <c r="AA794">
        <v>56173</v>
      </c>
      <c r="AB794" t="s">
        <v>1293</v>
      </c>
      <c r="AC794" t="s">
        <v>1294</v>
      </c>
      <c r="AE794" t="s">
        <v>1378</v>
      </c>
      <c r="AF794" t="s">
        <v>1477</v>
      </c>
      <c r="AG794" t="s">
        <v>1290</v>
      </c>
      <c r="AH794" t="s">
        <v>1291</v>
      </c>
      <c r="AI794" t="s">
        <v>1292</v>
      </c>
      <c r="AJ794" s="3">
        <v>19422</v>
      </c>
      <c r="AK794" t="s">
        <v>117</v>
      </c>
      <c r="AM794">
        <v>18182252323</v>
      </c>
      <c r="AO794" t="s">
        <v>3531</v>
      </c>
      <c r="AP794" t="s">
        <v>141</v>
      </c>
      <c r="AQ794" t="s">
        <v>1297</v>
      </c>
      <c r="AR794" t="s">
        <v>1298</v>
      </c>
      <c r="AS794" t="s">
        <v>1014</v>
      </c>
      <c r="AT794" t="s">
        <v>1299</v>
      </c>
      <c r="AU794" t="s">
        <v>1300</v>
      </c>
      <c r="AV794" t="s">
        <v>1301</v>
      </c>
      <c r="AW794" t="s">
        <v>716</v>
      </c>
      <c r="AX794" s="3">
        <v>12207</v>
      </c>
      <c r="AY794" t="s">
        <v>117</v>
      </c>
      <c r="BA794">
        <v>15187012770</v>
      </c>
      <c r="BC794" t="s">
        <v>1302</v>
      </c>
      <c r="BD794" t="s">
        <v>1303</v>
      </c>
      <c r="BE794" t="s">
        <v>716</v>
      </c>
      <c r="BF794" t="s">
        <v>1304</v>
      </c>
      <c r="BG794" t="s">
        <v>299</v>
      </c>
      <c r="BH794" s="1">
        <v>44130.833333333336</v>
      </c>
      <c r="BI794">
        <v>40</v>
      </c>
      <c r="BJ794">
        <v>0</v>
      </c>
      <c r="BK794">
        <v>8</v>
      </c>
      <c r="BL794">
        <v>8</v>
      </c>
      <c r="BM794">
        <v>8</v>
      </c>
      <c r="BN794">
        <v>8</v>
      </c>
      <c r="BO794">
        <v>8</v>
      </c>
      <c r="BP794">
        <v>0</v>
      </c>
      <c r="BQ794" t="str">
        <f>"7:00 AM"</f>
        <v>7:00 AM</v>
      </c>
      <c r="BR794" t="str">
        <f>"3:30 PM"</f>
        <v>3:30 PM</v>
      </c>
      <c r="BS794" t="s">
        <v>120</v>
      </c>
      <c r="BT794">
        <v>0</v>
      </c>
      <c r="BU794">
        <v>0</v>
      </c>
      <c r="BV794" t="s">
        <v>113</v>
      </c>
      <c r="BW794">
        <v>0</v>
      </c>
      <c r="BX794" t="s">
        <v>1305</v>
      </c>
      <c r="BY794" t="s">
        <v>3532</v>
      </c>
      <c r="CA794" t="s">
        <v>3533</v>
      </c>
      <c r="CB794" t="s">
        <v>299</v>
      </c>
      <c r="CC794" s="3">
        <v>95133</v>
      </c>
      <c r="CD794" t="s">
        <v>3534</v>
      </c>
      <c r="CE794" t="s">
        <v>3535</v>
      </c>
      <c r="CF794" s="4">
        <v>21</v>
      </c>
      <c r="CH794" s="4">
        <v>31.5</v>
      </c>
      <c r="CJ794" t="s">
        <v>123</v>
      </c>
      <c r="CK794" t="s">
        <v>3536</v>
      </c>
      <c r="CL794" t="s">
        <v>3537</v>
      </c>
      <c r="CO794" t="s">
        <v>124</v>
      </c>
      <c r="CP794" t="s">
        <v>121</v>
      </c>
      <c r="CQ794" t="s">
        <v>121</v>
      </c>
      <c r="CR794" t="s">
        <v>121</v>
      </c>
      <c r="CS794" t="s">
        <v>113</v>
      </c>
      <c r="CT794" t="s">
        <v>121</v>
      </c>
      <c r="CU794" t="s">
        <v>113</v>
      </c>
      <c r="CV794" t="s">
        <v>1312</v>
      </c>
      <c r="CW794" t="str">
        <f>"14082741366"</f>
        <v>14082741366</v>
      </c>
      <c r="CX794" t="s">
        <v>3538</v>
      </c>
      <c r="CY794" t="s">
        <v>124</v>
      </c>
      <c r="CZ794" t="s">
        <v>126</v>
      </c>
      <c r="DA794" t="s">
        <v>113</v>
      </c>
      <c r="DB794" t="s">
        <v>113</v>
      </c>
      <c r="DC794" t="s">
        <v>121</v>
      </c>
      <c r="DD794" t="s">
        <v>113</v>
      </c>
    </row>
    <row r="795" spans="1:113" ht="15" customHeight="1" x14ac:dyDescent="0.25">
      <c r="A795" t="s">
        <v>12626</v>
      </c>
      <c r="B795" t="s">
        <v>129</v>
      </c>
      <c r="C795" s="1">
        <v>44131.594774189813</v>
      </c>
      <c r="D795" s="1">
        <v>44172</v>
      </c>
      <c r="E795" t="s">
        <v>121</v>
      </c>
      <c r="F795" t="s">
        <v>587</v>
      </c>
      <c r="G795" t="s">
        <v>12786</v>
      </c>
      <c r="H795" t="s">
        <v>131</v>
      </c>
      <c r="I795">
        <v>95</v>
      </c>
      <c r="J795">
        <v>95</v>
      </c>
      <c r="K795" s="1">
        <v>44221</v>
      </c>
      <c r="L795" s="1">
        <v>44524</v>
      </c>
      <c r="M795" s="1">
        <v>44221</v>
      </c>
      <c r="N795" s="1">
        <v>44524</v>
      </c>
      <c r="O795" t="s">
        <v>115</v>
      </c>
      <c r="P795" t="s">
        <v>12627</v>
      </c>
      <c r="R795" t="s">
        <v>12628</v>
      </c>
      <c r="T795" t="s">
        <v>2573</v>
      </c>
      <c r="U795" t="s">
        <v>204</v>
      </c>
      <c r="V795" s="3">
        <v>41005</v>
      </c>
      <c r="W795" t="s">
        <v>117</v>
      </c>
      <c r="Y795">
        <v>18592828733</v>
      </c>
      <c r="AA795">
        <v>56173</v>
      </c>
      <c r="AB795" t="s">
        <v>3968</v>
      </c>
      <c r="AC795" t="s">
        <v>268</v>
      </c>
      <c r="AD795" t="s">
        <v>972</v>
      </c>
      <c r="AE795" t="s">
        <v>263</v>
      </c>
      <c r="AF795" t="s">
        <v>12628</v>
      </c>
      <c r="AH795" t="s">
        <v>2573</v>
      </c>
      <c r="AI795" t="s">
        <v>204</v>
      </c>
      <c r="AJ795" s="3">
        <v>41005</v>
      </c>
      <c r="AK795" t="s">
        <v>117</v>
      </c>
      <c r="AM795">
        <v>18592828733</v>
      </c>
      <c r="AO795" t="s">
        <v>12629</v>
      </c>
      <c r="AP795" t="s">
        <v>239</v>
      </c>
      <c r="AQ795" t="s">
        <v>1031</v>
      </c>
      <c r="AR795" t="s">
        <v>1032</v>
      </c>
      <c r="AS795" t="s">
        <v>1033</v>
      </c>
      <c r="AT795" t="s">
        <v>1034</v>
      </c>
      <c r="AU795" t="s">
        <v>1035</v>
      </c>
      <c r="AV795" t="s">
        <v>1036</v>
      </c>
      <c r="AW795" t="s">
        <v>158</v>
      </c>
      <c r="AX795" s="3">
        <v>75033</v>
      </c>
      <c r="AY795" t="s">
        <v>117</v>
      </c>
      <c r="BA795">
        <v>19727789690</v>
      </c>
      <c r="BC795" t="s">
        <v>1323</v>
      </c>
      <c r="BD795" t="s">
        <v>1038</v>
      </c>
      <c r="BG795" t="s">
        <v>204</v>
      </c>
      <c r="BH795" s="1">
        <v>44130.833333333336</v>
      </c>
      <c r="BI795">
        <v>40</v>
      </c>
      <c r="BJ795">
        <v>0</v>
      </c>
      <c r="BK795">
        <v>8</v>
      </c>
      <c r="BL795">
        <v>8</v>
      </c>
      <c r="BM795">
        <v>8</v>
      </c>
      <c r="BN795">
        <v>8</v>
      </c>
      <c r="BO795">
        <v>8</v>
      </c>
      <c r="BP795">
        <v>0</v>
      </c>
      <c r="BQ795" t="str">
        <f>"7:30 AM"</f>
        <v>7:30 AM</v>
      </c>
      <c r="BR795" t="str">
        <f>"4:00 PM"</f>
        <v>4:00 PM</v>
      </c>
      <c r="BS795" t="s">
        <v>120</v>
      </c>
      <c r="BT795">
        <v>0</v>
      </c>
      <c r="BU795">
        <v>0</v>
      </c>
      <c r="BV795" t="s">
        <v>113</v>
      </c>
      <c r="BW795">
        <v>0</v>
      </c>
      <c r="BX795" t="s">
        <v>12630</v>
      </c>
      <c r="BY795" t="s">
        <v>12628</v>
      </c>
      <c r="CA795" t="s">
        <v>2573</v>
      </c>
      <c r="CB795" t="s">
        <v>204</v>
      </c>
      <c r="CC795" s="3">
        <v>41005</v>
      </c>
      <c r="CD795" t="s">
        <v>2576</v>
      </c>
      <c r="CE795" t="s">
        <v>2279</v>
      </c>
      <c r="CF795" s="4">
        <v>14.88</v>
      </c>
      <c r="CH795" s="4">
        <v>22.32</v>
      </c>
      <c r="CJ795" t="s">
        <v>123</v>
      </c>
      <c r="CK795" t="s">
        <v>1327</v>
      </c>
      <c r="CL795" t="s">
        <v>12631</v>
      </c>
      <c r="CO795" t="s">
        <v>124</v>
      </c>
      <c r="CP795" t="s">
        <v>121</v>
      </c>
      <c r="CQ795" t="s">
        <v>121</v>
      </c>
      <c r="CR795" t="s">
        <v>121</v>
      </c>
      <c r="CS795" t="s">
        <v>121</v>
      </c>
      <c r="CT795" t="s">
        <v>121</v>
      </c>
      <c r="CU795" t="s">
        <v>121</v>
      </c>
      <c r="CV795" t="s">
        <v>12632</v>
      </c>
      <c r="CW795" t="str">
        <f>"18592828733"</f>
        <v>18592828733</v>
      </c>
      <c r="CX795" t="s">
        <v>124</v>
      </c>
      <c r="CY795" t="s">
        <v>8719</v>
      </c>
      <c r="CZ795" t="s">
        <v>126</v>
      </c>
      <c r="DA795" t="s">
        <v>113</v>
      </c>
      <c r="DB795" t="s">
        <v>121</v>
      </c>
      <c r="DC795" t="s">
        <v>121</v>
      </c>
      <c r="DD795" t="s">
        <v>113</v>
      </c>
    </row>
    <row r="796" spans="1:113" ht="15" customHeight="1" x14ac:dyDescent="0.25">
      <c r="A796" t="s">
        <v>12014</v>
      </c>
      <c r="B796" t="s">
        <v>835</v>
      </c>
      <c r="C796" s="1">
        <v>44131.604160995368</v>
      </c>
      <c r="D796" s="1">
        <v>44155</v>
      </c>
      <c r="E796" t="s">
        <v>113</v>
      </c>
      <c r="F796" t="s">
        <v>964</v>
      </c>
      <c r="G796" t="s">
        <v>12786</v>
      </c>
      <c r="H796" t="s">
        <v>131</v>
      </c>
      <c r="I796">
        <v>6</v>
      </c>
      <c r="K796" s="1">
        <v>44221</v>
      </c>
      <c r="L796" s="1">
        <v>44493</v>
      </c>
      <c r="O796" t="s">
        <v>115</v>
      </c>
      <c r="P796" t="s">
        <v>12015</v>
      </c>
      <c r="R796" t="s">
        <v>12016</v>
      </c>
      <c r="S796" t="s">
        <v>12017</v>
      </c>
      <c r="T796" t="s">
        <v>12018</v>
      </c>
      <c r="U796" t="s">
        <v>1292</v>
      </c>
      <c r="V796" s="3">
        <v>19422</v>
      </c>
      <c r="W796" t="s">
        <v>117</v>
      </c>
      <c r="Y796">
        <v>18182252323</v>
      </c>
      <c r="AA796">
        <v>56173</v>
      </c>
      <c r="AB796" t="s">
        <v>1293</v>
      </c>
      <c r="AC796" t="s">
        <v>1294</v>
      </c>
      <c r="AE796" t="s">
        <v>1476</v>
      </c>
      <c r="AF796" t="s">
        <v>1477</v>
      </c>
      <c r="AG796" t="s">
        <v>1290</v>
      </c>
      <c r="AH796" t="s">
        <v>1291</v>
      </c>
      <c r="AI796" t="s">
        <v>1292</v>
      </c>
      <c r="AJ796" s="3">
        <v>19422</v>
      </c>
      <c r="AK796" t="s">
        <v>117</v>
      </c>
      <c r="AM796">
        <v>18182252323</v>
      </c>
      <c r="AO796" t="s">
        <v>1478</v>
      </c>
      <c r="AP796" t="s">
        <v>141</v>
      </c>
      <c r="AQ796" t="s">
        <v>1297</v>
      </c>
      <c r="AR796" t="s">
        <v>1298</v>
      </c>
      <c r="AS796" t="s">
        <v>1014</v>
      </c>
      <c r="AT796" t="s">
        <v>1299</v>
      </c>
      <c r="AU796" t="s">
        <v>1300</v>
      </c>
      <c r="AV796" t="s">
        <v>1301</v>
      </c>
      <c r="AW796" t="s">
        <v>716</v>
      </c>
      <c r="AX796" s="3">
        <v>12207</v>
      </c>
      <c r="AY796" t="s">
        <v>117</v>
      </c>
      <c r="BA796">
        <v>15187012770</v>
      </c>
      <c r="BC796" t="s">
        <v>1479</v>
      </c>
      <c r="BD796" t="s">
        <v>1480</v>
      </c>
      <c r="BE796" t="s">
        <v>716</v>
      </c>
      <c r="BF796" t="s">
        <v>1481</v>
      </c>
      <c r="BG796" t="s">
        <v>299</v>
      </c>
      <c r="BH796" s="1">
        <v>44130.833333333336</v>
      </c>
      <c r="BI796">
        <v>40</v>
      </c>
      <c r="BJ796">
        <v>0</v>
      </c>
      <c r="BK796">
        <v>8</v>
      </c>
      <c r="BL796">
        <v>8</v>
      </c>
      <c r="BM796">
        <v>8</v>
      </c>
      <c r="BN796">
        <v>8</v>
      </c>
      <c r="BO796">
        <v>8</v>
      </c>
      <c r="BP796">
        <v>0</v>
      </c>
      <c r="BQ796" t="str">
        <f>"7:00 AM"</f>
        <v>7:00 AM</v>
      </c>
      <c r="BR796" t="str">
        <f>"3:30 PM"</f>
        <v>3:30 PM</v>
      </c>
      <c r="BS796" t="s">
        <v>120</v>
      </c>
      <c r="BT796">
        <v>0</v>
      </c>
      <c r="BU796">
        <v>0</v>
      </c>
      <c r="BV796" t="s">
        <v>113</v>
      </c>
      <c r="BW796">
        <v>0</v>
      </c>
      <c r="BX796" t="s">
        <v>1305</v>
      </c>
      <c r="BY796" t="s">
        <v>12019</v>
      </c>
      <c r="CA796" t="s">
        <v>12020</v>
      </c>
      <c r="CB796" t="s">
        <v>299</v>
      </c>
      <c r="CC796" s="3">
        <v>95420</v>
      </c>
      <c r="CD796" t="s">
        <v>2880</v>
      </c>
      <c r="CE796" t="s">
        <v>1485</v>
      </c>
      <c r="CF796" s="4">
        <v>21.12</v>
      </c>
      <c r="CH796" s="4">
        <v>31.68</v>
      </c>
      <c r="CJ796" t="s">
        <v>123</v>
      </c>
      <c r="CK796" t="s">
        <v>1310</v>
      </c>
      <c r="CL796" t="s">
        <v>12021</v>
      </c>
      <c r="CO796" t="s">
        <v>124</v>
      </c>
      <c r="CP796" t="s">
        <v>121</v>
      </c>
      <c r="CQ796" t="s">
        <v>121</v>
      </c>
      <c r="CR796" t="s">
        <v>121</v>
      </c>
      <c r="CS796" t="s">
        <v>113</v>
      </c>
      <c r="CT796" t="s">
        <v>121</v>
      </c>
      <c r="CU796" t="s">
        <v>113</v>
      </c>
      <c r="CV796" t="s">
        <v>1312</v>
      </c>
      <c r="CW796" t="str">
        <f>"19255254618"</f>
        <v>19255254618</v>
      </c>
      <c r="CX796" t="s">
        <v>1487</v>
      </c>
      <c r="CY796" t="s">
        <v>124</v>
      </c>
      <c r="CZ796" t="s">
        <v>126</v>
      </c>
      <c r="DA796" t="s">
        <v>113</v>
      </c>
      <c r="DB796" t="s">
        <v>113</v>
      </c>
      <c r="DC796" t="s">
        <v>121</v>
      </c>
      <c r="DD796" t="s">
        <v>113</v>
      </c>
      <c r="DE796" t="s">
        <v>1488</v>
      </c>
      <c r="DF796" t="s">
        <v>1489</v>
      </c>
      <c r="DH796" t="s">
        <v>1480</v>
      </c>
      <c r="DI796" t="s">
        <v>1479</v>
      </c>
    </row>
    <row r="797" spans="1:113" ht="15" customHeight="1" x14ac:dyDescent="0.25">
      <c r="A797" t="s">
        <v>9559</v>
      </c>
      <c r="B797" t="s">
        <v>835</v>
      </c>
      <c r="C797" s="1">
        <v>44131.618321296293</v>
      </c>
      <c r="D797" s="1">
        <v>44155</v>
      </c>
      <c r="E797" t="s">
        <v>113</v>
      </c>
      <c r="F797" t="s">
        <v>964</v>
      </c>
      <c r="G797" t="s">
        <v>12786</v>
      </c>
      <c r="H797" t="s">
        <v>131</v>
      </c>
      <c r="I797">
        <v>6</v>
      </c>
      <c r="K797" s="1">
        <v>44221</v>
      </c>
      <c r="L797" s="1">
        <v>44493</v>
      </c>
      <c r="O797" t="s">
        <v>115</v>
      </c>
      <c r="P797" t="s">
        <v>9560</v>
      </c>
      <c r="R797" t="s">
        <v>1289</v>
      </c>
      <c r="S797" t="s">
        <v>1474</v>
      </c>
      <c r="T797" t="s">
        <v>1291</v>
      </c>
      <c r="U797" t="s">
        <v>1292</v>
      </c>
      <c r="V797" s="3">
        <v>19422</v>
      </c>
      <c r="W797" t="s">
        <v>117</v>
      </c>
      <c r="Y797">
        <v>18182252323</v>
      </c>
      <c r="AA797">
        <v>56173</v>
      </c>
      <c r="AB797" t="s">
        <v>1293</v>
      </c>
      <c r="AC797" t="s">
        <v>1294</v>
      </c>
      <c r="AE797" t="s">
        <v>1476</v>
      </c>
      <c r="AF797" t="s">
        <v>1477</v>
      </c>
      <c r="AG797" t="s">
        <v>1290</v>
      </c>
      <c r="AH797" t="s">
        <v>1291</v>
      </c>
      <c r="AI797" t="s">
        <v>1292</v>
      </c>
      <c r="AJ797" s="3">
        <v>19422</v>
      </c>
      <c r="AK797" t="s">
        <v>117</v>
      </c>
      <c r="AM797">
        <v>18182252323</v>
      </c>
      <c r="AO797" t="s">
        <v>1478</v>
      </c>
      <c r="AP797" t="s">
        <v>141</v>
      </c>
      <c r="AQ797" t="s">
        <v>1297</v>
      </c>
      <c r="AR797" t="s">
        <v>1298</v>
      </c>
      <c r="AS797" t="s">
        <v>1014</v>
      </c>
      <c r="AT797" t="s">
        <v>1299</v>
      </c>
      <c r="AU797" t="s">
        <v>1300</v>
      </c>
      <c r="AV797" t="s">
        <v>1301</v>
      </c>
      <c r="AW797" t="s">
        <v>716</v>
      </c>
      <c r="AX797" s="3">
        <v>12207</v>
      </c>
      <c r="AY797" t="s">
        <v>117</v>
      </c>
      <c r="BA797">
        <v>15187012770</v>
      </c>
      <c r="BC797" t="s">
        <v>1479</v>
      </c>
      <c r="BD797" t="s">
        <v>1480</v>
      </c>
      <c r="BE797" t="s">
        <v>716</v>
      </c>
      <c r="BF797" t="s">
        <v>1481</v>
      </c>
      <c r="BG797" t="s">
        <v>299</v>
      </c>
      <c r="BH797" s="1">
        <v>44130.833333333336</v>
      </c>
      <c r="BI797">
        <v>40</v>
      </c>
      <c r="BJ797">
        <v>0</v>
      </c>
      <c r="BK797">
        <v>8</v>
      </c>
      <c r="BL797">
        <v>8</v>
      </c>
      <c r="BM797">
        <v>8</v>
      </c>
      <c r="BN797">
        <v>8</v>
      </c>
      <c r="BO797">
        <v>8</v>
      </c>
      <c r="BP797">
        <v>0</v>
      </c>
      <c r="BQ797" t="str">
        <f>"7:00 AM"</f>
        <v>7:00 AM</v>
      </c>
      <c r="BR797" t="str">
        <f>"3:30 PM"</f>
        <v>3:30 PM</v>
      </c>
      <c r="BS797" t="s">
        <v>120</v>
      </c>
      <c r="BT797">
        <v>0</v>
      </c>
      <c r="BU797">
        <v>0</v>
      </c>
      <c r="BV797" t="s">
        <v>113</v>
      </c>
      <c r="BW797">
        <v>0</v>
      </c>
      <c r="BX797" t="s">
        <v>1305</v>
      </c>
      <c r="BY797" t="s">
        <v>9561</v>
      </c>
      <c r="CA797" t="s">
        <v>9562</v>
      </c>
      <c r="CB797" t="s">
        <v>299</v>
      </c>
      <c r="CC797" s="3">
        <v>95336</v>
      </c>
      <c r="CD797" t="s">
        <v>3515</v>
      </c>
      <c r="CE797" t="s">
        <v>3516</v>
      </c>
      <c r="CF797" s="4">
        <v>16.97</v>
      </c>
      <c r="CH797" s="4">
        <v>25.46</v>
      </c>
      <c r="CJ797" t="s">
        <v>123</v>
      </c>
      <c r="CK797" t="s">
        <v>1310</v>
      </c>
      <c r="CL797" t="s">
        <v>9563</v>
      </c>
      <c r="CO797" t="s">
        <v>124</v>
      </c>
      <c r="CP797" t="s">
        <v>121</v>
      </c>
      <c r="CQ797" t="s">
        <v>121</v>
      </c>
      <c r="CR797" t="s">
        <v>121</v>
      </c>
      <c r="CS797" t="s">
        <v>113</v>
      </c>
      <c r="CT797" t="s">
        <v>121</v>
      </c>
      <c r="CU797" t="s">
        <v>113</v>
      </c>
      <c r="CV797" t="s">
        <v>1312</v>
      </c>
      <c r="CW797" t="str">
        <f>"19255254618"</f>
        <v>19255254618</v>
      </c>
      <c r="CX797" t="s">
        <v>1487</v>
      </c>
      <c r="CY797" t="s">
        <v>124</v>
      </c>
      <c r="CZ797" t="s">
        <v>126</v>
      </c>
      <c r="DA797" t="s">
        <v>113</v>
      </c>
      <c r="DB797" t="s">
        <v>113</v>
      </c>
      <c r="DC797" t="s">
        <v>121</v>
      </c>
      <c r="DD797" t="s">
        <v>113</v>
      </c>
      <c r="DE797" t="s">
        <v>1488</v>
      </c>
      <c r="DF797" t="s">
        <v>1489</v>
      </c>
      <c r="DH797" t="s">
        <v>1480</v>
      </c>
      <c r="DI797" t="s">
        <v>1479</v>
      </c>
    </row>
    <row r="798" spans="1:113" ht="15" customHeight="1" x14ac:dyDescent="0.25">
      <c r="A798" t="s">
        <v>1472</v>
      </c>
      <c r="B798" t="s">
        <v>835</v>
      </c>
      <c r="C798" s="1">
        <v>44131.622781828701</v>
      </c>
      <c r="D798" s="1">
        <v>44155</v>
      </c>
      <c r="E798" t="s">
        <v>113</v>
      </c>
      <c r="F798" t="s">
        <v>964</v>
      </c>
      <c r="G798" t="s">
        <v>12786</v>
      </c>
      <c r="H798" t="s">
        <v>131</v>
      </c>
      <c r="I798">
        <v>8</v>
      </c>
      <c r="K798" s="1">
        <v>44221</v>
      </c>
      <c r="L798" s="1">
        <v>44493</v>
      </c>
      <c r="O798" t="s">
        <v>115</v>
      </c>
      <c r="P798" t="s">
        <v>1473</v>
      </c>
      <c r="R798" t="s">
        <v>1289</v>
      </c>
      <c r="S798" t="s">
        <v>1474</v>
      </c>
      <c r="T798" t="s">
        <v>1291</v>
      </c>
      <c r="U798" t="s">
        <v>1292</v>
      </c>
      <c r="V798" s="3">
        <v>19422</v>
      </c>
      <c r="W798" t="s">
        <v>117</v>
      </c>
      <c r="Y798">
        <v>18182252323</v>
      </c>
      <c r="AA798">
        <v>56173</v>
      </c>
      <c r="AB798" t="s">
        <v>1293</v>
      </c>
      <c r="AC798" t="s">
        <v>1475</v>
      </c>
      <c r="AE798" t="s">
        <v>1476</v>
      </c>
      <c r="AF798" t="s">
        <v>1477</v>
      </c>
      <c r="AG798" t="s">
        <v>1290</v>
      </c>
      <c r="AH798" t="s">
        <v>1291</v>
      </c>
      <c r="AI798" t="s">
        <v>1292</v>
      </c>
      <c r="AJ798" s="3">
        <v>19422</v>
      </c>
      <c r="AK798" t="s">
        <v>117</v>
      </c>
      <c r="AM798">
        <v>18182252323</v>
      </c>
      <c r="AO798" t="s">
        <v>1478</v>
      </c>
      <c r="AP798" t="s">
        <v>141</v>
      </c>
      <c r="AQ798" t="s">
        <v>1297</v>
      </c>
      <c r="AR798" t="s">
        <v>1298</v>
      </c>
      <c r="AS798" t="s">
        <v>1014</v>
      </c>
      <c r="AT798" t="s">
        <v>1299</v>
      </c>
      <c r="AU798" t="s">
        <v>1300</v>
      </c>
      <c r="AV798" t="s">
        <v>1301</v>
      </c>
      <c r="AW798" t="s">
        <v>716</v>
      </c>
      <c r="AX798" s="3">
        <v>12207</v>
      </c>
      <c r="AY798" t="s">
        <v>117</v>
      </c>
      <c r="BA798">
        <v>15187012770</v>
      </c>
      <c r="BC798" t="s">
        <v>1479</v>
      </c>
      <c r="BD798" t="s">
        <v>1480</v>
      </c>
      <c r="BE798" t="s">
        <v>716</v>
      </c>
      <c r="BF798" t="s">
        <v>1481</v>
      </c>
      <c r="BG798" t="s">
        <v>299</v>
      </c>
      <c r="BH798" s="1">
        <v>44130.833333333336</v>
      </c>
      <c r="BI798">
        <v>40</v>
      </c>
      <c r="BJ798">
        <v>0</v>
      </c>
      <c r="BK798">
        <v>8</v>
      </c>
      <c r="BL798">
        <v>8</v>
      </c>
      <c r="BM798">
        <v>8</v>
      </c>
      <c r="BN798">
        <v>8</v>
      </c>
      <c r="BO798">
        <v>8</v>
      </c>
      <c r="BP798">
        <v>0</v>
      </c>
      <c r="BQ798" t="str">
        <f>"7:00 AM"</f>
        <v>7:00 AM</v>
      </c>
      <c r="BR798" t="str">
        <f>"3:30 PM"</f>
        <v>3:30 PM</v>
      </c>
      <c r="BS798" t="s">
        <v>120</v>
      </c>
      <c r="BT798">
        <v>0</v>
      </c>
      <c r="BU798">
        <v>0</v>
      </c>
      <c r="BV798" t="s">
        <v>113</v>
      </c>
      <c r="BW798">
        <v>0</v>
      </c>
      <c r="BX798" t="s">
        <v>1305</v>
      </c>
      <c r="BY798" t="s">
        <v>1482</v>
      </c>
      <c r="CA798" t="s">
        <v>1483</v>
      </c>
      <c r="CB798" t="s">
        <v>299</v>
      </c>
      <c r="CC798" s="3">
        <v>94550</v>
      </c>
      <c r="CD798" t="s">
        <v>1484</v>
      </c>
      <c r="CE798" t="s">
        <v>1485</v>
      </c>
      <c r="CF798" s="4">
        <v>21.12</v>
      </c>
      <c r="CH798" s="4">
        <v>31.68</v>
      </c>
      <c r="CJ798" t="s">
        <v>123</v>
      </c>
      <c r="CK798" t="s">
        <v>1310</v>
      </c>
      <c r="CL798" t="s">
        <v>1486</v>
      </c>
      <c r="CO798" t="s">
        <v>124</v>
      </c>
      <c r="CP798" t="s">
        <v>121</v>
      </c>
      <c r="CQ798" t="s">
        <v>121</v>
      </c>
      <c r="CR798" t="s">
        <v>121</v>
      </c>
      <c r="CS798" t="s">
        <v>113</v>
      </c>
      <c r="CT798" t="s">
        <v>121</v>
      </c>
      <c r="CU798" t="s">
        <v>113</v>
      </c>
      <c r="CV798" t="s">
        <v>1312</v>
      </c>
      <c r="CW798" t="str">
        <f>"19255254618"</f>
        <v>19255254618</v>
      </c>
      <c r="CX798" t="s">
        <v>1487</v>
      </c>
      <c r="CY798" t="s">
        <v>124</v>
      </c>
      <c r="CZ798" t="s">
        <v>126</v>
      </c>
      <c r="DA798" t="s">
        <v>113</v>
      </c>
      <c r="DB798" t="s">
        <v>113</v>
      </c>
      <c r="DC798" t="s">
        <v>121</v>
      </c>
      <c r="DD798" t="s">
        <v>113</v>
      </c>
      <c r="DE798" t="s">
        <v>1488</v>
      </c>
      <c r="DF798" t="s">
        <v>1489</v>
      </c>
      <c r="DH798" t="s">
        <v>1480</v>
      </c>
      <c r="DI798" t="s">
        <v>1479</v>
      </c>
    </row>
    <row r="799" spans="1:113" ht="15" customHeight="1" x14ac:dyDescent="0.25">
      <c r="A799" t="s">
        <v>6832</v>
      </c>
      <c r="B799" t="s">
        <v>129</v>
      </c>
      <c r="C799" s="1">
        <v>44131.624282523146</v>
      </c>
      <c r="D799" s="1">
        <v>44168</v>
      </c>
      <c r="E799" t="s">
        <v>113</v>
      </c>
      <c r="F799" t="s">
        <v>2603</v>
      </c>
      <c r="G799" t="s">
        <v>12786</v>
      </c>
      <c r="H799" t="s">
        <v>131</v>
      </c>
      <c r="I799">
        <v>14</v>
      </c>
      <c r="J799">
        <v>14</v>
      </c>
      <c r="K799" s="1">
        <v>44216</v>
      </c>
      <c r="L799" s="1">
        <v>44501</v>
      </c>
      <c r="M799" s="1">
        <v>44216</v>
      </c>
      <c r="N799" s="1">
        <v>44501</v>
      </c>
      <c r="O799" t="s">
        <v>115</v>
      </c>
      <c r="P799" t="s">
        <v>6833</v>
      </c>
      <c r="R799" t="s">
        <v>6834</v>
      </c>
      <c r="T799" t="s">
        <v>6835</v>
      </c>
      <c r="U799" t="s">
        <v>158</v>
      </c>
      <c r="V799" s="3">
        <v>78660</v>
      </c>
      <c r="W799" t="s">
        <v>117</v>
      </c>
      <c r="Y799">
        <v>15128451531</v>
      </c>
      <c r="AA799">
        <v>56173</v>
      </c>
      <c r="AB799" t="s">
        <v>6836</v>
      </c>
      <c r="AC799" t="s">
        <v>6837</v>
      </c>
      <c r="AD799" t="s">
        <v>731</v>
      </c>
      <c r="AE799" t="s">
        <v>161</v>
      </c>
      <c r="AF799" t="s">
        <v>6834</v>
      </c>
      <c r="AH799" t="s">
        <v>6835</v>
      </c>
      <c r="AI799" t="s">
        <v>158</v>
      </c>
      <c r="AJ799" s="3">
        <v>78660</v>
      </c>
      <c r="AK799" t="s">
        <v>117</v>
      </c>
      <c r="AM799">
        <v>15128451531</v>
      </c>
      <c r="AO799" t="s">
        <v>124</v>
      </c>
      <c r="AP799" t="s">
        <v>141</v>
      </c>
      <c r="AQ799" t="s">
        <v>162</v>
      </c>
      <c r="AR799" t="s">
        <v>163</v>
      </c>
      <c r="AS799" t="s">
        <v>164</v>
      </c>
      <c r="AT799" t="s">
        <v>6838</v>
      </c>
      <c r="AU799" t="s">
        <v>166</v>
      </c>
      <c r="AV799" t="s">
        <v>157</v>
      </c>
      <c r="AW799" t="s">
        <v>158</v>
      </c>
      <c r="AX799" s="3">
        <v>78746</v>
      </c>
      <c r="AY799" t="s">
        <v>117</v>
      </c>
      <c r="BA799">
        <v>15123470007</v>
      </c>
      <c r="BC799" t="s">
        <v>167</v>
      </c>
      <c r="BD799" t="s">
        <v>168</v>
      </c>
      <c r="BE799" t="s">
        <v>158</v>
      </c>
      <c r="BF799" t="s">
        <v>2307</v>
      </c>
      <c r="BG799" t="s">
        <v>158</v>
      </c>
      <c r="BH799" s="1">
        <v>44130.833333333336</v>
      </c>
      <c r="BI799">
        <v>40</v>
      </c>
      <c r="BJ799">
        <v>0</v>
      </c>
      <c r="BK799">
        <v>8</v>
      </c>
      <c r="BL799">
        <v>8</v>
      </c>
      <c r="BM799">
        <v>8</v>
      </c>
      <c r="BN799">
        <v>8</v>
      </c>
      <c r="BO799">
        <v>8</v>
      </c>
      <c r="BP799">
        <v>0</v>
      </c>
      <c r="BQ799" t="str">
        <f>"8:00 AM"</f>
        <v>8:00 AM</v>
      </c>
      <c r="BR799" t="str">
        <f>"5:00 PM"</f>
        <v>5:00 PM</v>
      </c>
      <c r="BS799" t="s">
        <v>120</v>
      </c>
      <c r="BT799">
        <v>0</v>
      </c>
      <c r="BU799">
        <v>3</v>
      </c>
      <c r="BV799" t="s">
        <v>113</v>
      </c>
      <c r="BW799">
        <v>0</v>
      </c>
      <c r="BX799" t="s">
        <v>120</v>
      </c>
      <c r="BY799" t="s">
        <v>6834</v>
      </c>
      <c r="CA799" t="s">
        <v>6835</v>
      </c>
      <c r="CB799" t="s">
        <v>158</v>
      </c>
      <c r="CC799" s="3">
        <v>78660</v>
      </c>
      <c r="CD799" t="s">
        <v>1514</v>
      </c>
      <c r="CE799" t="s">
        <v>172</v>
      </c>
      <c r="CF799" s="4">
        <v>14.63</v>
      </c>
      <c r="CG799" s="4">
        <v>20</v>
      </c>
      <c r="CH799" s="4">
        <v>21.95</v>
      </c>
      <c r="CI799" s="4">
        <v>30</v>
      </c>
      <c r="CJ799" t="s">
        <v>123</v>
      </c>
      <c r="CK799" t="s">
        <v>6839</v>
      </c>
      <c r="CL799" t="s">
        <v>6840</v>
      </c>
      <c r="CO799" t="s">
        <v>124</v>
      </c>
      <c r="CP799" t="s">
        <v>121</v>
      </c>
      <c r="CQ799" t="s">
        <v>121</v>
      </c>
      <c r="CR799" t="s">
        <v>121</v>
      </c>
      <c r="CS799" t="s">
        <v>121</v>
      </c>
      <c r="CT799" t="s">
        <v>121</v>
      </c>
      <c r="CU799" t="s">
        <v>121</v>
      </c>
      <c r="CV799" t="s">
        <v>6841</v>
      </c>
      <c r="CW799" t="str">
        <f>"15128451531"</f>
        <v>15128451531</v>
      </c>
      <c r="CX799" t="s">
        <v>6842</v>
      </c>
      <c r="CY799" t="s">
        <v>124</v>
      </c>
      <c r="CZ799" t="s">
        <v>126</v>
      </c>
      <c r="DA799" t="s">
        <v>113</v>
      </c>
      <c r="DB799" t="s">
        <v>113</v>
      </c>
      <c r="DC799" t="s">
        <v>121</v>
      </c>
      <c r="DD799" t="s">
        <v>113</v>
      </c>
    </row>
    <row r="800" spans="1:113" ht="15" customHeight="1" x14ac:dyDescent="0.25">
      <c r="A800" t="s">
        <v>4615</v>
      </c>
      <c r="B800" t="s">
        <v>835</v>
      </c>
      <c r="C800" s="1">
        <v>44131.657043287036</v>
      </c>
      <c r="D800" s="1">
        <v>44155</v>
      </c>
      <c r="E800" t="s">
        <v>113</v>
      </c>
      <c r="F800" t="s">
        <v>964</v>
      </c>
      <c r="G800" t="s">
        <v>12786</v>
      </c>
      <c r="H800" t="s">
        <v>131</v>
      </c>
      <c r="I800">
        <v>6</v>
      </c>
      <c r="K800" s="1">
        <v>44221</v>
      </c>
      <c r="L800" s="1">
        <v>44493</v>
      </c>
      <c r="O800" t="s">
        <v>115</v>
      </c>
      <c r="P800" t="s">
        <v>4616</v>
      </c>
      <c r="R800" t="s">
        <v>1289</v>
      </c>
      <c r="S800" t="s">
        <v>1290</v>
      </c>
      <c r="T800" t="s">
        <v>1291</v>
      </c>
      <c r="U800" t="s">
        <v>1292</v>
      </c>
      <c r="V800" s="3">
        <v>19422</v>
      </c>
      <c r="W800" t="s">
        <v>117</v>
      </c>
      <c r="Y800">
        <v>18182252323</v>
      </c>
      <c r="AA800">
        <v>56173</v>
      </c>
      <c r="AB800" t="s">
        <v>1293</v>
      </c>
      <c r="AC800" t="s">
        <v>1294</v>
      </c>
      <c r="AE800" t="s">
        <v>1476</v>
      </c>
      <c r="AF800" t="s">
        <v>1477</v>
      </c>
      <c r="AG800">
        <v>300</v>
      </c>
      <c r="AH800" t="s">
        <v>1291</v>
      </c>
      <c r="AI800" t="s">
        <v>1292</v>
      </c>
      <c r="AJ800" s="3">
        <v>19422</v>
      </c>
      <c r="AK800" t="s">
        <v>117</v>
      </c>
      <c r="AM800">
        <v>18182252323</v>
      </c>
      <c r="AO800" t="s">
        <v>1478</v>
      </c>
      <c r="AP800" t="s">
        <v>141</v>
      </c>
      <c r="AQ800" t="s">
        <v>1297</v>
      </c>
      <c r="AR800" t="s">
        <v>1298</v>
      </c>
      <c r="AS800" t="s">
        <v>1014</v>
      </c>
      <c r="AT800" t="s">
        <v>1299</v>
      </c>
      <c r="AU800" t="s">
        <v>1300</v>
      </c>
      <c r="AV800" t="s">
        <v>1301</v>
      </c>
      <c r="AW800" t="s">
        <v>716</v>
      </c>
      <c r="AX800" s="3">
        <v>12207</v>
      </c>
      <c r="AY800" t="s">
        <v>117</v>
      </c>
      <c r="BA800">
        <v>15187012770</v>
      </c>
      <c r="BC800" t="s">
        <v>1479</v>
      </c>
      <c r="BD800" t="s">
        <v>1480</v>
      </c>
      <c r="BE800" t="s">
        <v>716</v>
      </c>
      <c r="BF800" t="s">
        <v>1481</v>
      </c>
      <c r="BG800" t="s">
        <v>299</v>
      </c>
      <c r="BH800" s="1">
        <v>44130.833333333336</v>
      </c>
      <c r="BI800">
        <v>40</v>
      </c>
      <c r="BJ800">
        <v>0</v>
      </c>
      <c r="BK800">
        <v>8</v>
      </c>
      <c r="BL800">
        <v>8</v>
      </c>
      <c r="BM800">
        <v>8</v>
      </c>
      <c r="BN800">
        <v>8</v>
      </c>
      <c r="BO800">
        <v>8</v>
      </c>
      <c r="BP800">
        <v>0</v>
      </c>
      <c r="BQ800" t="str">
        <f>"7:00 AM"</f>
        <v>7:00 AM</v>
      </c>
      <c r="BR800" t="str">
        <f>"3:30 PM"</f>
        <v>3:30 PM</v>
      </c>
      <c r="BS800" t="s">
        <v>120</v>
      </c>
      <c r="BT800">
        <v>0</v>
      </c>
      <c r="BU800">
        <v>0</v>
      </c>
      <c r="BV800" t="s">
        <v>113</v>
      </c>
      <c r="BW800">
        <v>0</v>
      </c>
      <c r="BX800" t="s">
        <v>1305</v>
      </c>
      <c r="BY800" t="s">
        <v>4617</v>
      </c>
      <c r="CA800" t="s">
        <v>4618</v>
      </c>
      <c r="CB800" t="s">
        <v>299</v>
      </c>
      <c r="CC800" s="3">
        <v>94545</v>
      </c>
      <c r="CD800" t="s">
        <v>1484</v>
      </c>
      <c r="CE800" t="s">
        <v>1485</v>
      </c>
      <c r="CF800" s="4">
        <v>21.12</v>
      </c>
      <c r="CH800" s="4">
        <v>31.68</v>
      </c>
      <c r="CJ800" t="s">
        <v>123</v>
      </c>
      <c r="CK800" t="s">
        <v>1310</v>
      </c>
      <c r="CL800" t="s">
        <v>4619</v>
      </c>
      <c r="CO800" t="s">
        <v>124</v>
      </c>
      <c r="CP800" t="s">
        <v>121</v>
      </c>
      <c r="CQ800" t="s">
        <v>121</v>
      </c>
      <c r="CR800" t="s">
        <v>121</v>
      </c>
      <c r="CS800" t="s">
        <v>113</v>
      </c>
      <c r="CT800" t="s">
        <v>121</v>
      </c>
      <c r="CU800" t="s">
        <v>113</v>
      </c>
      <c r="CV800" t="s">
        <v>1312</v>
      </c>
      <c r="CW800" t="str">
        <f>"19255254618"</f>
        <v>19255254618</v>
      </c>
      <c r="CX800" t="s">
        <v>1487</v>
      </c>
      <c r="CY800" t="s">
        <v>124</v>
      </c>
      <c r="CZ800" t="s">
        <v>126</v>
      </c>
      <c r="DA800" t="s">
        <v>113</v>
      </c>
      <c r="DB800" t="s">
        <v>113</v>
      </c>
      <c r="DC800" t="s">
        <v>121</v>
      </c>
      <c r="DD800" t="s">
        <v>113</v>
      </c>
      <c r="DE800" t="s">
        <v>3609</v>
      </c>
      <c r="DF800" t="s">
        <v>1489</v>
      </c>
      <c r="DH800" t="s">
        <v>1480</v>
      </c>
      <c r="DI800" t="s">
        <v>1479</v>
      </c>
    </row>
    <row r="801" spans="1:113" ht="15" customHeight="1" x14ac:dyDescent="0.25">
      <c r="A801" t="s">
        <v>6692</v>
      </c>
      <c r="B801" t="s">
        <v>835</v>
      </c>
      <c r="C801" s="1">
        <v>44131.65688101852</v>
      </c>
      <c r="D801" s="1">
        <v>44147</v>
      </c>
      <c r="E801" t="s">
        <v>113</v>
      </c>
      <c r="F801" t="s">
        <v>587</v>
      </c>
      <c r="G801" t="s">
        <v>12786</v>
      </c>
      <c r="H801" t="s">
        <v>131</v>
      </c>
      <c r="I801">
        <v>10</v>
      </c>
      <c r="K801" s="1">
        <v>44207</v>
      </c>
      <c r="L801" s="1">
        <v>44510</v>
      </c>
      <c r="O801" t="s">
        <v>115</v>
      </c>
      <c r="P801" t="s">
        <v>1643</v>
      </c>
      <c r="R801" t="s">
        <v>5295</v>
      </c>
      <c r="T801" t="s">
        <v>5296</v>
      </c>
      <c r="U801" t="s">
        <v>1200</v>
      </c>
      <c r="V801" s="3">
        <v>21221</v>
      </c>
      <c r="W801" t="s">
        <v>117</v>
      </c>
      <c r="Y801">
        <v>14435037200</v>
      </c>
      <c r="AA801">
        <v>56173</v>
      </c>
      <c r="AB801" t="s">
        <v>1646</v>
      </c>
      <c r="AC801" t="s">
        <v>1647</v>
      </c>
      <c r="AE801" t="s">
        <v>1648</v>
      </c>
      <c r="AF801" t="s">
        <v>5295</v>
      </c>
      <c r="AH801" t="s">
        <v>5296</v>
      </c>
      <c r="AI801" t="s">
        <v>1200</v>
      </c>
      <c r="AJ801" s="3">
        <v>21221</v>
      </c>
      <c r="AK801" t="s">
        <v>117</v>
      </c>
      <c r="AM801">
        <v>14435037200</v>
      </c>
      <c r="AO801" t="s">
        <v>124</v>
      </c>
      <c r="AP801" t="s">
        <v>239</v>
      </c>
      <c r="AQ801" t="s">
        <v>1258</v>
      </c>
      <c r="AR801" t="s">
        <v>164</v>
      </c>
      <c r="AS801" t="s">
        <v>972</v>
      </c>
      <c r="AT801" t="s">
        <v>1259</v>
      </c>
      <c r="AU801" t="s">
        <v>1260</v>
      </c>
      <c r="AV801" t="s">
        <v>329</v>
      </c>
      <c r="AW801" t="s">
        <v>158</v>
      </c>
      <c r="AX801" s="3">
        <v>75231</v>
      </c>
      <c r="AY801" t="s">
        <v>117</v>
      </c>
      <c r="BA801">
        <v>12145265665</v>
      </c>
      <c r="BC801" t="s">
        <v>1261</v>
      </c>
      <c r="BD801" t="s">
        <v>1262</v>
      </c>
      <c r="BG801" t="s">
        <v>1200</v>
      </c>
      <c r="BH801" s="1">
        <v>44129.833333333336</v>
      </c>
      <c r="BI801">
        <v>40</v>
      </c>
      <c r="BJ801">
        <v>0</v>
      </c>
      <c r="BK801">
        <v>8</v>
      </c>
      <c r="BL801">
        <v>8</v>
      </c>
      <c r="BM801">
        <v>8</v>
      </c>
      <c r="BN801">
        <v>8</v>
      </c>
      <c r="BO801">
        <v>8</v>
      </c>
      <c r="BP801">
        <v>0</v>
      </c>
      <c r="BQ801" t="str">
        <f>"6:30 AM"</f>
        <v>6:30 AM</v>
      </c>
      <c r="BR801" t="str">
        <f>"3:30 PM"</f>
        <v>3:30 PM</v>
      </c>
      <c r="BS801" t="s">
        <v>120</v>
      </c>
      <c r="BT801">
        <v>0</v>
      </c>
      <c r="BU801">
        <v>0</v>
      </c>
      <c r="BV801" t="s">
        <v>113</v>
      </c>
      <c r="BW801">
        <v>0</v>
      </c>
      <c r="BX801" t="s">
        <v>1650</v>
      </c>
      <c r="BY801" t="s">
        <v>5295</v>
      </c>
      <c r="CA801" t="s">
        <v>5296</v>
      </c>
      <c r="CB801" t="s">
        <v>1200</v>
      </c>
      <c r="CC801" s="3">
        <v>21221</v>
      </c>
      <c r="CD801" t="s">
        <v>2873</v>
      </c>
      <c r="CE801" t="s">
        <v>1580</v>
      </c>
      <c r="CF801" s="4">
        <v>16.899999999999999</v>
      </c>
      <c r="CH801" s="4">
        <v>25.35</v>
      </c>
      <c r="CJ801" t="s">
        <v>123</v>
      </c>
      <c r="CK801" t="s">
        <v>1653</v>
      </c>
      <c r="CL801" t="s">
        <v>5297</v>
      </c>
      <c r="CO801" t="s">
        <v>124</v>
      </c>
      <c r="CP801" t="s">
        <v>121</v>
      </c>
      <c r="CQ801" t="s">
        <v>121</v>
      </c>
      <c r="CR801" t="s">
        <v>121</v>
      </c>
      <c r="CS801" t="s">
        <v>121</v>
      </c>
      <c r="CT801" t="s">
        <v>121</v>
      </c>
      <c r="CU801" t="s">
        <v>121</v>
      </c>
      <c r="CV801" t="s">
        <v>6693</v>
      </c>
      <c r="CW801" t="str">
        <f>"14102889050"</f>
        <v>14102889050</v>
      </c>
      <c r="CX801" t="s">
        <v>5298</v>
      </c>
      <c r="CY801" t="s">
        <v>124</v>
      </c>
      <c r="CZ801" t="s">
        <v>126</v>
      </c>
      <c r="DA801" t="s">
        <v>113</v>
      </c>
      <c r="DB801" t="s">
        <v>113</v>
      </c>
      <c r="DC801" t="s">
        <v>121</v>
      </c>
      <c r="DD801" t="s">
        <v>113</v>
      </c>
      <c r="DE801" t="s">
        <v>1271</v>
      </c>
      <c r="DF801" t="s">
        <v>1272</v>
      </c>
      <c r="DH801" t="s">
        <v>1262</v>
      </c>
      <c r="DI801" t="s">
        <v>1261</v>
      </c>
    </row>
    <row r="802" spans="1:113" ht="15" customHeight="1" x14ac:dyDescent="0.25">
      <c r="A802" t="s">
        <v>10295</v>
      </c>
      <c r="B802" t="s">
        <v>835</v>
      </c>
      <c r="C802" s="1">
        <v>44131.668513425924</v>
      </c>
      <c r="D802" s="1">
        <v>44147</v>
      </c>
      <c r="E802" t="s">
        <v>113</v>
      </c>
      <c r="F802" t="s">
        <v>587</v>
      </c>
      <c r="G802" t="s">
        <v>12786</v>
      </c>
      <c r="H802" t="s">
        <v>131</v>
      </c>
      <c r="I802">
        <v>23</v>
      </c>
      <c r="K802" s="1">
        <v>44207</v>
      </c>
      <c r="L802" s="1">
        <v>44510</v>
      </c>
      <c r="O802" t="s">
        <v>115</v>
      </c>
      <c r="P802" t="s">
        <v>1643</v>
      </c>
      <c r="R802" t="s">
        <v>8935</v>
      </c>
      <c r="T802" t="s">
        <v>8936</v>
      </c>
      <c r="U802" t="s">
        <v>1200</v>
      </c>
      <c r="V802" s="3">
        <v>20747</v>
      </c>
      <c r="W802" t="s">
        <v>117</v>
      </c>
      <c r="Y802">
        <v>13014202091</v>
      </c>
      <c r="AA802">
        <v>56173</v>
      </c>
      <c r="AB802" t="s">
        <v>1646</v>
      </c>
      <c r="AC802" t="s">
        <v>1647</v>
      </c>
      <c r="AE802" t="s">
        <v>1648</v>
      </c>
      <c r="AF802" t="s">
        <v>8935</v>
      </c>
      <c r="AH802" t="s">
        <v>8936</v>
      </c>
      <c r="AI802" t="s">
        <v>1200</v>
      </c>
      <c r="AJ802" s="3">
        <v>20747</v>
      </c>
      <c r="AK802" t="s">
        <v>117</v>
      </c>
      <c r="AM802">
        <v>13014202091</v>
      </c>
      <c r="AO802" t="s">
        <v>124</v>
      </c>
      <c r="AP802" t="s">
        <v>239</v>
      </c>
      <c r="AQ802" t="s">
        <v>1258</v>
      </c>
      <c r="AR802" t="s">
        <v>164</v>
      </c>
      <c r="AS802" t="s">
        <v>972</v>
      </c>
      <c r="AT802" t="s">
        <v>1259</v>
      </c>
      <c r="AU802" t="s">
        <v>1260</v>
      </c>
      <c r="AV802" t="s">
        <v>329</v>
      </c>
      <c r="AW802" t="s">
        <v>158</v>
      </c>
      <c r="AX802" s="3">
        <v>75231</v>
      </c>
      <c r="AY802" t="s">
        <v>117</v>
      </c>
      <c r="BA802">
        <v>12145265665</v>
      </c>
      <c r="BC802" t="s">
        <v>1261</v>
      </c>
      <c r="BD802" t="s">
        <v>1262</v>
      </c>
      <c r="BG802" t="s">
        <v>1200</v>
      </c>
      <c r="BH802" s="1">
        <v>44130.833333333336</v>
      </c>
      <c r="BI802">
        <v>40</v>
      </c>
      <c r="BJ802">
        <v>0</v>
      </c>
      <c r="BK802">
        <v>8</v>
      </c>
      <c r="BL802">
        <v>8</v>
      </c>
      <c r="BM802">
        <v>8</v>
      </c>
      <c r="BN802">
        <v>8</v>
      </c>
      <c r="BO802">
        <v>8</v>
      </c>
      <c r="BP802">
        <v>0</v>
      </c>
      <c r="BQ802" t="str">
        <f>"6:30 AM"</f>
        <v>6:30 AM</v>
      </c>
      <c r="BR802" t="str">
        <f>"3:30 PM"</f>
        <v>3:30 PM</v>
      </c>
      <c r="BS802" t="s">
        <v>120</v>
      </c>
      <c r="BT802">
        <v>0</v>
      </c>
      <c r="BU802">
        <v>0</v>
      </c>
      <c r="BV802" t="s">
        <v>113</v>
      </c>
      <c r="BW802">
        <v>0</v>
      </c>
      <c r="BX802" t="s">
        <v>1650</v>
      </c>
      <c r="BY802" t="s">
        <v>8935</v>
      </c>
      <c r="CA802" t="s">
        <v>8936</v>
      </c>
      <c r="CB802" t="s">
        <v>1200</v>
      </c>
      <c r="CC802" s="3">
        <v>20747</v>
      </c>
      <c r="CD802" t="s">
        <v>2141</v>
      </c>
      <c r="CE802" t="s">
        <v>1652</v>
      </c>
      <c r="CF802" s="4">
        <v>16.899999999999999</v>
      </c>
      <c r="CH802" s="4">
        <v>25.35</v>
      </c>
      <c r="CJ802" t="s">
        <v>123</v>
      </c>
      <c r="CK802" t="s">
        <v>1653</v>
      </c>
      <c r="CL802" t="s">
        <v>8937</v>
      </c>
      <c r="CO802" t="s">
        <v>124</v>
      </c>
      <c r="CP802" t="s">
        <v>121</v>
      </c>
      <c r="CQ802" t="s">
        <v>121</v>
      </c>
      <c r="CR802" t="s">
        <v>121</v>
      </c>
      <c r="CS802" t="s">
        <v>121</v>
      </c>
      <c r="CT802" t="s">
        <v>121</v>
      </c>
      <c r="CU802" t="s">
        <v>121</v>
      </c>
      <c r="CV802" t="s">
        <v>6693</v>
      </c>
      <c r="CW802" t="str">
        <f>"13016188425"</f>
        <v>13016188425</v>
      </c>
      <c r="CX802" t="s">
        <v>8938</v>
      </c>
      <c r="CY802" t="s">
        <v>124</v>
      </c>
      <c r="CZ802" t="s">
        <v>126</v>
      </c>
      <c r="DA802" t="s">
        <v>113</v>
      </c>
      <c r="DB802" t="s">
        <v>113</v>
      </c>
      <c r="DC802" t="s">
        <v>121</v>
      </c>
      <c r="DD802" t="s">
        <v>113</v>
      </c>
      <c r="DE802" t="s">
        <v>1271</v>
      </c>
      <c r="DF802" t="s">
        <v>1272</v>
      </c>
      <c r="DH802" t="s">
        <v>1262</v>
      </c>
      <c r="DI802" t="s">
        <v>1261</v>
      </c>
    </row>
    <row r="803" spans="1:113" ht="15" customHeight="1" x14ac:dyDescent="0.25">
      <c r="A803" t="s">
        <v>6613</v>
      </c>
      <c r="B803" t="s">
        <v>852</v>
      </c>
      <c r="C803" s="1">
        <v>44131.674996759262</v>
      </c>
      <c r="D803" s="1">
        <v>44165</v>
      </c>
      <c r="E803" t="s">
        <v>113</v>
      </c>
      <c r="F803" t="s">
        <v>156</v>
      </c>
      <c r="G803" t="s">
        <v>12786</v>
      </c>
      <c r="H803" t="s">
        <v>131</v>
      </c>
      <c r="I803">
        <v>45</v>
      </c>
      <c r="K803" s="1">
        <v>44207</v>
      </c>
      <c r="L803" s="1">
        <v>44501</v>
      </c>
      <c r="O803" t="s">
        <v>115</v>
      </c>
      <c r="P803" t="s">
        <v>6614</v>
      </c>
      <c r="R803" t="s">
        <v>6615</v>
      </c>
      <c r="S803" t="s">
        <v>6616</v>
      </c>
      <c r="T803" t="s">
        <v>157</v>
      </c>
      <c r="U803" t="s">
        <v>158</v>
      </c>
      <c r="V803" s="3">
        <v>78752</v>
      </c>
      <c r="W803" t="s">
        <v>117</v>
      </c>
      <c r="Y803">
        <v>15129979100</v>
      </c>
      <c r="AA803">
        <v>56173</v>
      </c>
      <c r="AB803" t="s">
        <v>5116</v>
      </c>
      <c r="AC803" t="s">
        <v>3617</v>
      </c>
      <c r="AD803" t="s">
        <v>731</v>
      </c>
      <c r="AE803" t="s">
        <v>207</v>
      </c>
      <c r="AF803" t="s">
        <v>6615</v>
      </c>
      <c r="AG803" t="s">
        <v>6617</v>
      </c>
      <c r="AH803" t="s">
        <v>157</v>
      </c>
      <c r="AI803" t="s">
        <v>158</v>
      </c>
      <c r="AJ803" s="3">
        <v>78752</v>
      </c>
      <c r="AK803" t="s">
        <v>117</v>
      </c>
      <c r="AM803">
        <v>15129979100</v>
      </c>
      <c r="AO803" t="s">
        <v>124</v>
      </c>
      <c r="AP803" t="s">
        <v>141</v>
      </c>
      <c r="AQ803" t="s">
        <v>162</v>
      </c>
      <c r="AR803" t="s">
        <v>163</v>
      </c>
      <c r="AS803" t="s">
        <v>164</v>
      </c>
      <c r="AT803" t="s">
        <v>1465</v>
      </c>
      <c r="AU803" t="s">
        <v>1509</v>
      </c>
      <c r="AV803" t="s">
        <v>157</v>
      </c>
      <c r="AW803" t="s">
        <v>158</v>
      </c>
      <c r="AX803" s="3">
        <v>78746</v>
      </c>
      <c r="AY803" t="s">
        <v>117</v>
      </c>
      <c r="BA803">
        <v>15123470007</v>
      </c>
      <c r="BC803" t="s">
        <v>6618</v>
      </c>
      <c r="BD803" t="s">
        <v>3665</v>
      </c>
      <c r="BE803" t="s">
        <v>158</v>
      </c>
      <c r="BF803" t="s">
        <v>1512</v>
      </c>
      <c r="BG803" t="s">
        <v>158</v>
      </c>
      <c r="BH803" s="1">
        <v>44130.833333333336</v>
      </c>
      <c r="BI803">
        <v>40</v>
      </c>
      <c r="BJ803">
        <v>0</v>
      </c>
      <c r="BK803">
        <v>8</v>
      </c>
      <c r="BL803">
        <v>8</v>
      </c>
      <c r="BM803">
        <v>8</v>
      </c>
      <c r="BN803">
        <v>8</v>
      </c>
      <c r="BO803">
        <v>8</v>
      </c>
      <c r="BP803">
        <v>0</v>
      </c>
      <c r="BQ803" t="str">
        <f>"8:00 AM"</f>
        <v>8:00 AM</v>
      </c>
      <c r="BR803" t="str">
        <f>"5:00 PM"</f>
        <v>5:00 PM</v>
      </c>
      <c r="BS803" t="s">
        <v>120</v>
      </c>
      <c r="BT803">
        <v>0</v>
      </c>
      <c r="BU803">
        <v>3</v>
      </c>
      <c r="BV803" t="s">
        <v>113</v>
      </c>
      <c r="BW803">
        <v>0</v>
      </c>
      <c r="BX803" t="s">
        <v>120</v>
      </c>
      <c r="BY803" t="s">
        <v>6615</v>
      </c>
      <c r="BZ803" t="s">
        <v>6616</v>
      </c>
      <c r="CA803" t="s">
        <v>157</v>
      </c>
      <c r="CB803" t="s">
        <v>158</v>
      </c>
      <c r="CC803" s="3">
        <v>78752</v>
      </c>
      <c r="CD803" t="s">
        <v>1514</v>
      </c>
      <c r="CE803" t="s">
        <v>172</v>
      </c>
      <c r="CF803" s="4">
        <v>14.63</v>
      </c>
      <c r="CH803" s="4">
        <v>21.95</v>
      </c>
      <c r="CJ803" t="s">
        <v>123</v>
      </c>
      <c r="CK803" t="s">
        <v>6619</v>
      </c>
      <c r="CL803" t="s">
        <v>6620</v>
      </c>
      <c r="CO803" t="s">
        <v>124</v>
      </c>
      <c r="CP803" t="s">
        <v>121</v>
      </c>
      <c r="CQ803" t="s">
        <v>121</v>
      </c>
      <c r="CR803" t="s">
        <v>121</v>
      </c>
      <c r="CS803" t="s">
        <v>113</v>
      </c>
      <c r="CT803" t="s">
        <v>121</v>
      </c>
      <c r="CU803" t="s">
        <v>113</v>
      </c>
      <c r="CV803" t="s">
        <v>5122</v>
      </c>
      <c r="CW803" t="str">
        <f>"15129979100"</f>
        <v>15129979100</v>
      </c>
      <c r="CX803" t="s">
        <v>5123</v>
      </c>
      <c r="CY803" t="s">
        <v>124</v>
      </c>
      <c r="CZ803" t="s">
        <v>126</v>
      </c>
      <c r="DA803" t="s">
        <v>113</v>
      </c>
      <c r="DB803" t="s">
        <v>113</v>
      </c>
      <c r="DC803" t="s">
        <v>121</v>
      </c>
      <c r="DD803" t="s">
        <v>113</v>
      </c>
    </row>
    <row r="804" spans="1:113" ht="15" customHeight="1" x14ac:dyDescent="0.25">
      <c r="A804" t="s">
        <v>12173</v>
      </c>
      <c r="B804" t="s">
        <v>835</v>
      </c>
      <c r="C804" s="1">
        <v>44131.675865509256</v>
      </c>
      <c r="D804" s="1">
        <v>44147</v>
      </c>
      <c r="E804" t="s">
        <v>113</v>
      </c>
      <c r="F804" t="s">
        <v>587</v>
      </c>
      <c r="G804" t="s">
        <v>12786</v>
      </c>
      <c r="H804" t="s">
        <v>131</v>
      </c>
      <c r="I804">
        <v>12</v>
      </c>
      <c r="K804" s="1">
        <v>44207</v>
      </c>
      <c r="L804" s="1">
        <v>44510</v>
      </c>
      <c r="O804" t="s">
        <v>115</v>
      </c>
      <c r="P804" t="s">
        <v>1643</v>
      </c>
      <c r="R804" t="s">
        <v>1644</v>
      </c>
      <c r="T804" t="s">
        <v>1645</v>
      </c>
      <c r="U804" t="s">
        <v>1200</v>
      </c>
      <c r="V804" s="3">
        <v>21798</v>
      </c>
      <c r="W804" t="s">
        <v>117</v>
      </c>
      <c r="Y804">
        <v>13016207551</v>
      </c>
      <c r="AA804">
        <v>56173</v>
      </c>
      <c r="AB804" t="s">
        <v>1646</v>
      </c>
      <c r="AC804" t="s">
        <v>1647</v>
      </c>
      <c r="AE804" t="s">
        <v>1648</v>
      </c>
      <c r="AF804" t="s">
        <v>1649</v>
      </c>
      <c r="AH804" t="s">
        <v>1645</v>
      </c>
      <c r="AI804" t="s">
        <v>1200</v>
      </c>
      <c r="AJ804" s="3">
        <v>21798</v>
      </c>
      <c r="AK804" t="s">
        <v>117</v>
      </c>
      <c r="AM804">
        <v>13016207551</v>
      </c>
      <c r="AO804" t="s">
        <v>124</v>
      </c>
      <c r="AP804" t="s">
        <v>239</v>
      </c>
      <c r="AQ804" t="s">
        <v>1258</v>
      </c>
      <c r="AR804" t="s">
        <v>164</v>
      </c>
      <c r="AS804" t="s">
        <v>972</v>
      </c>
      <c r="AT804" t="s">
        <v>1259</v>
      </c>
      <c r="AU804" t="s">
        <v>1260</v>
      </c>
      <c r="AV804" t="s">
        <v>329</v>
      </c>
      <c r="AW804" t="s">
        <v>158</v>
      </c>
      <c r="AX804" s="3">
        <v>75231</v>
      </c>
      <c r="AY804" t="s">
        <v>117</v>
      </c>
      <c r="BA804">
        <v>12145265665</v>
      </c>
      <c r="BC804" t="s">
        <v>1261</v>
      </c>
      <c r="BD804" t="s">
        <v>1262</v>
      </c>
      <c r="BG804" t="s">
        <v>1200</v>
      </c>
      <c r="BH804" s="1">
        <v>44130.833333333336</v>
      </c>
      <c r="BI804">
        <v>40</v>
      </c>
      <c r="BJ804">
        <v>0</v>
      </c>
      <c r="BK804">
        <v>8</v>
      </c>
      <c r="BL804">
        <v>8</v>
      </c>
      <c r="BM804">
        <v>8</v>
      </c>
      <c r="BN804">
        <v>8</v>
      </c>
      <c r="BO804">
        <v>8</v>
      </c>
      <c r="BP804">
        <v>0</v>
      </c>
      <c r="BQ804" t="str">
        <f>"6:30 AM"</f>
        <v>6:30 AM</v>
      </c>
      <c r="BR804" t="str">
        <f>"3:30 PM"</f>
        <v>3:30 PM</v>
      </c>
      <c r="BS804" t="s">
        <v>120</v>
      </c>
      <c r="BT804">
        <v>0</v>
      </c>
      <c r="BU804">
        <v>0</v>
      </c>
      <c r="BV804" t="s">
        <v>113</v>
      </c>
      <c r="BW804">
        <v>0</v>
      </c>
      <c r="BX804" t="s">
        <v>1650</v>
      </c>
      <c r="BY804" t="s">
        <v>1649</v>
      </c>
      <c r="CA804" t="s">
        <v>1645</v>
      </c>
      <c r="CB804" t="s">
        <v>1200</v>
      </c>
      <c r="CC804" s="3">
        <v>21798</v>
      </c>
      <c r="CD804" t="s">
        <v>1651</v>
      </c>
      <c r="CE804" t="s">
        <v>1652</v>
      </c>
      <c r="CF804" s="4">
        <v>16.899999999999999</v>
      </c>
      <c r="CH804" s="4">
        <v>25.35</v>
      </c>
      <c r="CJ804" t="s">
        <v>123</v>
      </c>
      <c r="CK804" t="s">
        <v>1653</v>
      </c>
      <c r="CL804" t="s">
        <v>1654</v>
      </c>
      <c r="CO804" t="s">
        <v>124</v>
      </c>
      <c r="CP804" t="s">
        <v>121</v>
      </c>
      <c r="CQ804" t="s">
        <v>121</v>
      </c>
      <c r="CR804" t="s">
        <v>121</v>
      </c>
      <c r="CS804" t="s">
        <v>121</v>
      </c>
      <c r="CT804" t="s">
        <v>121</v>
      </c>
      <c r="CU804" t="s">
        <v>121</v>
      </c>
      <c r="CV804" t="s">
        <v>1655</v>
      </c>
      <c r="CW804" t="str">
        <f>"13016002255"</f>
        <v>13016002255</v>
      </c>
      <c r="CX804" t="s">
        <v>1656</v>
      </c>
      <c r="CY804" t="s">
        <v>124</v>
      </c>
      <c r="CZ804" t="s">
        <v>126</v>
      </c>
      <c r="DA804" t="s">
        <v>113</v>
      </c>
      <c r="DB804" t="s">
        <v>113</v>
      </c>
      <c r="DC804" t="s">
        <v>121</v>
      </c>
      <c r="DD804" t="s">
        <v>113</v>
      </c>
      <c r="DE804" t="s">
        <v>1271</v>
      </c>
      <c r="DF804" t="s">
        <v>1272</v>
      </c>
      <c r="DH804" t="s">
        <v>1262</v>
      </c>
      <c r="DI804" t="s">
        <v>1261</v>
      </c>
    </row>
    <row r="805" spans="1:113" ht="15" customHeight="1" x14ac:dyDescent="0.25">
      <c r="A805" t="s">
        <v>5113</v>
      </c>
      <c r="B805" t="s">
        <v>129</v>
      </c>
      <c r="C805" s="1">
        <v>44131.685071527776</v>
      </c>
      <c r="D805" s="1">
        <v>44183</v>
      </c>
      <c r="E805" t="s">
        <v>113</v>
      </c>
      <c r="F805" t="s">
        <v>587</v>
      </c>
      <c r="G805" t="s">
        <v>12786</v>
      </c>
      <c r="H805" t="s">
        <v>131</v>
      </c>
      <c r="I805">
        <v>51</v>
      </c>
      <c r="J805">
        <v>51</v>
      </c>
      <c r="K805" s="1">
        <v>44207</v>
      </c>
      <c r="L805" s="1">
        <v>44501</v>
      </c>
      <c r="M805" s="1">
        <v>44207</v>
      </c>
      <c r="N805" s="1">
        <v>44501</v>
      </c>
      <c r="O805" t="s">
        <v>115</v>
      </c>
      <c r="P805" t="s">
        <v>5114</v>
      </c>
      <c r="R805" t="s">
        <v>5115</v>
      </c>
      <c r="T805" t="s">
        <v>157</v>
      </c>
      <c r="U805" t="s">
        <v>158</v>
      </c>
      <c r="V805" s="3">
        <v>78752</v>
      </c>
      <c r="W805" t="s">
        <v>117</v>
      </c>
      <c r="Y805">
        <v>15129979100</v>
      </c>
      <c r="AA805">
        <v>56173</v>
      </c>
      <c r="AB805" t="s">
        <v>5116</v>
      </c>
      <c r="AC805" t="s">
        <v>3617</v>
      </c>
      <c r="AD805" t="s">
        <v>731</v>
      </c>
      <c r="AE805" t="s">
        <v>207</v>
      </c>
      <c r="AF805" t="s">
        <v>5117</v>
      </c>
      <c r="AG805" t="s">
        <v>5118</v>
      </c>
      <c r="AH805" t="s">
        <v>157</v>
      </c>
      <c r="AI805" t="s">
        <v>158</v>
      </c>
      <c r="AJ805" s="3">
        <v>78752</v>
      </c>
      <c r="AK805" t="s">
        <v>117</v>
      </c>
      <c r="AM805">
        <v>15129979100</v>
      </c>
      <c r="AO805" t="s">
        <v>124</v>
      </c>
      <c r="AP805" t="s">
        <v>141</v>
      </c>
      <c r="AQ805" t="s">
        <v>162</v>
      </c>
      <c r="AR805" t="s">
        <v>163</v>
      </c>
      <c r="AS805" t="s">
        <v>164</v>
      </c>
      <c r="AT805" t="s">
        <v>1465</v>
      </c>
      <c r="AU805" t="s">
        <v>1509</v>
      </c>
      <c r="AV805" t="s">
        <v>157</v>
      </c>
      <c r="AW805" t="s">
        <v>158</v>
      </c>
      <c r="AX805" s="3">
        <v>78746</v>
      </c>
      <c r="AY805" t="s">
        <v>117</v>
      </c>
      <c r="BA805">
        <v>15123470007</v>
      </c>
      <c r="BC805" t="s">
        <v>5119</v>
      </c>
      <c r="BD805" t="s">
        <v>3665</v>
      </c>
      <c r="BE805" t="s">
        <v>158</v>
      </c>
      <c r="BF805" t="s">
        <v>1512</v>
      </c>
      <c r="BG805" t="s">
        <v>158</v>
      </c>
      <c r="BH805" s="1">
        <v>44130.833333333336</v>
      </c>
      <c r="BI805">
        <v>40</v>
      </c>
      <c r="BJ805">
        <v>0</v>
      </c>
      <c r="BK805">
        <v>8</v>
      </c>
      <c r="BL805">
        <v>8</v>
      </c>
      <c r="BM805">
        <v>8</v>
      </c>
      <c r="BN805">
        <v>8</v>
      </c>
      <c r="BO805">
        <v>8</v>
      </c>
      <c r="BP805">
        <v>0</v>
      </c>
      <c r="BQ805" t="str">
        <f>"8:00 AM"</f>
        <v>8:00 AM</v>
      </c>
      <c r="BR805" t="str">
        <f>"5:00 PM"</f>
        <v>5:00 PM</v>
      </c>
      <c r="BS805" t="s">
        <v>120</v>
      </c>
      <c r="BT805">
        <v>0</v>
      </c>
      <c r="BU805">
        <v>3</v>
      </c>
      <c r="BV805" t="s">
        <v>113</v>
      </c>
      <c r="BW805">
        <v>0</v>
      </c>
      <c r="BX805" t="s">
        <v>120</v>
      </c>
      <c r="BY805" t="s">
        <v>5115</v>
      </c>
      <c r="BZ805" t="s">
        <v>5118</v>
      </c>
      <c r="CA805" t="s">
        <v>157</v>
      </c>
      <c r="CB805" t="s">
        <v>158</v>
      </c>
      <c r="CC805" s="3">
        <v>78752</v>
      </c>
      <c r="CD805" t="s">
        <v>1514</v>
      </c>
      <c r="CE805" t="s">
        <v>172</v>
      </c>
      <c r="CF805" s="4">
        <v>14.63</v>
      </c>
      <c r="CG805" s="4">
        <v>21</v>
      </c>
      <c r="CH805" s="4">
        <v>21.95</v>
      </c>
      <c r="CI805" s="4">
        <v>31.5</v>
      </c>
      <c r="CJ805" t="s">
        <v>123</v>
      </c>
      <c r="CK805" t="s">
        <v>5120</v>
      </c>
      <c r="CL805" t="s">
        <v>5121</v>
      </c>
      <c r="CO805" t="s">
        <v>124</v>
      </c>
      <c r="CP805" t="s">
        <v>121</v>
      </c>
      <c r="CQ805" t="s">
        <v>121</v>
      </c>
      <c r="CR805" t="s">
        <v>121</v>
      </c>
      <c r="CS805" t="s">
        <v>113</v>
      </c>
      <c r="CT805" t="s">
        <v>121</v>
      </c>
      <c r="CU805" t="s">
        <v>113</v>
      </c>
      <c r="CV805" t="s">
        <v>5122</v>
      </c>
      <c r="CW805" t="str">
        <f>"15129979100"</f>
        <v>15129979100</v>
      </c>
      <c r="CX805" t="s">
        <v>5123</v>
      </c>
      <c r="CY805" t="s">
        <v>124</v>
      </c>
      <c r="CZ805" t="s">
        <v>126</v>
      </c>
      <c r="DA805" t="s">
        <v>113</v>
      </c>
      <c r="DB805" t="s">
        <v>113</v>
      </c>
      <c r="DC805" t="s">
        <v>121</v>
      </c>
      <c r="DD805" t="s">
        <v>113</v>
      </c>
    </row>
    <row r="806" spans="1:113" ht="15" customHeight="1" x14ac:dyDescent="0.25">
      <c r="A806" t="s">
        <v>6762</v>
      </c>
      <c r="B806" t="s">
        <v>835</v>
      </c>
      <c r="C806" s="1">
        <v>44131.697837847219</v>
      </c>
      <c r="D806" s="1">
        <v>44147</v>
      </c>
      <c r="E806" t="s">
        <v>113</v>
      </c>
      <c r="F806" t="s">
        <v>587</v>
      </c>
      <c r="G806" t="s">
        <v>12786</v>
      </c>
      <c r="H806" t="s">
        <v>131</v>
      </c>
      <c r="I806">
        <v>22</v>
      </c>
      <c r="K806" s="1">
        <v>44207</v>
      </c>
      <c r="L806" s="1">
        <v>44510</v>
      </c>
      <c r="O806" t="s">
        <v>115</v>
      </c>
      <c r="P806" t="s">
        <v>1643</v>
      </c>
      <c r="R806" t="s">
        <v>6028</v>
      </c>
      <c r="T806" t="s">
        <v>3248</v>
      </c>
      <c r="U806" t="s">
        <v>339</v>
      </c>
      <c r="V806" s="3">
        <v>27529</v>
      </c>
      <c r="W806" t="s">
        <v>117</v>
      </c>
      <c r="Y806">
        <v>19195960047</v>
      </c>
      <c r="AA806">
        <v>56173</v>
      </c>
      <c r="AB806" t="s">
        <v>1646</v>
      </c>
      <c r="AC806" t="s">
        <v>1647</v>
      </c>
      <c r="AE806" t="s">
        <v>1648</v>
      </c>
      <c r="AF806" t="s">
        <v>6028</v>
      </c>
      <c r="AH806" t="s">
        <v>3248</v>
      </c>
      <c r="AI806" t="s">
        <v>339</v>
      </c>
      <c r="AJ806" s="3">
        <v>27529</v>
      </c>
      <c r="AK806" t="s">
        <v>117</v>
      </c>
      <c r="AM806">
        <v>19195960047</v>
      </c>
      <c r="AO806" t="s">
        <v>124</v>
      </c>
      <c r="AP806" t="s">
        <v>239</v>
      </c>
      <c r="AQ806" t="s">
        <v>1258</v>
      </c>
      <c r="AR806" t="s">
        <v>164</v>
      </c>
      <c r="AS806" t="s">
        <v>972</v>
      </c>
      <c r="AT806" t="s">
        <v>1259</v>
      </c>
      <c r="AU806" t="s">
        <v>1260</v>
      </c>
      <c r="AV806" t="s">
        <v>329</v>
      </c>
      <c r="AW806" t="s">
        <v>158</v>
      </c>
      <c r="AX806" s="3">
        <v>75231</v>
      </c>
      <c r="AY806" t="s">
        <v>117</v>
      </c>
      <c r="BA806">
        <v>12145265665</v>
      </c>
      <c r="BC806" t="s">
        <v>1261</v>
      </c>
      <c r="BD806" t="s">
        <v>1262</v>
      </c>
      <c r="BG806" t="s">
        <v>339</v>
      </c>
      <c r="BH806" s="1">
        <v>44130.833333333336</v>
      </c>
      <c r="BI806">
        <v>40</v>
      </c>
      <c r="BJ806">
        <v>0</v>
      </c>
      <c r="BK806">
        <v>8</v>
      </c>
      <c r="BL806">
        <v>8</v>
      </c>
      <c r="BM806">
        <v>8</v>
      </c>
      <c r="BN806">
        <v>8</v>
      </c>
      <c r="BO806">
        <v>8</v>
      </c>
      <c r="BP806">
        <v>0</v>
      </c>
      <c r="BQ806" t="str">
        <f>"6:30 AM"</f>
        <v>6:30 AM</v>
      </c>
      <c r="BR806" t="str">
        <f>"3:30 PM"</f>
        <v>3:30 PM</v>
      </c>
      <c r="BS806" t="s">
        <v>120</v>
      </c>
      <c r="BT806">
        <v>0</v>
      </c>
      <c r="BU806">
        <v>0</v>
      </c>
      <c r="BV806" t="s">
        <v>113</v>
      </c>
      <c r="BW806">
        <v>0</v>
      </c>
      <c r="BX806" t="s">
        <v>1650</v>
      </c>
      <c r="BY806" t="s">
        <v>6028</v>
      </c>
      <c r="CA806" t="s">
        <v>3248</v>
      </c>
      <c r="CB806" t="s">
        <v>339</v>
      </c>
      <c r="CC806" s="3">
        <v>27529</v>
      </c>
      <c r="CD806" t="s">
        <v>3256</v>
      </c>
      <c r="CE806" t="s">
        <v>3257</v>
      </c>
      <c r="CF806" s="4">
        <v>15.18</v>
      </c>
      <c r="CH806" s="4">
        <v>22.77</v>
      </c>
      <c r="CJ806" t="s">
        <v>123</v>
      </c>
      <c r="CK806" t="s">
        <v>1653</v>
      </c>
      <c r="CL806" t="s">
        <v>6029</v>
      </c>
      <c r="CO806" t="s">
        <v>124</v>
      </c>
      <c r="CP806" t="s">
        <v>121</v>
      </c>
      <c r="CQ806" t="s">
        <v>121</v>
      </c>
      <c r="CR806" t="s">
        <v>121</v>
      </c>
      <c r="CS806" t="s">
        <v>121</v>
      </c>
      <c r="CT806" t="s">
        <v>121</v>
      </c>
      <c r="CU806" t="s">
        <v>121</v>
      </c>
      <c r="CV806" t="s">
        <v>6030</v>
      </c>
      <c r="CW806" t="str">
        <f>"19197150111"</f>
        <v>19197150111</v>
      </c>
      <c r="CX806" t="s">
        <v>6031</v>
      </c>
      <c r="CY806" t="s">
        <v>124</v>
      </c>
      <c r="CZ806" t="s">
        <v>126</v>
      </c>
      <c r="DA806" t="s">
        <v>113</v>
      </c>
      <c r="DB806" t="s">
        <v>113</v>
      </c>
      <c r="DC806" t="s">
        <v>121</v>
      </c>
      <c r="DD806" t="s">
        <v>113</v>
      </c>
      <c r="DE806" t="s">
        <v>1271</v>
      </c>
      <c r="DF806" t="s">
        <v>1272</v>
      </c>
      <c r="DH806" t="s">
        <v>1262</v>
      </c>
      <c r="DI806" t="s">
        <v>1261</v>
      </c>
    </row>
    <row r="807" spans="1:113" ht="15" customHeight="1" x14ac:dyDescent="0.25">
      <c r="A807" t="s">
        <v>10722</v>
      </c>
      <c r="B807" t="s">
        <v>835</v>
      </c>
      <c r="C807" s="1">
        <v>44131.714224884257</v>
      </c>
      <c r="D807" s="1">
        <v>44147</v>
      </c>
      <c r="E807" t="s">
        <v>113</v>
      </c>
      <c r="F807" t="s">
        <v>587</v>
      </c>
      <c r="G807" t="s">
        <v>12786</v>
      </c>
      <c r="H807" t="s">
        <v>131</v>
      </c>
      <c r="I807">
        <v>15</v>
      </c>
      <c r="K807" s="1">
        <v>44207</v>
      </c>
      <c r="L807" s="1">
        <v>44510</v>
      </c>
      <c r="O807" t="s">
        <v>115</v>
      </c>
      <c r="P807" t="s">
        <v>1643</v>
      </c>
      <c r="R807" t="s">
        <v>1702</v>
      </c>
      <c r="T807" t="s">
        <v>1703</v>
      </c>
      <c r="U807" t="s">
        <v>339</v>
      </c>
      <c r="V807" s="3">
        <v>28134</v>
      </c>
      <c r="W807" t="s">
        <v>117</v>
      </c>
      <c r="Y807">
        <v>17049623331</v>
      </c>
      <c r="AA807">
        <v>56173</v>
      </c>
      <c r="AB807" t="s">
        <v>1646</v>
      </c>
      <c r="AC807" t="s">
        <v>1647</v>
      </c>
      <c r="AE807" t="s">
        <v>1648</v>
      </c>
      <c r="AF807" t="s">
        <v>1704</v>
      </c>
      <c r="AH807" t="s">
        <v>1703</v>
      </c>
      <c r="AI807" t="s">
        <v>339</v>
      </c>
      <c r="AJ807" s="3">
        <v>28134</v>
      </c>
      <c r="AK807" t="s">
        <v>117</v>
      </c>
      <c r="AM807">
        <v>17049623331</v>
      </c>
      <c r="AO807" t="s">
        <v>124</v>
      </c>
      <c r="AP807" t="s">
        <v>239</v>
      </c>
      <c r="AQ807" t="s">
        <v>1258</v>
      </c>
      <c r="AR807" t="s">
        <v>164</v>
      </c>
      <c r="AS807" t="s">
        <v>972</v>
      </c>
      <c r="AT807" t="s">
        <v>1259</v>
      </c>
      <c r="AU807" t="s">
        <v>1260</v>
      </c>
      <c r="AV807" t="s">
        <v>329</v>
      </c>
      <c r="AW807" t="s">
        <v>158</v>
      </c>
      <c r="AX807" s="3">
        <v>75231</v>
      </c>
      <c r="AY807" t="s">
        <v>117</v>
      </c>
      <c r="BA807">
        <v>12145265665</v>
      </c>
      <c r="BC807" t="s">
        <v>1261</v>
      </c>
      <c r="BD807" t="s">
        <v>1262</v>
      </c>
      <c r="BG807" t="s">
        <v>339</v>
      </c>
      <c r="BH807" s="1">
        <v>44130.833333333336</v>
      </c>
      <c r="BI807">
        <v>40</v>
      </c>
      <c r="BJ807">
        <v>0</v>
      </c>
      <c r="BK807">
        <v>8</v>
      </c>
      <c r="BL807">
        <v>8</v>
      </c>
      <c r="BM807">
        <v>8</v>
      </c>
      <c r="BN807">
        <v>8</v>
      </c>
      <c r="BO807">
        <v>8</v>
      </c>
      <c r="BP807">
        <v>0</v>
      </c>
      <c r="BQ807" t="str">
        <f>"6:30 AM"</f>
        <v>6:30 AM</v>
      </c>
      <c r="BR807" t="str">
        <f>"3:30 PM"</f>
        <v>3:30 PM</v>
      </c>
      <c r="BS807" t="s">
        <v>120</v>
      </c>
      <c r="BT807">
        <v>0</v>
      </c>
      <c r="BU807">
        <v>0</v>
      </c>
      <c r="BV807" t="s">
        <v>113</v>
      </c>
      <c r="BW807">
        <v>0</v>
      </c>
      <c r="BX807" t="s">
        <v>1650</v>
      </c>
      <c r="BY807" t="s">
        <v>1702</v>
      </c>
      <c r="CA807" t="s">
        <v>1703</v>
      </c>
      <c r="CB807" t="s">
        <v>339</v>
      </c>
      <c r="CC807" s="3">
        <v>28134</v>
      </c>
      <c r="CD807" t="s">
        <v>1705</v>
      </c>
      <c r="CE807" t="s">
        <v>1706</v>
      </c>
      <c r="CF807" s="4">
        <v>14.32</v>
      </c>
      <c r="CH807" s="4">
        <v>21.48</v>
      </c>
      <c r="CJ807" t="s">
        <v>123</v>
      </c>
      <c r="CK807" t="s">
        <v>1653</v>
      </c>
      <c r="CL807" t="s">
        <v>1707</v>
      </c>
      <c r="CO807" t="s">
        <v>124</v>
      </c>
      <c r="CP807" t="s">
        <v>121</v>
      </c>
      <c r="CQ807" t="s">
        <v>121</v>
      </c>
      <c r="CR807" t="s">
        <v>121</v>
      </c>
      <c r="CS807" t="s">
        <v>121</v>
      </c>
      <c r="CT807" t="s">
        <v>121</v>
      </c>
      <c r="CU807" t="s">
        <v>121</v>
      </c>
      <c r="CV807" t="s">
        <v>10723</v>
      </c>
      <c r="CW807" t="str">
        <f>"17045656865"</f>
        <v>17045656865</v>
      </c>
      <c r="CX807" t="s">
        <v>10724</v>
      </c>
      <c r="CY807" t="s">
        <v>124</v>
      </c>
      <c r="CZ807" t="s">
        <v>126</v>
      </c>
      <c r="DA807" t="s">
        <v>113</v>
      </c>
      <c r="DB807" t="s">
        <v>113</v>
      </c>
      <c r="DC807" t="s">
        <v>121</v>
      </c>
      <c r="DD807" t="s">
        <v>113</v>
      </c>
      <c r="DE807" t="s">
        <v>1271</v>
      </c>
      <c r="DF807" t="s">
        <v>1272</v>
      </c>
      <c r="DH807" t="s">
        <v>1262</v>
      </c>
      <c r="DI807" t="s">
        <v>1261</v>
      </c>
    </row>
    <row r="808" spans="1:113" ht="15" customHeight="1" x14ac:dyDescent="0.25">
      <c r="A808" t="s">
        <v>7408</v>
      </c>
      <c r="B808" t="s">
        <v>835</v>
      </c>
      <c r="C808" s="1">
        <v>44131.77782974537</v>
      </c>
      <c r="D808" s="1">
        <v>44158</v>
      </c>
      <c r="E808" t="s">
        <v>113</v>
      </c>
      <c r="F808" t="s">
        <v>7409</v>
      </c>
      <c r="G808" t="s">
        <v>12786</v>
      </c>
      <c r="H808" t="s">
        <v>131</v>
      </c>
      <c r="I808">
        <v>5</v>
      </c>
      <c r="K808" s="1">
        <v>44221</v>
      </c>
      <c r="L808" s="1">
        <v>44493</v>
      </c>
      <c r="O808" t="s">
        <v>115</v>
      </c>
      <c r="P808" t="s">
        <v>7410</v>
      </c>
      <c r="R808" t="s">
        <v>1477</v>
      </c>
      <c r="S808" t="s">
        <v>1290</v>
      </c>
      <c r="T808" t="s">
        <v>1291</v>
      </c>
      <c r="U808" t="s">
        <v>1292</v>
      </c>
      <c r="V808" s="3">
        <v>19422</v>
      </c>
      <c r="W808" t="s">
        <v>117</v>
      </c>
      <c r="Y808">
        <v>18182252323</v>
      </c>
      <c r="AA808">
        <v>56173</v>
      </c>
      <c r="AB808" t="s">
        <v>1293</v>
      </c>
      <c r="AC808" t="s">
        <v>1475</v>
      </c>
      <c r="AE808" t="s">
        <v>1476</v>
      </c>
      <c r="AF808" t="s">
        <v>1477</v>
      </c>
      <c r="AG808">
        <v>300</v>
      </c>
      <c r="AH808" t="s">
        <v>1291</v>
      </c>
      <c r="AI808" t="s">
        <v>1292</v>
      </c>
      <c r="AJ808" s="3">
        <v>19422</v>
      </c>
      <c r="AK808" t="s">
        <v>117</v>
      </c>
      <c r="AM808">
        <v>18182252323</v>
      </c>
      <c r="AO808" t="s">
        <v>1478</v>
      </c>
      <c r="AP808" t="s">
        <v>141</v>
      </c>
      <c r="AQ808" t="s">
        <v>1297</v>
      </c>
      <c r="AR808" t="s">
        <v>1298</v>
      </c>
      <c r="AS808" t="s">
        <v>1014</v>
      </c>
      <c r="AT808" t="s">
        <v>1299</v>
      </c>
      <c r="AU808" t="s">
        <v>1300</v>
      </c>
      <c r="AV808" t="s">
        <v>1301</v>
      </c>
      <c r="AW808" t="s">
        <v>716</v>
      </c>
      <c r="AX808" s="3">
        <v>12207</v>
      </c>
      <c r="AY808" t="s">
        <v>117</v>
      </c>
      <c r="BA808">
        <v>15187012770</v>
      </c>
      <c r="BC808" t="s">
        <v>1479</v>
      </c>
      <c r="BD808" t="s">
        <v>1480</v>
      </c>
      <c r="BE808" t="s">
        <v>716</v>
      </c>
      <c r="BF808" t="s">
        <v>1481</v>
      </c>
      <c r="BG808" t="s">
        <v>299</v>
      </c>
      <c r="BH808" s="1">
        <v>44130.833333333336</v>
      </c>
      <c r="BI808">
        <v>40</v>
      </c>
      <c r="BJ808">
        <v>0</v>
      </c>
      <c r="BK808">
        <v>8</v>
      </c>
      <c r="BL808">
        <v>8</v>
      </c>
      <c r="BM808">
        <v>8</v>
      </c>
      <c r="BN808">
        <v>8</v>
      </c>
      <c r="BO808">
        <v>8</v>
      </c>
      <c r="BP808">
        <v>0</v>
      </c>
      <c r="BQ808" t="str">
        <f>"7:00 AM"</f>
        <v>7:00 AM</v>
      </c>
      <c r="BR808" t="str">
        <f>"3:30 PM"</f>
        <v>3:30 PM</v>
      </c>
      <c r="BS808" t="s">
        <v>120</v>
      </c>
      <c r="BT808">
        <v>0</v>
      </c>
      <c r="BU808">
        <v>0</v>
      </c>
      <c r="BV808" t="s">
        <v>113</v>
      </c>
      <c r="BW808">
        <v>0</v>
      </c>
      <c r="BX808" t="s">
        <v>1305</v>
      </c>
      <c r="BY808" t="s">
        <v>7411</v>
      </c>
      <c r="CA808" t="s">
        <v>2879</v>
      </c>
      <c r="CB808" t="s">
        <v>299</v>
      </c>
      <c r="CC808" s="3">
        <v>94553</v>
      </c>
      <c r="CD808" t="s">
        <v>2880</v>
      </c>
      <c r="CE808" t="s">
        <v>1485</v>
      </c>
      <c r="CF808" s="4">
        <v>21.12</v>
      </c>
      <c r="CH808" s="4">
        <v>31.68</v>
      </c>
      <c r="CJ808" t="s">
        <v>123</v>
      </c>
      <c r="CK808" t="s">
        <v>1310</v>
      </c>
      <c r="CL808" t="s">
        <v>7412</v>
      </c>
      <c r="CO808" t="s">
        <v>124</v>
      </c>
      <c r="CP808" t="s">
        <v>121</v>
      </c>
      <c r="CQ808" t="s">
        <v>121</v>
      </c>
      <c r="CR808" t="s">
        <v>121</v>
      </c>
      <c r="CS808" t="s">
        <v>113</v>
      </c>
      <c r="CT808" t="s">
        <v>121</v>
      </c>
      <c r="CU808" t="s">
        <v>113</v>
      </c>
      <c r="CV808" t="s">
        <v>1312</v>
      </c>
      <c r="CW808" t="str">
        <f>"19259248900"</f>
        <v>19259248900</v>
      </c>
      <c r="CX808" t="s">
        <v>2882</v>
      </c>
      <c r="CY808" t="s">
        <v>124</v>
      </c>
      <c r="CZ808" t="s">
        <v>126</v>
      </c>
      <c r="DA808" t="s">
        <v>113</v>
      </c>
      <c r="DB808" t="s">
        <v>113</v>
      </c>
      <c r="DC808" t="s">
        <v>121</v>
      </c>
      <c r="DD808" t="s">
        <v>113</v>
      </c>
      <c r="DE808" t="s">
        <v>1488</v>
      </c>
      <c r="DF808" t="s">
        <v>1489</v>
      </c>
      <c r="DH808" t="s">
        <v>1480</v>
      </c>
      <c r="DI808" t="s">
        <v>1479</v>
      </c>
    </row>
    <row r="809" spans="1:113" ht="15" customHeight="1" x14ac:dyDescent="0.25">
      <c r="A809" t="s">
        <v>11370</v>
      </c>
      <c r="B809" t="s">
        <v>835</v>
      </c>
      <c r="C809" s="1">
        <v>44131.804936574074</v>
      </c>
      <c r="D809" s="1">
        <v>44155</v>
      </c>
      <c r="E809" t="s">
        <v>113</v>
      </c>
      <c r="F809" t="s">
        <v>964</v>
      </c>
      <c r="G809" t="s">
        <v>12786</v>
      </c>
      <c r="H809" t="s">
        <v>131</v>
      </c>
      <c r="I809">
        <v>5</v>
      </c>
      <c r="K809" s="1">
        <v>44221</v>
      </c>
      <c r="L809" s="1">
        <v>44493</v>
      </c>
      <c r="O809" t="s">
        <v>115</v>
      </c>
      <c r="P809" t="s">
        <v>11371</v>
      </c>
      <c r="R809" t="s">
        <v>1289</v>
      </c>
      <c r="S809" t="s">
        <v>1290</v>
      </c>
      <c r="T809" t="s">
        <v>1291</v>
      </c>
      <c r="U809" t="s">
        <v>1292</v>
      </c>
      <c r="V809" s="3">
        <v>19422</v>
      </c>
      <c r="W809" t="s">
        <v>117</v>
      </c>
      <c r="Y809">
        <v>18182252323</v>
      </c>
      <c r="AA809">
        <v>56173</v>
      </c>
      <c r="AB809" t="s">
        <v>1293</v>
      </c>
      <c r="AC809" t="s">
        <v>1294</v>
      </c>
      <c r="AE809" t="s">
        <v>1378</v>
      </c>
      <c r="AF809" t="s">
        <v>9349</v>
      </c>
      <c r="AG809" t="s">
        <v>1290</v>
      </c>
      <c r="AH809" t="s">
        <v>1291</v>
      </c>
      <c r="AI809" t="s">
        <v>1292</v>
      </c>
      <c r="AJ809" s="3">
        <v>19422</v>
      </c>
      <c r="AK809" t="s">
        <v>117</v>
      </c>
      <c r="AM809">
        <v>18182252323</v>
      </c>
      <c r="AO809" t="s">
        <v>3772</v>
      </c>
      <c r="AP809" t="s">
        <v>141</v>
      </c>
      <c r="AQ809" t="s">
        <v>1297</v>
      </c>
      <c r="AR809" t="s">
        <v>1298</v>
      </c>
      <c r="AS809" t="s">
        <v>1014</v>
      </c>
      <c r="AT809" t="s">
        <v>1299</v>
      </c>
      <c r="AU809" t="s">
        <v>1300</v>
      </c>
      <c r="AV809" t="s">
        <v>1301</v>
      </c>
      <c r="AW809" t="s">
        <v>716</v>
      </c>
      <c r="AX809" s="3">
        <v>12207</v>
      </c>
      <c r="AY809" t="s">
        <v>117</v>
      </c>
      <c r="BA809">
        <v>15187012770</v>
      </c>
      <c r="BC809" t="s">
        <v>1302</v>
      </c>
      <c r="BD809" t="s">
        <v>1303</v>
      </c>
      <c r="BE809" t="s">
        <v>716</v>
      </c>
      <c r="BF809" t="s">
        <v>1304</v>
      </c>
      <c r="BG809" t="s">
        <v>299</v>
      </c>
      <c r="BH809" s="1">
        <v>44123.833333333336</v>
      </c>
      <c r="BI809">
        <v>40</v>
      </c>
      <c r="BJ809">
        <v>0</v>
      </c>
      <c r="BK809">
        <v>8</v>
      </c>
      <c r="BL809">
        <v>8</v>
      </c>
      <c r="BM809">
        <v>8</v>
      </c>
      <c r="BN809">
        <v>8</v>
      </c>
      <c r="BO809">
        <v>8</v>
      </c>
      <c r="BP809">
        <v>0</v>
      </c>
      <c r="BQ809" t="str">
        <f>"7:00 AM"</f>
        <v>7:00 AM</v>
      </c>
      <c r="BR809" t="str">
        <f>"3:30 PM"</f>
        <v>3:30 PM</v>
      </c>
      <c r="BS809" t="s">
        <v>120</v>
      </c>
      <c r="BT809">
        <v>0</v>
      </c>
      <c r="BU809">
        <v>0</v>
      </c>
      <c r="BV809" t="s">
        <v>113</v>
      </c>
      <c r="BW809">
        <v>0</v>
      </c>
      <c r="BX809" t="s">
        <v>1305</v>
      </c>
      <c r="BY809" t="s">
        <v>11372</v>
      </c>
      <c r="CA809" t="s">
        <v>4618</v>
      </c>
      <c r="CB809" t="s">
        <v>299</v>
      </c>
      <c r="CC809" s="3">
        <v>94545</v>
      </c>
      <c r="CD809" t="s">
        <v>1484</v>
      </c>
      <c r="CE809" t="s">
        <v>1485</v>
      </c>
      <c r="CF809" s="4">
        <v>21.12</v>
      </c>
      <c r="CH809" s="4">
        <v>31.68</v>
      </c>
      <c r="CJ809" t="s">
        <v>123</v>
      </c>
      <c r="CK809" t="s">
        <v>1310</v>
      </c>
      <c r="CL809" t="s">
        <v>11373</v>
      </c>
      <c r="CO809" t="s">
        <v>124</v>
      </c>
      <c r="CP809" t="s">
        <v>121</v>
      </c>
      <c r="CQ809" t="s">
        <v>121</v>
      </c>
      <c r="CR809" t="s">
        <v>121</v>
      </c>
      <c r="CS809" t="s">
        <v>113</v>
      </c>
      <c r="CT809" t="s">
        <v>121</v>
      </c>
      <c r="CU809" t="s">
        <v>113</v>
      </c>
      <c r="CV809" t="s">
        <v>1385</v>
      </c>
      <c r="CW809" t="str">
        <f>"19259248900"</f>
        <v>19259248900</v>
      </c>
      <c r="CX809" t="s">
        <v>2882</v>
      </c>
      <c r="CY809" t="s">
        <v>124</v>
      </c>
      <c r="CZ809" t="s">
        <v>126</v>
      </c>
      <c r="DA809" t="s">
        <v>113</v>
      </c>
      <c r="DB809" t="s">
        <v>113</v>
      </c>
      <c r="DC809" t="s">
        <v>121</v>
      </c>
      <c r="DD809" t="s">
        <v>113</v>
      </c>
    </row>
    <row r="810" spans="1:113" ht="15" customHeight="1" x14ac:dyDescent="0.25">
      <c r="A810" t="s">
        <v>9347</v>
      </c>
      <c r="B810" t="s">
        <v>835</v>
      </c>
      <c r="C810" s="1">
        <v>44131.828507523147</v>
      </c>
      <c r="D810" s="1">
        <v>44155</v>
      </c>
      <c r="E810" t="s">
        <v>113</v>
      </c>
      <c r="F810" t="s">
        <v>964</v>
      </c>
      <c r="G810" t="s">
        <v>12786</v>
      </c>
      <c r="H810" t="s">
        <v>131</v>
      </c>
      <c r="I810">
        <v>6</v>
      </c>
      <c r="K810" s="1">
        <v>44221</v>
      </c>
      <c r="L810" s="1">
        <v>44493</v>
      </c>
      <c r="O810" t="s">
        <v>115</v>
      </c>
      <c r="P810" t="s">
        <v>9348</v>
      </c>
      <c r="R810" t="s">
        <v>1289</v>
      </c>
      <c r="S810" t="s">
        <v>1290</v>
      </c>
      <c r="T810" t="s">
        <v>1291</v>
      </c>
      <c r="U810" t="s">
        <v>1292</v>
      </c>
      <c r="V810" s="3">
        <v>19422</v>
      </c>
      <c r="W810" t="s">
        <v>117</v>
      </c>
      <c r="Y810">
        <v>18182252323</v>
      </c>
      <c r="AA810">
        <v>56173</v>
      </c>
      <c r="AB810" t="s">
        <v>1293</v>
      </c>
      <c r="AC810" t="s">
        <v>1294</v>
      </c>
      <c r="AE810" t="s">
        <v>1378</v>
      </c>
      <c r="AF810" t="s">
        <v>9349</v>
      </c>
      <c r="AG810" t="s">
        <v>1290</v>
      </c>
      <c r="AH810" t="s">
        <v>1291</v>
      </c>
      <c r="AI810" t="s">
        <v>1292</v>
      </c>
      <c r="AJ810" s="3">
        <v>19422</v>
      </c>
      <c r="AK810" t="s">
        <v>117</v>
      </c>
      <c r="AM810">
        <v>18182252323</v>
      </c>
      <c r="AO810" t="s">
        <v>1379</v>
      </c>
      <c r="AP810" t="s">
        <v>141</v>
      </c>
      <c r="AQ810" t="s">
        <v>1297</v>
      </c>
      <c r="AR810" t="s">
        <v>1298</v>
      </c>
      <c r="AS810" t="s">
        <v>1014</v>
      </c>
      <c r="AT810" t="s">
        <v>1299</v>
      </c>
      <c r="AU810" t="s">
        <v>1300</v>
      </c>
      <c r="AV810" t="s">
        <v>1301</v>
      </c>
      <c r="AW810" t="s">
        <v>716</v>
      </c>
      <c r="AX810" s="3">
        <v>12207</v>
      </c>
      <c r="AY810" t="s">
        <v>117</v>
      </c>
      <c r="BA810">
        <v>15187012770</v>
      </c>
      <c r="BC810" t="s">
        <v>1302</v>
      </c>
      <c r="BD810" t="s">
        <v>1303</v>
      </c>
      <c r="BE810" t="s">
        <v>716</v>
      </c>
      <c r="BF810" t="s">
        <v>1304</v>
      </c>
      <c r="BG810" t="s">
        <v>299</v>
      </c>
      <c r="BH810" s="1">
        <v>44130.833333333336</v>
      </c>
      <c r="BI810">
        <v>40</v>
      </c>
      <c r="BJ810">
        <v>0</v>
      </c>
      <c r="BK810">
        <v>8</v>
      </c>
      <c r="BL810">
        <v>8</v>
      </c>
      <c r="BM810">
        <v>8</v>
      </c>
      <c r="BN810">
        <v>8</v>
      </c>
      <c r="BO810">
        <v>8</v>
      </c>
      <c r="BP810">
        <v>0</v>
      </c>
      <c r="BQ810" t="str">
        <f>"7:00 AM"</f>
        <v>7:00 AM</v>
      </c>
      <c r="BR810" t="str">
        <f>"3:30 PM"</f>
        <v>3:30 PM</v>
      </c>
      <c r="BS810" t="s">
        <v>120</v>
      </c>
      <c r="BT810">
        <v>0</v>
      </c>
      <c r="BU810">
        <v>0</v>
      </c>
      <c r="BV810" t="s">
        <v>113</v>
      </c>
      <c r="BW810">
        <v>0</v>
      </c>
      <c r="BX810" t="s">
        <v>1305</v>
      </c>
      <c r="BY810" t="s">
        <v>9350</v>
      </c>
      <c r="CA810" t="s">
        <v>9351</v>
      </c>
      <c r="CB810" t="s">
        <v>299</v>
      </c>
      <c r="CC810" s="3">
        <v>95014</v>
      </c>
      <c r="CD810" t="s">
        <v>3534</v>
      </c>
      <c r="CE810" t="s">
        <v>3535</v>
      </c>
      <c r="CF810" s="4">
        <v>21</v>
      </c>
      <c r="CH810" s="4">
        <v>31.5</v>
      </c>
      <c r="CJ810" t="s">
        <v>123</v>
      </c>
      <c r="CK810" t="s">
        <v>1310</v>
      </c>
      <c r="CL810" t="s">
        <v>9352</v>
      </c>
      <c r="CO810" t="s">
        <v>124</v>
      </c>
      <c r="CP810" t="s">
        <v>121</v>
      </c>
      <c r="CQ810" t="s">
        <v>121</v>
      </c>
      <c r="CR810" t="s">
        <v>121</v>
      </c>
      <c r="CS810" t="s">
        <v>113</v>
      </c>
      <c r="CT810" t="s">
        <v>121</v>
      </c>
      <c r="CU810" t="s">
        <v>113</v>
      </c>
      <c r="CV810" t="s">
        <v>1312</v>
      </c>
      <c r="CW810" t="str">
        <f>"14087723392"</f>
        <v>14087723392</v>
      </c>
      <c r="CX810" t="s">
        <v>9353</v>
      </c>
      <c r="CY810" t="s">
        <v>124</v>
      </c>
      <c r="CZ810" t="s">
        <v>126</v>
      </c>
      <c r="DA810" t="s">
        <v>113</v>
      </c>
      <c r="DB810" t="s">
        <v>113</v>
      </c>
      <c r="DC810" t="s">
        <v>121</v>
      </c>
      <c r="DD810" t="s">
        <v>113</v>
      </c>
    </row>
    <row r="811" spans="1:113" ht="15" customHeight="1" x14ac:dyDescent="0.25">
      <c r="A811" t="s">
        <v>1287</v>
      </c>
      <c r="B811" t="s">
        <v>835</v>
      </c>
      <c r="C811" s="1">
        <v>44132.296396990743</v>
      </c>
      <c r="D811" s="1">
        <v>44155</v>
      </c>
      <c r="E811" t="s">
        <v>113</v>
      </c>
      <c r="F811" t="s">
        <v>964</v>
      </c>
      <c r="G811" t="s">
        <v>12786</v>
      </c>
      <c r="H811" t="s">
        <v>131</v>
      </c>
      <c r="I811">
        <v>5</v>
      </c>
      <c r="K811" s="1">
        <v>44221</v>
      </c>
      <c r="L811" s="1">
        <v>44493</v>
      </c>
      <c r="O811" t="s">
        <v>115</v>
      </c>
      <c r="P811" t="s">
        <v>1288</v>
      </c>
      <c r="R811" t="s">
        <v>1289</v>
      </c>
      <c r="S811" t="s">
        <v>1290</v>
      </c>
      <c r="T811" t="s">
        <v>1291</v>
      </c>
      <c r="U811" t="s">
        <v>1292</v>
      </c>
      <c r="V811" s="3">
        <v>19422</v>
      </c>
      <c r="W811" t="s">
        <v>117</v>
      </c>
      <c r="Y811">
        <v>18182252323</v>
      </c>
      <c r="AA811">
        <v>56173</v>
      </c>
      <c r="AB811" t="s">
        <v>1293</v>
      </c>
      <c r="AC811" t="s">
        <v>1294</v>
      </c>
      <c r="AE811" t="s">
        <v>1295</v>
      </c>
      <c r="AF811" t="s">
        <v>1289</v>
      </c>
      <c r="AG811" t="s">
        <v>1290</v>
      </c>
      <c r="AH811" t="s">
        <v>1291</v>
      </c>
      <c r="AI811" t="s">
        <v>1292</v>
      </c>
      <c r="AJ811" s="3">
        <v>19422</v>
      </c>
      <c r="AK811" t="s">
        <v>117</v>
      </c>
      <c r="AM811">
        <v>18182252323</v>
      </c>
      <c r="AO811" t="s">
        <v>1296</v>
      </c>
      <c r="AP811" t="s">
        <v>141</v>
      </c>
      <c r="AQ811" t="s">
        <v>1297</v>
      </c>
      <c r="AR811" t="s">
        <v>1298</v>
      </c>
      <c r="AS811" t="s">
        <v>1014</v>
      </c>
      <c r="AT811" t="s">
        <v>1299</v>
      </c>
      <c r="AU811" t="s">
        <v>1300</v>
      </c>
      <c r="AV811" t="s">
        <v>1301</v>
      </c>
      <c r="AW811" t="s">
        <v>716</v>
      </c>
      <c r="AX811" s="3">
        <v>12207</v>
      </c>
      <c r="AY811" t="s">
        <v>117</v>
      </c>
      <c r="BA811">
        <v>15187012770</v>
      </c>
      <c r="BC811" t="s">
        <v>1302</v>
      </c>
      <c r="BD811" t="s">
        <v>1303</v>
      </c>
      <c r="BE811" t="s">
        <v>716</v>
      </c>
      <c r="BF811" t="s">
        <v>1304</v>
      </c>
      <c r="BG811" t="s">
        <v>299</v>
      </c>
      <c r="BH811" s="1">
        <v>44131.833333333336</v>
      </c>
      <c r="BI811">
        <v>40</v>
      </c>
      <c r="BJ811">
        <v>0</v>
      </c>
      <c r="BK811">
        <v>8</v>
      </c>
      <c r="BL811">
        <v>8</v>
      </c>
      <c r="BM811">
        <v>8</v>
      </c>
      <c r="BN811">
        <v>8</v>
      </c>
      <c r="BO811">
        <v>8</v>
      </c>
      <c r="BP811">
        <v>0</v>
      </c>
      <c r="BQ811" t="str">
        <f>"7:00 AM"</f>
        <v>7:00 AM</v>
      </c>
      <c r="BR811" t="str">
        <f>"3:30 PM"</f>
        <v>3:30 PM</v>
      </c>
      <c r="BS811" t="s">
        <v>120</v>
      </c>
      <c r="BT811">
        <v>0</v>
      </c>
      <c r="BU811">
        <v>0</v>
      </c>
      <c r="BV811" t="s">
        <v>113</v>
      </c>
      <c r="BW811">
        <v>0</v>
      </c>
      <c r="BX811" t="s">
        <v>1305</v>
      </c>
      <c r="BY811" t="s">
        <v>1306</v>
      </c>
      <c r="CA811" t="s">
        <v>1307</v>
      </c>
      <c r="CB811" t="s">
        <v>299</v>
      </c>
      <c r="CC811" s="3">
        <v>95823</v>
      </c>
      <c r="CD811" t="s">
        <v>1308</v>
      </c>
      <c r="CE811" t="s">
        <v>1309</v>
      </c>
      <c r="CF811" s="4">
        <v>18.45</v>
      </c>
      <c r="CH811" s="4">
        <v>27.68</v>
      </c>
      <c r="CJ811" t="s">
        <v>123</v>
      </c>
      <c r="CK811" t="s">
        <v>1310</v>
      </c>
      <c r="CL811" t="s">
        <v>1311</v>
      </c>
      <c r="CO811" t="s">
        <v>124</v>
      </c>
      <c r="CP811" t="s">
        <v>121</v>
      </c>
      <c r="CQ811" t="s">
        <v>121</v>
      </c>
      <c r="CR811" t="s">
        <v>121</v>
      </c>
      <c r="CS811" t="s">
        <v>113</v>
      </c>
      <c r="CT811" t="s">
        <v>121</v>
      </c>
      <c r="CU811" t="s">
        <v>113</v>
      </c>
      <c r="CV811" t="s">
        <v>1312</v>
      </c>
      <c r="CW811" t="str">
        <f>"19163812800"</f>
        <v>19163812800</v>
      </c>
      <c r="CX811" t="s">
        <v>1313</v>
      </c>
      <c r="CY811" t="s">
        <v>124</v>
      </c>
      <c r="CZ811" t="s">
        <v>126</v>
      </c>
      <c r="DA811" t="s">
        <v>113</v>
      </c>
      <c r="DB811" t="s">
        <v>113</v>
      </c>
      <c r="DC811" t="s">
        <v>121</v>
      </c>
      <c r="DD811" t="s">
        <v>113</v>
      </c>
    </row>
    <row r="812" spans="1:113" ht="15" customHeight="1" x14ac:dyDescent="0.25">
      <c r="A812" t="s">
        <v>8777</v>
      </c>
      <c r="B812" t="s">
        <v>835</v>
      </c>
      <c r="C812" s="1">
        <v>44132.302772106479</v>
      </c>
      <c r="D812" s="1">
        <v>44155</v>
      </c>
      <c r="E812" t="s">
        <v>113</v>
      </c>
      <c r="F812" t="s">
        <v>964</v>
      </c>
      <c r="G812" t="s">
        <v>12786</v>
      </c>
      <c r="H812" t="s">
        <v>131</v>
      </c>
      <c r="I812">
        <v>12</v>
      </c>
      <c r="K812" s="1">
        <v>44221</v>
      </c>
      <c r="L812" s="1">
        <v>44493</v>
      </c>
      <c r="O812" t="s">
        <v>115</v>
      </c>
      <c r="P812" t="s">
        <v>8778</v>
      </c>
      <c r="R812" t="s">
        <v>1289</v>
      </c>
      <c r="S812" t="s">
        <v>1290</v>
      </c>
      <c r="T812" t="s">
        <v>1291</v>
      </c>
      <c r="U812" t="s">
        <v>1292</v>
      </c>
      <c r="V812" s="3">
        <v>19422</v>
      </c>
      <c r="W812" t="s">
        <v>117</v>
      </c>
      <c r="Y812">
        <v>18182252323</v>
      </c>
      <c r="AA812">
        <v>56173</v>
      </c>
      <c r="AB812" t="s">
        <v>1293</v>
      </c>
      <c r="AC812" t="s">
        <v>1475</v>
      </c>
      <c r="AE812" t="s">
        <v>1476</v>
      </c>
      <c r="AF812" t="s">
        <v>1477</v>
      </c>
      <c r="AG812" t="s">
        <v>1290</v>
      </c>
      <c r="AH812" t="s">
        <v>1291</v>
      </c>
      <c r="AI812" t="s">
        <v>1292</v>
      </c>
      <c r="AJ812" s="3">
        <v>19422</v>
      </c>
      <c r="AK812" t="s">
        <v>117</v>
      </c>
      <c r="AM812">
        <v>18182252323</v>
      </c>
      <c r="AO812" t="s">
        <v>1478</v>
      </c>
      <c r="AP812" t="s">
        <v>141</v>
      </c>
      <c r="AQ812" t="s">
        <v>1297</v>
      </c>
      <c r="AR812" t="s">
        <v>1298</v>
      </c>
      <c r="AS812" t="s">
        <v>1014</v>
      </c>
      <c r="AT812" t="s">
        <v>1299</v>
      </c>
      <c r="AU812" t="s">
        <v>1300</v>
      </c>
      <c r="AV812" t="s">
        <v>1301</v>
      </c>
      <c r="AW812" t="s">
        <v>716</v>
      </c>
      <c r="AX812" s="3">
        <v>12207</v>
      </c>
      <c r="AY812" t="s">
        <v>117</v>
      </c>
      <c r="BA812">
        <v>15187012770</v>
      </c>
      <c r="BC812" t="s">
        <v>1479</v>
      </c>
      <c r="BD812" t="s">
        <v>1480</v>
      </c>
      <c r="BE812" t="s">
        <v>716</v>
      </c>
      <c r="BF812" t="s">
        <v>1481</v>
      </c>
      <c r="BG812" t="s">
        <v>299</v>
      </c>
      <c r="BH812" s="1">
        <v>44130.833333333336</v>
      </c>
      <c r="BI812">
        <v>40</v>
      </c>
      <c r="BJ812">
        <v>0</v>
      </c>
      <c r="BK812">
        <v>8</v>
      </c>
      <c r="BL812">
        <v>8</v>
      </c>
      <c r="BM812">
        <v>8</v>
      </c>
      <c r="BN812">
        <v>8</v>
      </c>
      <c r="BO812">
        <v>8</v>
      </c>
      <c r="BP812">
        <v>0</v>
      </c>
      <c r="BQ812" t="str">
        <f>"7:00 AM"</f>
        <v>7:00 AM</v>
      </c>
      <c r="BR812" t="str">
        <f>"3:30 PM"</f>
        <v>3:30 PM</v>
      </c>
      <c r="BS812" t="s">
        <v>120</v>
      </c>
      <c r="BT812">
        <v>0</v>
      </c>
      <c r="BU812">
        <v>0</v>
      </c>
      <c r="BV812" t="s">
        <v>113</v>
      </c>
      <c r="BW812">
        <v>0</v>
      </c>
      <c r="BX812" t="s">
        <v>1305</v>
      </c>
      <c r="BY812" t="s">
        <v>8779</v>
      </c>
      <c r="CA812" t="s">
        <v>8780</v>
      </c>
      <c r="CB812" t="s">
        <v>299</v>
      </c>
      <c r="CC812" s="3">
        <v>94025</v>
      </c>
      <c r="CD812" t="s">
        <v>4984</v>
      </c>
      <c r="CE812" t="s">
        <v>1485</v>
      </c>
      <c r="CF812" s="4">
        <v>21.12</v>
      </c>
      <c r="CH812" s="4">
        <v>31.68</v>
      </c>
      <c r="CJ812" t="s">
        <v>123</v>
      </c>
      <c r="CK812" t="s">
        <v>1310</v>
      </c>
      <c r="CL812" t="s">
        <v>8781</v>
      </c>
      <c r="CO812" t="s">
        <v>124</v>
      </c>
      <c r="CP812" t="s">
        <v>121</v>
      </c>
      <c r="CQ812" t="s">
        <v>121</v>
      </c>
      <c r="CR812" t="s">
        <v>121</v>
      </c>
      <c r="CS812" t="s">
        <v>113</v>
      </c>
      <c r="CT812" t="s">
        <v>121</v>
      </c>
      <c r="CU812" t="s">
        <v>113</v>
      </c>
      <c r="CV812" t="s">
        <v>1312</v>
      </c>
      <c r="CW812" t="str">
        <f>"16502899324"</f>
        <v>16502899324</v>
      </c>
      <c r="CX812" t="s">
        <v>6670</v>
      </c>
      <c r="CY812" t="s">
        <v>124</v>
      </c>
      <c r="CZ812" t="s">
        <v>126</v>
      </c>
      <c r="DA812" t="s">
        <v>113</v>
      </c>
      <c r="DB812" t="s">
        <v>113</v>
      </c>
      <c r="DC812" t="s">
        <v>121</v>
      </c>
      <c r="DD812" t="s">
        <v>113</v>
      </c>
      <c r="DE812" t="s">
        <v>1488</v>
      </c>
      <c r="DF812" t="s">
        <v>1489</v>
      </c>
      <c r="DH812" t="s">
        <v>1480</v>
      </c>
      <c r="DI812" t="s">
        <v>1479</v>
      </c>
    </row>
    <row r="813" spans="1:113" ht="15" customHeight="1" x14ac:dyDescent="0.25">
      <c r="A813" t="s">
        <v>5058</v>
      </c>
      <c r="B813" t="s">
        <v>835</v>
      </c>
      <c r="C813" s="1">
        <v>44132.305989236113</v>
      </c>
      <c r="D813" s="1">
        <v>44158</v>
      </c>
      <c r="E813" t="s">
        <v>113</v>
      </c>
      <c r="F813" t="s">
        <v>964</v>
      </c>
      <c r="G813" t="s">
        <v>12786</v>
      </c>
      <c r="H813" t="s">
        <v>131</v>
      </c>
      <c r="I813">
        <v>5</v>
      </c>
      <c r="K813" s="1">
        <v>44221</v>
      </c>
      <c r="L813" s="1">
        <v>44493</v>
      </c>
      <c r="O813" t="s">
        <v>115</v>
      </c>
      <c r="P813" t="s">
        <v>5059</v>
      </c>
      <c r="R813" t="s">
        <v>1289</v>
      </c>
      <c r="S813" t="s">
        <v>1290</v>
      </c>
      <c r="T813" t="s">
        <v>1291</v>
      </c>
      <c r="U813" t="s">
        <v>1292</v>
      </c>
      <c r="V813" s="3">
        <v>19422</v>
      </c>
      <c r="W813" t="s">
        <v>117</v>
      </c>
      <c r="Y813">
        <v>18182252323</v>
      </c>
      <c r="AA813">
        <v>56173</v>
      </c>
      <c r="AB813" t="s">
        <v>1293</v>
      </c>
      <c r="AC813" t="s">
        <v>1475</v>
      </c>
      <c r="AE813" t="s">
        <v>1476</v>
      </c>
      <c r="AF813" t="s">
        <v>1477</v>
      </c>
      <c r="AG813">
        <v>300</v>
      </c>
      <c r="AH813" t="s">
        <v>1291</v>
      </c>
      <c r="AI813" t="s">
        <v>1292</v>
      </c>
      <c r="AJ813" s="3">
        <v>19422</v>
      </c>
      <c r="AK813" t="s">
        <v>117</v>
      </c>
      <c r="AM813">
        <v>18182252323</v>
      </c>
      <c r="AO813" t="s">
        <v>1478</v>
      </c>
      <c r="AP813" t="s">
        <v>141</v>
      </c>
      <c r="AQ813" t="s">
        <v>1297</v>
      </c>
      <c r="AR813" t="s">
        <v>1298</v>
      </c>
      <c r="AS813" t="s">
        <v>1014</v>
      </c>
      <c r="AT813" t="s">
        <v>1299</v>
      </c>
      <c r="AU813" t="s">
        <v>1300</v>
      </c>
      <c r="AV813" t="s">
        <v>1301</v>
      </c>
      <c r="AW813" t="s">
        <v>716</v>
      </c>
      <c r="AX813" s="3">
        <v>12207</v>
      </c>
      <c r="AY813" t="s">
        <v>117</v>
      </c>
      <c r="BA813">
        <v>15187012770</v>
      </c>
      <c r="BC813" t="s">
        <v>1479</v>
      </c>
      <c r="BD813" t="s">
        <v>1480</v>
      </c>
      <c r="BE813" t="s">
        <v>716</v>
      </c>
      <c r="BF813" t="s">
        <v>1481</v>
      </c>
      <c r="BG813" t="s">
        <v>299</v>
      </c>
      <c r="BH813" s="1">
        <v>44130.833333333336</v>
      </c>
      <c r="BI813">
        <v>40</v>
      </c>
      <c r="BJ813">
        <v>0</v>
      </c>
      <c r="BK813">
        <v>8</v>
      </c>
      <c r="BL813">
        <v>8</v>
      </c>
      <c r="BM813">
        <v>8</v>
      </c>
      <c r="BN813">
        <v>8</v>
      </c>
      <c r="BO813">
        <v>8</v>
      </c>
      <c r="BP813">
        <v>0</v>
      </c>
      <c r="BQ813" t="str">
        <f>"7:00 AM"</f>
        <v>7:00 AM</v>
      </c>
      <c r="BR813" t="str">
        <f>"3:30 PM"</f>
        <v>3:30 PM</v>
      </c>
      <c r="BS813" t="s">
        <v>120</v>
      </c>
      <c r="BT813">
        <v>0</v>
      </c>
      <c r="BU813">
        <v>0</v>
      </c>
      <c r="BV813" t="s">
        <v>113</v>
      </c>
      <c r="BW813">
        <v>0</v>
      </c>
      <c r="BX813" t="s">
        <v>1305</v>
      </c>
      <c r="BY813" t="s">
        <v>5060</v>
      </c>
      <c r="CA813" t="s">
        <v>3533</v>
      </c>
      <c r="CB813" t="s">
        <v>299</v>
      </c>
      <c r="CC813" s="3">
        <v>95112</v>
      </c>
      <c r="CD813" t="s">
        <v>3534</v>
      </c>
      <c r="CE813" t="s">
        <v>3535</v>
      </c>
      <c r="CF813" s="4">
        <v>21</v>
      </c>
      <c r="CH813" s="4">
        <v>31.5</v>
      </c>
      <c r="CJ813" t="s">
        <v>123</v>
      </c>
      <c r="CK813" t="s">
        <v>1310</v>
      </c>
      <c r="CL813" t="s">
        <v>5061</v>
      </c>
      <c r="CO813" t="s">
        <v>124</v>
      </c>
      <c r="CP813" t="s">
        <v>121</v>
      </c>
      <c r="CQ813" t="s">
        <v>121</v>
      </c>
      <c r="CR813" t="s">
        <v>121</v>
      </c>
      <c r="CS813" t="s">
        <v>113</v>
      </c>
      <c r="CT813" t="s">
        <v>121</v>
      </c>
      <c r="CU813" t="s">
        <v>113</v>
      </c>
      <c r="CV813" t="s">
        <v>1312</v>
      </c>
      <c r="CW813" t="str">
        <f>"14082741366"</f>
        <v>14082741366</v>
      </c>
      <c r="CX813" t="s">
        <v>3538</v>
      </c>
      <c r="CY813" t="s">
        <v>124</v>
      </c>
      <c r="CZ813" t="s">
        <v>126</v>
      </c>
      <c r="DA813" t="s">
        <v>113</v>
      </c>
      <c r="DB813" t="s">
        <v>113</v>
      </c>
      <c r="DC813" t="s">
        <v>121</v>
      </c>
      <c r="DD813" t="s">
        <v>113</v>
      </c>
      <c r="DE813" t="s">
        <v>3609</v>
      </c>
      <c r="DF813" t="s">
        <v>1489</v>
      </c>
      <c r="DH813" t="s">
        <v>1480</v>
      </c>
      <c r="DI813" t="s">
        <v>1479</v>
      </c>
    </row>
    <row r="814" spans="1:113" ht="15" customHeight="1" x14ac:dyDescent="0.25">
      <c r="A814" t="s">
        <v>3511</v>
      </c>
      <c r="B814" t="s">
        <v>835</v>
      </c>
      <c r="C814" s="1">
        <v>44132.31103287037</v>
      </c>
      <c r="D814" s="1">
        <v>44155</v>
      </c>
      <c r="E814" t="s">
        <v>113</v>
      </c>
      <c r="F814" t="s">
        <v>964</v>
      </c>
      <c r="G814" t="s">
        <v>12786</v>
      </c>
      <c r="H814" t="s">
        <v>131</v>
      </c>
      <c r="I814">
        <v>10</v>
      </c>
      <c r="K814" s="1">
        <v>44221</v>
      </c>
      <c r="L814" s="1">
        <v>44493</v>
      </c>
      <c r="O814" t="s">
        <v>115</v>
      </c>
      <c r="P814" t="s">
        <v>3512</v>
      </c>
      <c r="R814" t="s">
        <v>1289</v>
      </c>
      <c r="S814" t="s">
        <v>1290</v>
      </c>
      <c r="T814" t="s">
        <v>1291</v>
      </c>
      <c r="U814" t="s">
        <v>1292</v>
      </c>
      <c r="V814" s="3">
        <v>19422</v>
      </c>
      <c r="W814" t="s">
        <v>117</v>
      </c>
      <c r="Y814">
        <v>18182252323</v>
      </c>
      <c r="AA814">
        <v>56173</v>
      </c>
      <c r="AB814" t="s">
        <v>1293</v>
      </c>
      <c r="AC814" t="s">
        <v>1475</v>
      </c>
      <c r="AE814" t="s">
        <v>1476</v>
      </c>
      <c r="AF814" t="s">
        <v>1477</v>
      </c>
      <c r="AG814">
        <v>300</v>
      </c>
      <c r="AH814" t="s">
        <v>1291</v>
      </c>
      <c r="AI814" t="s">
        <v>1292</v>
      </c>
      <c r="AJ814" s="3">
        <v>19422</v>
      </c>
      <c r="AK814" t="s">
        <v>117</v>
      </c>
      <c r="AM814">
        <v>18182252323</v>
      </c>
      <c r="AO814" t="s">
        <v>1478</v>
      </c>
      <c r="AP814" t="s">
        <v>141</v>
      </c>
      <c r="AQ814" t="s">
        <v>1297</v>
      </c>
      <c r="AR814" t="s">
        <v>1298</v>
      </c>
      <c r="AS814" t="s">
        <v>1014</v>
      </c>
      <c r="AT814" t="s">
        <v>1299</v>
      </c>
      <c r="AU814" t="s">
        <v>1300</v>
      </c>
      <c r="AV814" t="s">
        <v>1301</v>
      </c>
      <c r="AW814" t="s">
        <v>716</v>
      </c>
      <c r="AX814" s="3">
        <v>12207</v>
      </c>
      <c r="AY814" t="s">
        <v>117</v>
      </c>
      <c r="BA814">
        <v>15187012770</v>
      </c>
      <c r="BC814" t="s">
        <v>1479</v>
      </c>
      <c r="BD814" t="s">
        <v>1480</v>
      </c>
      <c r="BE814" t="s">
        <v>716</v>
      </c>
      <c r="BF814" t="s">
        <v>1481</v>
      </c>
      <c r="BG814" t="s">
        <v>299</v>
      </c>
      <c r="BH814" s="1">
        <v>44130.833333333336</v>
      </c>
      <c r="BI814">
        <v>40</v>
      </c>
      <c r="BJ814">
        <v>0</v>
      </c>
      <c r="BK814">
        <v>8</v>
      </c>
      <c r="BL814">
        <v>8</v>
      </c>
      <c r="BM814">
        <v>8</v>
      </c>
      <c r="BN814">
        <v>8</v>
      </c>
      <c r="BO814">
        <v>8</v>
      </c>
      <c r="BP814">
        <v>0</v>
      </c>
      <c r="BQ814" t="str">
        <f>"7:00 AM"</f>
        <v>7:00 AM</v>
      </c>
      <c r="BR814" t="str">
        <f>"3:30 PM"</f>
        <v>3:30 PM</v>
      </c>
      <c r="BS814" t="s">
        <v>120</v>
      </c>
      <c r="BT814">
        <v>0</v>
      </c>
      <c r="BU814">
        <v>0</v>
      </c>
      <c r="BV814" t="s">
        <v>113</v>
      </c>
      <c r="BW814">
        <v>0</v>
      </c>
      <c r="BX814" t="s">
        <v>1305</v>
      </c>
      <c r="BY814" t="s">
        <v>3513</v>
      </c>
      <c r="CA814" t="s">
        <v>3514</v>
      </c>
      <c r="CB814" t="s">
        <v>299</v>
      </c>
      <c r="CC814" s="3">
        <v>95215</v>
      </c>
      <c r="CD814" t="s">
        <v>3515</v>
      </c>
      <c r="CE814" t="s">
        <v>3516</v>
      </c>
      <c r="CF814" s="4">
        <v>16.97</v>
      </c>
      <c r="CH814" s="4">
        <v>25.46</v>
      </c>
      <c r="CJ814" t="s">
        <v>123</v>
      </c>
      <c r="CK814" t="s">
        <v>1310</v>
      </c>
      <c r="CL814" t="s">
        <v>3517</v>
      </c>
      <c r="CO814" t="s">
        <v>124</v>
      </c>
      <c r="CP814" t="s">
        <v>121</v>
      </c>
      <c r="CQ814" t="s">
        <v>121</v>
      </c>
      <c r="CR814" t="s">
        <v>121</v>
      </c>
      <c r="CS814" t="s">
        <v>113</v>
      </c>
      <c r="CT814" t="s">
        <v>121</v>
      </c>
      <c r="CU814" t="s">
        <v>113</v>
      </c>
      <c r="CV814" t="s">
        <v>1312</v>
      </c>
      <c r="CW814" t="str">
        <f>"19163812800"</f>
        <v>19163812800</v>
      </c>
      <c r="CX814" t="s">
        <v>3518</v>
      </c>
      <c r="CY814" t="s">
        <v>124</v>
      </c>
      <c r="CZ814" t="s">
        <v>126</v>
      </c>
      <c r="DA814" t="s">
        <v>113</v>
      </c>
      <c r="DB814" t="s">
        <v>113</v>
      </c>
      <c r="DC814" t="s">
        <v>121</v>
      </c>
      <c r="DD814" t="s">
        <v>113</v>
      </c>
      <c r="DE814" t="s">
        <v>1488</v>
      </c>
      <c r="DF814" t="s">
        <v>1489</v>
      </c>
      <c r="DH814" t="s">
        <v>1480</v>
      </c>
      <c r="DI814" t="s">
        <v>1479</v>
      </c>
    </row>
    <row r="815" spans="1:113" ht="15" customHeight="1" x14ac:dyDescent="0.25">
      <c r="A815" t="s">
        <v>11989</v>
      </c>
      <c r="B815" t="s">
        <v>835</v>
      </c>
      <c r="C815" s="1">
        <v>44132.333634953706</v>
      </c>
      <c r="D815" s="1">
        <v>44158</v>
      </c>
      <c r="E815" t="s">
        <v>113</v>
      </c>
      <c r="F815" t="s">
        <v>964</v>
      </c>
      <c r="G815" t="s">
        <v>12786</v>
      </c>
      <c r="H815" t="s">
        <v>131</v>
      </c>
      <c r="I815">
        <v>10</v>
      </c>
      <c r="K815" s="1">
        <v>44221</v>
      </c>
      <c r="L815" s="1">
        <v>44493</v>
      </c>
      <c r="O815" t="s">
        <v>115</v>
      </c>
      <c r="P815" t="s">
        <v>11990</v>
      </c>
      <c r="R815" t="s">
        <v>1289</v>
      </c>
      <c r="S815" t="s">
        <v>1290</v>
      </c>
      <c r="T815" t="s">
        <v>1291</v>
      </c>
      <c r="U815" t="s">
        <v>1292</v>
      </c>
      <c r="V815" s="3">
        <v>19422</v>
      </c>
      <c r="W815" t="s">
        <v>117</v>
      </c>
      <c r="Y815">
        <v>18182252323</v>
      </c>
      <c r="AA815">
        <v>56173</v>
      </c>
      <c r="AB815" t="s">
        <v>1293</v>
      </c>
      <c r="AC815" t="s">
        <v>1294</v>
      </c>
      <c r="AE815" t="s">
        <v>1378</v>
      </c>
      <c r="AF815" t="s">
        <v>1289</v>
      </c>
      <c r="AG815" t="s">
        <v>1290</v>
      </c>
      <c r="AH815" t="s">
        <v>1291</v>
      </c>
      <c r="AI815" t="s">
        <v>1292</v>
      </c>
      <c r="AJ815" s="3">
        <v>19422</v>
      </c>
      <c r="AK815" t="s">
        <v>117</v>
      </c>
      <c r="AM815">
        <v>18182252323</v>
      </c>
      <c r="AO815" t="s">
        <v>1379</v>
      </c>
      <c r="AP815" t="s">
        <v>141</v>
      </c>
      <c r="AQ815" t="s">
        <v>1297</v>
      </c>
      <c r="AR815" t="s">
        <v>1298</v>
      </c>
      <c r="AS815" t="s">
        <v>1014</v>
      </c>
      <c r="AT815" t="s">
        <v>1299</v>
      </c>
      <c r="AU815" t="s">
        <v>1300</v>
      </c>
      <c r="AV815" t="s">
        <v>1301</v>
      </c>
      <c r="AW815" t="s">
        <v>716</v>
      </c>
      <c r="AX815" s="3">
        <v>12207</v>
      </c>
      <c r="AY815" t="s">
        <v>117</v>
      </c>
      <c r="BA815">
        <v>15187012770</v>
      </c>
      <c r="BC815" t="s">
        <v>1302</v>
      </c>
      <c r="BD815" t="s">
        <v>1303</v>
      </c>
      <c r="BE815" t="s">
        <v>716</v>
      </c>
      <c r="BF815" t="s">
        <v>1304</v>
      </c>
      <c r="BG815" t="s">
        <v>299</v>
      </c>
      <c r="BH815" s="1">
        <v>44131.833333333336</v>
      </c>
      <c r="BI815">
        <v>40</v>
      </c>
      <c r="BJ815">
        <v>0</v>
      </c>
      <c r="BK815">
        <v>8</v>
      </c>
      <c r="BL815">
        <v>8</v>
      </c>
      <c r="BM815">
        <v>8</v>
      </c>
      <c r="BN815">
        <v>8</v>
      </c>
      <c r="BO815">
        <v>8</v>
      </c>
      <c r="BP815">
        <v>0</v>
      </c>
      <c r="BQ815" t="str">
        <f>"7:00 AM"</f>
        <v>7:00 AM</v>
      </c>
      <c r="BR815" t="str">
        <f>"3:30 PM"</f>
        <v>3:30 PM</v>
      </c>
      <c r="BS815" t="s">
        <v>120</v>
      </c>
      <c r="BT815">
        <v>0</v>
      </c>
      <c r="BU815">
        <v>0</v>
      </c>
      <c r="BV815" t="s">
        <v>113</v>
      </c>
      <c r="BW815">
        <v>0</v>
      </c>
      <c r="BX815" t="s">
        <v>1305</v>
      </c>
      <c r="BY815" t="s">
        <v>3532</v>
      </c>
      <c r="CA815" t="s">
        <v>3533</v>
      </c>
      <c r="CB815" t="s">
        <v>299</v>
      </c>
      <c r="CC815" s="3">
        <v>95133</v>
      </c>
      <c r="CD815" t="s">
        <v>3534</v>
      </c>
      <c r="CE815" t="s">
        <v>3535</v>
      </c>
      <c r="CF815" s="4">
        <v>21</v>
      </c>
      <c r="CH815" s="4">
        <v>31.5</v>
      </c>
      <c r="CJ815" t="s">
        <v>123</v>
      </c>
      <c r="CK815" t="s">
        <v>3536</v>
      </c>
      <c r="CL815" t="s">
        <v>11991</v>
      </c>
      <c r="CO815" t="s">
        <v>124</v>
      </c>
      <c r="CP815" t="s">
        <v>121</v>
      </c>
      <c r="CQ815" t="s">
        <v>121</v>
      </c>
      <c r="CR815" t="s">
        <v>121</v>
      </c>
      <c r="CS815" t="s">
        <v>113</v>
      </c>
      <c r="CT815" t="s">
        <v>121</v>
      </c>
      <c r="CU815" t="s">
        <v>113</v>
      </c>
      <c r="CV815" t="s">
        <v>1385</v>
      </c>
      <c r="CW815" t="str">
        <f>"14087683915"</f>
        <v>14087683915</v>
      </c>
      <c r="CX815" t="s">
        <v>11992</v>
      </c>
      <c r="CY815" t="s">
        <v>124</v>
      </c>
      <c r="CZ815" t="s">
        <v>126</v>
      </c>
      <c r="DA815" t="s">
        <v>113</v>
      </c>
      <c r="DB815" t="s">
        <v>113</v>
      </c>
      <c r="DC815" t="s">
        <v>121</v>
      </c>
      <c r="DD815" t="s">
        <v>113</v>
      </c>
    </row>
    <row r="816" spans="1:113" ht="15" customHeight="1" x14ac:dyDescent="0.25">
      <c r="A816" t="s">
        <v>9484</v>
      </c>
      <c r="B816" t="s">
        <v>835</v>
      </c>
      <c r="C816" s="1">
        <v>44132.359655555556</v>
      </c>
      <c r="D816" s="1">
        <v>44158</v>
      </c>
      <c r="E816" t="s">
        <v>113</v>
      </c>
      <c r="F816" t="s">
        <v>9485</v>
      </c>
      <c r="G816" t="s">
        <v>12786</v>
      </c>
      <c r="H816" t="s">
        <v>131</v>
      </c>
      <c r="I816">
        <v>5</v>
      </c>
      <c r="K816" s="1">
        <v>44221</v>
      </c>
      <c r="L816" s="1">
        <v>44493</v>
      </c>
      <c r="O816" t="s">
        <v>115</v>
      </c>
      <c r="P816" t="s">
        <v>9486</v>
      </c>
      <c r="R816" t="s">
        <v>1477</v>
      </c>
      <c r="S816" t="s">
        <v>1290</v>
      </c>
      <c r="T816" t="s">
        <v>1291</v>
      </c>
      <c r="U816" t="s">
        <v>1292</v>
      </c>
      <c r="V816" s="3">
        <v>19422</v>
      </c>
      <c r="W816" t="s">
        <v>117</v>
      </c>
      <c r="Y816">
        <v>18182252323</v>
      </c>
      <c r="AA816">
        <v>56173</v>
      </c>
      <c r="AB816" t="s">
        <v>1293</v>
      </c>
      <c r="AC816" t="s">
        <v>1294</v>
      </c>
      <c r="AE816" t="s">
        <v>1378</v>
      </c>
      <c r="AF816" t="s">
        <v>1289</v>
      </c>
      <c r="AG816" t="s">
        <v>1290</v>
      </c>
      <c r="AH816" t="s">
        <v>1291</v>
      </c>
      <c r="AI816" t="s">
        <v>1292</v>
      </c>
      <c r="AJ816" s="3">
        <v>19422</v>
      </c>
      <c r="AK816" t="s">
        <v>117</v>
      </c>
      <c r="AM816">
        <v>18182252323</v>
      </c>
      <c r="AO816" t="s">
        <v>1379</v>
      </c>
      <c r="AP816" t="s">
        <v>141</v>
      </c>
      <c r="AQ816" t="s">
        <v>1297</v>
      </c>
      <c r="AR816" t="s">
        <v>1298</v>
      </c>
      <c r="AS816" t="s">
        <v>1014</v>
      </c>
      <c r="AT816" t="s">
        <v>1299</v>
      </c>
      <c r="AU816" t="s">
        <v>1300</v>
      </c>
      <c r="AV816" t="s">
        <v>1301</v>
      </c>
      <c r="AW816" t="s">
        <v>716</v>
      </c>
      <c r="AX816" s="3">
        <v>12207</v>
      </c>
      <c r="AY816" t="s">
        <v>117</v>
      </c>
      <c r="BA816">
        <v>15187012770</v>
      </c>
      <c r="BC816" t="s">
        <v>1302</v>
      </c>
      <c r="BD816" t="s">
        <v>1303</v>
      </c>
      <c r="BE816" t="s">
        <v>716</v>
      </c>
      <c r="BF816" t="s">
        <v>1304</v>
      </c>
      <c r="BG816" t="s">
        <v>299</v>
      </c>
      <c r="BH816" s="1">
        <v>44131.833333333336</v>
      </c>
      <c r="BI816">
        <v>40</v>
      </c>
      <c r="BJ816">
        <v>0</v>
      </c>
      <c r="BK816">
        <v>8</v>
      </c>
      <c r="BL816">
        <v>8</v>
      </c>
      <c r="BM816">
        <v>8</v>
      </c>
      <c r="BN816">
        <v>8</v>
      </c>
      <c r="BO816">
        <v>8</v>
      </c>
      <c r="BP816">
        <v>0</v>
      </c>
      <c r="BQ816" t="str">
        <f>"7:00 AM"</f>
        <v>7:00 AM</v>
      </c>
      <c r="BR816" t="str">
        <f>"3:30 PM"</f>
        <v>3:30 PM</v>
      </c>
      <c r="BS816" t="s">
        <v>120</v>
      </c>
      <c r="BT816">
        <v>0</v>
      </c>
      <c r="BU816">
        <v>0</v>
      </c>
      <c r="BV816" t="s">
        <v>113</v>
      </c>
      <c r="BW816">
        <v>0</v>
      </c>
      <c r="BX816" t="s">
        <v>1305</v>
      </c>
      <c r="BY816" t="s">
        <v>8779</v>
      </c>
      <c r="CA816" t="s">
        <v>8780</v>
      </c>
      <c r="CB816" t="s">
        <v>299</v>
      </c>
      <c r="CC816" s="3">
        <v>94025</v>
      </c>
      <c r="CD816" t="s">
        <v>4984</v>
      </c>
      <c r="CE816" t="s">
        <v>1485</v>
      </c>
      <c r="CF816" s="4">
        <v>21.12</v>
      </c>
      <c r="CH816" s="4">
        <v>31.68</v>
      </c>
      <c r="CJ816" t="s">
        <v>123</v>
      </c>
      <c r="CK816" t="s">
        <v>3536</v>
      </c>
      <c r="CL816" t="s">
        <v>9487</v>
      </c>
      <c r="CO816" t="s">
        <v>124</v>
      </c>
      <c r="CP816" t="s">
        <v>121</v>
      </c>
      <c r="CQ816" t="s">
        <v>121</v>
      </c>
      <c r="CR816" t="s">
        <v>121</v>
      </c>
      <c r="CS816" t="s">
        <v>113</v>
      </c>
      <c r="CT816" t="s">
        <v>121</v>
      </c>
      <c r="CU816" t="s">
        <v>113</v>
      </c>
      <c r="CV816" t="s">
        <v>1385</v>
      </c>
      <c r="CW816" t="str">
        <f>"16502899324"</f>
        <v>16502899324</v>
      </c>
      <c r="CX816" t="s">
        <v>6670</v>
      </c>
      <c r="CY816" t="s">
        <v>124</v>
      </c>
      <c r="CZ816" t="s">
        <v>126</v>
      </c>
      <c r="DA816" t="s">
        <v>113</v>
      </c>
      <c r="DB816" t="s">
        <v>113</v>
      </c>
      <c r="DC816" t="s">
        <v>121</v>
      </c>
      <c r="DD816" t="s">
        <v>113</v>
      </c>
    </row>
    <row r="817" spans="1:113" ht="15" customHeight="1" x14ac:dyDescent="0.25">
      <c r="A817" t="s">
        <v>8013</v>
      </c>
      <c r="B817" t="s">
        <v>129</v>
      </c>
      <c r="C817" s="1">
        <v>44132.440263078701</v>
      </c>
      <c r="D817" s="1">
        <v>44173</v>
      </c>
      <c r="E817" t="s">
        <v>113</v>
      </c>
      <c r="F817" t="s">
        <v>1775</v>
      </c>
      <c r="G817" t="s">
        <v>12812</v>
      </c>
      <c r="H817" t="s">
        <v>1775</v>
      </c>
      <c r="I817">
        <v>11</v>
      </c>
      <c r="J817">
        <v>11</v>
      </c>
      <c r="K817" s="1">
        <v>44216</v>
      </c>
      <c r="L817" s="1">
        <v>44519</v>
      </c>
      <c r="M817" s="1">
        <v>44216</v>
      </c>
      <c r="N817" s="1">
        <v>44519</v>
      </c>
      <c r="O817" t="s">
        <v>115</v>
      </c>
      <c r="P817" t="s">
        <v>8014</v>
      </c>
      <c r="R817" t="s">
        <v>8015</v>
      </c>
      <c r="S817" t="s">
        <v>8016</v>
      </c>
      <c r="T817" t="s">
        <v>215</v>
      </c>
      <c r="U817" t="s">
        <v>426</v>
      </c>
      <c r="V817" s="3">
        <v>68850</v>
      </c>
      <c r="W817" t="s">
        <v>117</v>
      </c>
      <c r="Y817">
        <v>13083242303</v>
      </c>
      <c r="AA817">
        <v>213111</v>
      </c>
      <c r="AB817" t="s">
        <v>8017</v>
      </c>
      <c r="AC817" t="s">
        <v>4299</v>
      </c>
      <c r="AE817" t="s">
        <v>8018</v>
      </c>
      <c r="AF817" t="s">
        <v>8019</v>
      </c>
      <c r="AH817" t="s">
        <v>215</v>
      </c>
      <c r="AI817" t="s">
        <v>426</v>
      </c>
      <c r="AJ817" s="3">
        <v>68850</v>
      </c>
      <c r="AK817" t="s">
        <v>117</v>
      </c>
      <c r="AM817">
        <v>13083242303</v>
      </c>
      <c r="AO817" t="s">
        <v>124</v>
      </c>
      <c r="AP817" t="s">
        <v>239</v>
      </c>
      <c r="AQ817" t="s">
        <v>1067</v>
      </c>
      <c r="AR817" t="s">
        <v>1068</v>
      </c>
      <c r="AT817" t="s">
        <v>520</v>
      </c>
      <c r="AV817" t="s">
        <v>521</v>
      </c>
      <c r="AW817" t="s">
        <v>522</v>
      </c>
      <c r="AX817" s="3">
        <v>74132</v>
      </c>
      <c r="AY817" t="s">
        <v>117</v>
      </c>
      <c r="AZ817" t="s">
        <v>522</v>
      </c>
      <c r="BA817">
        <v>19189065212</v>
      </c>
      <c r="BC817" t="s">
        <v>1069</v>
      </c>
      <c r="BD817" t="s">
        <v>525</v>
      </c>
      <c r="BG817" t="s">
        <v>426</v>
      </c>
      <c r="BH817" s="1">
        <v>44097.833333333336</v>
      </c>
      <c r="BI817">
        <v>55</v>
      </c>
      <c r="BJ817">
        <v>0</v>
      </c>
      <c r="BK817">
        <v>11</v>
      </c>
      <c r="BL817">
        <v>11</v>
      </c>
      <c r="BM817">
        <v>11</v>
      </c>
      <c r="BN817">
        <v>11</v>
      </c>
      <c r="BO817">
        <v>11</v>
      </c>
      <c r="BP817">
        <v>0</v>
      </c>
      <c r="BQ817" t="str">
        <f>"7:00 AM"</f>
        <v>7:00 AM</v>
      </c>
      <c r="BR817" t="str">
        <f>"6:00 PM"</f>
        <v>6:00 PM</v>
      </c>
      <c r="BS817" t="s">
        <v>526</v>
      </c>
      <c r="BT817">
        <v>0</v>
      </c>
      <c r="BU817">
        <v>3</v>
      </c>
      <c r="BV817" t="s">
        <v>113</v>
      </c>
      <c r="BW817">
        <v>0</v>
      </c>
      <c r="BX817" s="2" t="s">
        <v>8020</v>
      </c>
      <c r="BY817" t="s">
        <v>8021</v>
      </c>
      <c r="CA817" t="s">
        <v>215</v>
      </c>
      <c r="CB817" t="s">
        <v>426</v>
      </c>
      <c r="CC817" s="3">
        <v>68850</v>
      </c>
      <c r="CD817" t="s">
        <v>8022</v>
      </c>
      <c r="CE817" t="s">
        <v>1669</v>
      </c>
      <c r="CF817" s="4">
        <v>16.440000000000001</v>
      </c>
      <c r="CG817" s="4">
        <v>16.440000000000001</v>
      </c>
      <c r="CH817" s="4">
        <v>24.66</v>
      </c>
      <c r="CI817" s="4">
        <v>24.66</v>
      </c>
      <c r="CJ817" t="s">
        <v>123</v>
      </c>
      <c r="CK817" t="s">
        <v>1670</v>
      </c>
      <c r="CL817" t="s">
        <v>8023</v>
      </c>
      <c r="CO817" t="s">
        <v>124</v>
      </c>
      <c r="CP817" t="s">
        <v>121</v>
      </c>
      <c r="CQ817" t="s">
        <v>121</v>
      </c>
      <c r="CR817" t="s">
        <v>121</v>
      </c>
      <c r="CS817" t="s">
        <v>113</v>
      </c>
      <c r="CT817" t="s">
        <v>121</v>
      </c>
      <c r="CU817" t="s">
        <v>121</v>
      </c>
      <c r="CV817" t="s">
        <v>8024</v>
      </c>
      <c r="CW817" t="str">
        <f>"13083242303"</f>
        <v>13083242303</v>
      </c>
      <c r="CX817" t="s">
        <v>124</v>
      </c>
      <c r="CY817" t="s">
        <v>534</v>
      </c>
      <c r="CZ817" t="s">
        <v>126</v>
      </c>
      <c r="DA817" t="s">
        <v>113</v>
      </c>
      <c r="DB817" t="s">
        <v>121</v>
      </c>
      <c r="DC817" t="s">
        <v>121</v>
      </c>
      <c r="DD817" t="s">
        <v>113</v>
      </c>
    </row>
    <row r="818" spans="1:113" ht="15" customHeight="1" x14ac:dyDescent="0.25">
      <c r="A818" t="s">
        <v>10762</v>
      </c>
      <c r="B818" t="s">
        <v>835</v>
      </c>
      <c r="C818" s="1">
        <v>44132.474519097224</v>
      </c>
      <c r="D818" s="1">
        <v>44140</v>
      </c>
      <c r="E818" t="s">
        <v>113</v>
      </c>
      <c r="F818" t="s">
        <v>964</v>
      </c>
      <c r="G818" t="s">
        <v>12786</v>
      </c>
      <c r="H818" t="s">
        <v>131</v>
      </c>
      <c r="I818">
        <v>8</v>
      </c>
      <c r="K818" s="1">
        <v>44221</v>
      </c>
      <c r="L818" s="1">
        <v>44493</v>
      </c>
      <c r="O818" t="s">
        <v>115</v>
      </c>
      <c r="P818" t="s">
        <v>10763</v>
      </c>
      <c r="R818" t="s">
        <v>1289</v>
      </c>
      <c r="S818" t="s">
        <v>2877</v>
      </c>
      <c r="T818" t="s">
        <v>1291</v>
      </c>
      <c r="U818" t="s">
        <v>1292</v>
      </c>
      <c r="V818" s="3">
        <v>19422</v>
      </c>
      <c r="W818" t="s">
        <v>117</v>
      </c>
      <c r="Y818">
        <v>18182252323</v>
      </c>
      <c r="AA818">
        <v>56173</v>
      </c>
      <c r="AB818" t="s">
        <v>1293</v>
      </c>
      <c r="AC818" t="s">
        <v>1294</v>
      </c>
      <c r="AE818" t="s">
        <v>1378</v>
      </c>
      <c r="AF818" t="s">
        <v>1289</v>
      </c>
      <c r="AG818" t="s">
        <v>1290</v>
      </c>
      <c r="AH818" t="s">
        <v>1291</v>
      </c>
      <c r="AI818" t="s">
        <v>1292</v>
      </c>
      <c r="AJ818" s="3">
        <v>19422</v>
      </c>
      <c r="AK818" t="s">
        <v>117</v>
      </c>
      <c r="AM818">
        <v>19259248900</v>
      </c>
      <c r="AO818" t="s">
        <v>2882</v>
      </c>
      <c r="AP818" t="s">
        <v>141</v>
      </c>
      <c r="AQ818" t="s">
        <v>1297</v>
      </c>
      <c r="AR818" t="s">
        <v>1298</v>
      </c>
      <c r="AS818" t="s">
        <v>1014</v>
      </c>
      <c r="AT818" t="s">
        <v>1299</v>
      </c>
      <c r="AU818" t="s">
        <v>1300</v>
      </c>
      <c r="AV818" t="s">
        <v>1301</v>
      </c>
      <c r="AW818" t="s">
        <v>716</v>
      </c>
      <c r="AX818" s="3">
        <v>12207</v>
      </c>
      <c r="AY818" t="s">
        <v>117</v>
      </c>
      <c r="BA818">
        <v>15187012770</v>
      </c>
      <c r="BC818" t="s">
        <v>1302</v>
      </c>
      <c r="BD818" t="s">
        <v>1303</v>
      </c>
      <c r="BE818" t="s">
        <v>716</v>
      </c>
      <c r="BF818" t="s">
        <v>1304</v>
      </c>
      <c r="BG818" t="s">
        <v>299</v>
      </c>
      <c r="BH818" s="1">
        <v>44131.833333333336</v>
      </c>
      <c r="BI818">
        <v>40</v>
      </c>
      <c r="BJ818">
        <v>0</v>
      </c>
      <c r="BK818">
        <v>8</v>
      </c>
      <c r="BL818">
        <v>8</v>
      </c>
      <c r="BM818">
        <v>8</v>
      </c>
      <c r="BN818">
        <v>8</v>
      </c>
      <c r="BO818">
        <v>8</v>
      </c>
      <c r="BP818">
        <v>0</v>
      </c>
      <c r="BQ818" t="str">
        <f>"7:00 AM"</f>
        <v>7:00 AM</v>
      </c>
      <c r="BR818" t="str">
        <f>"3:30 PM"</f>
        <v>3:30 PM</v>
      </c>
      <c r="BS818" t="s">
        <v>120</v>
      </c>
      <c r="BT818">
        <v>0</v>
      </c>
      <c r="BU818">
        <v>0</v>
      </c>
      <c r="BV818" t="s">
        <v>113</v>
      </c>
      <c r="BW818">
        <v>0</v>
      </c>
      <c r="BX818" t="s">
        <v>1305</v>
      </c>
      <c r="BY818" t="s">
        <v>4545</v>
      </c>
      <c r="CA818" t="s">
        <v>4546</v>
      </c>
      <c r="CB818" t="s">
        <v>299</v>
      </c>
      <c r="CC818" s="3">
        <v>94588</v>
      </c>
      <c r="CD818" t="s">
        <v>1484</v>
      </c>
      <c r="CE818" t="s">
        <v>1485</v>
      </c>
      <c r="CF818" s="4">
        <v>21.12</v>
      </c>
      <c r="CH818" s="4">
        <v>31.68</v>
      </c>
      <c r="CJ818" t="s">
        <v>123</v>
      </c>
      <c r="CK818" t="s">
        <v>1310</v>
      </c>
      <c r="CL818" t="s">
        <v>4548</v>
      </c>
      <c r="CO818" t="s">
        <v>124</v>
      </c>
      <c r="CP818" t="s">
        <v>121</v>
      </c>
      <c r="CQ818" t="s">
        <v>121</v>
      </c>
      <c r="CR818" t="s">
        <v>121</v>
      </c>
      <c r="CS818" t="s">
        <v>113</v>
      </c>
      <c r="CT818" t="s">
        <v>121</v>
      </c>
      <c r="CU818" t="s">
        <v>113</v>
      </c>
      <c r="CV818" t="s">
        <v>1312</v>
      </c>
      <c r="CW818" t="str">
        <f>"19259248900"</f>
        <v>19259248900</v>
      </c>
      <c r="CX818" t="s">
        <v>2882</v>
      </c>
      <c r="CY818" t="s">
        <v>124</v>
      </c>
      <c r="CZ818" t="s">
        <v>126</v>
      </c>
      <c r="DA818" t="s">
        <v>113</v>
      </c>
      <c r="DB818" t="s">
        <v>113</v>
      </c>
      <c r="DC818" t="s">
        <v>121</v>
      </c>
      <c r="DD818" t="s">
        <v>113</v>
      </c>
    </row>
    <row r="819" spans="1:113" ht="15" customHeight="1" x14ac:dyDescent="0.25">
      <c r="A819" t="s">
        <v>11971</v>
      </c>
      <c r="B819" t="s">
        <v>835</v>
      </c>
      <c r="C819" s="1">
        <v>44132.490043749996</v>
      </c>
      <c r="D819" s="1">
        <v>44147</v>
      </c>
      <c r="E819" t="s">
        <v>113</v>
      </c>
      <c r="F819" t="s">
        <v>587</v>
      </c>
      <c r="G819" t="s">
        <v>12786</v>
      </c>
      <c r="H819" t="s">
        <v>131</v>
      </c>
      <c r="I819">
        <v>10</v>
      </c>
      <c r="K819" s="1">
        <v>44207</v>
      </c>
      <c r="L819" s="1">
        <v>44510</v>
      </c>
      <c r="O819" t="s">
        <v>115</v>
      </c>
      <c r="P819" t="s">
        <v>1643</v>
      </c>
      <c r="R819" t="s">
        <v>9554</v>
      </c>
      <c r="T819" t="s">
        <v>9555</v>
      </c>
      <c r="U819" t="s">
        <v>878</v>
      </c>
      <c r="V819" s="3">
        <v>19939</v>
      </c>
      <c r="W819" t="s">
        <v>117</v>
      </c>
      <c r="Y819">
        <v>13014820300</v>
      </c>
      <c r="AA819">
        <v>56173</v>
      </c>
      <c r="AB819" t="s">
        <v>1646</v>
      </c>
      <c r="AC819" t="s">
        <v>1647</v>
      </c>
      <c r="AE819" t="s">
        <v>1648</v>
      </c>
      <c r="AF819" t="s">
        <v>9554</v>
      </c>
      <c r="AH819" t="s">
        <v>9555</v>
      </c>
      <c r="AI819" t="s">
        <v>878</v>
      </c>
      <c r="AJ819" s="3">
        <v>19939</v>
      </c>
      <c r="AK819" t="s">
        <v>117</v>
      </c>
      <c r="AM819">
        <v>13025372771</v>
      </c>
      <c r="AO819" t="s">
        <v>517</v>
      </c>
      <c r="AP819" t="s">
        <v>239</v>
      </c>
      <c r="AQ819" t="s">
        <v>1258</v>
      </c>
      <c r="AR819" t="s">
        <v>164</v>
      </c>
      <c r="AS819" t="s">
        <v>972</v>
      </c>
      <c r="AT819" t="s">
        <v>1259</v>
      </c>
      <c r="AU819" t="s">
        <v>1260</v>
      </c>
      <c r="AV819" t="s">
        <v>329</v>
      </c>
      <c r="AW819" t="s">
        <v>158</v>
      </c>
      <c r="AX819" s="3">
        <v>75231</v>
      </c>
      <c r="AY819" t="s">
        <v>117</v>
      </c>
      <c r="BA819">
        <v>12145265665</v>
      </c>
      <c r="BC819" t="s">
        <v>1261</v>
      </c>
      <c r="BD819" t="s">
        <v>1262</v>
      </c>
      <c r="BG819" t="s">
        <v>878</v>
      </c>
      <c r="BH819" s="1">
        <v>44131.833333333336</v>
      </c>
      <c r="BI819">
        <v>40</v>
      </c>
      <c r="BJ819">
        <v>0</v>
      </c>
      <c r="BK819">
        <v>8</v>
      </c>
      <c r="BL819">
        <v>8</v>
      </c>
      <c r="BM819">
        <v>8</v>
      </c>
      <c r="BN819">
        <v>8</v>
      </c>
      <c r="BO819">
        <v>8</v>
      </c>
      <c r="BP819">
        <v>0</v>
      </c>
      <c r="BQ819" t="str">
        <f>"6:30 AM"</f>
        <v>6:30 AM</v>
      </c>
      <c r="BR819" t="str">
        <f>"3:30 PM"</f>
        <v>3:30 PM</v>
      </c>
      <c r="BS819" t="s">
        <v>120</v>
      </c>
      <c r="BT819">
        <v>0</v>
      </c>
      <c r="BU819">
        <v>0</v>
      </c>
      <c r="BV819" t="s">
        <v>113</v>
      </c>
      <c r="BW819">
        <v>0</v>
      </c>
      <c r="BX819" t="s">
        <v>1650</v>
      </c>
      <c r="BY819" t="s">
        <v>9554</v>
      </c>
      <c r="CA819" t="s">
        <v>9555</v>
      </c>
      <c r="CB819" t="s">
        <v>878</v>
      </c>
      <c r="CC819" s="3">
        <v>19939</v>
      </c>
      <c r="CD819" t="s">
        <v>2883</v>
      </c>
      <c r="CE819" t="s">
        <v>6055</v>
      </c>
      <c r="CF819" s="4">
        <v>14.16</v>
      </c>
      <c r="CH819" s="4">
        <v>21.24</v>
      </c>
      <c r="CJ819" t="s">
        <v>123</v>
      </c>
      <c r="CK819" t="s">
        <v>1653</v>
      </c>
      <c r="CL819" t="s">
        <v>9556</v>
      </c>
      <c r="CO819" t="s">
        <v>124</v>
      </c>
      <c r="CP819" t="s">
        <v>121</v>
      </c>
      <c r="CQ819" t="s">
        <v>121</v>
      </c>
      <c r="CR819" t="s">
        <v>121</v>
      </c>
      <c r="CS819" t="s">
        <v>121</v>
      </c>
      <c r="CT819" t="s">
        <v>121</v>
      </c>
      <c r="CU819" t="s">
        <v>121</v>
      </c>
      <c r="CV819" t="s">
        <v>11972</v>
      </c>
      <c r="CW819" t="str">
        <f>"13028565230"</f>
        <v>13028565230</v>
      </c>
      <c r="CX819" t="s">
        <v>9558</v>
      </c>
      <c r="CY819" t="s">
        <v>124</v>
      </c>
      <c r="CZ819" t="s">
        <v>126</v>
      </c>
      <c r="DA819" t="s">
        <v>113</v>
      </c>
      <c r="DB819" t="s">
        <v>113</v>
      </c>
      <c r="DC819" t="s">
        <v>121</v>
      </c>
      <c r="DD819" t="s">
        <v>113</v>
      </c>
      <c r="DE819" t="s">
        <v>1271</v>
      </c>
      <c r="DF819" t="s">
        <v>1272</v>
      </c>
      <c r="DH819" t="s">
        <v>1262</v>
      </c>
      <c r="DI819" t="s">
        <v>1261</v>
      </c>
    </row>
    <row r="820" spans="1:113" ht="15" customHeight="1" x14ac:dyDescent="0.25">
      <c r="A820" t="s">
        <v>8680</v>
      </c>
      <c r="B820" t="s">
        <v>129</v>
      </c>
      <c r="C820" s="1">
        <v>44132.572392708331</v>
      </c>
      <c r="D820" s="1">
        <v>44173</v>
      </c>
      <c r="E820" t="s">
        <v>113</v>
      </c>
      <c r="F820" t="s">
        <v>587</v>
      </c>
      <c r="G820" t="s">
        <v>12786</v>
      </c>
      <c r="H820" t="s">
        <v>131</v>
      </c>
      <c r="I820">
        <v>18</v>
      </c>
      <c r="J820">
        <v>18</v>
      </c>
      <c r="K820" s="1">
        <v>44216</v>
      </c>
      <c r="L820" s="1">
        <v>44501</v>
      </c>
      <c r="M820" s="1">
        <v>44216</v>
      </c>
      <c r="N820" s="1">
        <v>44501</v>
      </c>
      <c r="O820" t="s">
        <v>115</v>
      </c>
      <c r="P820" t="s">
        <v>8681</v>
      </c>
      <c r="R820" t="s">
        <v>8682</v>
      </c>
      <c r="S820" t="s">
        <v>8683</v>
      </c>
      <c r="T820" t="s">
        <v>157</v>
      </c>
      <c r="U820" t="s">
        <v>158</v>
      </c>
      <c r="V820" s="3">
        <v>78735</v>
      </c>
      <c r="W820" t="s">
        <v>117</v>
      </c>
      <c r="Y820">
        <v>18776249781</v>
      </c>
      <c r="AA820">
        <v>56173</v>
      </c>
      <c r="AB820" t="s">
        <v>1394</v>
      </c>
      <c r="AC820" t="s">
        <v>3403</v>
      </c>
      <c r="AE820" t="s">
        <v>263</v>
      </c>
      <c r="AF820" t="s">
        <v>8682</v>
      </c>
      <c r="AG820" t="s">
        <v>8683</v>
      </c>
      <c r="AH820" t="s">
        <v>157</v>
      </c>
      <c r="AI820" t="s">
        <v>158</v>
      </c>
      <c r="AJ820" s="3">
        <v>78735</v>
      </c>
      <c r="AK820" t="s">
        <v>117</v>
      </c>
      <c r="AM820">
        <v>18776249781</v>
      </c>
      <c r="AO820" t="s">
        <v>124</v>
      </c>
      <c r="AP820" t="s">
        <v>141</v>
      </c>
      <c r="AQ820" t="s">
        <v>162</v>
      </c>
      <c r="AR820" t="s">
        <v>163</v>
      </c>
      <c r="AS820" t="s">
        <v>164</v>
      </c>
      <c r="AT820" t="s">
        <v>6838</v>
      </c>
      <c r="AU820" t="s">
        <v>166</v>
      </c>
      <c r="AV820" t="s">
        <v>157</v>
      </c>
      <c r="AW820" t="s">
        <v>158</v>
      </c>
      <c r="AX820" s="3">
        <v>78746</v>
      </c>
      <c r="AY820" t="s">
        <v>117</v>
      </c>
      <c r="BA820">
        <v>15123470007</v>
      </c>
      <c r="BC820" t="s">
        <v>167</v>
      </c>
      <c r="BD820" t="s">
        <v>6373</v>
      </c>
      <c r="BE820" t="s">
        <v>158</v>
      </c>
      <c r="BF820" t="s">
        <v>169</v>
      </c>
      <c r="BG820" t="s">
        <v>158</v>
      </c>
      <c r="BH820" s="1">
        <v>44131.833333333336</v>
      </c>
      <c r="BI820">
        <v>40</v>
      </c>
      <c r="BJ820">
        <v>0</v>
      </c>
      <c r="BK820">
        <v>8</v>
      </c>
      <c r="BL820">
        <v>8</v>
      </c>
      <c r="BM820">
        <v>8</v>
      </c>
      <c r="BN820">
        <v>8</v>
      </c>
      <c r="BO820">
        <v>8</v>
      </c>
      <c r="BP820">
        <v>0</v>
      </c>
      <c r="BQ820" t="str">
        <f>"6:30 AM"</f>
        <v>6:30 AM</v>
      </c>
      <c r="BR820" t="str">
        <f>"2:30 PM"</f>
        <v>2:30 PM</v>
      </c>
      <c r="BS820" t="s">
        <v>120</v>
      </c>
      <c r="BT820">
        <v>0</v>
      </c>
      <c r="BU820">
        <v>2</v>
      </c>
      <c r="BV820" t="s">
        <v>113</v>
      </c>
      <c r="BW820">
        <v>0</v>
      </c>
      <c r="BX820" t="s">
        <v>120</v>
      </c>
      <c r="BY820" t="s">
        <v>8682</v>
      </c>
      <c r="BZ820" t="s">
        <v>8683</v>
      </c>
      <c r="CA820" t="s">
        <v>8684</v>
      </c>
      <c r="CB820" t="s">
        <v>158</v>
      </c>
      <c r="CC820" s="3">
        <v>78735</v>
      </c>
      <c r="CD820" t="s">
        <v>1514</v>
      </c>
      <c r="CE820" t="s">
        <v>172</v>
      </c>
      <c r="CF820" s="4">
        <v>14.63</v>
      </c>
      <c r="CG820" s="4">
        <v>19.63</v>
      </c>
      <c r="CH820" s="4">
        <v>21.95</v>
      </c>
      <c r="CI820" s="4">
        <v>29.45</v>
      </c>
      <c r="CJ820" t="s">
        <v>123</v>
      </c>
      <c r="CK820" t="s">
        <v>8685</v>
      </c>
      <c r="CL820" t="s">
        <v>8686</v>
      </c>
      <c r="CO820" t="s">
        <v>124</v>
      </c>
      <c r="CP820" t="s">
        <v>121</v>
      </c>
      <c r="CQ820" t="s">
        <v>121</v>
      </c>
      <c r="CR820" t="s">
        <v>121</v>
      </c>
      <c r="CS820" t="s">
        <v>121</v>
      </c>
      <c r="CT820" t="s">
        <v>121</v>
      </c>
      <c r="CU820" t="s">
        <v>113</v>
      </c>
      <c r="CV820" t="s">
        <v>124</v>
      </c>
      <c r="CW820" t="str">
        <f>"18776249781"</f>
        <v>18776249781</v>
      </c>
      <c r="CX820" t="s">
        <v>8687</v>
      </c>
      <c r="CY820" t="s">
        <v>124</v>
      </c>
      <c r="CZ820" t="s">
        <v>126</v>
      </c>
      <c r="DA820" t="s">
        <v>113</v>
      </c>
      <c r="DB820" t="s">
        <v>113</v>
      </c>
      <c r="DC820" t="s">
        <v>121</v>
      </c>
      <c r="DD820" t="s">
        <v>113</v>
      </c>
    </row>
    <row r="821" spans="1:113" ht="15" customHeight="1" x14ac:dyDescent="0.25">
      <c r="A821" t="s">
        <v>11409</v>
      </c>
      <c r="B821" t="s">
        <v>129</v>
      </c>
      <c r="C821" s="1">
        <v>44132.58594247685</v>
      </c>
      <c r="D821" s="1">
        <v>44172</v>
      </c>
      <c r="E821" t="s">
        <v>121</v>
      </c>
      <c r="F821" t="s">
        <v>587</v>
      </c>
      <c r="G821" t="s">
        <v>12786</v>
      </c>
      <c r="H821" t="s">
        <v>131</v>
      </c>
      <c r="I821">
        <v>26</v>
      </c>
      <c r="J821">
        <v>26</v>
      </c>
      <c r="K821" s="1">
        <v>44222</v>
      </c>
      <c r="L821" s="1">
        <v>44525</v>
      </c>
      <c r="M821" s="1">
        <v>44222</v>
      </c>
      <c r="N821" s="1">
        <v>44525</v>
      </c>
      <c r="O821" t="s">
        <v>132</v>
      </c>
      <c r="P821" t="s">
        <v>11410</v>
      </c>
      <c r="R821" t="s">
        <v>11411</v>
      </c>
      <c r="T821" t="s">
        <v>3871</v>
      </c>
      <c r="U821" t="s">
        <v>1047</v>
      </c>
      <c r="V821" s="3">
        <v>63132</v>
      </c>
      <c r="W821" t="s">
        <v>117</v>
      </c>
      <c r="Y821">
        <v>13144282040</v>
      </c>
      <c r="AA821">
        <v>56173</v>
      </c>
      <c r="AB821" t="s">
        <v>11412</v>
      </c>
      <c r="AC821" t="s">
        <v>4060</v>
      </c>
      <c r="AD821" t="s">
        <v>5213</v>
      </c>
      <c r="AE821" t="s">
        <v>2756</v>
      </c>
      <c r="AF821" t="s">
        <v>11411</v>
      </c>
      <c r="AH821" t="s">
        <v>3871</v>
      </c>
      <c r="AI821" t="s">
        <v>1047</v>
      </c>
      <c r="AJ821" s="3">
        <v>63132</v>
      </c>
      <c r="AK821" t="s">
        <v>117</v>
      </c>
      <c r="AM821">
        <v>13144282040</v>
      </c>
      <c r="AO821" t="s">
        <v>11413</v>
      </c>
      <c r="AP821" t="s">
        <v>239</v>
      </c>
      <c r="AQ821" t="s">
        <v>1031</v>
      </c>
      <c r="AR821" t="s">
        <v>1032</v>
      </c>
      <c r="AS821" t="s">
        <v>1033</v>
      </c>
      <c r="AT821" t="s">
        <v>1034</v>
      </c>
      <c r="AU821" t="s">
        <v>1035</v>
      </c>
      <c r="AV821" t="s">
        <v>1036</v>
      </c>
      <c r="AW821" t="s">
        <v>158</v>
      </c>
      <c r="AX821" s="3">
        <v>75033</v>
      </c>
      <c r="AY821" t="s">
        <v>117</v>
      </c>
      <c r="BA821">
        <v>19727789690</v>
      </c>
      <c r="BC821" t="s">
        <v>1323</v>
      </c>
      <c r="BD821" t="s">
        <v>1038</v>
      </c>
      <c r="BG821" t="s">
        <v>1047</v>
      </c>
      <c r="BH821" s="1">
        <v>44131.833333333336</v>
      </c>
      <c r="BI821">
        <v>40</v>
      </c>
      <c r="BJ821">
        <v>0</v>
      </c>
      <c r="BK821">
        <v>8</v>
      </c>
      <c r="BL821">
        <v>8</v>
      </c>
      <c r="BM821">
        <v>8</v>
      </c>
      <c r="BN821">
        <v>8</v>
      </c>
      <c r="BO821">
        <v>8</v>
      </c>
      <c r="BP821">
        <v>0</v>
      </c>
      <c r="BQ821" t="str">
        <f>"7:30 AM"</f>
        <v>7:30 AM</v>
      </c>
      <c r="BR821" t="str">
        <f>"4:30 PM"</f>
        <v>4:30 PM</v>
      </c>
      <c r="BS821" t="s">
        <v>120</v>
      </c>
      <c r="BT821">
        <v>0</v>
      </c>
      <c r="BU821">
        <v>0</v>
      </c>
      <c r="BV821" t="s">
        <v>113</v>
      </c>
      <c r="BW821">
        <v>0</v>
      </c>
      <c r="BX821" t="s">
        <v>11414</v>
      </c>
      <c r="BY821" t="s">
        <v>11411</v>
      </c>
      <c r="CA821" t="s">
        <v>3871</v>
      </c>
      <c r="CB821" t="s">
        <v>1047</v>
      </c>
      <c r="CC821" s="3">
        <v>63132</v>
      </c>
      <c r="CD821" t="s">
        <v>1372</v>
      </c>
      <c r="CE821" t="s">
        <v>1056</v>
      </c>
      <c r="CF821" s="4">
        <v>15.37</v>
      </c>
      <c r="CH821" s="4">
        <v>23.06</v>
      </c>
      <c r="CJ821" t="s">
        <v>123</v>
      </c>
      <c r="CK821" t="s">
        <v>1327</v>
      </c>
      <c r="CL821" t="s">
        <v>11415</v>
      </c>
      <c r="CO821" t="s">
        <v>124</v>
      </c>
      <c r="CP821" t="s">
        <v>121</v>
      </c>
      <c r="CQ821" t="s">
        <v>121</v>
      </c>
      <c r="CR821" t="s">
        <v>121</v>
      </c>
      <c r="CS821" t="s">
        <v>121</v>
      </c>
      <c r="CT821" t="s">
        <v>121</v>
      </c>
      <c r="CU821" t="s">
        <v>113</v>
      </c>
      <c r="CV821" t="s">
        <v>120</v>
      </c>
      <c r="CW821" t="str">
        <f>"13144282040"</f>
        <v>13144282040</v>
      </c>
      <c r="CX821" t="s">
        <v>124</v>
      </c>
      <c r="CY821" t="s">
        <v>8153</v>
      </c>
      <c r="CZ821" t="s">
        <v>126</v>
      </c>
      <c r="DA821" t="s">
        <v>113</v>
      </c>
      <c r="DB821" t="s">
        <v>121</v>
      </c>
      <c r="DC821" t="s">
        <v>121</v>
      </c>
      <c r="DD821" t="s">
        <v>113</v>
      </c>
    </row>
    <row r="822" spans="1:113" ht="15" customHeight="1" x14ac:dyDescent="0.25">
      <c r="A822" t="s">
        <v>7413</v>
      </c>
      <c r="B822" t="s">
        <v>835</v>
      </c>
      <c r="C822" s="1">
        <v>44132.604416319446</v>
      </c>
      <c r="D822" s="1">
        <v>44147</v>
      </c>
      <c r="E822" t="s">
        <v>113</v>
      </c>
      <c r="F822" t="s">
        <v>587</v>
      </c>
      <c r="G822" t="s">
        <v>12786</v>
      </c>
      <c r="H822" t="s">
        <v>131</v>
      </c>
      <c r="I822">
        <v>8</v>
      </c>
      <c r="K822" s="1">
        <v>44207</v>
      </c>
      <c r="L822" s="1">
        <v>44510</v>
      </c>
      <c r="O822" t="s">
        <v>132</v>
      </c>
      <c r="P822" t="s">
        <v>1643</v>
      </c>
      <c r="R822" t="s">
        <v>7414</v>
      </c>
      <c r="T822" t="s">
        <v>7415</v>
      </c>
      <c r="U822" t="s">
        <v>1292</v>
      </c>
      <c r="V822" s="3">
        <v>17055</v>
      </c>
      <c r="W822" t="s">
        <v>117</v>
      </c>
      <c r="Y822">
        <v>13014820300</v>
      </c>
      <c r="AA822">
        <v>56173</v>
      </c>
      <c r="AB822" t="s">
        <v>1646</v>
      </c>
      <c r="AC822" t="s">
        <v>1647</v>
      </c>
      <c r="AE822" t="s">
        <v>1689</v>
      </c>
      <c r="AF822" t="s">
        <v>7414</v>
      </c>
      <c r="AH822" t="s">
        <v>7415</v>
      </c>
      <c r="AI822" t="s">
        <v>1292</v>
      </c>
      <c r="AJ822" s="3">
        <v>17055</v>
      </c>
      <c r="AK822" t="s">
        <v>117</v>
      </c>
      <c r="AM822">
        <v>17174094158</v>
      </c>
      <c r="AO822" t="s">
        <v>124</v>
      </c>
      <c r="AP822" t="s">
        <v>239</v>
      </c>
      <c r="AQ822" t="s">
        <v>1258</v>
      </c>
      <c r="AR822" t="s">
        <v>164</v>
      </c>
      <c r="AS822" t="s">
        <v>972</v>
      </c>
      <c r="AT822" t="s">
        <v>1690</v>
      </c>
      <c r="AU822" t="s">
        <v>1260</v>
      </c>
      <c r="AV822" t="s">
        <v>329</v>
      </c>
      <c r="AW822" t="s">
        <v>158</v>
      </c>
      <c r="AX822" s="3">
        <v>75231</v>
      </c>
      <c r="AY822" t="s">
        <v>117</v>
      </c>
      <c r="BA822">
        <v>12145265665</v>
      </c>
      <c r="BC822" t="s">
        <v>1691</v>
      </c>
      <c r="BD822" t="s">
        <v>1262</v>
      </c>
      <c r="BG822" t="s">
        <v>1292</v>
      </c>
      <c r="BH822" s="1">
        <v>44131.833333333336</v>
      </c>
      <c r="BI822">
        <v>40</v>
      </c>
      <c r="BJ822">
        <v>0</v>
      </c>
      <c r="BK822">
        <v>8</v>
      </c>
      <c r="BL822">
        <v>8</v>
      </c>
      <c r="BM822">
        <v>8</v>
      </c>
      <c r="BN822">
        <v>8</v>
      </c>
      <c r="BO822">
        <v>8</v>
      </c>
      <c r="BP822">
        <v>0</v>
      </c>
      <c r="BQ822" t="str">
        <f>"6:30 AM"</f>
        <v>6:30 AM</v>
      </c>
      <c r="BR822" t="str">
        <f>"3:30 PM"</f>
        <v>3:30 PM</v>
      </c>
      <c r="BS822" t="s">
        <v>120</v>
      </c>
      <c r="BT822">
        <v>0</v>
      </c>
      <c r="BU822">
        <v>0</v>
      </c>
      <c r="BV822" t="s">
        <v>113</v>
      </c>
      <c r="BW822">
        <v>0</v>
      </c>
      <c r="BX822" s="2" t="s">
        <v>7416</v>
      </c>
      <c r="BY822" t="s">
        <v>7414</v>
      </c>
      <c r="CA822" t="s">
        <v>7415</v>
      </c>
      <c r="CB822" t="s">
        <v>1292</v>
      </c>
      <c r="CC822" s="3">
        <v>17055</v>
      </c>
      <c r="CD822" t="s">
        <v>7417</v>
      </c>
      <c r="CE822" t="s">
        <v>7418</v>
      </c>
      <c r="CF822" s="4">
        <v>15.44</v>
      </c>
      <c r="CG822" s="4">
        <v>15.44</v>
      </c>
      <c r="CH822" s="4">
        <v>23.16</v>
      </c>
      <c r="CI822" s="4">
        <v>23.16</v>
      </c>
      <c r="CJ822" t="s">
        <v>123</v>
      </c>
      <c r="CK822" t="s">
        <v>1267</v>
      </c>
      <c r="CL822" t="s">
        <v>7419</v>
      </c>
      <c r="CO822" t="s">
        <v>124</v>
      </c>
      <c r="CP822" t="s">
        <v>121</v>
      </c>
      <c r="CQ822" t="s">
        <v>121</v>
      </c>
      <c r="CR822" t="s">
        <v>121</v>
      </c>
      <c r="CS822" t="s">
        <v>121</v>
      </c>
      <c r="CT822" t="s">
        <v>121</v>
      </c>
      <c r="CU822" t="s">
        <v>121</v>
      </c>
      <c r="CV822" t="s">
        <v>7420</v>
      </c>
      <c r="CW822" t="str">
        <f>"N/A"</f>
        <v>N/A</v>
      </c>
      <c r="CX822" t="s">
        <v>7421</v>
      </c>
      <c r="CY822" t="s">
        <v>7422</v>
      </c>
      <c r="CZ822" t="s">
        <v>126</v>
      </c>
      <c r="DA822" t="s">
        <v>113</v>
      </c>
      <c r="DB822" t="s">
        <v>113</v>
      </c>
      <c r="DC822" t="s">
        <v>121</v>
      </c>
      <c r="DD822" t="s">
        <v>113</v>
      </c>
      <c r="DE822" t="s">
        <v>1698</v>
      </c>
      <c r="DF822" t="s">
        <v>1699</v>
      </c>
      <c r="DH822" t="s">
        <v>1262</v>
      </c>
      <c r="DI822" t="s">
        <v>1691</v>
      </c>
    </row>
    <row r="823" spans="1:113" ht="15" customHeight="1" x14ac:dyDescent="0.25">
      <c r="A823" t="s">
        <v>10121</v>
      </c>
      <c r="B823" t="s">
        <v>835</v>
      </c>
      <c r="C823" s="1">
        <v>44132.609277083335</v>
      </c>
      <c r="D823" s="1">
        <v>44147</v>
      </c>
      <c r="E823" t="s">
        <v>113</v>
      </c>
      <c r="F823" t="s">
        <v>587</v>
      </c>
      <c r="G823" t="s">
        <v>12786</v>
      </c>
      <c r="H823" t="s">
        <v>131</v>
      </c>
      <c r="I823">
        <v>9</v>
      </c>
      <c r="K823" s="1">
        <v>44207</v>
      </c>
      <c r="L823" s="1">
        <v>44510</v>
      </c>
      <c r="O823" t="s">
        <v>132</v>
      </c>
      <c r="P823" t="s">
        <v>1643</v>
      </c>
      <c r="R823" t="s">
        <v>5245</v>
      </c>
      <c r="T823" t="s">
        <v>5246</v>
      </c>
      <c r="U823" t="s">
        <v>1292</v>
      </c>
      <c r="V823" s="3">
        <v>19374</v>
      </c>
      <c r="W823" t="s">
        <v>117</v>
      </c>
      <c r="Y823">
        <v>16109252711</v>
      </c>
      <c r="AA823">
        <v>56173</v>
      </c>
      <c r="AB823" t="s">
        <v>1646</v>
      </c>
      <c r="AC823" t="s">
        <v>1647</v>
      </c>
      <c r="AE823" t="s">
        <v>1689</v>
      </c>
      <c r="AF823" t="s">
        <v>5245</v>
      </c>
      <c r="AH823" t="s">
        <v>5246</v>
      </c>
      <c r="AI823" t="s">
        <v>1292</v>
      </c>
      <c r="AJ823" s="3">
        <v>19374</v>
      </c>
      <c r="AK823" t="s">
        <v>117</v>
      </c>
      <c r="AM823">
        <v>16109252711</v>
      </c>
      <c r="AO823" t="s">
        <v>124</v>
      </c>
      <c r="AP823" t="s">
        <v>239</v>
      </c>
      <c r="AQ823" t="s">
        <v>1258</v>
      </c>
      <c r="AR823" t="s">
        <v>164</v>
      </c>
      <c r="AS823" t="s">
        <v>972</v>
      </c>
      <c r="AT823" t="s">
        <v>1690</v>
      </c>
      <c r="AU823" t="s">
        <v>1260</v>
      </c>
      <c r="AV823" t="s">
        <v>329</v>
      </c>
      <c r="AW823" t="s">
        <v>158</v>
      </c>
      <c r="AX823" s="3">
        <v>75231</v>
      </c>
      <c r="AY823" t="s">
        <v>117</v>
      </c>
      <c r="BA823">
        <v>12145265665</v>
      </c>
      <c r="BC823" t="s">
        <v>1691</v>
      </c>
      <c r="BD823" t="s">
        <v>1262</v>
      </c>
      <c r="BG823" t="s">
        <v>1292</v>
      </c>
      <c r="BH823" s="1">
        <v>44131.833333333336</v>
      </c>
      <c r="BI823">
        <v>40</v>
      </c>
      <c r="BJ823">
        <v>0</v>
      </c>
      <c r="BK823">
        <v>8</v>
      </c>
      <c r="BL823">
        <v>8</v>
      </c>
      <c r="BM823">
        <v>8</v>
      </c>
      <c r="BN823">
        <v>8</v>
      </c>
      <c r="BO823">
        <v>8</v>
      </c>
      <c r="BP823">
        <v>0</v>
      </c>
      <c r="BQ823" t="str">
        <f>"6:30 AM"</f>
        <v>6:30 AM</v>
      </c>
      <c r="BR823" t="str">
        <f>"3:30 PM"</f>
        <v>3:30 PM</v>
      </c>
      <c r="BS823" t="s">
        <v>120</v>
      </c>
      <c r="BT823">
        <v>0</v>
      </c>
      <c r="BU823">
        <v>0</v>
      </c>
      <c r="BV823" t="s">
        <v>113</v>
      </c>
      <c r="BW823">
        <v>0</v>
      </c>
      <c r="BX823" s="2" t="s">
        <v>1692</v>
      </c>
      <c r="BY823" t="s">
        <v>5245</v>
      </c>
      <c r="CA823" t="s">
        <v>5246</v>
      </c>
      <c r="CB823" t="s">
        <v>1292</v>
      </c>
      <c r="CC823" s="3">
        <v>19374</v>
      </c>
      <c r="CD823" t="s">
        <v>1744</v>
      </c>
      <c r="CE823" t="s">
        <v>1557</v>
      </c>
      <c r="CF823" s="4">
        <v>16.600000000000001</v>
      </c>
      <c r="CG823" s="4">
        <v>16.600000000000001</v>
      </c>
      <c r="CH823" s="4">
        <v>24.9</v>
      </c>
      <c r="CI823" s="4">
        <v>24.9</v>
      </c>
      <c r="CJ823" t="s">
        <v>123</v>
      </c>
      <c r="CK823" t="s">
        <v>1653</v>
      </c>
      <c r="CL823" t="s">
        <v>5249</v>
      </c>
      <c r="CO823" t="s">
        <v>124</v>
      </c>
      <c r="CP823" t="s">
        <v>121</v>
      </c>
      <c r="CQ823" t="s">
        <v>121</v>
      </c>
      <c r="CR823" t="s">
        <v>121</v>
      </c>
      <c r="CS823" t="s">
        <v>121</v>
      </c>
      <c r="CT823" t="s">
        <v>121</v>
      </c>
      <c r="CU823" t="s">
        <v>121</v>
      </c>
      <c r="CV823" t="s">
        <v>5250</v>
      </c>
      <c r="CW823" t="str">
        <f>"N/A"</f>
        <v>N/A</v>
      </c>
      <c r="CX823" t="s">
        <v>10122</v>
      </c>
      <c r="CY823" t="s">
        <v>7422</v>
      </c>
      <c r="CZ823" t="s">
        <v>126</v>
      </c>
      <c r="DA823" t="s">
        <v>113</v>
      </c>
      <c r="DB823" t="s">
        <v>113</v>
      </c>
      <c r="DC823" t="s">
        <v>121</v>
      </c>
      <c r="DD823" t="s">
        <v>113</v>
      </c>
      <c r="DE823" t="s">
        <v>1698</v>
      </c>
      <c r="DF823" t="s">
        <v>1699</v>
      </c>
      <c r="DH823" t="s">
        <v>1262</v>
      </c>
      <c r="DI823" t="s">
        <v>1691</v>
      </c>
    </row>
    <row r="824" spans="1:113" ht="15" customHeight="1" x14ac:dyDescent="0.25">
      <c r="A824" t="s">
        <v>6665</v>
      </c>
      <c r="B824" t="s">
        <v>835</v>
      </c>
      <c r="C824" s="1">
        <v>44132.620545601851</v>
      </c>
      <c r="D824" s="1">
        <v>44158</v>
      </c>
      <c r="E824" t="s">
        <v>113</v>
      </c>
      <c r="F824" t="s">
        <v>964</v>
      </c>
      <c r="G824" t="s">
        <v>12786</v>
      </c>
      <c r="H824" t="s">
        <v>131</v>
      </c>
      <c r="I824">
        <v>4</v>
      </c>
      <c r="K824" s="1">
        <v>44221</v>
      </c>
      <c r="L824" s="1">
        <v>44493</v>
      </c>
      <c r="O824" t="s">
        <v>115</v>
      </c>
      <c r="P824" t="s">
        <v>6666</v>
      </c>
      <c r="R824" t="s">
        <v>1289</v>
      </c>
      <c r="S824" t="s">
        <v>1290</v>
      </c>
      <c r="T824" t="s">
        <v>1291</v>
      </c>
      <c r="U824" t="s">
        <v>1292</v>
      </c>
      <c r="V824" s="3">
        <v>19422</v>
      </c>
      <c r="W824" t="s">
        <v>117</v>
      </c>
      <c r="Y824">
        <v>18182252323</v>
      </c>
      <c r="AA824">
        <v>56173</v>
      </c>
      <c r="AB824" t="s">
        <v>1293</v>
      </c>
      <c r="AC824" t="s">
        <v>1475</v>
      </c>
      <c r="AE824" t="s">
        <v>1476</v>
      </c>
      <c r="AF824" t="s">
        <v>1477</v>
      </c>
      <c r="AG824">
        <v>300</v>
      </c>
      <c r="AH824" t="s">
        <v>1291</v>
      </c>
      <c r="AI824" t="s">
        <v>1292</v>
      </c>
      <c r="AJ824" s="3">
        <v>19422</v>
      </c>
      <c r="AK824" t="s">
        <v>117</v>
      </c>
      <c r="AM824">
        <v>18182252323</v>
      </c>
      <c r="AO824" t="s">
        <v>1478</v>
      </c>
      <c r="AP824" t="s">
        <v>141</v>
      </c>
      <c r="AQ824" t="s">
        <v>1297</v>
      </c>
      <c r="AR824" t="s">
        <v>1298</v>
      </c>
      <c r="AS824" t="s">
        <v>1014</v>
      </c>
      <c r="AT824" t="s">
        <v>1299</v>
      </c>
      <c r="AU824" t="s">
        <v>1300</v>
      </c>
      <c r="AV824" t="s">
        <v>1301</v>
      </c>
      <c r="AW824" t="s">
        <v>716</v>
      </c>
      <c r="AX824" s="3">
        <v>12207</v>
      </c>
      <c r="AY824" t="s">
        <v>117</v>
      </c>
      <c r="BA824">
        <v>15187012770</v>
      </c>
      <c r="BC824" t="s">
        <v>1479</v>
      </c>
      <c r="BD824" t="s">
        <v>1480</v>
      </c>
      <c r="BE824" t="s">
        <v>716</v>
      </c>
      <c r="BF824" t="s">
        <v>1481</v>
      </c>
      <c r="BG824" t="s">
        <v>299</v>
      </c>
      <c r="BH824" s="1">
        <v>44131.833333333336</v>
      </c>
      <c r="BI824">
        <v>40</v>
      </c>
      <c r="BJ824">
        <v>0</v>
      </c>
      <c r="BK824">
        <v>8</v>
      </c>
      <c r="BL824">
        <v>8</v>
      </c>
      <c r="BM824">
        <v>8</v>
      </c>
      <c r="BN824">
        <v>8</v>
      </c>
      <c r="BO824">
        <v>8</v>
      </c>
      <c r="BP824">
        <v>0</v>
      </c>
      <c r="BQ824" t="str">
        <f>"7:00 AM"</f>
        <v>7:00 AM</v>
      </c>
      <c r="BR824" t="str">
        <f>"3:30 PM"</f>
        <v>3:30 PM</v>
      </c>
      <c r="BS824" t="s">
        <v>120</v>
      </c>
      <c r="BT824">
        <v>0</v>
      </c>
      <c r="BU824">
        <v>0</v>
      </c>
      <c r="BV824" t="s">
        <v>113</v>
      </c>
      <c r="BW824">
        <v>0</v>
      </c>
      <c r="BX824" t="s">
        <v>1305</v>
      </c>
      <c r="BY824" t="s">
        <v>6667</v>
      </c>
      <c r="CA824" t="s">
        <v>6668</v>
      </c>
      <c r="CB824" t="s">
        <v>299</v>
      </c>
      <c r="CC824" s="3">
        <v>94010</v>
      </c>
      <c r="CD824" t="s">
        <v>4984</v>
      </c>
      <c r="CE824" t="s">
        <v>1485</v>
      </c>
      <c r="CF824" s="4">
        <v>21.12</v>
      </c>
      <c r="CH824" s="4">
        <v>31.68</v>
      </c>
      <c r="CJ824" t="s">
        <v>123</v>
      </c>
      <c r="CK824" t="s">
        <v>1310</v>
      </c>
      <c r="CL824" t="s">
        <v>6669</v>
      </c>
      <c r="CO824" t="s">
        <v>124</v>
      </c>
      <c r="CP824" t="s">
        <v>121</v>
      </c>
      <c r="CQ824" t="s">
        <v>121</v>
      </c>
      <c r="CR824" t="s">
        <v>121</v>
      </c>
      <c r="CS824" t="s">
        <v>113</v>
      </c>
      <c r="CT824" t="s">
        <v>121</v>
      </c>
      <c r="CU824" t="s">
        <v>113</v>
      </c>
      <c r="CV824" t="s">
        <v>1312</v>
      </c>
      <c r="CW824" t="str">
        <f>"16502899324"</f>
        <v>16502899324</v>
      </c>
      <c r="CX824" t="s">
        <v>6670</v>
      </c>
      <c r="CY824" t="s">
        <v>124</v>
      </c>
      <c r="CZ824" t="s">
        <v>126</v>
      </c>
      <c r="DA824" t="s">
        <v>113</v>
      </c>
      <c r="DB824" t="s">
        <v>113</v>
      </c>
      <c r="DC824" t="s">
        <v>121</v>
      </c>
      <c r="DD824" t="s">
        <v>113</v>
      </c>
      <c r="DE824" t="s">
        <v>1488</v>
      </c>
      <c r="DF824" t="s">
        <v>1489</v>
      </c>
      <c r="DH824" t="s">
        <v>1480</v>
      </c>
      <c r="DI824" t="s">
        <v>1479</v>
      </c>
    </row>
    <row r="825" spans="1:113" ht="15" customHeight="1" x14ac:dyDescent="0.25">
      <c r="A825" t="s">
        <v>12633</v>
      </c>
      <c r="B825" t="s">
        <v>835</v>
      </c>
      <c r="C825" s="1">
        <v>44132.624807986111</v>
      </c>
      <c r="D825" s="1">
        <v>44158</v>
      </c>
      <c r="E825" t="s">
        <v>113</v>
      </c>
      <c r="F825" t="s">
        <v>964</v>
      </c>
      <c r="G825" t="s">
        <v>12786</v>
      </c>
      <c r="H825" t="s">
        <v>131</v>
      </c>
      <c r="I825">
        <v>5</v>
      </c>
      <c r="K825" s="1">
        <v>44221</v>
      </c>
      <c r="L825" s="1">
        <v>44493</v>
      </c>
      <c r="O825" t="s">
        <v>115</v>
      </c>
      <c r="P825" t="s">
        <v>12634</v>
      </c>
      <c r="R825" t="s">
        <v>1289</v>
      </c>
      <c r="S825" t="s">
        <v>1290</v>
      </c>
      <c r="T825" t="s">
        <v>1291</v>
      </c>
      <c r="U825" t="s">
        <v>1292</v>
      </c>
      <c r="V825" s="3">
        <v>19422</v>
      </c>
      <c r="W825" t="s">
        <v>117</v>
      </c>
      <c r="Y825">
        <v>18182252323</v>
      </c>
      <c r="AA825">
        <v>56173</v>
      </c>
      <c r="AB825" t="s">
        <v>1293</v>
      </c>
      <c r="AC825" t="s">
        <v>1475</v>
      </c>
      <c r="AE825" t="s">
        <v>1476</v>
      </c>
      <c r="AF825" t="s">
        <v>1477</v>
      </c>
      <c r="AG825">
        <v>300</v>
      </c>
      <c r="AH825" t="s">
        <v>1291</v>
      </c>
      <c r="AI825" t="s">
        <v>1292</v>
      </c>
      <c r="AJ825" s="3">
        <v>19422</v>
      </c>
      <c r="AK825" t="s">
        <v>117</v>
      </c>
      <c r="AM825">
        <v>18182252323</v>
      </c>
      <c r="AO825" t="s">
        <v>1478</v>
      </c>
      <c r="AP825" t="s">
        <v>141</v>
      </c>
      <c r="AQ825" t="s">
        <v>1297</v>
      </c>
      <c r="AR825" t="s">
        <v>1298</v>
      </c>
      <c r="AS825" t="s">
        <v>1014</v>
      </c>
      <c r="AT825" t="s">
        <v>1299</v>
      </c>
      <c r="AU825" t="s">
        <v>1300</v>
      </c>
      <c r="AV825" t="s">
        <v>1301</v>
      </c>
      <c r="AW825" t="s">
        <v>716</v>
      </c>
      <c r="AX825" s="3">
        <v>12207</v>
      </c>
      <c r="AY825" t="s">
        <v>117</v>
      </c>
      <c r="BA825">
        <v>15187012770</v>
      </c>
      <c r="BC825" t="s">
        <v>1479</v>
      </c>
      <c r="BD825" t="s">
        <v>1480</v>
      </c>
      <c r="BE825" t="s">
        <v>716</v>
      </c>
      <c r="BF825" t="s">
        <v>1481</v>
      </c>
      <c r="BG825" t="s">
        <v>299</v>
      </c>
      <c r="BH825" s="1">
        <v>44130.833333333336</v>
      </c>
      <c r="BI825">
        <v>40</v>
      </c>
      <c r="BJ825">
        <v>0</v>
      </c>
      <c r="BK825">
        <v>8</v>
      </c>
      <c r="BL825">
        <v>8</v>
      </c>
      <c r="BM825">
        <v>8</v>
      </c>
      <c r="BN825">
        <v>8</v>
      </c>
      <c r="BO825">
        <v>8</v>
      </c>
      <c r="BP825">
        <v>0</v>
      </c>
      <c r="BQ825" t="str">
        <f>"7:00 AM"</f>
        <v>7:00 AM</v>
      </c>
      <c r="BR825" t="str">
        <f>"3:30 PM"</f>
        <v>3:30 PM</v>
      </c>
      <c r="BS825" t="s">
        <v>120</v>
      </c>
      <c r="BT825">
        <v>0</v>
      </c>
      <c r="BU825">
        <v>0</v>
      </c>
      <c r="BV825" t="s">
        <v>113</v>
      </c>
      <c r="BW825">
        <v>0</v>
      </c>
      <c r="BX825" t="s">
        <v>1305</v>
      </c>
      <c r="BY825" t="s">
        <v>12635</v>
      </c>
      <c r="CA825" t="s">
        <v>12636</v>
      </c>
      <c r="CB825" t="s">
        <v>299</v>
      </c>
      <c r="CC825" s="3">
        <v>95054</v>
      </c>
      <c r="CD825" t="s">
        <v>3534</v>
      </c>
      <c r="CE825" t="s">
        <v>3535</v>
      </c>
      <c r="CF825" s="4">
        <v>21</v>
      </c>
      <c r="CH825" s="4">
        <v>31.5</v>
      </c>
      <c r="CJ825" t="s">
        <v>123</v>
      </c>
      <c r="CK825" t="s">
        <v>1310</v>
      </c>
      <c r="CL825" t="s">
        <v>12637</v>
      </c>
      <c r="CO825" t="s">
        <v>124</v>
      </c>
      <c r="CP825" t="s">
        <v>121</v>
      </c>
      <c r="CQ825" t="s">
        <v>121</v>
      </c>
      <c r="CR825" t="s">
        <v>121</v>
      </c>
      <c r="CS825" t="s">
        <v>113</v>
      </c>
      <c r="CT825" t="s">
        <v>121</v>
      </c>
      <c r="CU825" t="s">
        <v>113</v>
      </c>
      <c r="CV825" t="s">
        <v>1312</v>
      </c>
      <c r="CW825" t="str">
        <f>"14083679641"</f>
        <v>14083679641</v>
      </c>
      <c r="CX825" t="s">
        <v>12638</v>
      </c>
      <c r="CY825" t="s">
        <v>124</v>
      </c>
      <c r="CZ825" t="s">
        <v>126</v>
      </c>
      <c r="DA825" t="s">
        <v>113</v>
      </c>
      <c r="DB825" t="s">
        <v>113</v>
      </c>
      <c r="DC825" t="s">
        <v>121</v>
      </c>
      <c r="DD825" t="s">
        <v>113</v>
      </c>
      <c r="DE825" t="s">
        <v>1488</v>
      </c>
      <c r="DF825" t="s">
        <v>1489</v>
      </c>
      <c r="DH825" t="s">
        <v>1480</v>
      </c>
      <c r="DI825" t="s">
        <v>1479</v>
      </c>
    </row>
    <row r="826" spans="1:113" ht="15" customHeight="1" x14ac:dyDescent="0.25">
      <c r="A826" t="s">
        <v>2875</v>
      </c>
      <c r="B826" t="s">
        <v>835</v>
      </c>
      <c r="C826" s="1">
        <v>44132.678709490741</v>
      </c>
      <c r="D826" s="1">
        <v>44158</v>
      </c>
      <c r="E826" t="s">
        <v>113</v>
      </c>
      <c r="F826" t="s">
        <v>964</v>
      </c>
      <c r="G826" t="s">
        <v>12786</v>
      </c>
      <c r="H826" t="s">
        <v>131</v>
      </c>
      <c r="I826">
        <v>4</v>
      </c>
      <c r="K826" s="1">
        <v>44221</v>
      </c>
      <c r="L826" s="1">
        <v>44493</v>
      </c>
      <c r="O826" t="s">
        <v>115</v>
      </c>
      <c r="P826" t="s">
        <v>2876</v>
      </c>
      <c r="R826" t="s">
        <v>1289</v>
      </c>
      <c r="S826" t="s">
        <v>2877</v>
      </c>
      <c r="T826" t="s">
        <v>1291</v>
      </c>
      <c r="U826" t="s">
        <v>1292</v>
      </c>
      <c r="V826" s="3">
        <v>19422</v>
      </c>
      <c r="W826" t="s">
        <v>117</v>
      </c>
      <c r="Y826">
        <v>18182252323</v>
      </c>
      <c r="AA826">
        <v>56173</v>
      </c>
      <c r="AB826" t="s">
        <v>1293</v>
      </c>
      <c r="AC826" t="s">
        <v>1294</v>
      </c>
      <c r="AE826" t="s">
        <v>1476</v>
      </c>
      <c r="AF826" t="s">
        <v>1477</v>
      </c>
      <c r="AG826">
        <v>300</v>
      </c>
      <c r="AH826" t="s">
        <v>1291</v>
      </c>
      <c r="AI826" t="s">
        <v>1292</v>
      </c>
      <c r="AJ826" s="3">
        <v>19422</v>
      </c>
      <c r="AK826" t="s">
        <v>117</v>
      </c>
      <c r="AM826">
        <v>18182252323</v>
      </c>
      <c r="AO826" t="s">
        <v>1478</v>
      </c>
      <c r="AP826" t="s">
        <v>141</v>
      </c>
      <c r="AQ826" t="s">
        <v>1297</v>
      </c>
      <c r="AR826" t="s">
        <v>1298</v>
      </c>
      <c r="AS826" t="s">
        <v>1014</v>
      </c>
      <c r="AT826" t="s">
        <v>1299</v>
      </c>
      <c r="AU826" t="s">
        <v>1300</v>
      </c>
      <c r="AV826" t="s">
        <v>1301</v>
      </c>
      <c r="AW826" t="s">
        <v>716</v>
      </c>
      <c r="AX826" s="3">
        <v>12207</v>
      </c>
      <c r="AY826" t="s">
        <v>117</v>
      </c>
      <c r="BA826">
        <v>15187012770</v>
      </c>
      <c r="BC826" t="s">
        <v>1479</v>
      </c>
      <c r="BD826" t="s">
        <v>1480</v>
      </c>
      <c r="BE826" t="s">
        <v>716</v>
      </c>
      <c r="BF826" t="s">
        <v>1481</v>
      </c>
      <c r="BG826" t="s">
        <v>299</v>
      </c>
      <c r="BH826" s="1">
        <v>44130.833333333336</v>
      </c>
      <c r="BI826">
        <v>40</v>
      </c>
      <c r="BJ826">
        <v>0</v>
      </c>
      <c r="BK826">
        <v>8</v>
      </c>
      <c r="BL826">
        <v>8</v>
      </c>
      <c r="BM826">
        <v>8</v>
      </c>
      <c r="BN826">
        <v>8</v>
      </c>
      <c r="BO826">
        <v>8</v>
      </c>
      <c r="BP826">
        <v>0</v>
      </c>
      <c r="BQ826" t="str">
        <f>"7:00 AM"</f>
        <v>7:00 AM</v>
      </c>
      <c r="BR826" t="str">
        <f>"3:30 PM"</f>
        <v>3:30 PM</v>
      </c>
      <c r="BS826" t="s">
        <v>120</v>
      </c>
      <c r="BT826">
        <v>0</v>
      </c>
      <c r="BU826">
        <v>0</v>
      </c>
      <c r="BV826" t="s">
        <v>113</v>
      </c>
      <c r="BW826">
        <v>0</v>
      </c>
      <c r="BX826" t="s">
        <v>1305</v>
      </c>
      <c r="BY826" t="s">
        <v>2878</v>
      </c>
      <c r="CA826" t="s">
        <v>2879</v>
      </c>
      <c r="CB826" t="s">
        <v>299</v>
      </c>
      <c r="CC826" s="3">
        <v>94553</v>
      </c>
      <c r="CD826" t="s">
        <v>2880</v>
      </c>
      <c r="CE826" t="s">
        <v>1485</v>
      </c>
      <c r="CF826" s="4">
        <v>21.12</v>
      </c>
      <c r="CH826" s="4">
        <v>31.68</v>
      </c>
      <c r="CJ826" t="s">
        <v>123</v>
      </c>
      <c r="CK826" t="s">
        <v>1310</v>
      </c>
      <c r="CL826" t="s">
        <v>2881</v>
      </c>
      <c r="CO826" t="s">
        <v>124</v>
      </c>
      <c r="CP826" t="s">
        <v>121</v>
      </c>
      <c r="CQ826" t="s">
        <v>121</v>
      </c>
      <c r="CR826" t="s">
        <v>121</v>
      </c>
      <c r="CS826" t="s">
        <v>113</v>
      </c>
      <c r="CT826" t="s">
        <v>121</v>
      </c>
      <c r="CU826" t="s">
        <v>113</v>
      </c>
      <c r="CV826" t="s">
        <v>1312</v>
      </c>
      <c r="CW826" t="str">
        <f>"19259248900"</f>
        <v>19259248900</v>
      </c>
      <c r="CX826" t="s">
        <v>2882</v>
      </c>
      <c r="CY826" t="s">
        <v>124</v>
      </c>
      <c r="CZ826" t="s">
        <v>126</v>
      </c>
      <c r="DA826" t="s">
        <v>113</v>
      </c>
      <c r="DB826" t="s">
        <v>113</v>
      </c>
      <c r="DC826" t="s">
        <v>121</v>
      </c>
      <c r="DD826" t="s">
        <v>113</v>
      </c>
      <c r="DE826" t="s">
        <v>1488</v>
      </c>
      <c r="DF826" t="s">
        <v>1489</v>
      </c>
      <c r="DH826" t="s">
        <v>1480</v>
      </c>
      <c r="DI826" t="s">
        <v>1479</v>
      </c>
    </row>
    <row r="827" spans="1:113" ht="15" customHeight="1" x14ac:dyDescent="0.25">
      <c r="A827" t="s">
        <v>1561</v>
      </c>
      <c r="B827" t="s">
        <v>835</v>
      </c>
      <c r="C827" s="1">
        <v>44132.683281712962</v>
      </c>
      <c r="D827" s="1">
        <v>44155</v>
      </c>
      <c r="E827" t="s">
        <v>113</v>
      </c>
      <c r="F827" t="s">
        <v>964</v>
      </c>
      <c r="G827" t="s">
        <v>12786</v>
      </c>
      <c r="H827" t="s">
        <v>131</v>
      </c>
      <c r="I827">
        <v>6</v>
      </c>
      <c r="K827" s="1">
        <v>44221</v>
      </c>
      <c r="L827" s="1">
        <v>44494</v>
      </c>
      <c r="O827" t="s">
        <v>115</v>
      </c>
      <c r="P827" t="s">
        <v>1562</v>
      </c>
      <c r="R827" t="s">
        <v>1289</v>
      </c>
      <c r="S827" t="s">
        <v>1290</v>
      </c>
      <c r="T827" t="s">
        <v>1291</v>
      </c>
      <c r="U827" t="s">
        <v>1292</v>
      </c>
      <c r="V827" s="3">
        <v>19422</v>
      </c>
      <c r="W827" t="s">
        <v>117</v>
      </c>
      <c r="Y827">
        <v>18182252323</v>
      </c>
      <c r="AA827">
        <v>56173</v>
      </c>
      <c r="AB827" t="s">
        <v>1293</v>
      </c>
      <c r="AC827" t="s">
        <v>1475</v>
      </c>
      <c r="AE827" t="s">
        <v>1476</v>
      </c>
      <c r="AF827" t="s">
        <v>1477</v>
      </c>
      <c r="AG827">
        <v>300</v>
      </c>
      <c r="AH827" t="s">
        <v>1291</v>
      </c>
      <c r="AI827" t="s">
        <v>1292</v>
      </c>
      <c r="AJ827" s="3">
        <v>19422</v>
      </c>
      <c r="AK827" t="s">
        <v>117</v>
      </c>
      <c r="AM827">
        <v>18182252323</v>
      </c>
      <c r="AO827" t="s">
        <v>1478</v>
      </c>
      <c r="AP827" t="s">
        <v>141</v>
      </c>
      <c r="AQ827" t="s">
        <v>1297</v>
      </c>
      <c r="AR827" t="s">
        <v>1298</v>
      </c>
      <c r="AS827" t="s">
        <v>1014</v>
      </c>
      <c r="AT827" t="s">
        <v>1299</v>
      </c>
      <c r="AU827" t="s">
        <v>1300</v>
      </c>
      <c r="AV827" t="s">
        <v>1301</v>
      </c>
      <c r="AW827" t="s">
        <v>716</v>
      </c>
      <c r="AX827" s="3">
        <v>12207</v>
      </c>
      <c r="AY827" t="s">
        <v>117</v>
      </c>
      <c r="BA827">
        <v>15187012770</v>
      </c>
      <c r="BC827" t="s">
        <v>1479</v>
      </c>
      <c r="BD827" t="s">
        <v>1480</v>
      </c>
      <c r="BE827" t="s">
        <v>716</v>
      </c>
      <c r="BF827" t="s">
        <v>1481</v>
      </c>
      <c r="BG827" t="s">
        <v>1563</v>
      </c>
      <c r="BH827" s="1">
        <v>44131.833333333336</v>
      </c>
      <c r="BI827">
        <v>40</v>
      </c>
      <c r="BJ827">
        <v>0</v>
      </c>
      <c r="BK827">
        <v>8</v>
      </c>
      <c r="BL827">
        <v>8</v>
      </c>
      <c r="BM827">
        <v>8</v>
      </c>
      <c r="BN827">
        <v>8</v>
      </c>
      <c r="BO827">
        <v>8</v>
      </c>
      <c r="BP827">
        <v>0</v>
      </c>
      <c r="BQ827" t="str">
        <f>"7:00 AM"</f>
        <v>7:00 AM</v>
      </c>
      <c r="BR827" t="str">
        <f>"3:30 PM"</f>
        <v>3:30 PM</v>
      </c>
      <c r="BS827" t="s">
        <v>120</v>
      </c>
      <c r="BT827">
        <v>0</v>
      </c>
      <c r="BU827">
        <v>0</v>
      </c>
      <c r="BV827" t="s">
        <v>113</v>
      </c>
      <c r="BW827">
        <v>0</v>
      </c>
      <c r="BX827" t="s">
        <v>1305</v>
      </c>
      <c r="BY827" t="s">
        <v>1564</v>
      </c>
      <c r="CA827" t="s">
        <v>1565</v>
      </c>
      <c r="CB827" t="s">
        <v>1563</v>
      </c>
      <c r="CC827" s="3">
        <v>87109</v>
      </c>
      <c r="CD827" t="s">
        <v>1566</v>
      </c>
      <c r="CE827" t="s">
        <v>1567</v>
      </c>
      <c r="CF827" s="4">
        <v>14.13</v>
      </c>
      <c r="CH827" s="4">
        <v>21.2</v>
      </c>
      <c r="CJ827" t="s">
        <v>123</v>
      </c>
      <c r="CK827" t="s">
        <v>1310</v>
      </c>
      <c r="CL827" t="s">
        <v>1568</v>
      </c>
      <c r="CO827" t="s">
        <v>124</v>
      </c>
      <c r="CP827" t="s">
        <v>121</v>
      </c>
      <c r="CQ827" t="s">
        <v>121</v>
      </c>
      <c r="CR827" t="s">
        <v>121</v>
      </c>
      <c r="CS827" t="s">
        <v>113</v>
      </c>
      <c r="CT827" t="s">
        <v>121</v>
      </c>
      <c r="CU827" t="s">
        <v>121</v>
      </c>
      <c r="CV827" t="s">
        <v>1312</v>
      </c>
      <c r="CW827" t="str">
        <f>"15202759467"</f>
        <v>15202759467</v>
      </c>
      <c r="CX827" t="s">
        <v>1569</v>
      </c>
      <c r="CY827" t="s">
        <v>124</v>
      </c>
      <c r="CZ827" t="s">
        <v>126</v>
      </c>
      <c r="DA827" t="s">
        <v>113</v>
      </c>
      <c r="DB827" t="s">
        <v>113</v>
      </c>
      <c r="DC827" t="s">
        <v>121</v>
      </c>
      <c r="DD827" t="s">
        <v>113</v>
      </c>
      <c r="DE827" t="s">
        <v>1488</v>
      </c>
      <c r="DF827" t="s">
        <v>1489</v>
      </c>
      <c r="DH827" t="s">
        <v>1480</v>
      </c>
      <c r="DI827" t="s">
        <v>1479</v>
      </c>
    </row>
    <row r="828" spans="1:113" ht="15" customHeight="1" x14ac:dyDescent="0.25">
      <c r="A828" t="s">
        <v>9329</v>
      </c>
      <c r="B828" t="s">
        <v>835</v>
      </c>
      <c r="C828" s="1">
        <v>44132.697297106482</v>
      </c>
      <c r="D828" s="1">
        <v>44155</v>
      </c>
      <c r="E828" t="s">
        <v>113</v>
      </c>
      <c r="F828" t="s">
        <v>964</v>
      </c>
      <c r="G828" t="s">
        <v>12786</v>
      </c>
      <c r="H828" t="s">
        <v>131</v>
      </c>
      <c r="I828">
        <v>10</v>
      </c>
      <c r="K828" s="1">
        <v>44221</v>
      </c>
      <c r="L828" s="1">
        <v>44493</v>
      </c>
      <c r="O828" t="s">
        <v>115</v>
      </c>
      <c r="P828" t="s">
        <v>9330</v>
      </c>
      <c r="R828" t="s">
        <v>1289</v>
      </c>
      <c r="S828" t="s">
        <v>1290</v>
      </c>
      <c r="T828" t="s">
        <v>1291</v>
      </c>
      <c r="U828" t="s">
        <v>1292</v>
      </c>
      <c r="V828" s="3">
        <v>19422</v>
      </c>
      <c r="W828" t="s">
        <v>117</v>
      </c>
      <c r="Y828">
        <v>18182252323</v>
      </c>
      <c r="AA828">
        <v>56173</v>
      </c>
      <c r="AB828" t="s">
        <v>1293</v>
      </c>
      <c r="AC828" t="s">
        <v>1475</v>
      </c>
      <c r="AE828" t="s">
        <v>1476</v>
      </c>
      <c r="AF828" t="s">
        <v>1477</v>
      </c>
      <c r="AG828">
        <v>300</v>
      </c>
      <c r="AH828" t="s">
        <v>1291</v>
      </c>
      <c r="AI828" t="s">
        <v>1292</v>
      </c>
      <c r="AJ828" s="3">
        <v>19422</v>
      </c>
      <c r="AK828" t="s">
        <v>117</v>
      </c>
      <c r="AM828">
        <v>18182252323</v>
      </c>
      <c r="AO828" t="s">
        <v>1478</v>
      </c>
      <c r="AP828" t="s">
        <v>141</v>
      </c>
      <c r="AQ828" t="s">
        <v>1297</v>
      </c>
      <c r="AR828" t="s">
        <v>1298</v>
      </c>
      <c r="AS828" t="s">
        <v>1014</v>
      </c>
      <c r="AT828" t="s">
        <v>1299</v>
      </c>
      <c r="AU828" t="s">
        <v>1300</v>
      </c>
      <c r="AV828" t="s">
        <v>1301</v>
      </c>
      <c r="AW828" t="s">
        <v>716</v>
      </c>
      <c r="AX828" s="3">
        <v>12207</v>
      </c>
      <c r="AY828" t="s">
        <v>117</v>
      </c>
      <c r="BA828">
        <v>15187012770</v>
      </c>
      <c r="BC828" t="s">
        <v>1479</v>
      </c>
      <c r="BD828" t="s">
        <v>1480</v>
      </c>
      <c r="BE828" t="s">
        <v>716</v>
      </c>
      <c r="BF828" t="s">
        <v>1481</v>
      </c>
      <c r="BG828" t="s">
        <v>7203</v>
      </c>
      <c r="BH828" s="1">
        <v>44130.833333333336</v>
      </c>
      <c r="BI828">
        <v>40</v>
      </c>
      <c r="BJ828">
        <v>0</v>
      </c>
      <c r="BK828">
        <v>8</v>
      </c>
      <c r="BL828">
        <v>8</v>
      </c>
      <c r="BM828">
        <v>8</v>
      </c>
      <c r="BN828">
        <v>8</v>
      </c>
      <c r="BO828">
        <v>8</v>
      </c>
      <c r="BP828">
        <v>0</v>
      </c>
      <c r="BQ828" t="str">
        <f>"7:00 AM"</f>
        <v>7:00 AM</v>
      </c>
      <c r="BR828" t="str">
        <f>"3:30 PM"</f>
        <v>3:30 PM</v>
      </c>
      <c r="BS828" t="s">
        <v>120</v>
      </c>
      <c r="BT828">
        <v>0</v>
      </c>
      <c r="BU828">
        <v>0</v>
      </c>
      <c r="BV828" t="s">
        <v>113</v>
      </c>
      <c r="BW828">
        <v>0</v>
      </c>
      <c r="BX828" t="s">
        <v>1305</v>
      </c>
      <c r="BY828" t="s">
        <v>9331</v>
      </c>
      <c r="BZ828" t="s">
        <v>9332</v>
      </c>
      <c r="CA828" t="s">
        <v>9333</v>
      </c>
      <c r="CB828" t="s">
        <v>7203</v>
      </c>
      <c r="CC828" s="3">
        <v>89052</v>
      </c>
      <c r="CD828" t="s">
        <v>9334</v>
      </c>
      <c r="CE828" t="s">
        <v>9335</v>
      </c>
      <c r="CF828" s="4">
        <v>15.1</v>
      </c>
      <c r="CH828" s="4">
        <v>22.65</v>
      </c>
      <c r="CJ828" t="s">
        <v>123</v>
      </c>
      <c r="CK828" t="s">
        <v>1310</v>
      </c>
      <c r="CL828" t="s">
        <v>9336</v>
      </c>
      <c r="CO828" t="s">
        <v>124</v>
      </c>
      <c r="CP828" t="s">
        <v>121</v>
      </c>
      <c r="CQ828" t="s">
        <v>121</v>
      </c>
      <c r="CR828" t="s">
        <v>121</v>
      </c>
      <c r="CS828" t="s">
        <v>113</v>
      </c>
      <c r="CT828" t="s">
        <v>121</v>
      </c>
      <c r="CU828" t="s">
        <v>113</v>
      </c>
      <c r="CV828" t="s">
        <v>1312</v>
      </c>
      <c r="CW828" t="str">
        <f>"17027363551"</f>
        <v>17027363551</v>
      </c>
      <c r="CX828" t="s">
        <v>9337</v>
      </c>
      <c r="CY828" t="s">
        <v>124</v>
      </c>
      <c r="CZ828" t="s">
        <v>126</v>
      </c>
      <c r="DA828" t="s">
        <v>113</v>
      </c>
      <c r="DB828" t="s">
        <v>113</v>
      </c>
      <c r="DC828" t="s">
        <v>121</v>
      </c>
      <c r="DD828" t="s">
        <v>113</v>
      </c>
      <c r="DE828" t="s">
        <v>1488</v>
      </c>
      <c r="DF828" t="s">
        <v>1489</v>
      </c>
      <c r="DH828" t="s">
        <v>1480</v>
      </c>
      <c r="DI828" t="s">
        <v>1479</v>
      </c>
    </row>
    <row r="829" spans="1:113" ht="15" customHeight="1" x14ac:dyDescent="0.25">
      <c r="A829" t="s">
        <v>8710</v>
      </c>
      <c r="B829" t="s">
        <v>129</v>
      </c>
      <c r="C829" s="1">
        <v>44132.71528877315</v>
      </c>
      <c r="D829" s="1">
        <v>44172</v>
      </c>
      <c r="E829" t="s">
        <v>121</v>
      </c>
      <c r="F829" t="s">
        <v>587</v>
      </c>
      <c r="G829" t="s">
        <v>12786</v>
      </c>
      <c r="H829" t="s">
        <v>131</v>
      </c>
      <c r="I829">
        <v>31</v>
      </c>
      <c r="J829">
        <v>31</v>
      </c>
      <c r="K829" s="1">
        <v>44222</v>
      </c>
      <c r="L829" s="1">
        <v>44525</v>
      </c>
      <c r="M829" s="1">
        <v>44222</v>
      </c>
      <c r="N829" s="1">
        <v>44525</v>
      </c>
      <c r="O829" t="s">
        <v>132</v>
      </c>
      <c r="P829" t="s">
        <v>8711</v>
      </c>
      <c r="R829" t="s">
        <v>8712</v>
      </c>
      <c r="T829" t="s">
        <v>683</v>
      </c>
      <c r="U829" t="s">
        <v>204</v>
      </c>
      <c r="V829" s="3">
        <v>40299</v>
      </c>
      <c r="W829" t="s">
        <v>117</v>
      </c>
      <c r="Y829">
        <v>15022611424</v>
      </c>
      <c r="AA829">
        <v>56173</v>
      </c>
      <c r="AB829" t="s">
        <v>8713</v>
      </c>
      <c r="AC829" t="s">
        <v>1740</v>
      </c>
      <c r="AD829" t="s">
        <v>4010</v>
      </c>
      <c r="AE829" t="s">
        <v>161</v>
      </c>
      <c r="AF829" t="s">
        <v>8712</v>
      </c>
      <c r="AG829" t="s">
        <v>8714</v>
      </c>
      <c r="AH829" t="s">
        <v>683</v>
      </c>
      <c r="AI829" t="s">
        <v>204</v>
      </c>
      <c r="AJ829" s="3">
        <v>40299</v>
      </c>
      <c r="AK829" t="s">
        <v>117</v>
      </c>
      <c r="AM829">
        <v>15022611424</v>
      </c>
      <c r="AO829" t="s">
        <v>8715</v>
      </c>
      <c r="AP829" t="s">
        <v>239</v>
      </c>
      <c r="AQ829" t="s">
        <v>1031</v>
      </c>
      <c r="AR829" t="s">
        <v>1032</v>
      </c>
      <c r="AS829" t="s">
        <v>1033</v>
      </c>
      <c r="AT829" t="s">
        <v>1034</v>
      </c>
      <c r="AU829" t="s">
        <v>1035</v>
      </c>
      <c r="AV829" t="s">
        <v>1036</v>
      </c>
      <c r="AW829" t="s">
        <v>158</v>
      </c>
      <c r="AX829" s="3">
        <v>75033</v>
      </c>
      <c r="AY829" t="s">
        <v>117</v>
      </c>
      <c r="BA829">
        <v>19727789690</v>
      </c>
      <c r="BC829" t="s">
        <v>1323</v>
      </c>
      <c r="BD829" t="s">
        <v>1038</v>
      </c>
      <c r="BG829" t="s">
        <v>204</v>
      </c>
      <c r="BH829" s="1">
        <v>44131.833333333336</v>
      </c>
      <c r="BI829">
        <v>40</v>
      </c>
      <c r="BJ829">
        <v>0</v>
      </c>
      <c r="BK829">
        <v>8</v>
      </c>
      <c r="BL829">
        <v>8</v>
      </c>
      <c r="BM829">
        <v>8</v>
      </c>
      <c r="BN829">
        <v>8</v>
      </c>
      <c r="BO829">
        <v>8</v>
      </c>
      <c r="BP829">
        <v>0</v>
      </c>
      <c r="BQ829" t="str">
        <f>"7:30 AM"</f>
        <v>7:30 AM</v>
      </c>
      <c r="BR829" t="str">
        <f>"4:30 PM"</f>
        <v>4:30 PM</v>
      </c>
      <c r="BS829" t="s">
        <v>120</v>
      </c>
      <c r="BT829">
        <v>0</v>
      </c>
      <c r="BU829">
        <v>0</v>
      </c>
      <c r="BV829" t="s">
        <v>113</v>
      </c>
      <c r="BW829">
        <v>0</v>
      </c>
      <c r="BX829" t="s">
        <v>8716</v>
      </c>
      <c r="BY829" t="s">
        <v>8712</v>
      </c>
      <c r="CA829" t="s">
        <v>683</v>
      </c>
      <c r="CB829" t="s">
        <v>204</v>
      </c>
      <c r="CC829" s="3">
        <v>40299</v>
      </c>
      <c r="CD829" t="s">
        <v>3707</v>
      </c>
      <c r="CE829" t="s">
        <v>2612</v>
      </c>
      <c r="CF829" s="4">
        <v>15.58</v>
      </c>
      <c r="CH829" s="4">
        <v>23.37</v>
      </c>
      <c r="CJ829" t="s">
        <v>123</v>
      </c>
      <c r="CK829" t="s">
        <v>8717</v>
      </c>
      <c r="CL829" t="s">
        <v>8718</v>
      </c>
      <c r="CO829" t="s">
        <v>124</v>
      </c>
      <c r="CP829" t="s">
        <v>121</v>
      </c>
      <c r="CQ829" t="s">
        <v>121</v>
      </c>
      <c r="CR829" t="s">
        <v>121</v>
      </c>
      <c r="CS829" t="s">
        <v>121</v>
      </c>
      <c r="CT829" t="s">
        <v>121</v>
      </c>
      <c r="CU829" t="s">
        <v>113</v>
      </c>
      <c r="CV829" t="s">
        <v>120</v>
      </c>
      <c r="CW829" t="str">
        <f>"15022611424"</f>
        <v>15022611424</v>
      </c>
      <c r="CX829" t="s">
        <v>124</v>
      </c>
      <c r="CY829" t="s">
        <v>8719</v>
      </c>
      <c r="CZ829" t="s">
        <v>126</v>
      </c>
      <c r="DA829" t="s">
        <v>113</v>
      </c>
      <c r="DB829" t="s">
        <v>121</v>
      </c>
      <c r="DC829" t="s">
        <v>121</v>
      </c>
      <c r="DD829" t="s">
        <v>113</v>
      </c>
    </row>
    <row r="830" spans="1:113" ht="15" customHeight="1" x14ac:dyDescent="0.25">
      <c r="A830" t="s">
        <v>8728</v>
      </c>
      <c r="B830" t="s">
        <v>129</v>
      </c>
      <c r="C830" s="1">
        <v>44132.838631018516</v>
      </c>
      <c r="D830" s="1">
        <v>44194</v>
      </c>
      <c r="E830" t="s">
        <v>113</v>
      </c>
      <c r="F830" t="s">
        <v>4552</v>
      </c>
      <c r="G830" t="s">
        <v>12786</v>
      </c>
      <c r="H830" t="s">
        <v>131</v>
      </c>
      <c r="I830">
        <v>7</v>
      </c>
      <c r="J830">
        <v>7</v>
      </c>
      <c r="K830" s="1">
        <v>44207</v>
      </c>
      <c r="L830" s="1">
        <v>44286</v>
      </c>
      <c r="M830" s="1">
        <v>44207</v>
      </c>
      <c r="N830" s="1">
        <v>44286</v>
      </c>
      <c r="O830" t="s">
        <v>132</v>
      </c>
      <c r="P830" t="s">
        <v>8729</v>
      </c>
      <c r="R830" t="s">
        <v>8730</v>
      </c>
      <c r="T830" t="s">
        <v>8731</v>
      </c>
      <c r="U830" t="s">
        <v>397</v>
      </c>
      <c r="V830" s="3">
        <v>84043</v>
      </c>
      <c r="W830" t="s">
        <v>117</v>
      </c>
      <c r="Y830">
        <v>18014047176</v>
      </c>
      <c r="AA830">
        <v>56173</v>
      </c>
      <c r="AB830" t="s">
        <v>8732</v>
      </c>
      <c r="AC830" t="s">
        <v>3498</v>
      </c>
      <c r="AE830" t="s">
        <v>161</v>
      </c>
      <c r="AF830" t="s">
        <v>8733</v>
      </c>
      <c r="AH830" t="s">
        <v>8731</v>
      </c>
      <c r="AI830" t="s">
        <v>397</v>
      </c>
      <c r="AJ830" s="3">
        <v>84003</v>
      </c>
      <c r="AK830" t="s">
        <v>117</v>
      </c>
      <c r="AM830">
        <v>18014047176</v>
      </c>
      <c r="AO830" t="s">
        <v>8734</v>
      </c>
      <c r="AP830" t="s">
        <v>239</v>
      </c>
      <c r="AQ830" t="s">
        <v>8735</v>
      </c>
      <c r="AR830" t="s">
        <v>4230</v>
      </c>
      <c r="AS830" t="s">
        <v>4559</v>
      </c>
      <c r="AT830" t="s">
        <v>8736</v>
      </c>
      <c r="AV830" t="s">
        <v>4561</v>
      </c>
      <c r="AW830" t="s">
        <v>397</v>
      </c>
      <c r="AX830" s="3">
        <v>84059</v>
      </c>
      <c r="AY830" t="s">
        <v>117</v>
      </c>
      <c r="BA830">
        <v>18013677097</v>
      </c>
      <c r="BC830" t="s">
        <v>4562</v>
      </c>
      <c r="BD830" t="s">
        <v>4563</v>
      </c>
      <c r="BE830" t="s">
        <v>397</v>
      </c>
      <c r="BG830" t="s">
        <v>397</v>
      </c>
      <c r="BH830" s="1">
        <v>44131.833333333336</v>
      </c>
      <c r="BI830">
        <v>40</v>
      </c>
      <c r="BJ830">
        <v>0</v>
      </c>
      <c r="BK830">
        <v>8</v>
      </c>
      <c r="BL830">
        <v>8</v>
      </c>
      <c r="BM830">
        <v>8</v>
      </c>
      <c r="BN830">
        <v>8</v>
      </c>
      <c r="BO830">
        <v>8</v>
      </c>
      <c r="BP830">
        <v>0</v>
      </c>
      <c r="BQ830" t="str">
        <f>"7:00 AM"</f>
        <v>7:00 AM</v>
      </c>
      <c r="BR830" t="str">
        <f>"3:30 PM"</f>
        <v>3:30 PM</v>
      </c>
      <c r="BS830" t="s">
        <v>120</v>
      </c>
      <c r="BT830">
        <v>0</v>
      </c>
      <c r="BU830">
        <v>0</v>
      </c>
      <c r="BV830" t="s">
        <v>113</v>
      </c>
      <c r="BW830">
        <v>0</v>
      </c>
      <c r="BX830" s="2" t="s">
        <v>8737</v>
      </c>
      <c r="BY830" t="s">
        <v>8733</v>
      </c>
      <c r="CA830" t="s">
        <v>8731</v>
      </c>
      <c r="CB830" t="s">
        <v>397</v>
      </c>
      <c r="CC830" s="3">
        <v>84043</v>
      </c>
      <c r="CD830" t="s">
        <v>4225</v>
      </c>
      <c r="CE830" t="s">
        <v>4226</v>
      </c>
      <c r="CF830" s="4">
        <v>15.31</v>
      </c>
      <c r="CH830" s="4">
        <v>22.96</v>
      </c>
      <c r="CJ830" t="s">
        <v>123</v>
      </c>
      <c r="CL830" t="s">
        <v>8738</v>
      </c>
      <c r="CO830" t="s">
        <v>124</v>
      </c>
      <c r="CP830" t="s">
        <v>121</v>
      </c>
      <c r="CQ830" t="s">
        <v>121</v>
      </c>
      <c r="CR830" t="s">
        <v>121</v>
      </c>
      <c r="CS830" t="s">
        <v>113</v>
      </c>
      <c r="CT830" t="s">
        <v>121</v>
      </c>
      <c r="CU830" t="s">
        <v>113</v>
      </c>
      <c r="CV830" t="s">
        <v>5122</v>
      </c>
      <c r="CW830" t="str">
        <f>"18014047176"</f>
        <v>18014047176</v>
      </c>
      <c r="CX830" t="s">
        <v>8734</v>
      </c>
      <c r="CY830" t="s">
        <v>124</v>
      </c>
      <c r="CZ830" t="s">
        <v>126</v>
      </c>
      <c r="DA830" t="s">
        <v>113</v>
      </c>
      <c r="DB830" t="s">
        <v>113</v>
      </c>
      <c r="DC830" t="s">
        <v>121</v>
      </c>
      <c r="DD830" t="s">
        <v>113</v>
      </c>
    </row>
    <row r="831" spans="1:113" ht="15" customHeight="1" x14ac:dyDescent="0.25">
      <c r="A831" t="s">
        <v>10228</v>
      </c>
      <c r="B831" t="s">
        <v>129</v>
      </c>
      <c r="C831" s="1">
        <v>44132.869099884258</v>
      </c>
      <c r="D831" s="1">
        <v>44173</v>
      </c>
      <c r="E831" t="s">
        <v>113</v>
      </c>
      <c r="F831" t="s">
        <v>587</v>
      </c>
      <c r="G831" t="s">
        <v>12786</v>
      </c>
      <c r="H831" t="s">
        <v>131</v>
      </c>
      <c r="I831">
        <v>18</v>
      </c>
      <c r="J831">
        <v>18</v>
      </c>
      <c r="K831" s="1">
        <v>44216</v>
      </c>
      <c r="L831" s="1">
        <v>44501</v>
      </c>
      <c r="M831" s="1">
        <v>44216</v>
      </c>
      <c r="N831" s="1">
        <v>44501</v>
      </c>
      <c r="O831" t="s">
        <v>115</v>
      </c>
      <c r="P831" t="s">
        <v>8681</v>
      </c>
      <c r="R831" t="s">
        <v>8682</v>
      </c>
      <c r="S831" t="s">
        <v>8683</v>
      </c>
      <c r="T831" t="s">
        <v>157</v>
      </c>
      <c r="U831" t="s">
        <v>158</v>
      </c>
      <c r="V831" s="3">
        <v>78735</v>
      </c>
      <c r="W831" t="s">
        <v>117</v>
      </c>
      <c r="Y831">
        <v>18776249781</v>
      </c>
      <c r="AA831">
        <v>56173</v>
      </c>
      <c r="AB831" t="s">
        <v>1394</v>
      </c>
      <c r="AC831" t="s">
        <v>3403</v>
      </c>
      <c r="AD831" t="s">
        <v>4299</v>
      </c>
      <c r="AE831" t="s">
        <v>263</v>
      </c>
      <c r="AF831" t="s">
        <v>8682</v>
      </c>
      <c r="AG831" t="s">
        <v>8683</v>
      </c>
      <c r="AH831" t="s">
        <v>157</v>
      </c>
      <c r="AI831" t="s">
        <v>158</v>
      </c>
      <c r="AJ831" s="3">
        <v>78735</v>
      </c>
      <c r="AK831" t="s">
        <v>117</v>
      </c>
      <c r="AM831">
        <v>18776249781</v>
      </c>
      <c r="AO831" t="s">
        <v>124</v>
      </c>
      <c r="AP831" t="s">
        <v>141</v>
      </c>
      <c r="AQ831" t="s">
        <v>162</v>
      </c>
      <c r="AR831" t="s">
        <v>163</v>
      </c>
      <c r="AS831" t="s">
        <v>164</v>
      </c>
      <c r="AT831" t="s">
        <v>165</v>
      </c>
      <c r="AU831" t="s">
        <v>166</v>
      </c>
      <c r="AV831" t="s">
        <v>157</v>
      </c>
      <c r="AW831" t="s">
        <v>158</v>
      </c>
      <c r="AX831" s="3">
        <v>78746</v>
      </c>
      <c r="AY831" t="s">
        <v>117</v>
      </c>
      <c r="BA831">
        <v>15123470007</v>
      </c>
      <c r="BC831" t="s">
        <v>167</v>
      </c>
      <c r="BD831" t="s">
        <v>6373</v>
      </c>
      <c r="BE831" t="s">
        <v>158</v>
      </c>
      <c r="BF831" t="s">
        <v>2307</v>
      </c>
      <c r="BG831" t="s">
        <v>158</v>
      </c>
      <c r="BH831" s="1">
        <v>44131.833333333336</v>
      </c>
      <c r="BI831">
        <v>35</v>
      </c>
      <c r="BJ831">
        <v>0</v>
      </c>
      <c r="BK831">
        <v>7</v>
      </c>
      <c r="BL831">
        <v>7</v>
      </c>
      <c r="BM831">
        <v>7</v>
      </c>
      <c r="BN831">
        <v>7</v>
      </c>
      <c r="BO831">
        <v>7</v>
      </c>
      <c r="BP831">
        <v>0</v>
      </c>
      <c r="BQ831" t="str">
        <f>"6:30 AM"</f>
        <v>6:30 AM</v>
      </c>
      <c r="BR831" t="str">
        <f>"2:30 PM"</f>
        <v>2:30 PM</v>
      </c>
      <c r="BS831" t="s">
        <v>120</v>
      </c>
      <c r="BT831">
        <v>0</v>
      </c>
      <c r="BU831">
        <v>2</v>
      </c>
      <c r="BV831" t="s">
        <v>113</v>
      </c>
      <c r="BW831">
        <v>0</v>
      </c>
      <c r="BX831" t="s">
        <v>120</v>
      </c>
      <c r="BY831" t="s">
        <v>10229</v>
      </c>
      <c r="CA831" t="s">
        <v>1424</v>
      </c>
      <c r="CB831" t="s">
        <v>158</v>
      </c>
      <c r="CC831" s="3">
        <v>78266</v>
      </c>
      <c r="CD831" t="s">
        <v>2197</v>
      </c>
      <c r="CE831" t="s">
        <v>2198</v>
      </c>
      <c r="CF831" s="4">
        <v>14</v>
      </c>
      <c r="CG831" s="4">
        <v>19</v>
      </c>
      <c r="CH831" s="4">
        <v>21</v>
      </c>
      <c r="CI831" s="4">
        <v>28.5</v>
      </c>
      <c r="CJ831" t="s">
        <v>123</v>
      </c>
      <c r="CK831" t="s">
        <v>10230</v>
      </c>
      <c r="CL831" t="s">
        <v>10231</v>
      </c>
      <c r="CO831" t="s">
        <v>124</v>
      </c>
      <c r="CP831" t="s">
        <v>121</v>
      </c>
      <c r="CQ831" t="s">
        <v>121</v>
      </c>
      <c r="CR831" t="s">
        <v>121</v>
      </c>
      <c r="CS831" t="s">
        <v>121</v>
      </c>
      <c r="CT831" t="s">
        <v>121</v>
      </c>
      <c r="CU831" t="s">
        <v>113</v>
      </c>
      <c r="CV831" t="s">
        <v>124</v>
      </c>
      <c r="CW831" t="str">
        <f>"18776249781"</f>
        <v>18776249781</v>
      </c>
      <c r="CX831" t="s">
        <v>8687</v>
      </c>
      <c r="CY831" t="s">
        <v>124</v>
      </c>
      <c r="CZ831" t="s">
        <v>126</v>
      </c>
      <c r="DA831" t="s">
        <v>113</v>
      </c>
      <c r="DB831" t="s">
        <v>113</v>
      </c>
      <c r="DC831" t="s">
        <v>121</v>
      </c>
      <c r="DD831" t="s">
        <v>113</v>
      </c>
    </row>
    <row r="832" spans="1:113" ht="15" customHeight="1" x14ac:dyDescent="0.25">
      <c r="A832" t="s">
        <v>2541</v>
      </c>
      <c r="B832" t="s">
        <v>835</v>
      </c>
      <c r="C832" s="1">
        <v>44133.390085069441</v>
      </c>
      <c r="D832" s="1">
        <v>44154</v>
      </c>
      <c r="E832" t="s">
        <v>113</v>
      </c>
      <c r="F832" t="s">
        <v>2542</v>
      </c>
      <c r="G832" t="s">
        <v>12786</v>
      </c>
      <c r="H832" t="s">
        <v>131</v>
      </c>
      <c r="I832">
        <v>5</v>
      </c>
      <c r="K832" s="1">
        <v>44223</v>
      </c>
      <c r="L832" s="1">
        <v>44524</v>
      </c>
      <c r="O832" t="s">
        <v>115</v>
      </c>
      <c r="P832" t="s">
        <v>2543</v>
      </c>
      <c r="Q832" t="s">
        <v>2544</v>
      </c>
      <c r="R832" t="s">
        <v>2545</v>
      </c>
      <c r="S832" t="s">
        <v>2546</v>
      </c>
      <c r="T832" t="s">
        <v>2547</v>
      </c>
      <c r="U832" t="s">
        <v>952</v>
      </c>
      <c r="V832" s="3">
        <v>7930</v>
      </c>
      <c r="W832" t="s">
        <v>117</v>
      </c>
      <c r="X832" t="s">
        <v>124</v>
      </c>
      <c r="Y832">
        <v>19088797189</v>
      </c>
      <c r="AA832">
        <v>11133</v>
      </c>
      <c r="AB832" t="s">
        <v>2548</v>
      </c>
      <c r="AC832" t="s">
        <v>2549</v>
      </c>
      <c r="AD832" t="s">
        <v>2550</v>
      </c>
      <c r="AE832" t="s">
        <v>291</v>
      </c>
      <c r="AF832" t="s">
        <v>2545</v>
      </c>
      <c r="AG832" t="s">
        <v>2546</v>
      </c>
      <c r="AH832" t="s">
        <v>2547</v>
      </c>
      <c r="AI832" t="s">
        <v>952</v>
      </c>
      <c r="AJ832" s="3">
        <v>7930</v>
      </c>
      <c r="AK832" t="s">
        <v>117</v>
      </c>
      <c r="AL832" t="s">
        <v>124</v>
      </c>
      <c r="AM832">
        <v>19088797189</v>
      </c>
      <c r="AO832" t="s">
        <v>2551</v>
      </c>
      <c r="AP832" t="s">
        <v>239</v>
      </c>
      <c r="AQ832" t="s">
        <v>1605</v>
      </c>
      <c r="AR832" t="s">
        <v>1606</v>
      </c>
      <c r="AS832" t="s">
        <v>295</v>
      </c>
      <c r="AT832" t="s">
        <v>1367</v>
      </c>
      <c r="AU832" t="s">
        <v>124</v>
      </c>
      <c r="AV832" t="s">
        <v>1368</v>
      </c>
      <c r="AW832" t="s">
        <v>158</v>
      </c>
      <c r="AX832" s="3">
        <v>77414</v>
      </c>
      <c r="AY832" t="s">
        <v>117</v>
      </c>
      <c r="AZ832" t="s">
        <v>124</v>
      </c>
      <c r="BA832">
        <v>19792457577</v>
      </c>
      <c r="BB832">
        <v>105</v>
      </c>
      <c r="BC832" t="s">
        <v>1607</v>
      </c>
      <c r="BD832" t="s">
        <v>1370</v>
      </c>
      <c r="BG832" t="s">
        <v>952</v>
      </c>
      <c r="BH832" s="1">
        <v>44132.833333333336</v>
      </c>
      <c r="BI832">
        <v>40</v>
      </c>
      <c r="BJ832">
        <v>4</v>
      </c>
      <c r="BK832">
        <v>6</v>
      </c>
      <c r="BL832">
        <v>6</v>
      </c>
      <c r="BM832">
        <v>6</v>
      </c>
      <c r="BN832">
        <v>6</v>
      </c>
      <c r="BO832">
        <v>6</v>
      </c>
      <c r="BP832">
        <v>6</v>
      </c>
      <c r="BQ832" t="str">
        <f>"7:00 AM"</f>
        <v>7:00 AM</v>
      </c>
      <c r="BR832" t="str">
        <f>"7:00 PM"</f>
        <v>7:00 PM</v>
      </c>
      <c r="BS832" t="s">
        <v>120</v>
      </c>
      <c r="BT832">
        <v>0</v>
      </c>
      <c r="BU832">
        <v>0</v>
      </c>
      <c r="BV832" t="s">
        <v>113</v>
      </c>
      <c r="BW832">
        <v>0</v>
      </c>
      <c r="BX832" t="s">
        <v>2552</v>
      </c>
      <c r="BY832" t="s">
        <v>2545</v>
      </c>
      <c r="BZ832" t="s">
        <v>124</v>
      </c>
      <c r="CA832" t="s">
        <v>2547</v>
      </c>
      <c r="CB832" t="s">
        <v>952</v>
      </c>
      <c r="CC832" s="3">
        <v>7930</v>
      </c>
      <c r="CD832" t="s">
        <v>2553</v>
      </c>
      <c r="CE832" t="s">
        <v>1845</v>
      </c>
      <c r="CF832" s="4">
        <v>17.75</v>
      </c>
      <c r="CH832" s="4">
        <v>26.63</v>
      </c>
      <c r="CJ832" t="s">
        <v>123</v>
      </c>
      <c r="CK832" t="s">
        <v>1770</v>
      </c>
      <c r="CL832" t="s">
        <v>2554</v>
      </c>
      <c r="CO832" t="s">
        <v>124</v>
      </c>
      <c r="CP832" t="s">
        <v>121</v>
      </c>
      <c r="CQ832" t="s">
        <v>121</v>
      </c>
      <c r="CR832" t="s">
        <v>121</v>
      </c>
      <c r="CS832" t="s">
        <v>121</v>
      </c>
      <c r="CT832" t="s">
        <v>121</v>
      </c>
      <c r="CU832" t="s">
        <v>121</v>
      </c>
      <c r="CV832" t="s">
        <v>2555</v>
      </c>
      <c r="CW832" t="str">
        <f>"19088797189"</f>
        <v>19088797189</v>
      </c>
      <c r="CX832" t="s">
        <v>2556</v>
      </c>
      <c r="CY832" t="s">
        <v>124</v>
      </c>
      <c r="CZ832" t="s">
        <v>126</v>
      </c>
      <c r="DA832" t="s">
        <v>113</v>
      </c>
      <c r="DB832" t="s">
        <v>113</v>
      </c>
      <c r="DC832" t="s">
        <v>121</v>
      </c>
      <c r="DD832" t="s">
        <v>113</v>
      </c>
    </row>
    <row r="833" spans="1:113" ht="15" customHeight="1" x14ac:dyDescent="0.25">
      <c r="A833" t="s">
        <v>8041</v>
      </c>
      <c r="B833" t="s">
        <v>129</v>
      </c>
      <c r="C833" s="1">
        <v>44133.434613310186</v>
      </c>
      <c r="D833" s="1">
        <v>44179</v>
      </c>
      <c r="E833" t="s">
        <v>121</v>
      </c>
      <c r="F833" t="s">
        <v>587</v>
      </c>
      <c r="G833" t="s">
        <v>12786</v>
      </c>
      <c r="H833" t="s">
        <v>131</v>
      </c>
      <c r="I833">
        <v>12</v>
      </c>
      <c r="J833">
        <v>12</v>
      </c>
      <c r="K833" s="1">
        <v>44223</v>
      </c>
      <c r="L833" s="1">
        <v>44526</v>
      </c>
      <c r="M833" s="1">
        <v>44223</v>
      </c>
      <c r="N833" s="1">
        <v>44526</v>
      </c>
      <c r="O833" t="s">
        <v>132</v>
      </c>
      <c r="P833" t="s">
        <v>8042</v>
      </c>
      <c r="R833" t="s">
        <v>8043</v>
      </c>
      <c r="T833" t="s">
        <v>8044</v>
      </c>
      <c r="U833" t="s">
        <v>750</v>
      </c>
      <c r="V833" s="3">
        <v>45014</v>
      </c>
      <c r="W833" t="s">
        <v>117</v>
      </c>
      <c r="Y833">
        <v>15138940669</v>
      </c>
      <c r="AA833">
        <v>56173</v>
      </c>
      <c r="AB833" t="s">
        <v>8045</v>
      </c>
      <c r="AC833" t="s">
        <v>294</v>
      </c>
      <c r="AE833" t="s">
        <v>263</v>
      </c>
      <c r="AF833" t="s">
        <v>8043</v>
      </c>
      <c r="AH833" t="s">
        <v>8044</v>
      </c>
      <c r="AI833" t="s">
        <v>750</v>
      </c>
      <c r="AJ833" s="3">
        <v>45014</v>
      </c>
      <c r="AK833" t="s">
        <v>117</v>
      </c>
      <c r="AM833">
        <v>15138940669</v>
      </c>
      <c r="AO833" t="s">
        <v>124</v>
      </c>
      <c r="AP833" t="s">
        <v>239</v>
      </c>
      <c r="AQ833" t="s">
        <v>1258</v>
      </c>
      <c r="AR833" t="s">
        <v>164</v>
      </c>
      <c r="AS833" t="s">
        <v>972</v>
      </c>
      <c r="AT833" t="s">
        <v>1811</v>
      </c>
      <c r="AV833" t="s">
        <v>315</v>
      </c>
      <c r="AW833" t="s">
        <v>158</v>
      </c>
      <c r="AX833" s="3">
        <v>75231</v>
      </c>
      <c r="AY833" t="s">
        <v>117</v>
      </c>
      <c r="AZ833" t="s">
        <v>5214</v>
      </c>
      <c r="BA833">
        <v>12145265665</v>
      </c>
      <c r="BC833" t="s">
        <v>1812</v>
      </c>
      <c r="BD833" t="s">
        <v>1262</v>
      </c>
      <c r="BG833" t="s">
        <v>750</v>
      </c>
      <c r="BH833" s="1">
        <v>44129.833333333336</v>
      </c>
      <c r="BI833">
        <v>40</v>
      </c>
      <c r="BJ833">
        <v>0</v>
      </c>
      <c r="BK833">
        <v>8</v>
      </c>
      <c r="BL833">
        <v>8</v>
      </c>
      <c r="BM833">
        <v>8</v>
      </c>
      <c r="BN833">
        <v>8</v>
      </c>
      <c r="BO833">
        <v>8</v>
      </c>
      <c r="BP833">
        <v>0</v>
      </c>
      <c r="BQ833" t="str">
        <f>"8:00 AM"</f>
        <v>8:00 AM</v>
      </c>
      <c r="BR833" t="str">
        <f>"5:00 PM"</f>
        <v>5:00 PM</v>
      </c>
      <c r="BS833" t="s">
        <v>120</v>
      </c>
      <c r="BT833">
        <v>0</v>
      </c>
      <c r="BU833">
        <v>0</v>
      </c>
      <c r="BV833" t="s">
        <v>113</v>
      </c>
      <c r="BW833">
        <v>0</v>
      </c>
      <c r="BX833" t="s">
        <v>8046</v>
      </c>
      <c r="BY833" t="s">
        <v>8047</v>
      </c>
      <c r="CA833" t="s">
        <v>8044</v>
      </c>
      <c r="CB833" t="s">
        <v>750</v>
      </c>
      <c r="CC833" s="3">
        <v>45014</v>
      </c>
      <c r="CD833" t="s">
        <v>3914</v>
      </c>
      <c r="CE833" t="s">
        <v>2279</v>
      </c>
      <c r="CF833" s="4">
        <v>14.88</v>
      </c>
      <c r="CH833" s="4">
        <v>22.32</v>
      </c>
      <c r="CJ833" t="s">
        <v>123</v>
      </c>
      <c r="CK833" t="s">
        <v>1653</v>
      </c>
      <c r="CL833" t="s">
        <v>8048</v>
      </c>
      <c r="CO833" t="s">
        <v>124</v>
      </c>
      <c r="CP833" t="s">
        <v>121</v>
      </c>
      <c r="CQ833" t="s">
        <v>121</v>
      </c>
      <c r="CR833" t="s">
        <v>121</v>
      </c>
      <c r="CS833" t="s">
        <v>121</v>
      </c>
      <c r="CT833" t="s">
        <v>121</v>
      </c>
      <c r="CU833" t="s">
        <v>121</v>
      </c>
      <c r="CV833" t="s">
        <v>8049</v>
      </c>
      <c r="CW833" t="str">
        <f>"N/A"</f>
        <v>N/A</v>
      </c>
      <c r="CX833" t="s">
        <v>8050</v>
      </c>
      <c r="CY833" t="s">
        <v>8051</v>
      </c>
      <c r="CZ833" t="s">
        <v>126</v>
      </c>
      <c r="DA833" t="s">
        <v>113</v>
      </c>
      <c r="DB833" t="s">
        <v>113</v>
      </c>
      <c r="DC833" t="s">
        <v>121</v>
      </c>
      <c r="DD833" t="s">
        <v>113</v>
      </c>
      <c r="DE833" t="s">
        <v>1814</v>
      </c>
      <c r="DF833" t="s">
        <v>1815</v>
      </c>
      <c r="DH833" t="s">
        <v>1262</v>
      </c>
      <c r="DI833" t="s">
        <v>1812</v>
      </c>
    </row>
    <row r="834" spans="1:113" ht="15" customHeight="1" x14ac:dyDescent="0.25">
      <c r="A834" t="s">
        <v>12555</v>
      </c>
      <c r="B834" t="s">
        <v>835</v>
      </c>
      <c r="C834" s="1">
        <v>44133.451373379627</v>
      </c>
      <c r="D834" s="1">
        <v>44155</v>
      </c>
      <c r="E834" t="s">
        <v>113</v>
      </c>
      <c r="F834" t="s">
        <v>964</v>
      </c>
      <c r="G834" t="s">
        <v>12786</v>
      </c>
      <c r="H834" t="s">
        <v>131</v>
      </c>
      <c r="I834">
        <v>7</v>
      </c>
      <c r="K834" s="1">
        <v>44221</v>
      </c>
      <c r="L834" s="1">
        <v>44493</v>
      </c>
      <c r="O834" t="s">
        <v>115</v>
      </c>
      <c r="P834" t="s">
        <v>12556</v>
      </c>
      <c r="R834" t="s">
        <v>1289</v>
      </c>
      <c r="S834" t="s">
        <v>1290</v>
      </c>
      <c r="T834" t="s">
        <v>1291</v>
      </c>
      <c r="U834" t="s">
        <v>1292</v>
      </c>
      <c r="V834" s="3">
        <v>19422</v>
      </c>
      <c r="W834" t="s">
        <v>117</v>
      </c>
      <c r="Y834">
        <v>18182252323</v>
      </c>
      <c r="AA834">
        <v>56173</v>
      </c>
      <c r="AB834" t="s">
        <v>1293</v>
      </c>
      <c r="AC834" t="s">
        <v>1294</v>
      </c>
      <c r="AE834" t="s">
        <v>1378</v>
      </c>
      <c r="AF834" t="s">
        <v>1289</v>
      </c>
      <c r="AG834" t="s">
        <v>1290</v>
      </c>
      <c r="AH834" t="s">
        <v>1291</v>
      </c>
      <c r="AI834" t="s">
        <v>1292</v>
      </c>
      <c r="AJ834" s="3">
        <v>19422</v>
      </c>
      <c r="AK834" t="s">
        <v>117</v>
      </c>
      <c r="AM834">
        <v>18182252323</v>
      </c>
      <c r="AO834" t="s">
        <v>1379</v>
      </c>
      <c r="AP834" t="s">
        <v>141</v>
      </c>
      <c r="AQ834" t="s">
        <v>1297</v>
      </c>
      <c r="AR834" t="s">
        <v>1298</v>
      </c>
      <c r="AS834" t="s">
        <v>1014</v>
      </c>
      <c r="AT834" t="s">
        <v>1299</v>
      </c>
      <c r="AU834" t="s">
        <v>1300</v>
      </c>
      <c r="AV834" t="s">
        <v>1301</v>
      </c>
      <c r="AW834" t="s">
        <v>716</v>
      </c>
      <c r="AX834" s="3">
        <v>12207</v>
      </c>
      <c r="AY834" t="s">
        <v>117</v>
      </c>
      <c r="BA834">
        <v>15187012770</v>
      </c>
      <c r="BC834" t="s">
        <v>1302</v>
      </c>
      <c r="BD834" t="s">
        <v>1303</v>
      </c>
      <c r="BE834" t="s">
        <v>716</v>
      </c>
      <c r="BF834" t="s">
        <v>1304</v>
      </c>
      <c r="BG834" t="s">
        <v>440</v>
      </c>
      <c r="BH834" s="1">
        <v>44131.833333333336</v>
      </c>
      <c r="BI834">
        <v>40</v>
      </c>
      <c r="BJ834">
        <v>0</v>
      </c>
      <c r="BK834">
        <v>8</v>
      </c>
      <c r="BL834">
        <v>8</v>
      </c>
      <c r="BM834">
        <v>8</v>
      </c>
      <c r="BN834">
        <v>8</v>
      </c>
      <c r="BO834">
        <v>8</v>
      </c>
      <c r="BP834">
        <v>0</v>
      </c>
      <c r="BQ834" t="str">
        <f>"7:00 AM"</f>
        <v>7:00 AM</v>
      </c>
      <c r="BR834" t="str">
        <f>"3:30 PM"</f>
        <v>3:30 PM</v>
      </c>
      <c r="BS834" t="s">
        <v>120</v>
      </c>
      <c r="BT834">
        <v>0</v>
      </c>
      <c r="BU834">
        <v>0</v>
      </c>
      <c r="BV834" t="s">
        <v>113</v>
      </c>
      <c r="BW834">
        <v>0</v>
      </c>
      <c r="BX834" t="s">
        <v>1305</v>
      </c>
      <c r="BY834" t="s">
        <v>12557</v>
      </c>
      <c r="CA834" t="s">
        <v>565</v>
      </c>
      <c r="CB834" t="s">
        <v>440</v>
      </c>
      <c r="CC834" s="3">
        <v>85040</v>
      </c>
      <c r="CD834" t="s">
        <v>958</v>
      </c>
      <c r="CE834" t="s">
        <v>959</v>
      </c>
      <c r="CF834" s="4">
        <v>14.47</v>
      </c>
      <c r="CH834" s="4">
        <v>21.71</v>
      </c>
      <c r="CJ834" t="s">
        <v>123</v>
      </c>
      <c r="CK834" t="s">
        <v>1310</v>
      </c>
      <c r="CL834" t="s">
        <v>12558</v>
      </c>
      <c r="CO834" t="s">
        <v>124</v>
      </c>
      <c r="CP834" t="s">
        <v>121</v>
      </c>
      <c r="CQ834" t="s">
        <v>121</v>
      </c>
      <c r="CR834" t="s">
        <v>121</v>
      </c>
      <c r="CS834" t="s">
        <v>113</v>
      </c>
      <c r="CT834" t="s">
        <v>121</v>
      </c>
      <c r="CU834" t="s">
        <v>113</v>
      </c>
      <c r="CV834" t="s">
        <v>1312</v>
      </c>
      <c r="CW834" t="str">
        <f>"16022765900"</f>
        <v>16022765900</v>
      </c>
      <c r="CX834" t="s">
        <v>10931</v>
      </c>
      <c r="CY834" t="s">
        <v>124</v>
      </c>
      <c r="CZ834" t="s">
        <v>126</v>
      </c>
      <c r="DA834" t="s">
        <v>113</v>
      </c>
      <c r="DB834" t="s">
        <v>113</v>
      </c>
      <c r="DC834" t="s">
        <v>121</v>
      </c>
      <c r="DD834" t="s">
        <v>113</v>
      </c>
    </row>
    <row r="835" spans="1:113" ht="15" customHeight="1" x14ac:dyDescent="0.25">
      <c r="A835" t="s">
        <v>5193</v>
      </c>
      <c r="B835" t="s">
        <v>835</v>
      </c>
      <c r="C835" s="1">
        <v>44133.480771527778</v>
      </c>
      <c r="D835" s="1">
        <v>44155</v>
      </c>
      <c r="E835" t="s">
        <v>113</v>
      </c>
      <c r="F835" t="s">
        <v>964</v>
      </c>
      <c r="G835" t="s">
        <v>12786</v>
      </c>
      <c r="H835" t="s">
        <v>131</v>
      </c>
      <c r="I835">
        <v>35</v>
      </c>
      <c r="K835" s="1">
        <v>44221</v>
      </c>
      <c r="L835" s="1">
        <v>44493</v>
      </c>
      <c r="O835" t="s">
        <v>115</v>
      </c>
      <c r="P835" t="s">
        <v>5194</v>
      </c>
      <c r="R835" t="s">
        <v>1289</v>
      </c>
      <c r="S835" t="s">
        <v>1290</v>
      </c>
      <c r="T835" t="s">
        <v>1291</v>
      </c>
      <c r="U835" t="s">
        <v>1292</v>
      </c>
      <c r="V835" s="3">
        <v>19422</v>
      </c>
      <c r="W835" t="s">
        <v>117</v>
      </c>
      <c r="Y835">
        <v>18182252323</v>
      </c>
      <c r="AA835">
        <v>56173</v>
      </c>
      <c r="AB835" t="s">
        <v>1293</v>
      </c>
      <c r="AC835" t="s">
        <v>1294</v>
      </c>
      <c r="AE835" t="s">
        <v>1378</v>
      </c>
      <c r="AF835" t="s">
        <v>1289</v>
      </c>
      <c r="AH835" t="s">
        <v>1291</v>
      </c>
      <c r="AI835" t="s">
        <v>1292</v>
      </c>
      <c r="AJ835" s="3">
        <v>19422</v>
      </c>
      <c r="AK835" t="s">
        <v>117</v>
      </c>
      <c r="AM835">
        <v>18182252323</v>
      </c>
      <c r="AO835" t="s">
        <v>3772</v>
      </c>
      <c r="AP835" t="s">
        <v>141</v>
      </c>
      <c r="AQ835" t="s">
        <v>1297</v>
      </c>
      <c r="AR835" t="s">
        <v>1298</v>
      </c>
      <c r="AS835" t="s">
        <v>1014</v>
      </c>
      <c r="AT835" t="s">
        <v>1299</v>
      </c>
      <c r="AU835" t="s">
        <v>1300</v>
      </c>
      <c r="AV835" t="s">
        <v>1301</v>
      </c>
      <c r="AW835" t="s">
        <v>716</v>
      </c>
      <c r="AX835" s="3">
        <v>12207</v>
      </c>
      <c r="AY835" t="s">
        <v>117</v>
      </c>
      <c r="BA835">
        <v>15187012770</v>
      </c>
      <c r="BC835" t="s">
        <v>1302</v>
      </c>
      <c r="BD835" t="s">
        <v>1303</v>
      </c>
      <c r="BE835" t="s">
        <v>716</v>
      </c>
      <c r="BF835" t="s">
        <v>1304</v>
      </c>
      <c r="BG835" t="s">
        <v>440</v>
      </c>
      <c r="BH835" s="1">
        <v>44131.833333333336</v>
      </c>
      <c r="BI835">
        <v>40</v>
      </c>
      <c r="BJ835">
        <v>0</v>
      </c>
      <c r="BK835">
        <v>8</v>
      </c>
      <c r="BL835">
        <v>8</v>
      </c>
      <c r="BM835">
        <v>8</v>
      </c>
      <c r="BN835">
        <v>8</v>
      </c>
      <c r="BO835">
        <v>8</v>
      </c>
      <c r="BP835">
        <v>0</v>
      </c>
      <c r="BQ835" t="str">
        <f>"7:00 AM"</f>
        <v>7:00 AM</v>
      </c>
      <c r="BR835" t="str">
        <f>"3:30 PM"</f>
        <v>3:30 PM</v>
      </c>
      <c r="BS835" t="s">
        <v>120</v>
      </c>
      <c r="BT835">
        <v>0</v>
      </c>
      <c r="BU835">
        <v>0</v>
      </c>
      <c r="BV835" t="s">
        <v>113</v>
      </c>
      <c r="BW835">
        <v>0</v>
      </c>
      <c r="BX835" t="s">
        <v>1305</v>
      </c>
      <c r="BY835" t="s">
        <v>5195</v>
      </c>
      <c r="CA835" t="s">
        <v>941</v>
      </c>
      <c r="CB835" t="s">
        <v>440</v>
      </c>
      <c r="CC835" s="3">
        <v>85233</v>
      </c>
      <c r="CD835" t="s">
        <v>958</v>
      </c>
      <c r="CE835" t="s">
        <v>959</v>
      </c>
      <c r="CF835" s="4">
        <v>14.47</v>
      </c>
      <c r="CH835" s="4">
        <v>21.71</v>
      </c>
      <c r="CJ835" t="s">
        <v>123</v>
      </c>
      <c r="CK835" t="s">
        <v>1310</v>
      </c>
      <c r="CL835" t="s">
        <v>5196</v>
      </c>
      <c r="CO835" t="s">
        <v>124</v>
      </c>
      <c r="CP835" t="s">
        <v>121</v>
      </c>
      <c r="CQ835" t="s">
        <v>121</v>
      </c>
      <c r="CR835" t="s">
        <v>121</v>
      </c>
      <c r="CS835" t="s">
        <v>113</v>
      </c>
      <c r="CT835" t="s">
        <v>121</v>
      </c>
      <c r="CU835" t="s">
        <v>113</v>
      </c>
      <c r="CV835" t="s">
        <v>1312</v>
      </c>
      <c r="CW835" t="str">
        <f>"14805450456"</f>
        <v>14805450456</v>
      </c>
      <c r="CX835" t="s">
        <v>5197</v>
      </c>
      <c r="CY835" t="s">
        <v>124</v>
      </c>
      <c r="CZ835" t="s">
        <v>126</v>
      </c>
      <c r="DA835" t="s">
        <v>113</v>
      </c>
      <c r="DB835" t="s">
        <v>113</v>
      </c>
      <c r="DC835" t="s">
        <v>121</v>
      </c>
      <c r="DD835" t="s">
        <v>113</v>
      </c>
    </row>
    <row r="836" spans="1:113" ht="15" customHeight="1" x14ac:dyDescent="0.25">
      <c r="A836" t="s">
        <v>10926</v>
      </c>
      <c r="B836" t="s">
        <v>835</v>
      </c>
      <c r="C836" s="1">
        <v>44133.511824305555</v>
      </c>
      <c r="D836" s="1">
        <v>44155</v>
      </c>
      <c r="E836" t="s">
        <v>113</v>
      </c>
      <c r="F836" t="s">
        <v>964</v>
      </c>
      <c r="G836" t="s">
        <v>12786</v>
      </c>
      <c r="H836" t="s">
        <v>131</v>
      </c>
      <c r="I836">
        <v>30</v>
      </c>
      <c r="K836" s="1">
        <v>44221</v>
      </c>
      <c r="L836" s="1">
        <v>44493</v>
      </c>
      <c r="O836" t="s">
        <v>115</v>
      </c>
      <c r="P836" t="s">
        <v>10927</v>
      </c>
      <c r="R836" t="s">
        <v>1289</v>
      </c>
      <c r="S836" t="s">
        <v>1290</v>
      </c>
      <c r="T836" t="s">
        <v>1291</v>
      </c>
      <c r="U836" t="s">
        <v>1292</v>
      </c>
      <c r="V836" s="3">
        <v>19422</v>
      </c>
      <c r="W836" t="s">
        <v>117</v>
      </c>
      <c r="Y836">
        <v>18182252323</v>
      </c>
      <c r="AA836">
        <v>56173</v>
      </c>
      <c r="AB836" t="s">
        <v>1293</v>
      </c>
      <c r="AC836" t="s">
        <v>1294</v>
      </c>
      <c r="AE836" t="s">
        <v>1378</v>
      </c>
      <c r="AF836" t="s">
        <v>1289</v>
      </c>
      <c r="AG836" t="s">
        <v>1290</v>
      </c>
      <c r="AH836" t="s">
        <v>1291</v>
      </c>
      <c r="AI836" t="s">
        <v>1292</v>
      </c>
      <c r="AJ836" s="3">
        <v>19422</v>
      </c>
      <c r="AK836" t="s">
        <v>117</v>
      </c>
      <c r="AM836">
        <v>18182252323</v>
      </c>
      <c r="AO836" t="s">
        <v>3772</v>
      </c>
      <c r="AP836" t="s">
        <v>141</v>
      </c>
      <c r="AQ836" t="s">
        <v>1297</v>
      </c>
      <c r="AR836" t="s">
        <v>1298</v>
      </c>
      <c r="AS836" t="s">
        <v>1014</v>
      </c>
      <c r="AT836" t="s">
        <v>1299</v>
      </c>
      <c r="AU836" t="s">
        <v>1300</v>
      </c>
      <c r="AV836" t="s">
        <v>1301</v>
      </c>
      <c r="AW836" t="s">
        <v>716</v>
      </c>
      <c r="AX836" s="3">
        <v>12207</v>
      </c>
      <c r="AY836" t="s">
        <v>117</v>
      </c>
      <c r="BA836">
        <v>15187012770</v>
      </c>
      <c r="BC836" t="s">
        <v>1302</v>
      </c>
      <c r="BD836" t="s">
        <v>1303</v>
      </c>
      <c r="BE836" t="s">
        <v>716</v>
      </c>
      <c r="BF836" t="s">
        <v>1304</v>
      </c>
      <c r="BG836" t="s">
        <v>440</v>
      </c>
      <c r="BH836" s="1">
        <v>44131.833333333336</v>
      </c>
      <c r="BI836">
        <v>40</v>
      </c>
      <c r="BJ836">
        <v>0</v>
      </c>
      <c r="BK836">
        <v>8</v>
      </c>
      <c r="BL836">
        <v>8</v>
      </c>
      <c r="BM836">
        <v>8</v>
      </c>
      <c r="BN836">
        <v>8</v>
      </c>
      <c r="BO836">
        <v>8</v>
      </c>
      <c r="BP836">
        <v>0</v>
      </c>
      <c r="BQ836" t="str">
        <f>"7:00 AM"</f>
        <v>7:00 AM</v>
      </c>
      <c r="BR836" t="str">
        <f>"3:30 PM"</f>
        <v>3:30 PM</v>
      </c>
      <c r="BS836" t="s">
        <v>120</v>
      </c>
      <c r="BT836">
        <v>0</v>
      </c>
      <c r="BU836">
        <v>0</v>
      </c>
      <c r="BV836" t="s">
        <v>113</v>
      </c>
      <c r="BW836">
        <v>0</v>
      </c>
      <c r="BX836" t="s">
        <v>1305</v>
      </c>
      <c r="BY836" t="s">
        <v>10928</v>
      </c>
      <c r="CA836" t="s">
        <v>10929</v>
      </c>
      <c r="CB836" t="s">
        <v>440</v>
      </c>
      <c r="CC836" s="3">
        <v>85335</v>
      </c>
      <c r="CD836" t="s">
        <v>958</v>
      </c>
      <c r="CE836" t="s">
        <v>959</v>
      </c>
      <c r="CF836" s="4">
        <v>15.32</v>
      </c>
      <c r="CH836" s="4">
        <v>22.98</v>
      </c>
      <c r="CJ836" t="s">
        <v>123</v>
      </c>
      <c r="CK836" t="s">
        <v>1310</v>
      </c>
      <c r="CL836" t="s">
        <v>10930</v>
      </c>
      <c r="CO836" t="s">
        <v>124</v>
      </c>
      <c r="CP836" t="s">
        <v>121</v>
      </c>
      <c r="CQ836" t="s">
        <v>121</v>
      </c>
      <c r="CR836" t="s">
        <v>121</v>
      </c>
      <c r="CS836" t="s">
        <v>113</v>
      </c>
      <c r="CT836" t="s">
        <v>121</v>
      </c>
      <c r="CU836" t="s">
        <v>113</v>
      </c>
      <c r="CV836" t="s">
        <v>1312</v>
      </c>
      <c r="CW836" t="str">
        <f>"16022765900"</f>
        <v>16022765900</v>
      </c>
      <c r="CX836" t="s">
        <v>10931</v>
      </c>
      <c r="CY836" t="s">
        <v>124</v>
      </c>
      <c r="CZ836" t="s">
        <v>126</v>
      </c>
      <c r="DA836" t="s">
        <v>113</v>
      </c>
      <c r="DB836" t="s">
        <v>113</v>
      </c>
      <c r="DC836" t="s">
        <v>121</v>
      </c>
      <c r="DD836" t="s">
        <v>113</v>
      </c>
    </row>
    <row r="837" spans="1:113" ht="15" customHeight="1" x14ac:dyDescent="0.25">
      <c r="A837" t="s">
        <v>11479</v>
      </c>
      <c r="B837" t="s">
        <v>835</v>
      </c>
      <c r="C837" s="1">
        <v>44133.529902662034</v>
      </c>
      <c r="D837" s="1">
        <v>44158</v>
      </c>
      <c r="E837" t="s">
        <v>113</v>
      </c>
      <c r="F837" t="s">
        <v>1190</v>
      </c>
      <c r="G837" t="s">
        <v>12786</v>
      </c>
      <c r="H837" t="s">
        <v>131</v>
      </c>
      <c r="I837">
        <v>30</v>
      </c>
      <c r="K837" s="1">
        <v>44221</v>
      </c>
      <c r="L837" s="1">
        <v>44493</v>
      </c>
      <c r="O837" t="s">
        <v>115</v>
      </c>
      <c r="P837" t="s">
        <v>11480</v>
      </c>
      <c r="R837" t="s">
        <v>1289</v>
      </c>
      <c r="S837" t="s">
        <v>1290</v>
      </c>
      <c r="T837" t="s">
        <v>1291</v>
      </c>
      <c r="U837" t="s">
        <v>1292</v>
      </c>
      <c r="V837" s="3">
        <v>19422</v>
      </c>
      <c r="W837" t="s">
        <v>117</v>
      </c>
      <c r="Y837">
        <v>18182252323</v>
      </c>
      <c r="AA837">
        <v>56173</v>
      </c>
      <c r="AB837" t="s">
        <v>1293</v>
      </c>
      <c r="AC837" t="s">
        <v>1294</v>
      </c>
      <c r="AE837" t="s">
        <v>1378</v>
      </c>
      <c r="AF837" t="s">
        <v>11481</v>
      </c>
      <c r="AG837" t="s">
        <v>1290</v>
      </c>
      <c r="AH837" t="s">
        <v>1291</v>
      </c>
      <c r="AI837" t="s">
        <v>1292</v>
      </c>
      <c r="AJ837" s="3">
        <v>19422</v>
      </c>
      <c r="AK837" t="s">
        <v>117</v>
      </c>
      <c r="AM837">
        <v>18182252323</v>
      </c>
      <c r="AO837" t="s">
        <v>1296</v>
      </c>
      <c r="AP837" t="s">
        <v>141</v>
      </c>
      <c r="AQ837" t="s">
        <v>1297</v>
      </c>
      <c r="AR837" t="s">
        <v>1298</v>
      </c>
      <c r="AS837" t="s">
        <v>1014</v>
      </c>
      <c r="AT837" t="s">
        <v>1299</v>
      </c>
      <c r="AU837" t="s">
        <v>1300</v>
      </c>
      <c r="AV837" t="s">
        <v>1301</v>
      </c>
      <c r="AW837" t="s">
        <v>716</v>
      </c>
      <c r="AX837" s="3">
        <v>12207</v>
      </c>
      <c r="AY837" t="s">
        <v>117</v>
      </c>
      <c r="BA837">
        <v>15187012770</v>
      </c>
      <c r="BC837" t="s">
        <v>1302</v>
      </c>
      <c r="BD837" t="s">
        <v>1303</v>
      </c>
      <c r="BE837" t="s">
        <v>716</v>
      </c>
      <c r="BF837" t="s">
        <v>1304</v>
      </c>
      <c r="BG837" t="s">
        <v>440</v>
      </c>
      <c r="BH837" s="1">
        <v>44132.833333333336</v>
      </c>
      <c r="BI837">
        <v>40</v>
      </c>
      <c r="BJ837">
        <v>0</v>
      </c>
      <c r="BK837">
        <v>8</v>
      </c>
      <c r="BL837">
        <v>8</v>
      </c>
      <c r="BM837">
        <v>8</v>
      </c>
      <c r="BN837">
        <v>8</v>
      </c>
      <c r="BO837">
        <v>8</v>
      </c>
      <c r="BP837">
        <v>0</v>
      </c>
      <c r="BQ837" t="str">
        <f>"7:00 AM"</f>
        <v>7:00 AM</v>
      </c>
      <c r="BR837" t="str">
        <f>"3:30 PM"</f>
        <v>3:30 PM</v>
      </c>
      <c r="BS837" t="s">
        <v>120</v>
      </c>
      <c r="BT837">
        <v>0</v>
      </c>
      <c r="BU837">
        <v>0</v>
      </c>
      <c r="BV837" t="s">
        <v>113</v>
      </c>
      <c r="BW837">
        <v>0</v>
      </c>
      <c r="BX837" t="s">
        <v>1305</v>
      </c>
      <c r="BY837" t="s">
        <v>11482</v>
      </c>
      <c r="CA837" t="s">
        <v>1381</v>
      </c>
      <c r="CB837" t="s">
        <v>440</v>
      </c>
      <c r="CC837" s="3">
        <v>58706</v>
      </c>
      <c r="CD837" t="s">
        <v>1382</v>
      </c>
      <c r="CE837" t="s">
        <v>1383</v>
      </c>
      <c r="CF837" s="4">
        <v>14.17</v>
      </c>
      <c r="CH837" s="4">
        <v>21.26</v>
      </c>
      <c r="CJ837" t="s">
        <v>123</v>
      </c>
      <c r="CK837" t="s">
        <v>1310</v>
      </c>
      <c r="CL837" t="s">
        <v>11483</v>
      </c>
      <c r="CO837" t="s">
        <v>124</v>
      </c>
      <c r="CP837" t="s">
        <v>121</v>
      </c>
      <c r="CQ837" t="s">
        <v>121</v>
      </c>
      <c r="CR837" t="s">
        <v>121</v>
      </c>
      <c r="CS837" t="s">
        <v>113</v>
      </c>
      <c r="CT837" t="s">
        <v>121</v>
      </c>
      <c r="CU837" t="s">
        <v>113</v>
      </c>
      <c r="CV837" t="s">
        <v>1312</v>
      </c>
      <c r="CW837" t="str">
        <f>"15205711575"</f>
        <v>15205711575</v>
      </c>
      <c r="CX837" t="s">
        <v>11484</v>
      </c>
      <c r="CY837" t="s">
        <v>124</v>
      </c>
      <c r="CZ837" t="s">
        <v>126</v>
      </c>
      <c r="DA837" t="s">
        <v>113</v>
      </c>
      <c r="DB837" t="s">
        <v>113</v>
      </c>
      <c r="DC837" t="s">
        <v>121</v>
      </c>
      <c r="DD837" t="s">
        <v>113</v>
      </c>
    </row>
    <row r="838" spans="1:113" ht="15" customHeight="1" x14ac:dyDescent="0.25">
      <c r="A838" t="s">
        <v>1519</v>
      </c>
      <c r="B838" t="s">
        <v>129</v>
      </c>
      <c r="C838" s="1">
        <v>44133.551525694442</v>
      </c>
      <c r="D838" s="1">
        <v>44188</v>
      </c>
      <c r="E838" t="s">
        <v>113</v>
      </c>
      <c r="F838" t="s">
        <v>156</v>
      </c>
      <c r="G838" t="s">
        <v>12797</v>
      </c>
      <c r="H838" t="s">
        <v>537</v>
      </c>
      <c r="I838">
        <v>10</v>
      </c>
      <c r="J838">
        <v>10</v>
      </c>
      <c r="K838" s="1">
        <v>44219</v>
      </c>
      <c r="L838" s="1">
        <v>44255</v>
      </c>
      <c r="M838" s="1">
        <v>44219</v>
      </c>
      <c r="N838" s="1">
        <v>44255</v>
      </c>
      <c r="O838" t="s">
        <v>132</v>
      </c>
      <c r="P838" t="s">
        <v>1520</v>
      </c>
      <c r="Q838" t="s">
        <v>1521</v>
      </c>
      <c r="R838" t="s">
        <v>1522</v>
      </c>
      <c r="S838" t="s">
        <v>1523</v>
      </c>
      <c r="T838" t="s">
        <v>1524</v>
      </c>
      <c r="U838" t="s">
        <v>158</v>
      </c>
      <c r="V838" s="3">
        <v>77845</v>
      </c>
      <c r="W838" t="s">
        <v>117</v>
      </c>
      <c r="Y838">
        <v>19796908588</v>
      </c>
      <c r="AA838">
        <v>54132</v>
      </c>
      <c r="AB838" t="s">
        <v>1525</v>
      </c>
      <c r="AC838" t="s">
        <v>1526</v>
      </c>
      <c r="AD838" t="s">
        <v>660</v>
      </c>
      <c r="AE838" t="s">
        <v>207</v>
      </c>
      <c r="AF838" t="s">
        <v>1527</v>
      </c>
      <c r="AH838" t="s">
        <v>1528</v>
      </c>
      <c r="AI838" t="s">
        <v>158</v>
      </c>
      <c r="AJ838" s="3">
        <v>77845</v>
      </c>
      <c r="AK838" t="s">
        <v>117</v>
      </c>
      <c r="AM838">
        <v>19796908588</v>
      </c>
      <c r="AO838" t="s">
        <v>124</v>
      </c>
      <c r="AP838" t="s">
        <v>141</v>
      </c>
      <c r="AQ838" t="s">
        <v>1529</v>
      </c>
      <c r="AR838" t="s">
        <v>163</v>
      </c>
      <c r="AS838" t="s">
        <v>164</v>
      </c>
      <c r="AT838" t="s">
        <v>1465</v>
      </c>
      <c r="AU838" t="s">
        <v>1466</v>
      </c>
      <c r="AV838" t="s">
        <v>157</v>
      </c>
      <c r="AW838" t="s">
        <v>158</v>
      </c>
      <c r="AX838" s="3">
        <v>78746</v>
      </c>
      <c r="AY838" t="s">
        <v>117</v>
      </c>
      <c r="BA838">
        <v>15123470007</v>
      </c>
      <c r="BC838" t="s">
        <v>167</v>
      </c>
      <c r="BD838" t="s">
        <v>1530</v>
      </c>
      <c r="BE838" t="s">
        <v>158</v>
      </c>
      <c r="BF838" t="s">
        <v>402</v>
      </c>
      <c r="BG838" t="s">
        <v>158</v>
      </c>
      <c r="BH838" s="1">
        <v>44132.833333333336</v>
      </c>
      <c r="BI838">
        <v>40</v>
      </c>
      <c r="BJ838">
        <v>0</v>
      </c>
      <c r="BK838">
        <v>8</v>
      </c>
      <c r="BL838">
        <v>8</v>
      </c>
      <c r="BM838">
        <v>8</v>
      </c>
      <c r="BN838">
        <v>8</v>
      </c>
      <c r="BO838">
        <v>8</v>
      </c>
      <c r="BP838">
        <v>0</v>
      </c>
      <c r="BQ838" t="str">
        <f>"8:00 AM"</f>
        <v>8:00 AM</v>
      </c>
      <c r="BR838" t="str">
        <f>"5:00 PM"</f>
        <v>5:00 PM</v>
      </c>
      <c r="BS838" t="s">
        <v>120</v>
      </c>
      <c r="BT838">
        <v>0</v>
      </c>
      <c r="BU838">
        <v>0</v>
      </c>
      <c r="BV838" t="s">
        <v>113</v>
      </c>
      <c r="BW838">
        <v>0</v>
      </c>
      <c r="BX838" t="s">
        <v>120</v>
      </c>
      <c r="BY838" t="s">
        <v>1531</v>
      </c>
      <c r="BZ838" t="s">
        <v>1532</v>
      </c>
      <c r="CA838" t="s">
        <v>1528</v>
      </c>
      <c r="CB838" t="s">
        <v>158</v>
      </c>
      <c r="CC838" s="3">
        <v>77845</v>
      </c>
      <c r="CD838" t="s">
        <v>1533</v>
      </c>
      <c r="CE838" t="s">
        <v>1534</v>
      </c>
      <c r="CF838" s="4">
        <v>13.14</v>
      </c>
      <c r="CH838" s="4">
        <v>19.71</v>
      </c>
      <c r="CJ838" t="s">
        <v>123</v>
      </c>
      <c r="CK838" t="s">
        <v>1535</v>
      </c>
      <c r="CL838" t="s">
        <v>1536</v>
      </c>
      <c r="CO838" t="s">
        <v>121</v>
      </c>
      <c r="CP838" t="s">
        <v>121</v>
      </c>
      <c r="CQ838" t="s">
        <v>121</v>
      </c>
      <c r="CR838" t="s">
        <v>121</v>
      </c>
      <c r="CS838" t="s">
        <v>121</v>
      </c>
      <c r="CT838" t="s">
        <v>121</v>
      </c>
      <c r="CU838" t="s">
        <v>113</v>
      </c>
      <c r="CV838" t="s">
        <v>1537</v>
      </c>
      <c r="CW838" t="str">
        <f>"19796908688"</f>
        <v>19796908688</v>
      </c>
      <c r="CX838" t="s">
        <v>1538</v>
      </c>
      <c r="CY838" t="s">
        <v>124</v>
      </c>
      <c r="CZ838" t="s">
        <v>126</v>
      </c>
      <c r="DA838" t="s">
        <v>113</v>
      </c>
      <c r="DB838" t="s">
        <v>113</v>
      </c>
      <c r="DC838" t="s">
        <v>121</v>
      </c>
      <c r="DD838" t="s">
        <v>113</v>
      </c>
    </row>
    <row r="839" spans="1:113" ht="15" customHeight="1" x14ac:dyDescent="0.25">
      <c r="A839" t="s">
        <v>7443</v>
      </c>
      <c r="B839" t="s">
        <v>835</v>
      </c>
      <c r="C839" s="1">
        <v>44133.561878819448</v>
      </c>
      <c r="D839" s="1">
        <v>44155</v>
      </c>
      <c r="E839" t="s">
        <v>113</v>
      </c>
      <c r="F839" t="s">
        <v>964</v>
      </c>
      <c r="G839" t="s">
        <v>12786</v>
      </c>
      <c r="H839" t="s">
        <v>131</v>
      </c>
      <c r="I839">
        <v>12</v>
      </c>
      <c r="K839" s="1">
        <v>44221</v>
      </c>
      <c r="L839" s="1">
        <v>44466</v>
      </c>
      <c r="O839" t="s">
        <v>115</v>
      </c>
      <c r="P839" t="s">
        <v>7444</v>
      </c>
      <c r="R839" t="s">
        <v>1289</v>
      </c>
      <c r="S839" t="s">
        <v>1290</v>
      </c>
      <c r="T839" t="s">
        <v>1291</v>
      </c>
      <c r="U839" t="s">
        <v>1292</v>
      </c>
      <c r="V839" s="3">
        <v>19422</v>
      </c>
      <c r="W839" t="s">
        <v>117</v>
      </c>
      <c r="Y839">
        <v>18182252323</v>
      </c>
      <c r="AA839">
        <v>56173</v>
      </c>
      <c r="AB839" t="s">
        <v>1293</v>
      </c>
      <c r="AC839" t="s">
        <v>1475</v>
      </c>
      <c r="AE839" t="s">
        <v>1476</v>
      </c>
      <c r="AF839" t="s">
        <v>1477</v>
      </c>
      <c r="AH839" t="s">
        <v>1291</v>
      </c>
      <c r="AI839" t="s">
        <v>1292</v>
      </c>
      <c r="AJ839" s="3">
        <v>19422</v>
      </c>
      <c r="AK839" t="s">
        <v>117</v>
      </c>
      <c r="AM839">
        <v>18182252323</v>
      </c>
      <c r="AO839" t="s">
        <v>1478</v>
      </c>
      <c r="AP839" t="s">
        <v>141</v>
      </c>
      <c r="AQ839" t="s">
        <v>1297</v>
      </c>
      <c r="AR839" t="s">
        <v>1298</v>
      </c>
      <c r="AS839" t="s">
        <v>1014</v>
      </c>
      <c r="AT839" t="s">
        <v>1299</v>
      </c>
      <c r="AU839" t="s">
        <v>1300</v>
      </c>
      <c r="AV839" t="s">
        <v>1301</v>
      </c>
      <c r="AW839" t="s">
        <v>716</v>
      </c>
      <c r="AX839" s="3">
        <v>12207</v>
      </c>
      <c r="AY839" t="s">
        <v>117</v>
      </c>
      <c r="BA839">
        <v>15187012770</v>
      </c>
      <c r="BC839" t="s">
        <v>1479</v>
      </c>
      <c r="BD839" t="s">
        <v>1480</v>
      </c>
      <c r="BE839" t="s">
        <v>716</v>
      </c>
      <c r="BF839" t="s">
        <v>1481</v>
      </c>
      <c r="BG839" t="s">
        <v>299</v>
      </c>
      <c r="BH839" s="1">
        <v>44132.833333333336</v>
      </c>
      <c r="BI839">
        <v>40</v>
      </c>
      <c r="BJ839">
        <v>0</v>
      </c>
      <c r="BK839">
        <v>8</v>
      </c>
      <c r="BL839">
        <v>8</v>
      </c>
      <c r="BM839">
        <v>8</v>
      </c>
      <c r="BN839">
        <v>8</v>
      </c>
      <c r="BO839">
        <v>8</v>
      </c>
      <c r="BP839">
        <v>0</v>
      </c>
      <c r="BQ839" t="str">
        <f>"7:00 AM"</f>
        <v>7:00 AM</v>
      </c>
      <c r="BR839" t="str">
        <f>"3:30 PM"</f>
        <v>3:30 PM</v>
      </c>
      <c r="BS839" t="s">
        <v>120</v>
      </c>
      <c r="BT839">
        <v>0</v>
      </c>
      <c r="BU839">
        <v>0</v>
      </c>
      <c r="BV839" t="s">
        <v>113</v>
      </c>
      <c r="BW839">
        <v>0</v>
      </c>
      <c r="BX839" t="s">
        <v>1305</v>
      </c>
      <c r="BY839" t="s">
        <v>7445</v>
      </c>
      <c r="CA839" t="s">
        <v>7446</v>
      </c>
      <c r="CB839" t="s">
        <v>299</v>
      </c>
      <c r="CC839" s="3">
        <v>91706</v>
      </c>
      <c r="CD839" t="s">
        <v>793</v>
      </c>
      <c r="CE839" t="s">
        <v>794</v>
      </c>
      <c r="CF839" s="4">
        <v>17.38</v>
      </c>
      <c r="CH839" s="4">
        <v>26.07</v>
      </c>
      <c r="CJ839" t="s">
        <v>123</v>
      </c>
      <c r="CK839" t="s">
        <v>1310</v>
      </c>
      <c r="CL839" t="s">
        <v>7447</v>
      </c>
      <c r="CO839" t="s">
        <v>124</v>
      </c>
      <c r="CP839" t="s">
        <v>121</v>
      </c>
      <c r="CQ839" t="s">
        <v>121</v>
      </c>
      <c r="CR839" t="s">
        <v>121</v>
      </c>
      <c r="CS839" t="s">
        <v>113</v>
      </c>
      <c r="CT839" t="s">
        <v>121</v>
      </c>
      <c r="CU839" t="s">
        <v>113</v>
      </c>
      <c r="CV839" t="s">
        <v>1312</v>
      </c>
      <c r="CW839" t="str">
        <f>"18188384700"</f>
        <v>18188384700</v>
      </c>
      <c r="CX839" t="s">
        <v>7448</v>
      </c>
      <c r="CY839" t="s">
        <v>124</v>
      </c>
      <c r="CZ839" t="s">
        <v>126</v>
      </c>
      <c r="DA839" t="s">
        <v>113</v>
      </c>
      <c r="DB839" t="s">
        <v>113</v>
      </c>
      <c r="DC839" t="s">
        <v>121</v>
      </c>
      <c r="DD839" t="s">
        <v>113</v>
      </c>
      <c r="DE839" t="s">
        <v>3609</v>
      </c>
      <c r="DF839" t="s">
        <v>1489</v>
      </c>
      <c r="DH839" t="s">
        <v>1480</v>
      </c>
      <c r="DI839" t="s">
        <v>1479</v>
      </c>
    </row>
    <row r="840" spans="1:113" ht="15" customHeight="1" x14ac:dyDescent="0.25">
      <c r="A840" t="s">
        <v>11966</v>
      </c>
      <c r="B840" t="s">
        <v>835</v>
      </c>
      <c r="C840" s="1">
        <v>44133.564868171299</v>
      </c>
      <c r="D840" s="1">
        <v>44158</v>
      </c>
      <c r="E840" t="s">
        <v>113</v>
      </c>
      <c r="F840" t="s">
        <v>964</v>
      </c>
      <c r="G840" t="s">
        <v>12786</v>
      </c>
      <c r="H840" t="s">
        <v>131</v>
      </c>
      <c r="I840">
        <v>10</v>
      </c>
      <c r="K840" s="1">
        <v>44221</v>
      </c>
      <c r="L840" s="1">
        <v>44466</v>
      </c>
      <c r="O840" t="s">
        <v>115</v>
      </c>
      <c r="P840" t="s">
        <v>11967</v>
      </c>
      <c r="R840" t="s">
        <v>1289</v>
      </c>
      <c r="S840" t="s">
        <v>1290</v>
      </c>
      <c r="T840" t="s">
        <v>1291</v>
      </c>
      <c r="U840" t="s">
        <v>1292</v>
      </c>
      <c r="V840" s="3">
        <v>19422</v>
      </c>
      <c r="W840" t="s">
        <v>117</v>
      </c>
      <c r="Y840">
        <v>18182252323</v>
      </c>
      <c r="AA840">
        <v>56173</v>
      </c>
      <c r="AB840" t="s">
        <v>1293</v>
      </c>
      <c r="AC840" t="s">
        <v>1475</v>
      </c>
      <c r="AE840" t="s">
        <v>1476</v>
      </c>
      <c r="AF840" t="s">
        <v>1477</v>
      </c>
      <c r="AG840">
        <v>300</v>
      </c>
      <c r="AH840" t="s">
        <v>1291</v>
      </c>
      <c r="AI840" t="s">
        <v>1292</v>
      </c>
      <c r="AJ840" s="3">
        <v>19422</v>
      </c>
      <c r="AK840" t="s">
        <v>117</v>
      </c>
      <c r="AM840">
        <v>18182252323</v>
      </c>
      <c r="AO840" t="s">
        <v>1478</v>
      </c>
      <c r="AP840" t="s">
        <v>141</v>
      </c>
      <c r="AQ840" t="s">
        <v>1297</v>
      </c>
      <c r="AR840" t="s">
        <v>1298</v>
      </c>
      <c r="AS840" t="s">
        <v>1014</v>
      </c>
      <c r="AT840" t="s">
        <v>1299</v>
      </c>
      <c r="AU840" t="s">
        <v>1300</v>
      </c>
      <c r="AV840" t="s">
        <v>1301</v>
      </c>
      <c r="AW840" t="s">
        <v>716</v>
      </c>
      <c r="AX840" s="3">
        <v>12207</v>
      </c>
      <c r="AY840" t="s">
        <v>117</v>
      </c>
      <c r="BA840">
        <v>15187012770</v>
      </c>
      <c r="BC840" t="s">
        <v>1479</v>
      </c>
      <c r="BD840" t="s">
        <v>1480</v>
      </c>
      <c r="BE840" t="s">
        <v>716</v>
      </c>
      <c r="BF840" t="s">
        <v>1481</v>
      </c>
      <c r="BG840" t="s">
        <v>299</v>
      </c>
      <c r="BH840" s="1">
        <v>44132.833333333336</v>
      </c>
      <c r="BI840">
        <v>40</v>
      </c>
      <c r="BJ840">
        <v>0</v>
      </c>
      <c r="BK840">
        <v>8</v>
      </c>
      <c r="BL840">
        <v>8</v>
      </c>
      <c r="BM840">
        <v>8</v>
      </c>
      <c r="BN840">
        <v>8</v>
      </c>
      <c r="BO840">
        <v>8</v>
      </c>
      <c r="BP840">
        <v>0</v>
      </c>
      <c r="BQ840" t="str">
        <f>"7:00 AM"</f>
        <v>7:00 AM</v>
      </c>
      <c r="BR840" t="str">
        <f>"3:30 PM"</f>
        <v>3:30 PM</v>
      </c>
      <c r="BS840" t="s">
        <v>120</v>
      </c>
      <c r="BT840">
        <v>0</v>
      </c>
      <c r="BU840">
        <v>0</v>
      </c>
      <c r="BV840" t="s">
        <v>113</v>
      </c>
      <c r="BW840">
        <v>0</v>
      </c>
      <c r="BX840" t="s">
        <v>1305</v>
      </c>
      <c r="BY840" t="s">
        <v>11968</v>
      </c>
      <c r="CA840" t="s">
        <v>11969</v>
      </c>
      <c r="CB840" t="s">
        <v>299</v>
      </c>
      <c r="CC840" s="3">
        <v>93003</v>
      </c>
      <c r="CD840" t="s">
        <v>1495</v>
      </c>
      <c r="CE840" t="s">
        <v>1496</v>
      </c>
      <c r="CF840" s="4">
        <v>16.37</v>
      </c>
      <c r="CH840" s="4">
        <v>24.55</v>
      </c>
      <c r="CJ840" t="s">
        <v>123</v>
      </c>
      <c r="CK840" t="s">
        <v>1310</v>
      </c>
      <c r="CL840" t="s">
        <v>11970</v>
      </c>
      <c r="CO840" t="s">
        <v>124</v>
      </c>
      <c r="CP840" t="s">
        <v>121</v>
      </c>
      <c r="CQ840" t="s">
        <v>121</v>
      </c>
      <c r="CR840" t="s">
        <v>121</v>
      </c>
      <c r="CS840" t="s">
        <v>113</v>
      </c>
      <c r="CT840" t="s">
        <v>121</v>
      </c>
      <c r="CU840" t="s">
        <v>113</v>
      </c>
      <c r="CV840" t="s">
        <v>1312</v>
      </c>
      <c r="CW840" t="str">
        <f>"18056429300"</f>
        <v>18056429300</v>
      </c>
      <c r="CX840" t="s">
        <v>1498</v>
      </c>
      <c r="CY840" t="s">
        <v>124</v>
      </c>
      <c r="CZ840" t="s">
        <v>126</v>
      </c>
      <c r="DA840" t="s">
        <v>113</v>
      </c>
      <c r="DB840" t="s">
        <v>113</v>
      </c>
      <c r="DC840" t="s">
        <v>121</v>
      </c>
      <c r="DD840" t="s">
        <v>113</v>
      </c>
      <c r="DE840" t="s">
        <v>1488</v>
      </c>
      <c r="DF840" t="s">
        <v>1489</v>
      </c>
      <c r="DH840" t="s">
        <v>1480</v>
      </c>
      <c r="DI840" t="s">
        <v>1479</v>
      </c>
    </row>
    <row r="841" spans="1:113" ht="15" customHeight="1" x14ac:dyDescent="0.25">
      <c r="A841" t="s">
        <v>8782</v>
      </c>
      <c r="B841" t="s">
        <v>835</v>
      </c>
      <c r="C841" s="1">
        <v>44133.566540740743</v>
      </c>
      <c r="D841" s="1">
        <v>44155</v>
      </c>
      <c r="E841" t="s">
        <v>113</v>
      </c>
      <c r="F841" t="s">
        <v>964</v>
      </c>
      <c r="G841" t="s">
        <v>12786</v>
      </c>
      <c r="H841" t="s">
        <v>131</v>
      </c>
      <c r="I841">
        <v>12</v>
      </c>
      <c r="K841" s="1">
        <v>44221</v>
      </c>
      <c r="L841" s="1">
        <v>44466</v>
      </c>
      <c r="O841" t="s">
        <v>115</v>
      </c>
      <c r="P841" t="s">
        <v>8783</v>
      </c>
      <c r="R841" t="s">
        <v>1289</v>
      </c>
      <c r="S841" t="s">
        <v>1290</v>
      </c>
      <c r="T841" t="s">
        <v>1291</v>
      </c>
      <c r="U841" t="s">
        <v>1292</v>
      </c>
      <c r="V841" s="3">
        <v>19422</v>
      </c>
      <c r="W841" t="s">
        <v>117</v>
      </c>
      <c r="Y841">
        <v>18182252323</v>
      </c>
      <c r="AA841">
        <v>56173</v>
      </c>
      <c r="AB841" t="s">
        <v>1293</v>
      </c>
      <c r="AC841" t="s">
        <v>1475</v>
      </c>
      <c r="AE841" t="s">
        <v>1476</v>
      </c>
      <c r="AF841" t="s">
        <v>1477</v>
      </c>
      <c r="AG841">
        <v>300</v>
      </c>
      <c r="AH841" t="s">
        <v>1291</v>
      </c>
      <c r="AI841" t="s">
        <v>1292</v>
      </c>
      <c r="AJ841" s="3">
        <v>19422</v>
      </c>
      <c r="AK841" t="s">
        <v>117</v>
      </c>
      <c r="AM841">
        <v>18182252323</v>
      </c>
      <c r="AO841" t="s">
        <v>1478</v>
      </c>
      <c r="AP841" t="s">
        <v>141</v>
      </c>
      <c r="AQ841" t="s">
        <v>1297</v>
      </c>
      <c r="AR841" t="s">
        <v>1298</v>
      </c>
      <c r="AS841" t="s">
        <v>1014</v>
      </c>
      <c r="AT841" t="s">
        <v>1299</v>
      </c>
      <c r="AU841" t="s">
        <v>1300</v>
      </c>
      <c r="AV841" t="s">
        <v>1301</v>
      </c>
      <c r="AW841" t="s">
        <v>716</v>
      </c>
      <c r="AX841" s="3">
        <v>12207</v>
      </c>
      <c r="AY841" t="s">
        <v>117</v>
      </c>
      <c r="BA841">
        <v>15187012770</v>
      </c>
      <c r="BC841" t="s">
        <v>1479</v>
      </c>
      <c r="BD841" t="s">
        <v>1480</v>
      </c>
      <c r="BE841" t="s">
        <v>716</v>
      </c>
      <c r="BF841" t="s">
        <v>1481</v>
      </c>
      <c r="BG841" t="s">
        <v>299</v>
      </c>
      <c r="BH841" s="1">
        <v>44132.833333333336</v>
      </c>
      <c r="BI841">
        <v>40</v>
      </c>
      <c r="BJ841">
        <v>0</v>
      </c>
      <c r="BK841">
        <v>8</v>
      </c>
      <c r="BL841">
        <v>8</v>
      </c>
      <c r="BM841">
        <v>8</v>
      </c>
      <c r="BN841">
        <v>8</v>
      </c>
      <c r="BO841">
        <v>8</v>
      </c>
      <c r="BP841">
        <v>0</v>
      </c>
      <c r="BQ841" t="str">
        <f>"7:00 AM"</f>
        <v>7:00 AM</v>
      </c>
      <c r="BR841" t="str">
        <f>"3:30 PM"</f>
        <v>3:30 PM</v>
      </c>
      <c r="BS841" t="s">
        <v>120</v>
      </c>
      <c r="BT841">
        <v>0</v>
      </c>
      <c r="BU841">
        <v>0</v>
      </c>
      <c r="BV841" t="s">
        <v>113</v>
      </c>
      <c r="BW841">
        <v>0</v>
      </c>
      <c r="BX841" t="s">
        <v>1305</v>
      </c>
      <c r="BY841" t="s">
        <v>8784</v>
      </c>
      <c r="CA841" t="s">
        <v>8785</v>
      </c>
      <c r="CB841" t="s">
        <v>299</v>
      </c>
      <c r="CC841" s="3">
        <v>91786</v>
      </c>
      <c r="CD841" t="s">
        <v>8786</v>
      </c>
      <c r="CE841" t="s">
        <v>1230</v>
      </c>
      <c r="CF841" s="4">
        <v>15.46</v>
      </c>
      <c r="CH841" s="4">
        <v>23.19</v>
      </c>
      <c r="CJ841" t="s">
        <v>123</v>
      </c>
      <c r="CK841" t="s">
        <v>1310</v>
      </c>
      <c r="CL841" t="s">
        <v>8787</v>
      </c>
      <c r="CO841" t="s">
        <v>124</v>
      </c>
      <c r="CP841" t="s">
        <v>121</v>
      </c>
      <c r="CQ841" t="s">
        <v>121</v>
      </c>
      <c r="CR841" t="s">
        <v>121</v>
      </c>
      <c r="CS841" t="s">
        <v>113</v>
      </c>
      <c r="CT841" t="s">
        <v>121</v>
      </c>
      <c r="CU841" t="s">
        <v>113</v>
      </c>
      <c r="CV841" t="s">
        <v>1312</v>
      </c>
      <c r="CW841" t="str">
        <f>"19516234917"</f>
        <v>19516234917</v>
      </c>
      <c r="CX841" t="s">
        <v>8788</v>
      </c>
      <c r="CY841" t="s">
        <v>124</v>
      </c>
      <c r="CZ841" t="s">
        <v>126</v>
      </c>
      <c r="DA841" t="s">
        <v>113</v>
      </c>
      <c r="DB841" t="s">
        <v>113</v>
      </c>
      <c r="DC841" t="s">
        <v>121</v>
      </c>
      <c r="DD841" t="s">
        <v>113</v>
      </c>
      <c r="DE841" t="s">
        <v>1488</v>
      </c>
      <c r="DF841" t="s">
        <v>1489</v>
      </c>
      <c r="DH841" t="s">
        <v>1480</v>
      </c>
      <c r="DI841" t="s">
        <v>1479</v>
      </c>
    </row>
    <row r="842" spans="1:113" ht="15" customHeight="1" x14ac:dyDescent="0.25">
      <c r="A842" t="s">
        <v>1490</v>
      </c>
      <c r="B842" t="s">
        <v>835</v>
      </c>
      <c r="C842" s="1">
        <v>44133.574448842592</v>
      </c>
      <c r="D842" s="1">
        <v>44155</v>
      </c>
      <c r="E842" t="s">
        <v>113</v>
      </c>
      <c r="F842" t="s">
        <v>964</v>
      </c>
      <c r="G842" t="s">
        <v>12786</v>
      </c>
      <c r="H842" t="s">
        <v>131</v>
      </c>
      <c r="I842">
        <v>12</v>
      </c>
      <c r="K842" s="1">
        <v>44221</v>
      </c>
      <c r="L842" s="1">
        <v>44466</v>
      </c>
      <c r="O842" t="s">
        <v>115</v>
      </c>
      <c r="P842" t="s">
        <v>1491</v>
      </c>
      <c r="R842" t="s">
        <v>1289</v>
      </c>
      <c r="S842" t="s">
        <v>1290</v>
      </c>
      <c r="T842" t="s">
        <v>1291</v>
      </c>
      <c r="U842" t="s">
        <v>1292</v>
      </c>
      <c r="V842" s="3">
        <v>19422</v>
      </c>
      <c r="W842" t="s">
        <v>117</v>
      </c>
      <c r="Y842">
        <v>18182252323</v>
      </c>
      <c r="AA842">
        <v>56173</v>
      </c>
      <c r="AB842" t="s">
        <v>1293</v>
      </c>
      <c r="AC842" t="s">
        <v>1475</v>
      </c>
      <c r="AE842" t="s">
        <v>1476</v>
      </c>
      <c r="AF842" t="s">
        <v>1477</v>
      </c>
      <c r="AG842">
        <v>300</v>
      </c>
      <c r="AH842" t="s">
        <v>1291</v>
      </c>
      <c r="AI842" t="s">
        <v>1292</v>
      </c>
      <c r="AJ842" s="3">
        <v>19422</v>
      </c>
      <c r="AK842" t="s">
        <v>117</v>
      </c>
      <c r="AM842">
        <v>18182252323</v>
      </c>
      <c r="AO842" t="s">
        <v>1478</v>
      </c>
      <c r="AP842" t="s">
        <v>141</v>
      </c>
      <c r="AQ842" t="s">
        <v>1297</v>
      </c>
      <c r="AR842" t="s">
        <v>1298</v>
      </c>
      <c r="AS842" t="s">
        <v>1014</v>
      </c>
      <c r="AT842" t="s">
        <v>1299</v>
      </c>
      <c r="AU842" t="s">
        <v>1300</v>
      </c>
      <c r="AV842" t="s">
        <v>1301</v>
      </c>
      <c r="AW842" t="s">
        <v>716</v>
      </c>
      <c r="AX842" s="3">
        <v>12207</v>
      </c>
      <c r="AY842" t="s">
        <v>117</v>
      </c>
      <c r="BA842">
        <v>15187012770</v>
      </c>
      <c r="BC842" t="s">
        <v>1479</v>
      </c>
      <c r="BD842" t="s">
        <v>1480</v>
      </c>
      <c r="BE842" t="s">
        <v>716</v>
      </c>
      <c r="BF842" t="s">
        <v>1481</v>
      </c>
      <c r="BG842" t="s">
        <v>299</v>
      </c>
      <c r="BH842" s="1">
        <v>44132.833333333336</v>
      </c>
      <c r="BI842">
        <v>40</v>
      </c>
      <c r="BJ842">
        <v>0</v>
      </c>
      <c r="BK842">
        <v>8</v>
      </c>
      <c r="BL842">
        <v>8</v>
      </c>
      <c r="BM842">
        <v>8</v>
      </c>
      <c r="BN842">
        <v>8</v>
      </c>
      <c r="BO842">
        <v>8</v>
      </c>
      <c r="BP842">
        <v>0</v>
      </c>
      <c r="BQ842" t="str">
        <f>"7:00 AM"</f>
        <v>7:00 AM</v>
      </c>
      <c r="BR842" t="str">
        <f>"3:30 AM"</f>
        <v>3:30 AM</v>
      </c>
      <c r="BS842" t="s">
        <v>120</v>
      </c>
      <c r="BT842">
        <v>0</v>
      </c>
      <c r="BU842">
        <v>0</v>
      </c>
      <c r="BV842" t="s">
        <v>113</v>
      </c>
      <c r="BW842">
        <v>0</v>
      </c>
      <c r="BX842" t="s">
        <v>1305</v>
      </c>
      <c r="BY842" t="s">
        <v>1492</v>
      </c>
      <c r="BZ842" t="s">
        <v>1493</v>
      </c>
      <c r="CA842" t="s">
        <v>1494</v>
      </c>
      <c r="CB842" t="s">
        <v>299</v>
      </c>
      <c r="CC842" s="3">
        <v>91320</v>
      </c>
      <c r="CD842" t="s">
        <v>1495</v>
      </c>
      <c r="CE842" t="s">
        <v>1496</v>
      </c>
      <c r="CF842" s="4">
        <v>17.38</v>
      </c>
      <c r="CH842" s="4">
        <v>26.07</v>
      </c>
      <c r="CJ842" t="s">
        <v>123</v>
      </c>
      <c r="CK842" t="s">
        <v>1310</v>
      </c>
      <c r="CL842" t="s">
        <v>1497</v>
      </c>
      <c r="CO842" t="s">
        <v>124</v>
      </c>
      <c r="CP842" t="s">
        <v>121</v>
      </c>
      <c r="CQ842" t="s">
        <v>121</v>
      </c>
      <c r="CR842" t="s">
        <v>121</v>
      </c>
      <c r="CS842" t="s">
        <v>113</v>
      </c>
      <c r="CT842" t="s">
        <v>121</v>
      </c>
      <c r="CU842" t="s">
        <v>113</v>
      </c>
      <c r="CV842" t="s">
        <v>1312</v>
      </c>
      <c r="CW842" t="str">
        <f>"18056429300"</f>
        <v>18056429300</v>
      </c>
      <c r="CX842" t="s">
        <v>1498</v>
      </c>
      <c r="CY842" t="s">
        <v>124</v>
      </c>
      <c r="CZ842" t="s">
        <v>126</v>
      </c>
      <c r="DA842" t="s">
        <v>113</v>
      </c>
      <c r="DB842" t="s">
        <v>113</v>
      </c>
      <c r="DC842" t="s">
        <v>121</v>
      </c>
      <c r="DD842" t="s">
        <v>113</v>
      </c>
      <c r="DE842" t="s">
        <v>1488</v>
      </c>
      <c r="DF842" t="s">
        <v>1489</v>
      </c>
      <c r="DH842" t="s">
        <v>1480</v>
      </c>
      <c r="DI842" t="s">
        <v>1479</v>
      </c>
    </row>
    <row r="843" spans="1:113" ht="15" customHeight="1" x14ac:dyDescent="0.25">
      <c r="A843" t="s">
        <v>10881</v>
      </c>
      <c r="B843" t="s">
        <v>835</v>
      </c>
      <c r="C843" s="1">
        <v>44133.575709490739</v>
      </c>
      <c r="D843" s="1">
        <v>44155</v>
      </c>
      <c r="E843" t="s">
        <v>113</v>
      </c>
      <c r="F843" t="s">
        <v>964</v>
      </c>
      <c r="G843" t="s">
        <v>12786</v>
      </c>
      <c r="H843" t="s">
        <v>131</v>
      </c>
      <c r="I843">
        <v>15</v>
      </c>
      <c r="K843" s="1">
        <v>44221</v>
      </c>
      <c r="L843" s="1">
        <v>44493</v>
      </c>
      <c r="O843" t="s">
        <v>115</v>
      </c>
      <c r="P843" t="s">
        <v>10882</v>
      </c>
      <c r="R843" t="s">
        <v>1289</v>
      </c>
      <c r="S843" t="s">
        <v>1290</v>
      </c>
      <c r="T843" t="s">
        <v>1291</v>
      </c>
      <c r="U843" t="s">
        <v>1292</v>
      </c>
      <c r="V843" s="3">
        <v>19422</v>
      </c>
      <c r="W843" t="s">
        <v>117</v>
      </c>
      <c r="Y843">
        <v>18182252323</v>
      </c>
      <c r="AA843">
        <v>56173</v>
      </c>
      <c r="AB843" t="s">
        <v>1293</v>
      </c>
      <c r="AC843" t="s">
        <v>1475</v>
      </c>
      <c r="AE843" t="s">
        <v>1476</v>
      </c>
      <c r="AF843" t="s">
        <v>1477</v>
      </c>
      <c r="AG843">
        <v>300</v>
      </c>
      <c r="AH843" t="s">
        <v>1291</v>
      </c>
      <c r="AI843" t="s">
        <v>1292</v>
      </c>
      <c r="AJ843" s="3">
        <v>19422</v>
      </c>
      <c r="AK843" t="s">
        <v>117</v>
      </c>
      <c r="AM843">
        <v>18182252323</v>
      </c>
      <c r="AO843" t="s">
        <v>1478</v>
      </c>
      <c r="AP843" t="s">
        <v>141</v>
      </c>
      <c r="AQ843" t="s">
        <v>1297</v>
      </c>
      <c r="AR843" t="s">
        <v>1298</v>
      </c>
      <c r="AS843" t="s">
        <v>1014</v>
      </c>
      <c r="AT843" t="s">
        <v>1299</v>
      </c>
      <c r="AU843" t="s">
        <v>1300</v>
      </c>
      <c r="AV843" t="s">
        <v>1301</v>
      </c>
      <c r="AW843" t="s">
        <v>716</v>
      </c>
      <c r="AX843" s="3">
        <v>12207</v>
      </c>
      <c r="AY843" t="s">
        <v>117</v>
      </c>
      <c r="BA843">
        <v>15187012770</v>
      </c>
      <c r="BC843" t="s">
        <v>1479</v>
      </c>
      <c r="BD843" t="s">
        <v>1480</v>
      </c>
      <c r="BE843" t="s">
        <v>716</v>
      </c>
      <c r="BF843" t="s">
        <v>1481</v>
      </c>
      <c r="BG843" t="s">
        <v>299</v>
      </c>
      <c r="BH843" s="1">
        <v>44132.833333333336</v>
      </c>
      <c r="BI843">
        <v>40</v>
      </c>
      <c r="BJ843">
        <v>0</v>
      </c>
      <c r="BK843">
        <v>8</v>
      </c>
      <c r="BL843">
        <v>8</v>
      </c>
      <c r="BM843">
        <v>8</v>
      </c>
      <c r="BN843">
        <v>8</v>
      </c>
      <c r="BO843">
        <v>8</v>
      </c>
      <c r="BP843">
        <v>0</v>
      </c>
      <c r="BQ843" t="str">
        <f>"7:00 AM"</f>
        <v>7:00 AM</v>
      </c>
      <c r="BR843" t="str">
        <f>"3:30 PM"</f>
        <v>3:30 PM</v>
      </c>
      <c r="BS843" t="s">
        <v>120</v>
      </c>
      <c r="BT843">
        <v>0</v>
      </c>
      <c r="BU843">
        <v>0</v>
      </c>
      <c r="BV843" t="s">
        <v>113</v>
      </c>
      <c r="BW843">
        <v>0</v>
      </c>
      <c r="BX843" t="s">
        <v>1305</v>
      </c>
      <c r="BY843" t="s">
        <v>10883</v>
      </c>
      <c r="CA843" t="s">
        <v>10884</v>
      </c>
      <c r="CB843" t="s">
        <v>299</v>
      </c>
      <c r="CC843" s="3">
        <v>92675</v>
      </c>
      <c r="CD843" t="s">
        <v>5307</v>
      </c>
      <c r="CE843" t="s">
        <v>794</v>
      </c>
      <c r="CF843" s="4">
        <v>17.38</v>
      </c>
      <c r="CH843" s="4">
        <v>26.07</v>
      </c>
      <c r="CJ843" t="s">
        <v>123</v>
      </c>
      <c r="CK843" t="s">
        <v>1310</v>
      </c>
      <c r="CL843" t="s">
        <v>10885</v>
      </c>
      <c r="CO843" t="s">
        <v>124</v>
      </c>
      <c r="CP843" t="s">
        <v>121</v>
      </c>
      <c r="CQ843" t="s">
        <v>121</v>
      </c>
      <c r="CR843" t="s">
        <v>121</v>
      </c>
      <c r="CS843" t="s">
        <v>113</v>
      </c>
      <c r="CT843" t="s">
        <v>121</v>
      </c>
      <c r="CU843" t="s">
        <v>113</v>
      </c>
      <c r="CV843" t="s">
        <v>1312</v>
      </c>
      <c r="CW843" t="str">
        <f>"17145467843"</f>
        <v>17145467843</v>
      </c>
      <c r="CX843" t="s">
        <v>10886</v>
      </c>
      <c r="CY843" t="s">
        <v>124</v>
      </c>
      <c r="CZ843" t="s">
        <v>126</v>
      </c>
      <c r="DA843" t="s">
        <v>113</v>
      </c>
      <c r="DB843" t="s">
        <v>113</v>
      </c>
      <c r="DC843" t="s">
        <v>121</v>
      </c>
      <c r="DD843" t="s">
        <v>113</v>
      </c>
      <c r="DE843" t="s">
        <v>1488</v>
      </c>
      <c r="DF843" t="s">
        <v>1489</v>
      </c>
      <c r="DH843" t="s">
        <v>1480</v>
      </c>
      <c r="DI843" t="s">
        <v>1479</v>
      </c>
    </row>
    <row r="844" spans="1:113" ht="15" customHeight="1" x14ac:dyDescent="0.25">
      <c r="A844" t="s">
        <v>8025</v>
      </c>
      <c r="B844" t="s">
        <v>835</v>
      </c>
      <c r="C844" s="1">
        <v>44133.590592939814</v>
      </c>
      <c r="D844" s="1">
        <v>44155</v>
      </c>
      <c r="E844" t="s">
        <v>113</v>
      </c>
      <c r="F844" t="s">
        <v>964</v>
      </c>
      <c r="G844" t="s">
        <v>12786</v>
      </c>
      <c r="H844" t="s">
        <v>131</v>
      </c>
      <c r="I844">
        <v>12</v>
      </c>
      <c r="K844" s="1">
        <v>44221</v>
      </c>
      <c r="L844" s="1">
        <v>44466</v>
      </c>
      <c r="O844" t="s">
        <v>115</v>
      </c>
      <c r="P844" t="s">
        <v>8026</v>
      </c>
      <c r="R844" t="s">
        <v>1289</v>
      </c>
      <c r="S844" t="s">
        <v>1290</v>
      </c>
      <c r="T844" t="s">
        <v>1291</v>
      </c>
      <c r="U844" t="s">
        <v>1292</v>
      </c>
      <c r="V844" s="3">
        <v>19422</v>
      </c>
      <c r="W844" t="s">
        <v>117</v>
      </c>
      <c r="Y844">
        <v>18182252323</v>
      </c>
      <c r="AA844">
        <v>56173</v>
      </c>
      <c r="AB844" t="s">
        <v>1293</v>
      </c>
      <c r="AC844" t="s">
        <v>1294</v>
      </c>
      <c r="AE844" t="s">
        <v>1476</v>
      </c>
      <c r="AF844" t="s">
        <v>1477</v>
      </c>
      <c r="AG844">
        <v>300</v>
      </c>
      <c r="AH844" t="s">
        <v>1291</v>
      </c>
      <c r="AI844" t="s">
        <v>1292</v>
      </c>
      <c r="AJ844" s="3">
        <v>19422</v>
      </c>
      <c r="AK844" t="s">
        <v>117</v>
      </c>
      <c r="AM844">
        <v>18182252323</v>
      </c>
      <c r="AO844" t="s">
        <v>1478</v>
      </c>
      <c r="AP844" t="s">
        <v>141</v>
      </c>
      <c r="AQ844" t="s">
        <v>1297</v>
      </c>
      <c r="AR844" t="s">
        <v>1298</v>
      </c>
      <c r="AS844" t="s">
        <v>1014</v>
      </c>
      <c r="AT844" t="s">
        <v>1299</v>
      </c>
      <c r="AU844" t="s">
        <v>1300</v>
      </c>
      <c r="AV844" t="s">
        <v>1301</v>
      </c>
      <c r="AW844" t="s">
        <v>716</v>
      </c>
      <c r="AX844" s="3">
        <v>12207</v>
      </c>
      <c r="AY844" t="s">
        <v>117</v>
      </c>
      <c r="BA844">
        <v>15187012770</v>
      </c>
      <c r="BC844" t="s">
        <v>1479</v>
      </c>
      <c r="BD844" t="s">
        <v>1480</v>
      </c>
      <c r="BE844" t="s">
        <v>716</v>
      </c>
      <c r="BF844" t="s">
        <v>1481</v>
      </c>
      <c r="BG844" t="s">
        <v>299</v>
      </c>
      <c r="BH844" s="1">
        <v>44132.833333333336</v>
      </c>
      <c r="BI844">
        <v>40</v>
      </c>
      <c r="BJ844">
        <v>0</v>
      </c>
      <c r="BK844">
        <v>8</v>
      </c>
      <c r="BL844">
        <v>8</v>
      </c>
      <c r="BM844">
        <v>8</v>
      </c>
      <c r="BN844">
        <v>8</v>
      </c>
      <c r="BO844">
        <v>8</v>
      </c>
      <c r="BP844">
        <v>0</v>
      </c>
      <c r="BQ844" t="str">
        <f>"7:00 AM"</f>
        <v>7:00 AM</v>
      </c>
      <c r="BR844" t="str">
        <f>"3:30 PM"</f>
        <v>3:30 PM</v>
      </c>
      <c r="BS844" t="s">
        <v>120</v>
      </c>
      <c r="BT844">
        <v>0</v>
      </c>
      <c r="BU844">
        <v>0</v>
      </c>
      <c r="BV844" t="s">
        <v>113</v>
      </c>
      <c r="BW844">
        <v>0</v>
      </c>
      <c r="BX844" t="s">
        <v>1305</v>
      </c>
      <c r="BY844" t="s">
        <v>8027</v>
      </c>
      <c r="CA844" t="s">
        <v>8028</v>
      </c>
      <c r="CB844" t="s">
        <v>299</v>
      </c>
      <c r="CC844" s="3">
        <v>92501</v>
      </c>
      <c r="CD844" t="s">
        <v>1229</v>
      </c>
      <c r="CE844" t="s">
        <v>1230</v>
      </c>
      <c r="CF844" s="4">
        <v>15.46</v>
      </c>
      <c r="CH844" s="4">
        <v>23.19</v>
      </c>
      <c r="CJ844" t="s">
        <v>123</v>
      </c>
      <c r="CK844" t="s">
        <v>1310</v>
      </c>
      <c r="CL844" t="s">
        <v>8029</v>
      </c>
      <c r="CO844" t="s">
        <v>124</v>
      </c>
      <c r="CP844" t="s">
        <v>121</v>
      </c>
      <c r="CQ844" t="s">
        <v>121</v>
      </c>
      <c r="CR844" t="s">
        <v>121</v>
      </c>
      <c r="CS844" t="s">
        <v>113</v>
      </c>
      <c r="CT844" t="s">
        <v>121</v>
      </c>
      <c r="CU844" t="s">
        <v>113</v>
      </c>
      <c r="CV844" t="s">
        <v>1312</v>
      </c>
      <c r="CW844" t="str">
        <f>"19516842730"</f>
        <v>19516842730</v>
      </c>
      <c r="CX844" t="s">
        <v>5989</v>
      </c>
      <c r="CY844" t="s">
        <v>124</v>
      </c>
      <c r="CZ844" t="s">
        <v>126</v>
      </c>
      <c r="DA844" t="s">
        <v>113</v>
      </c>
      <c r="DB844" t="s">
        <v>113</v>
      </c>
      <c r="DC844" t="s">
        <v>121</v>
      </c>
      <c r="DD844" t="s">
        <v>113</v>
      </c>
      <c r="DE844" t="s">
        <v>1488</v>
      </c>
      <c r="DF844" t="s">
        <v>1489</v>
      </c>
      <c r="DH844" t="s">
        <v>1480</v>
      </c>
      <c r="DI844" t="s">
        <v>1479</v>
      </c>
    </row>
    <row r="845" spans="1:113" ht="15" customHeight="1" x14ac:dyDescent="0.25">
      <c r="A845" t="s">
        <v>10876</v>
      </c>
      <c r="B845" t="s">
        <v>835</v>
      </c>
      <c r="C845" s="1">
        <v>44133.600140509261</v>
      </c>
      <c r="D845" s="1">
        <v>44158</v>
      </c>
      <c r="E845" t="s">
        <v>113</v>
      </c>
      <c r="F845" t="s">
        <v>964</v>
      </c>
      <c r="G845" t="s">
        <v>12786</v>
      </c>
      <c r="H845" t="s">
        <v>131</v>
      </c>
      <c r="I845">
        <v>22</v>
      </c>
      <c r="K845" s="1">
        <v>44221</v>
      </c>
      <c r="L845" s="1">
        <v>44466</v>
      </c>
      <c r="O845" t="s">
        <v>115</v>
      </c>
      <c r="P845" t="s">
        <v>10877</v>
      </c>
      <c r="R845" t="s">
        <v>1289</v>
      </c>
      <c r="S845" t="s">
        <v>1290</v>
      </c>
      <c r="T845" t="s">
        <v>1291</v>
      </c>
      <c r="U845" t="s">
        <v>1292</v>
      </c>
      <c r="V845" s="3">
        <v>19422</v>
      </c>
      <c r="W845" t="s">
        <v>117</v>
      </c>
      <c r="Y845">
        <v>18182252323</v>
      </c>
      <c r="AA845">
        <v>56173</v>
      </c>
      <c r="AB845" t="s">
        <v>1293</v>
      </c>
      <c r="AC845" t="s">
        <v>1475</v>
      </c>
      <c r="AE845" t="s">
        <v>1476</v>
      </c>
      <c r="AF845" t="s">
        <v>1477</v>
      </c>
      <c r="AG845">
        <v>300</v>
      </c>
      <c r="AH845" t="s">
        <v>1291</v>
      </c>
      <c r="AI845" t="s">
        <v>1292</v>
      </c>
      <c r="AJ845" s="3">
        <v>19422</v>
      </c>
      <c r="AK845" t="s">
        <v>117</v>
      </c>
      <c r="AM845">
        <v>18182252323</v>
      </c>
      <c r="AO845" t="s">
        <v>1478</v>
      </c>
      <c r="AP845" t="s">
        <v>141</v>
      </c>
      <c r="AQ845" t="s">
        <v>1297</v>
      </c>
      <c r="AR845" t="s">
        <v>1298</v>
      </c>
      <c r="AS845" t="s">
        <v>1014</v>
      </c>
      <c r="AT845" t="s">
        <v>1299</v>
      </c>
      <c r="AU845" t="s">
        <v>1300</v>
      </c>
      <c r="AV845" t="s">
        <v>1301</v>
      </c>
      <c r="AW845" t="s">
        <v>716</v>
      </c>
      <c r="AX845" s="3">
        <v>12207</v>
      </c>
      <c r="AY845" t="s">
        <v>117</v>
      </c>
      <c r="BA845">
        <v>15187012770</v>
      </c>
      <c r="BC845" t="s">
        <v>1479</v>
      </c>
      <c r="BD845" t="s">
        <v>1480</v>
      </c>
      <c r="BE845" t="s">
        <v>716</v>
      </c>
      <c r="BF845" t="s">
        <v>1481</v>
      </c>
      <c r="BG845" t="s">
        <v>299</v>
      </c>
      <c r="BH845" s="1">
        <v>44132.833333333336</v>
      </c>
      <c r="BI845">
        <v>40</v>
      </c>
      <c r="BJ845">
        <v>0</v>
      </c>
      <c r="BK845">
        <v>8</v>
      </c>
      <c r="BL845">
        <v>8</v>
      </c>
      <c r="BM845">
        <v>8</v>
      </c>
      <c r="BN845">
        <v>8</v>
      </c>
      <c r="BO845">
        <v>8</v>
      </c>
      <c r="BP845">
        <v>0</v>
      </c>
      <c r="BQ845" t="str">
        <f>"7:00 AM"</f>
        <v>7:00 AM</v>
      </c>
      <c r="BR845" t="str">
        <f>"3:30 PM"</f>
        <v>3:30 PM</v>
      </c>
      <c r="BS845" t="s">
        <v>120</v>
      </c>
      <c r="BT845">
        <v>0</v>
      </c>
      <c r="BU845">
        <v>0</v>
      </c>
      <c r="BV845" t="s">
        <v>113</v>
      </c>
      <c r="BW845">
        <v>0</v>
      </c>
      <c r="BX845" t="s">
        <v>1305</v>
      </c>
      <c r="BY845" t="s">
        <v>10878</v>
      </c>
      <c r="CA845" t="s">
        <v>10879</v>
      </c>
      <c r="CB845" t="s">
        <v>299</v>
      </c>
      <c r="CC845" s="3">
        <v>91340</v>
      </c>
      <c r="CD845" t="s">
        <v>793</v>
      </c>
      <c r="CE845" t="s">
        <v>794</v>
      </c>
      <c r="CF845" s="4">
        <v>17.38</v>
      </c>
      <c r="CH845" s="4">
        <v>26.07</v>
      </c>
      <c r="CJ845" t="s">
        <v>123</v>
      </c>
      <c r="CK845" t="s">
        <v>1310</v>
      </c>
      <c r="CL845" t="s">
        <v>10880</v>
      </c>
      <c r="CO845" t="s">
        <v>124</v>
      </c>
      <c r="CP845" t="s">
        <v>121</v>
      </c>
      <c r="CQ845" t="s">
        <v>121</v>
      </c>
      <c r="CR845" t="s">
        <v>121</v>
      </c>
      <c r="CS845" t="s">
        <v>113</v>
      </c>
      <c r="CT845" t="s">
        <v>121</v>
      </c>
      <c r="CU845" t="s">
        <v>113</v>
      </c>
      <c r="CV845" t="s">
        <v>1312</v>
      </c>
      <c r="CW845" t="str">
        <f>"18188384700"</f>
        <v>18188384700</v>
      </c>
      <c r="CX845" t="s">
        <v>7448</v>
      </c>
      <c r="CY845" t="s">
        <v>124</v>
      </c>
      <c r="CZ845" t="s">
        <v>126</v>
      </c>
      <c r="DA845" t="s">
        <v>113</v>
      </c>
      <c r="DB845" t="s">
        <v>113</v>
      </c>
      <c r="DC845" t="s">
        <v>121</v>
      </c>
      <c r="DD845" t="s">
        <v>113</v>
      </c>
      <c r="DE845" t="s">
        <v>1488</v>
      </c>
      <c r="DF845" t="s">
        <v>1489</v>
      </c>
      <c r="DH845" t="s">
        <v>1480</v>
      </c>
      <c r="DI845" t="s">
        <v>1479</v>
      </c>
    </row>
    <row r="846" spans="1:113" ht="15" customHeight="1" x14ac:dyDescent="0.25">
      <c r="A846" t="s">
        <v>1376</v>
      </c>
      <c r="B846" t="s">
        <v>835</v>
      </c>
      <c r="C846" s="1">
        <v>44133.645029861109</v>
      </c>
      <c r="D846" s="1">
        <v>44158</v>
      </c>
      <c r="E846" t="s">
        <v>113</v>
      </c>
      <c r="F846" t="s">
        <v>964</v>
      </c>
      <c r="G846" t="s">
        <v>12786</v>
      </c>
      <c r="H846" t="s">
        <v>131</v>
      </c>
      <c r="I846">
        <v>30</v>
      </c>
      <c r="K846" s="1">
        <v>44221</v>
      </c>
      <c r="L846" s="1">
        <v>44493</v>
      </c>
      <c r="O846" t="s">
        <v>115</v>
      </c>
      <c r="P846" t="s">
        <v>1377</v>
      </c>
      <c r="R846" t="s">
        <v>1289</v>
      </c>
      <c r="S846" t="s">
        <v>1290</v>
      </c>
      <c r="T846" t="s">
        <v>1291</v>
      </c>
      <c r="U846" t="s">
        <v>1292</v>
      </c>
      <c r="V846" s="3">
        <v>19422</v>
      </c>
      <c r="W846" t="s">
        <v>117</v>
      </c>
      <c r="Y846">
        <v>18182252323</v>
      </c>
      <c r="AA846">
        <v>56173</v>
      </c>
      <c r="AB846" t="s">
        <v>1293</v>
      </c>
      <c r="AC846" t="s">
        <v>1294</v>
      </c>
      <c r="AE846" t="s">
        <v>1378</v>
      </c>
      <c r="AF846" t="s">
        <v>1289</v>
      </c>
      <c r="AG846" t="s">
        <v>1290</v>
      </c>
      <c r="AH846" t="s">
        <v>1291</v>
      </c>
      <c r="AI846" t="s">
        <v>1292</v>
      </c>
      <c r="AJ846" s="3">
        <v>19422</v>
      </c>
      <c r="AK846" t="s">
        <v>117</v>
      </c>
      <c r="AM846">
        <v>18182252323</v>
      </c>
      <c r="AO846" t="s">
        <v>1379</v>
      </c>
      <c r="AP846" t="s">
        <v>141</v>
      </c>
      <c r="AQ846" t="s">
        <v>1297</v>
      </c>
      <c r="AR846" t="s">
        <v>1298</v>
      </c>
      <c r="AS846" t="s">
        <v>1014</v>
      </c>
      <c r="AT846" t="s">
        <v>1299</v>
      </c>
      <c r="AU846" t="s">
        <v>1300</v>
      </c>
      <c r="AV846" t="s">
        <v>1301</v>
      </c>
      <c r="AW846" t="s">
        <v>716</v>
      </c>
      <c r="AX846" s="3">
        <v>12207</v>
      </c>
      <c r="AY846" t="s">
        <v>117</v>
      </c>
      <c r="BA846">
        <v>15187012770</v>
      </c>
      <c r="BC846" t="s">
        <v>1302</v>
      </c>
      <c r="BD846" t="s">
        <v>1303</v>
      </c>
      <c r="BE846" t="s">
        <v>716</v>
      </c>
      <c r="BF846" t="s">
        <v>1304</v>
      </c>
      <c r="BG846" t="s">
        <v>440</v>
      </c>
      <c r="BH846" s="1">
        <v>44132.833333333336</v>
      </c>
      <c r="BI846">
        <v>40</v>
      </c>
      <c r="BJ846">
        <v>0</v>
      </c>
      <c r="BK846">
        <v>8</v>
      </c>
      <c r="BL846">
        <v>8</v>
      </c>
      <c r="BM846">
        <v>8</v>
      </c>
      <c r="BN846">
        <v>8</v>
      </c>
      <c r="BO846">
        <v>8</v>
      </c>
      <c r="BP846">
        <v>0</v>
      </c>
      <c r="BQ846" t="str">
        <f>"7:00 AM"</f>
        <v>7:00 AM</v>
      </c>
      <c r="BR846" t="str">
        <f>"3:30 PM"</f>
        <v>3:30 PM</v>
      </c>
      <c r="BS846" t="s">
        <v>120</v>
      </c>
      <c r="BT846">
        <v>0</v>
      </c>
      <c r="BU846">
        <v>0</v>
      </c>
      <c r="BV846" t="s">
        <v>113</v>
      </c>
      <c r="BW846">
        <v>0</v>
      </c>
      <c r="BX846" t="s">
        <v>1305</v>
      </c>
      <c r="BY846" t="s">
        <v>1380</v>
      </c>
      <c r="CA846" t="s">
        <v>1381</v>
      </c>
      <c r="CB846" t="s">
        <v>440</v>
      </c>
      <c r="CC846" s="3">
        <v>85705</v>
      </c>
      <c r="CD846" t="s">
        <v>1382</v>
      </c>
      <c r="CE846" t="s">
        <v>1383</v>
      </c>
      <c r="CF846" s="4">
        <v>14.17</v>
      </c>
      <c r="CH846" s="4">
        <v>21.26</v>
      </c>
      <c r="CJ846" t="s">
        <v>123</v>
      </c>
      <c r="CK846" t="s">
        <v>1310</v>
      </c>
      <c r="CL846" t="s">
        <v>1384</v>
      </c>
      <c r="CO846" t="s">
        <v>124</v>
      </c>
      <c r="CP846" t="s">
        <v>121</v>
      </c>
      <c r="CQ846" t="s">
        <v>121</v>
      </c>
      <c r="CR846" t="s">
        <v>121</v>
      </c>
      <c r="CS846" t="s">
        <v>113</v>
      </c>
      <c r="CT846" t="s">
        <v>121</v>
      </c>
      <c r="CU846" t="s">
        <v>113</v>
      </c>
      <c r="CV846" t="s">
        <v>1385</v>
      </c>
      <c r="CW846" t="str">
        <f>"15208889940"</f>
        <v>15208889940</v>
      </c>
      <c r="CX846" t="s">
        <v>1386</v>
      </c>
      <c r="CY846" t="s">
        <v>124</v>
      </c>
      <c r="CZ846" t="s">
        <v>126</v>
      </c>
      <c r="DA846" t="s">
        <v>113</v>
      </c>
      <c r="DB846" t="s">
        <v>113</v>
      </c>
      <c r="DC846" t="s">
        <v>121</v>
      </c>
      <c r="DD846" t="s">
        <v>113</v>
      </c>
    </row>
    <row r="847" spans="1:113" ht="15" customHeight="1" x14ac:dyDescent="0.25">
      <c r="A847" t="s">
        <v>1330</v>
      </c>
      <c r="B847" t="s">
        <v>852</v>
      </c>
      <c r="C847" s="1">
        <v>44133.66810451389</v>
      </c>
      <c r="D847" s="1">
        <v>44194</v>
      </c>
      <c r="E847" t="s">
        <v>113</v>
      </c>
      <c r="F847" t="s">
        <v>1331</v>
      </c>
      <c r="G847" t="s">
        <v>12788</v>
      </c>
      <c r="H847" t="s">
        <v>200</v>
      </c>
      <c r="I847">
        <v>1</v>
      </c>
      <c r="K847" s="1">
        <v>44105</v>
      </c>
      <c r="L847" s="1">
        <v>44377</v>
      </c>
      <c r="O847" t="s">
        <v>115</v>
      </c>
      <c r="P847" t="s">
        <v>1332</v>
      </c>
      <c r="Q847" t="s">
        <v>1333</v>
      </c>
      <c r="R847" t="s">
        <v>1334</v>
      </c>
      <c r="S847" t="s">
        <v>1335</v>
      </c>
      <c r="T847" t="s">
        <v>1336</v>
      </c>
      <c r="U847" t="s">
        <v>440</v>
      </c>
      <c r="V847" s="3">
        <v>85281</v>
      </c>
      <c r="W847" t="s">
        <v>117</v>
      </c>
      <c r="Y847" t="s">
        <v>1337</v>
      </c>
      <c r="AA847">
        <v>722511</v>
      </c>
      <c r="AB847" t="s">
        <v>1338</v>
      </c>
      <c r="AC847" t="s">
        <v>1339</v>
      </c>
      <c r="AE847" t="s">
        <v>139</v>
      </c>
      <c r="AF847" t="s">
        <v>1340</v>
      </c>
      <c r="AG847" t="s">
        <v>1335</v>
      </c>
      <c r="AH847" t="s">
        <v>1336</v>
      </c>
      <c r="AI847" t="s">
        <v>440</v>
      </c>
      <c r="AJ847" s="3">
        <v>85281</v>
      </c>
      <c r="AK847" t="s">
        <v>117</v>
      </c>
      <c r="AM847" t="s">
        <v>1337</v>
      </c>
      <c r="AO847" t="s">
        <v>1341</v>
      </c>
      <c r="AP847" t="s">
        <v>141</v>
      </c>
      <c r="AQ847" t="s">
        <v>1342</v>
      </c>
      <c r="AR847" t="s">
        <v>1343</v>
      </c>
      <c r="AT847" t="s">
        <v>1344</v>
      </c>
      <c r="AU847" t="s">
        <v>1345</v>
      </c>
      <c r="AV847" t="s">
        <v>565</v>
      </c>
      <c r="AW847" t="s">
        <v>440</v>
      </c>
      <c r="AX847" s="3">
        <v>85012</v>
      </c>
      <c r="AY847" t="s">
        <v>117</v>
      </c>
      <c r="BA847" t="s">
        <v>1346</v>
      </c>
      <c r="BB847">
        <v>107</v>
      </c>
      <c r="BC847" t="s">
        <v>1347</v>
      </c>
      <c r="BD847" t="s">
        <v>1348</v>
      </c>
      <c r="BE847" t="s">
        <v>440</v>
      </c>
      <c r="BF847" t="s">
        <v>1349</v>
      </c>
      <c r="BG847" t="s">
        <v>440</v>
      </c>
      <c r="BH847" s="1">
        <v>44104.833333333336</v>
      </c>
      <c r="BI847">
        <v>40</v>
      </c>
      <c r="BJ847">
        <v>0</v>
      </c>
      <c r="BK847">
        <v>8</v>
      </c>
      <c r="BL847">
        <v>8</v>
      </c>
      <c r="BM847">
        <v>8</v>
      </c>
      <c r="BN847">
        <v>8</v>
      </c>
      <c r="BO847">
        <v>8</v>
      </c>
      <c r="BP847">
        <v>0</v>
      </c>
      <c r="BQ847" t="str">
        <f>"5:00 AM"</f>
        <v>5:00 AM</v>
      </c>
      <c r="BR847" t="str">
        <f>"1:00 PM"</f>
        <v>1:00 PM</v>
      </c>
      <c r="BS847" t="s">
        <v>526</v>
      </c>
      <c r="BT847">
        <v>1</v>
      </c>
      <c r="BU847">
        <v>0</v>
      </c>
      <c r="BV847" t="s">
        <v>113</v>
      </c>
      <c r="BW847">
        <v>0</v>
      </c>
      <c r="BX847" t="s">
        <v>1350</v>
      </c>
      <c r="BY847" t="s">
        <v>1340</v>
      </c>
      <c r="BZ847" t="s">
        <v>1335</v>
      </c>
      <c r="CA847" t="s">
        <v>1351</v>
      </c>
      <c r="CB847" t="s">
        <v>440</v>
      </c>
      <c r="CC847" s="3">
        <v>85281</v>
      </c>
      <c r="CD847" t="s">
        <v>958</v>
      </c>
      <c r="CE847" t="s">
        <v>1352</v>
      </c>
      <c r="CF847" s="4">
        <v>14.11</v>
      </c>
      <c r="CG847" s="4">
        <v>17</v>
      </c>
      <c r="CH847" s="4">
        <v>21.17</v>
      </c>
      <c r="CI847" s="4">
        <v>25.5</v>
      </c>
      <c r="CJ847" t="s">
        <v>123</v>
      </c>
      <c r="CK847" t="s">
        <v>124</v>
      </c>
      <c r="CL847" t="s">
        <v>1353</v>
      </c>
      <c r="CM847" t="s">
        <v>1354</v>
      </c>
      <c r="CO847" t="s">
        <v>124</v>
      </c>
      <c r="CP847" t="s">
        <v>113</v>
      </c>
      <c r="CQ847" t="s">
        <v>113</v>
      </c>
      <c r="CR847" t="s">
        <v>121</v>
      </c>
      <c r="CS847" t="s">
        <v>121</v>
      </c>
      <c r="CT847" t="s">
        <v>121</v>
      </c>
      <c r="CU847" t="s">
        <v>113</v>
      </c>
      <c r="CV847" t="s">
        <v>120</v>
      </c>
      <c r="CW847" t="str">
        <f>"1-480-220-6490"</f>
        <v>1-480-220-6490</v>
      </c>
      <c r="CX847" t="s">
        <v>1355</v>
      </c>
      <c r="CY847" t="s">
        <v>124</v>
      </c>
      <c r="CZ847" t="s">
        <v>126</v>
      </c>
      <c r="DA847" t="s">
        <v>113</v>
      </c>
      <c r="DB847" t="s">
        <v>113</v>
      </c>
      <c r="DC847" t="s">
        <v>121</v>
      </c>
      <c r="DD847" t="s">
        <v>113</v>
      </c>
      <c r="DE847" t="s">
        <v>1342</v>
      </c>
      <c r="DF847" t="s">
        <v>1343</v>
      </c>
      <c r="DH847" t="s">
        <v>1356</v>
      </c>
      <c r="DI847" t="s">
        <v>1347</v>
      </c>
    </row>
    <row r="848" spans="1:113" ht="15" customHeight="1" x14ac:dyDescent="0.25">
      <c r="A848" t="s">
        <v>9419</v>
      </c>
      <c r="B848" t="s">
        <v>835</v>
      </c>
      <c r="C848" s="1">
        <v>44133.75669814815</v>
      </c>
      <c r="D848" s="1">
        <v>44155</v>
      </c>
      <c r="E848" t="s">
        <v>113</v>
      </c>
      <c r="F848" t="s">
        <v>587</v>
      </c>
      <c r="G848" t="s">
        <v>12786</v>
      </c>
      <c r="H848" t="s">
        <v>131</v>
      </c>
      <c r="I848">
        <v>12</v>
      </c>
      <c r="K848" s="1">
        <v>44223</v>
      </c>
      <c r="L848" s="1">
        <v>44496</v>
      </c>
      <c r="O848" t="s">
        <v>115</v>
      </c>
      <c r="P848" t="s">
        <v>9420</v>
      </c>
      <c r="Q848" t="s">
        <v>9421</v>
      </c>
      <c r="R848" t="s">
        <v>9422</v>
      </c>
      <c r="T848" t="s">
        <v>9423</v>
      </c>
      <c r="U848" t="s">
        <v>1200</v>
      </c>
      <c r="V848" s="3">
        <v>20877</v>
      </c>
      <c r="W848" t="s">
        <v>117</v>
      </c>
      <c r="Y848">
        <v>12407254672</v>
      </c>
      <c r="AA848">
        <v>56173</v>
      </c>
      <c r="AB848" t="s">
        <v>9424</v>
      </c>
      <c r="AC848" t="s">
        <v>9425</v>
      </c>
      <c r="AD848" t="s">
        <v>1550</v>
      </c>
      <c r="AE848" t="s">
        <v>263</v>
      </c>
      <c r="AF848" t="s">
        <v>9422</v>
      </c>
      <c r="AH848" t="s">
        <v>9423</v>
      </c>
      <c r="AI848" t="s">
        <v>1200</v>
      </c>
      <c r="AJ848" s="3">
        <v>20877</v>
      </c>
      <c r="AK848" t="s">
        <v>117</v>
      </c>
      <c r="AM848">
        <v>12407254672</v>
      </c>
      <c r="AO848" t="s">
        <v>9426</v>
      </c>
      <c r="AP848" t="s">
        <v>239</v>
      </c>
      <c r="AQ848" t="s">
        <v>9427</v>
      </c>
      <c r="AR848" t="s">
        <v>1663</v>
      </c>
      <c r="AS848" t="s">
        <v>3561</v>
      </c>
      <c r="AT848" t="s">
        <v>9428</v>
      </c>
      <c r="AV848" t="s">
        <v>9429</v>
      </c>
      <c r="AW848" t="s">
        <v>1200</v>
      </c>
      <c r="AX848" s="3">
        <v>20815</v>
      </c>
      <c r="AY848" t="s">
        <v>117</v>
      </c>
      <c r="BA848">
        <v>13012520385</v>
      </c>
      <c r="BC848" t="s">
        <v>9430</v>
      </c>
      <c r="BD848" t="s">
        <v>9431</v>
      </c>
      <c r="BG848" t="s">
        <v>1200</v>
      </c>
      <c r="BH848" s="1">
        <v>44132.833333333336</v>
      </c>
      <c r="BI848">
        <v>40</v>
      </c>
      <c r="BJ848">
        <v>0</v>
      </c>
      <c r="BK848">
        <v>8</v>
      </c>
      <c r="BL848">
        <v>8</v>
      </c>
      <c r="BM848">
        <v>8</v>
      </c>
      <c r="BN848">
        <v>8</v>
      </c>
      <c r="BO848">
        <v>8</v>
      </c>
      <c r="BP848">
        <v>0</v>
      </c>
      <c r="BQ848" t="str">
        <f>"8:00 AM"</f>
        <v>8:00 AM</v>
      </c>
      <c r="BR848" t="str">
        <f>"4:00 PM"</f>
        <v>4:00 PM</v>
      </c>
      <c r="BS848" t="s">
        <v>120</v>
      </c>
      <c r="BT848">
        <v>0</v>
      </c>
      <c r="BU848">
        <v>0</v>
      </c>
      <c r="BV848" t="s">
        <v>113</v>
      </c>
      <c r="BW848">
        <v>0</v>
      </c>
      <c r="BX848" t="s">
        <v>9432</v>
      </c>
      <c r="BY848" t="s">
        <v>9422</v>
      </c>
      <c r="CA848" t="s">
        <v>9423</v>
      </c>
      <c r="CB848" t="s">
        <v>1200</v>
      </c>
      <c r="CC848" s="3">
        <v>20877</v>
      </c>
      <c r="CD848" t="s">
        <v>1556</v>
      </c>
      <c r="CE848" t="s">
        <v>1652</v>
      </c>
      <c r="CF848" s="4">
        <v>16.25</v>
      </c>
      <c r="CG848" s="4">
        <v>16.25</v>
      </c>
      <c r="CH848" s="4">
        <v>24.38</v>
      </c>
      <c r="CI848" s="4">
        <v>24.38</v>
      </c>
      <c r="CJ848" t="s">
        <v>123</v>
      </c>
      <c r="CK848" t="s">
        <v>392</v>
      </c>
      <c r="CL848" t="s">
        <v>9433</v>
      </c>
      <c r="CO848" t="s">
        <v>124</v>
      </c>
      <c r="CP848" t="s">
        <v>121</v>
      </c>
      <c r="CQ848" t="s">
        <v>121</v>
      </c>
      <c r="CR848" t="s">
        <v>121</v>
      </c>
      <c r="CS848" t="s">
        <v>113</v>
      </c>
      <c r="CT848" t="s">
        <v>121</v>
      </c>
      <c r="CU848" t="s">
        <v>113</v>
      </c>
      <c r="CV848" t="s">
        <v>9434</v>
      </c>
      <c r="CW848" t="str">
        <f>"12407254672"</f>
        <v>12407254672</v>
      </c>
      <c r="CX848" t="s">
        <v>9426</v>
      </c>
      <c r="CY848" t="s">
        <v>124</v>
      </c>
      <c r="CZ848" t="s">
        <v>126</v>
      </c>
      <c r="DA848" t="s">
        <v>113</v>
      </c>
      <c r="DB848" t="s">
        <v>113</v>
      </c>
      <c r="DC848" t="s">
        <v>121</v>
      </c>
      <c r="DD848" t="s">
        <v>113</v>
      </c>
    </row>
    <row r="849" spans="1:113" ht="15" customHeight="1" x14ac:dyDescent="0.25">
      <c r="A849" t="s">
        <v>5124</v>
      </c>
      <c r="B849" t="s">
        <v>835</v>
      </c>
      <c r="C849" s="1">
        <v>44133.761232291668</v>
      </c>
      <c r="D849" s="1">
        <v>44155</v>
      </c>
      <c r="E849" t="s">
        <v>113</v>
      </c>
      <c r="F849" t="s">
        <v>587</v>
      </c>
      <c r="G849" t="s">
        <v>12786</v>
      </c>
      <c r="H849" t="s">
        <v>131</v>
      </c>
      <c r="I849">
        <v>15</v>
      </c>
      <c r="K849" s="1">
        <v>44221</v>
      </c>
      <c r="L849" s="1">
        <v>44493</v>
      </c>
      <c r="O849" t="s">
        <v>115</v>
      </c>
      <c r="P849" t="s">
        <v>5125</v>
      </c>
      <c r="R849" t="s">
        <v>3760</v>
      </c>
      <c r="S849" t="s">
        <v>1290</v>
      </c>
      <c r="T849" t="s">
        <v>1291</v>
      </c>
      <c r="U849" t="s">
        <v>158</v>
      </c>
      <c r="V849" s="3">
        <v>19422</v>
      </c>
      <c r="W849" t="s">
        <v>117</v>
      </c>
      <c r="Y849">
        <v>18182252323</v>
      </c>
      <c r="AA849">
        <v>56173</v>
      </c>
      <c r="AB849" t="s">
        <v>1293</v>
      </c>
      <c r="AC849" t="s">
        <v>1475</v>
      </c>
      <c r="AE849" t="s">
        <v>1476</v>
      </c>
      <c r="AF849" t="s">
        <v>1477</v>
      </c>
      <c r="AG849">
        <v>300</v>
      </c>
      <c r="AH849" t="s">
        <v>1291</v>
      </c>
      <c r="AI849" t="s">
        <v>1292</v>
      </c>
      <c r="AJ849" s="3">
        <v>19422</v>
      </c>
      <c r="AK849" t="s">
        <v>117</v>
      </c>
      <c r="AM849">
        <v>18182252323</v>
      </c>
      <c r="AO849" t="s">
        <v>1478</v>
      </c>
      <c r="AP849" t="s">
        <v>141</v>
      </c>
      <c r="AQ849" t="s">
        <v>1297</v>
      </c>
      <c r="AR849" t="s">
        <v>1298</v>
      </c>
      <c r="AS849" t="s">
        <v>1014</v>
      </c>
      <c r="AT849" t="s">
        <v>1299</v>
      </c>
      <c r="AU849" t="s">
        <v>1300</v>
      </c>
      <c r="AV849" t="s">
        <v>1301</v>
      </c>
      <c r="AW849" t="s">
        <v>716</v>
      </c>
      <c r="AX849" s="3">
        <v>12207</v>
      </c>
      <c r="AY849" t="s">
        <v>117</v>
      </c>
      <c r="BA849">
        <v>15187012770</v>
      </c>
      <c r="BC849" t="s">
        <v>1479</v>
      </c>
      <c r="BD849" t="s">
        <v>1480</v>
      </c>
      <c r="BE849" t="s">
        <v>716</v>
      </c>
      <c r="BF849" t="s">
        <v>1481</v>
      </c>
      <c r="BG849" t="s">
        <v>158</v>
      </c>
      <c r="BH849" s="1">
        <v>44132.833333333336</v>
      </c>
      <c r="BI849">
        <v>40</v>
      </c>
      <c r="BJ849">
        <v>0</v>
      </c>
      <c r="BK849">
        <v>8</v>
      </c>
      <c r="BL849">
        <v>8</v>
      </c>
      <c r="BM849">
        <v>8</v>
      </c>
      <c r="BN849">
        <v>8</v>
      </c>
      <c r="BO849">
        <v>8</v>
      </c>
      <c r="BP849">
        <v>0</v>
      </c>
      <c r="BQ849" t="str">
        <f>"7:00 AM"</f>
        <v>7:00 AM</v>
      </c>
      <c r="BR849" t="str">
        <f>"3:30 PM"</f>
        <v>3:30 PM</v>
      </c>
      <c r="BS849" t="s">
        <v>120</v>
      </c>
      <c r="BT849">
        <v>0</v>
      </c>
      <c r="BU849">
        <v>0</v>
      </c>
      <c r="BV849" t="s">
        <v>113</v>
      </c>
      <c r="BW849">
        <v>0</v>
      </c>
      <c r="BX849" t="s">
        <v>1305</v>
      </c>
      <c r="BY849" t="s">
        <v>5126</v>
      </c>
      <c r="CA849" t="s">
        <v>1317</v>
      </c>
      <c r="CB849" t="s">
        <v>158</v>
      </c>
      <c r="CC849" s="3">
        <v>77084</v>
      </c>
      <c r="CD849" t="s">
        <v>1325</v>
      </c>
      <c r="CE849" t="s">
        <v>1326</v>
      </c>
      <c r="CF849" s="4">
        <v>13.93</v>
      </c>
      <c r="CH849" s="4">
        <v>20.89</v>
      </c>
      <c r="CJ849" t="s">
        <v>123</v>
      </c>
      <c r="CK849" t="s">
        <v>1310</v>
      </c>
      <c r="CL849" t="s">
        <v>5127</v>
      </c>
      <c r="CO849" t="s">
        <v>124</v>
      </c>
      <c r="CP849" t="s">
        <v>121</v>
      </c>
      <c r="CQ849" t="s">
        <v>121</v>
      </c>
      <c r="CR849" t="s">
        <v>121</v>
      </c>
      <c r="CS849" t="s">
        <v>113</v>
      </c>
      <c r="CT849" t="s">
        <v>121</v>
      </c>
      <c r="CU849" t="s">
        <v>113</v>
      </c>
      <c r="CV849" t="s">
        <v>1312</v>
      </c>
      <c r="CW849" t="str">
        <f>"12817581023"</f>
        <v>12817581023</v>
      </c>
      <c r="CX849" t="s">
        <v>5128</v>
      </c>
      <c r="CY849" t="s">
        <v>124</v>
      </c>
      <c r="CZ849" t="s">
        <v>126</v>
      </c>
      <c r="DA849" t="s">
        <v>113</v>
      </c>
      <c r="DB849" t="s">
        <v>113</v>
      </c>
      <c r="DC849" t="s">
        <v>121</v>
      </c>
      <c r="DD849" t="s">
        <v>113</v>
      </c>
      <c r="DE849" t="s">
        <v>1488</v>
      </c>
      <c r="DF849" t="s">
        <v>1489</v>
      </c>
      <c r="DH849" t="s">
        <v>1480</v>
      </c>
      <c r="DI849" t="s">
        <v>1479</v>
      </c>
    </row>
    <row r="850" spans="1:113" ht="15" customHeight="1" x14ac:dyDescent="0.25">
      <c r="A850" t="s">
        <v>3758</v>
      </c>
      <c r="B850" t="s">
        <v>835</v>
      </c>
      <c r="C850" s="1">
        <v>44133.765435879628</v>
      </c>
      <c r="D850" s="1">
        <v>44158</v>
      </c>
      <c r="E850" t="s">
        <v>113</v>
      </c>
      <c r="F850" t="s">
        <v>964</v>
      </c>
      <c r="G850" t="s">
        <v>12786</v>
      </c>
      <c r="H850" t="s">
        <v>131</v>
      </c>
      <c r="I850">
        <v>20</v>
      </c>
      <c r="K850" s="1">
        <v>44221</v>
      </c>
      <c r="L850" s="1">
        <v>44493</v>
      </c>
      <c r="O850" t="s">
        <v>115</v>
      </c>
      <c r="P850" t="s">
        <v>3759</v>
      </c>
      <c r="R850" t="s">
        <v>3760</v>
      </c>
      <c r="S850" t="s">
        <v>1290</v>
      </c>
      <c r="T850" t="s">
        <v>1291</v>
      </c>
      <c r="U850" t="s">
        <v>1292</v>
      </c>
      <c r="V850" s="3">
        <v>19422</v>
      </c>
      <c r="W850" t="s">
        <v>117</v>
      </c>
      <c r="Y850">
        <v>18182252323</v>
      </c>
      <c r="AA850">
        <v>56173</v>
      </c>
      <c r="AB850" t="s">
        <v>1293</v>
      </c>
      <c r="AC850" t="s">
        <v>1475</v>
      </c>
      <c r="AE850" t="s">
        <v>1476</v>
      </c>
      <c r="AF850" t="s">
        <v>1477</v>
      </c>
      <c r="AG850">
        <v>300</v>
      </c>
      <c r="AH850" t="s">
        <v>1291</v>
      </c>
      <c r="AI850" t="s">
        <v>1292</v>
      </c>
      <c r="AJ850" s="3">
        <v>19422</v>
      </c>
      <c r="AK850" t="s">
        <v>117</v>
      </c>
      <c r="AM850">
        <v>18182252323</v>
      </c>
      <c r="AO850" t="s">
        <v>1478</v>
      </c>
      <c r="AP850" t="s">
        <v>141</v>
      </c>
      <c r="AQ850" t="s">
        <v>1297</v>
      </c>
      <c r="AR850" t="s">
        <v>1298</v>
      </c>
      <c r="AS850" t="s">
        <v>1014</v>
      </c>
      <c r="AT850" t="s">
        <v>1299</v>
      </c>
      <c r="AU850" t="s">
        <v>1300</v>
      </c>
      <c r="AV850" t="s">
        <v>1301</v>
      </c>
      <c r="AW850" t="s">
        <v>716</v>
      </c>
      <c r="AX850" s="3">
        <v>12207</v>
      </c>
      <c r="AY850" t="s">
        <v>117</v>
      </c>
      <c r="BA850">
        <v>15187012770</v>
      </c>
      <c r="BC850" t="s">
        <v>1478</v>
      </c>
      <c r="BD850" t="s">
        <v>1480</v>
      </c>
      <c r="BE850" t="s">
        <v>716</v>
      </c>
      <c r="BF850" t="s">
        <v>1481</v>
      </c>
      <c r="BG850" t="s">
        <v>158</v>
      </c>
      <c r="BH850" s="1">
        <v>44132.833333333336</v>
      </c>
      <c r="BI850">
        <v>40</v>
      </c>
      <c r="BJ850">
        <v>0</v>
      </c>
      <c r="BK850">
        <v>8</v>
      </c>
      <c r="BL850">
        <v>8</v>
      </c>
      <c r="BM850">
        <v>8</v>
      </c>
      <c r="BN850">
        <v>8</v>
      </c>
      <c r="BO850">
        <v>8</v>
      </c>
      <c r="BP850">
        <v>0</v>
      </c>
      <c r="BQ850" t="str">
        <f>"7:00 AM"</f>
        <v>7:00 AM</v>
      </c>
      <c r="BR850" t="str">
        <f>"3:30 PM"</f>
        <v>3:30 PM</v>
      </c>
      <c r="BS850" t="s">
        <v>120</v>
      </c>
      <c r="BT850">
        <v>0</v>
      </c>
      <c r="BU850">
        <v>0</v>
      </c>
      <c r="BV850" t="s">
        <v>113</v>
      </c>
      <c r="BW850">
        <v>0</v>
      </c>
      <c r="BX850" t="s">
        <v>1305</v>
      </c>
      <c r="BY850" t="s">
        <v>3761</v>
      </c>
      <c r="CA850" t="s">
        <v>1317</v>
      </c>
      <c r="CB850" t="s">
        <v>158</v>
      </c>
      <c r="CC850" s="3">
        <v>77039</v>
      </c>
      <c r="CD850" t="s">
        <v>1325</v>
      </c>
      <c r="CE850" t="s">
        <v>1326</v>
      </c>
      <c r="CF850" s="4">
        <v>13.93</v>
      </c>
      <c r="CH850" s="4">
        <v>20.89</v>
      </c>
      <c r="CJ850" t="s">
        <v>123</v>
      </c>
      <c r="CK850" t="s">
        <v>1310</v>
      </c>
      <c r="CL850" t="s">
        <v>3762</v>
      </c>
      <c r="CO850" t="s">
        <v>124</v>
      </c>
      <c r="CP850" t="s">
        <v>121</v>
      </c>
      <c r="CQ850" t="s">
        <v>121</v>
      </c>
      <c r="CR850" t="s">
        <v>121</v>
      </c>
      <c r="CS850" t="s">
        <v>113</v>
      </c>
      <c r="CT850" t="s">
        <v>121</v>
      </c>
      <c r="CU850" t="s">
        <v>113</v>
      </c>
      <c r="CV850" t="s">
        <v>1312</v>
      </c>
      <c r="CW850" t="str">
        <f>"12812196010"</f>
        <v>12812196010</v>
      </c>
      <c r="CX850" t="s">
        <v>3763</v>
      </c>
      <c r="CY850" t="s">
        <v>124</v>
      </c>
      <c r="CZ850" t="s">
        <v>126</v>
      </c>
      <c r="DA850" t="s">
        <v>113</v>
      </c>
      <c r="DB850" t="s">
        <v>113</v>
      </c>
      <c r="DC850" t="s">
        <v>121</v>
      </c>
      <c r="DD850" t="s">
        <v>113</v>
      </c>
      <c r="DE850" t="s">
        <v>1488</v>
      </c>
      <c r="DF850" t="s">
        <v>1489</v>
      </c>
      <c r="DH850" t="s">
        <v>1480</v>
      </c>
      <c r="DI850" t="s">
        <v>1479</v>
      </c>
    </row>
    <row r="851" spans="1:113" ht="15" customHeight="1" x14ac:dyDescent="0.25">
      <c r="A851" t="s">
        <v>12022</v>
      </c>
      <c r="B851" t="s">
        <v>835</v>
      </c>
      <c r="C851" s="1">
        <v>44133.769385300926</v>
      </c>
      <c r="D851" s="1">
        <v>44155</v>
      </c>
      <c r="E851" t="s">
        <v>113</v>
      </c>
      <c r="F851" t="s">
        <v>964</v>
      </c>
      <c r="G851" t="s">
        <v>12786</v>
      </c>
      <c r="H851" t="s">
        <v>131</v>
      </c>
      <c r="I851">
        <v>12</v>
      </c>
      <c r="K851" s="1">
        <v>44221</v>
      </c>
      <c r="L851" s="1">
        <v>44466</v>
      </c>
      <c r="O851" t="s">
        <v>115</v>
      </c>
      <c r="P851" t="s">
        <v>12023</v>
      </c>
      <c r="R851" t="s">
        <v>1289</v>
      </c>
      <c r="S851" t="s">
        <v>1290</v>
      </c>
      <c r="T851" t="s">
        <v>1291</v>
      </c>
      <c r="U851" t="s">
        <v>1292</v>
      </c>
      <c r="V851" s="3">
        <v>19422</v>
      </c>
      <c r="W851" t="s">
        <v>117</v>
      </c>
      <c r="Y851">
        <v>18182252323</v>
      </c>
      <c r="AA851">
        <v>56173</v>
      </c>
      <c r="AB851" t="s">
        <v>1293</v>
      </c>
      <c r="AC851" t="s">
        <v>1294</v>
      </c>
      <c r="AE851" t="s">
        <v>1476</v>
      </c>
      <c r="AF851" t="s">
        <v>1477</v>
      </c>
      <c r="AG851">
        <v>300</v>
      </c>
      <c r="AH851" t="s">
        <v>1291</v>
      </c>
      <c r="AI851" t="s">
        <v>1292</v>
      </c>
      <c r="AJ851" s="3">
        <v>19422</v>
      </c>
      <c r="AK851" t="s">
        <v>117</v>
      </c>
      <c r="AM851">
        <v>18182252323</v>
      </c>
      <c r="AO851" t="s">
        <v>1478</v>
      </c>
      <c r="AP851" t="s">
        <v>141</v>
      </c>
      <c r="AQ851" t="s">
        <v>1297</v>
      </c>
      <c r="AR851" t="s">
        <v>1298</v>
      </c>
      <c r="AS851" t="s">
        <v>1014</v>
      </c>
      <c r="AT851" t="s">
        <v>1299</v>
      </c>
      <c r="AU851" t="s">
        <v>1300</v>
      </c>
      <c r="AV851" t="s">
        <v>1301</v>
      </c>
      <c r="AW851" t="s">
        <v>716</v>
      </c>
      <c r="AX851" s="3">
        <v>12207</v>
      </c>
      <c r="AY851" t="s">
        <v>117</v>
      </c>
      <c r="BA851">
        <v>15187012770</v>
      </c>
      <c r="BC851" t="s">
        <v>1479</v>
      </c>
      <c r="BD851" t="s">
        <v>1480</v>
      </c>
      <c r="BE851" t="s">
        <v>716</v>
      </c>
      <c r="BF851" t="s">
        <v>1481</v>
      </c>
      <c r="BG851" t="s">
        <v>299</v>
      </c>
      <c r="BH851" s="1">
        <v>44132.833333333336</v>
      </c>
      <c r="BI851">
        <v>40</v>
      </c>
      <c r="BJ851">
        <v>0</v>
      </c>
      <c r="BK851">
        <v>8</v>
      </c>
      <c r="BL851">
        <v>8</v>
      </c>
      <c r="BM851">
        <v>8</v>
      </c>
      <c r="BN851">
        <v>8</v>
      </c>
      <c r="BO851">
        <v>8</v>
      </c>
      <c r="BP851">
        <v>0</v>
      </c>
      <c r="BQ851" t="str">
        <f>"7:00 AM"</f>
        <v>7:00 AM</v>
      </c>
      <c r="BR851" t="str">
        <f>"3:30 PM"</f>
        <v>3:30 PM</v>
      </c>
      <c r="BS851" t="s">
        <v>120</v>
      </c>
      <c r="BT851">
        <v>0</v>
      </c>
      <c r="BU851">
        <v>0</v>
      </c>
      <c r="BV851" t="s">
        <v>113</v>
      </c>
      <c r="BW851">
        <v>0</v>
      </c>
      <c r="BX851" t="s">
        <v>1305</v>
      </c>
      <c r="BY851" t="s">
        <v>12024</v>
      </c>
      <c r="CA851" t="s">
        <v>12025</v>
      </c>
      <c r="CB851" t="s">
        <v>299</v>
      </c>
      <c r="CC851" s="3">
        <v>92335</v>
      </c>
      <c r="CD851" t="s">
        <v>8786</v>
      </c>
      <c r="CE851" t="s">
        <v>1230</v>
      </c>
      <c r="CF851" s="4">
        <v>15.46</v>
      </c>
      <c r="CH851" s="4">
        <v>23.19</v>
      </c>
      <c r="CJ851" t="s">
        <v>123</v>
      </c>
      <c r="CK851" t="s">
        <v>1310</v>
      </c>
      <c r="CL851" t="s">
        <v>12026</v>
      </c>
      <c r="CO851" t="s">
        <v>124</v>
      </c>
      <c r="CP851" t="s">
        <v>121</v>
      </c>
      <c r="CQ851" t="s">
        <v>121</v>
      </c>
      <c r="CR851" t="s">
        <v>121</v>
      </c>
      <c r="CS851" t="s">
        <v>113</v>
      </c>
      <c r="CT851" t="s">
        <v>121</v>
      </c>
      <c r="CU851" t="s">
        <v>113</v>
      </c>
      <c r="CV851" t="s">
        <v>1312</v>
      </c>
      <c r="CW851" t="str">
        <f>"19512887393"</f>
        <v>19512887393</v>
      </c>
      <c r="CX851" t="s">
        <v>12027</v>
      </c>
      <c r="CY851" t="s">
        <v>124</v>
      </c>
      <c r="CZ851" t="s">
        <v>126</v>
      </c>
      <c r="DA851" t="s">
        <v>113</v>
      </c>
      <c r="DB851" t="s">
        <v>113</v>
      </c>
      <c r="DC851" t="s">
        <v>121</v>
      </c>
      <c r="DD851" t="s">
        <v>113</v>
      </c>
      <c r="DE851" t="s">
        <v>1488</v>
      </c>
      <c r="DF851" t="s">
        <v>1489</v>
      </c>
      <c r="DH851" t="s">
        <v>1480</v>
      </c>
      <c r="DI851" t="s">
        <v>1479</v>
      </c>
    </row>
    <row r="852" spans="1:113" ht="15" customHeight="1" x14ac:dyDescent="0.25">
      <c r="A852" t="s">
        <v>2614</v>
      </c>
      <c r="B852" t="s">
        <v>835</v>
      </c>
      <c r="C852" s="1">
        <v>44133.78126087963</v>
      </c>
      <c r="D852" s="1">
        <v>44188</v>
      </c>
      <c r="E852" t="s">
        <v>113</v>
      </c>
      <c r="F852" t="s">
        <v>561</v>
      </c>
      <c r="G852" t="s">
        <v>12787</v>
      </c>
      <c r="H852" t="s">
        <v>176</v>
      </c>
      <c r="I852">
        <v>30</v>
      </c>
      <c r="K852" s="1">
        <v>44208</v>
      </c>
      <c r="L852" s="1">
        <v>44469</v>
      </c>
      <c r="O852" t="s">
        <v>132</v>
      </c>
      <c r="P852" t="s">
        <v>2615</v>
      </c>
      <c r="R852" t="s">
        <v>2616</v>
      </c>
      <c r="T852" t="s">
        <v>2509</v>
      </c>
      <c r="U852" t="s">
        <v>182</v>
      </c>
      <c r="V852" s="3">
        <v>97502</v>
      </c>
      <c r="W852" t="s">
        <v>117</v>
      </c>
      <c r="Y852">
        <v>15418904035</v>
      </c>
      <c r="AA852">
        <v>115310</v>
      </c>
      <c r="AB852" t="s">
        <v>2617</v>
      </c>
      <c r="AC852" t="s">
        <v>2618</v>
      </c>
      <c r="AE852" t="s">
        <v>2619</v>
      </c>
      <c r="AF852" t="s">
        <v>2616</v>
      </c>
      <c r="AH852" t="s">
        <v>2509</v>
      </c>
      <c r="AI852" t="s">
        <v>182</v>
      </c>
      <c r="AJ852" s="3">
        <v>97502</v>
      </c>
      <c r="AK852" t="s">
        <v>117</v>
      </c>
      <c r="AM852">
        <v>15418904035</v>
      </c>
      <c r="AO852" t="s">
        <v>2620</v>
      </c>
      <c r="AP852" t="s">
        <v>239</v>
      </c>
      <c r="AQ852" t="s">
        <v>614</v>
      </c>
      <c r="AR852" t="s">
        <v>615</v>
      </c>
      <c r="AS852" t="s">
        <v>616</v>
      </c>
      <c r="AT852" t="s">
        <v>597</v>
      </c>
      <c r="AU852" t="s">
        <v>475</v>
      </c>
      <c r="AV852" t="s">
        <v>476</v>
      </c>
      <c r="AW852" t="s">
        <v>324</v>
      </c>
      <c r="AX852" s="3">
        <v>83814</v>
      </c>
      <c r="AY852" t="s">
        <v>117</v>
      </c>
      <c r="BA852">
        <v>12087772654</v>
      </c>
      <c r="BC852" t="s">
        <v>617</v>
      </c>
      <c r="BD852" t="s">
        <v>478</v>
      </c>
      <c r="BG852" t="s">
        <v>182</v>
      </c>
      <c r="BH852" s="1">
        <v>44131.833333333336</v>
      </c>
      <c r="BI852">
        <v>40</v>
      </c>
      <c r="BJ852">
        <v>0</v>
      </c>
      <c r="BK852">
        <v>8</v>
      </c>
      <c r="BL852">
        <v>8</v>
      </c>
      <c r="BM852">
        <v>8</v>
      </c>
      <c r="BN852">
        <v>8</v>
      </c>
      <c r="BO852">
        <v>8</v>
      </c>
      <c r="BP852">
        <v>0</v>
      </c>
      <c r="BQ852" t="str">
        <f>"7:00 AM"</f>
        <v>7:00 AM</v>
      </c>
      <c r="BR852" t="str">
        <f>"4:00 PM"</f>
        <v>4:00 PM</v>
      </c>
      <c r="BS852" t="s">
        <v>120</v>
      </c>
      <c r="BT852">
        <v>0</v>
      </c>
      <c r="BU852">
        <v>0</v>
      </c>
      <c r="BV852" t="s">
        <v>113</v>
      </c>
      <c r="BW852">
        <v>0</v>
      </c>
      <c r="BX852" t="s">
        <v>2621</v>
      </c>
      <c r="BY852" t="s">
        <v>2622</v>
      </c>
      <c r="CA852" t="s">
        <v>2509</v>
      </c>
      <c r="CB852" t="s">
        <v>182</v>
      </c>
      <c r="CC852" s="3">
        <v>97502</v>
      </c>
      <c r="CD852" t="s">
        <v>137</v>
      </c>
      <c r="CE852" t="s">
        <v>582</v>
      </c>
      <c r="CF852" s="4">
        <v>13.68</v>
      </c>
      <c r="CG852" s="4">
        <v>20.85</v>
      </c>
      <c r="CH852" s="4">
        <v>20.52</v>
      </c>
      <c r="CI852" s="4">
        <v>31.28</v>
      </c>
      <c r="CJ852" t="s">
        <v>123</v>
      </c>
      <c r="CK852" t="s">
        <v>603</v>
      </c>
      <c r="CL852" t="s">
        <v>2623</v>
      </c>
      <c r="CO852" t="s">
        <v>124</v>
      </c>
      <c r="CP852" t="s">
        <v>121</v>
      </c>
      <c r="CQ852" t="s">
        <v>121</v>
      </c>
      <c r="CR852" t="s">
        <v>121</v>
      </c>
      <c r="CS852" t="s">
        <v>121</v>
      </c>
      <c r="CT852" t="s">
        <v>121</v>
      </c>
      <c r="CU852" t="s">
        <v>121</v>
      </c>
      <c r="CV852" t="s">
        <v>485</v>
      </c>
      <c r="CW852" t="str">
        <f>"15418904035"</f>
        <v>15418904035</v>
      </c>
      <c r="CX852" t="s">
        <v>2620</v>
      </c>
      <c r="CY852" t="s">
        <v>124</v>
      </c>
      <c r="CZ852" t="s">
        <v>126</v>
      </c>
      <c r="DA852" t="s">
        <v>113</v>
      </c>
      <c r="DB852" t="s">
        <v>113</v>
      </c>
      <c r="DC852" t="s">
        <v>121</v>
      </c>
      <c r="DD852" t="s">
        <v>113</v>
      </c>
    </row>
    <row r="853" spans="1:113" ht="15" customHeight="1" x14ac:dyDescent="0.25">
      <c r="A853" t="s">
        <v>10130</v>
      </c>
      <c r="B853" t="s">
        <v>129</v>
      </c>
      <c r="C853" s="1">
        <v>44133.82731296296</v>
      </c>
      <c r="D853" s="1">
        <v>44174</v>
      </c>
      <c r="E853" t="s">
        <v>113</v>
      </c>
      <c r="F853" t="s">
        <v>587</v>
      </c>
      <c r="G853" t="s">
        <v>12786</v>
      </c>
      <c r="H853" t="s">
        <v>131</v>
      </c>
      <c r="I853">
        <v>19</v>
      </c>
      <c r="J853">
        <v>19</v>
      </c>
      <c r="K853" s="1">
        <v>44216</v>
      </c>
      <c r="L853" s="1">
        <v>44501</v>
      </c>
      <c r="M853" s="1">
        <v>44216</v>
      </c>
      <c r="N853" s="1">
        <v>44501</v>
      </c>
      <c r="O853" t="s">
        <v>115</v>
      </c>
      <c r="P853" t="s">
        <v>10131</v>
      </c>
      <c r="R853" t="s">
        <v>10132</v>
      </c>
      <c r="T853" t="s">
        <v>10133</v>
      </c>
      <c r="U853" t="s">
        <v>158</v>
      </c>
      <c r="V853" s="3">
        <v>76527</v>
      </c>
      <c r="W853" t="s">
        <v>117</v>
      </c>
      <c r="Y853">
        <v>15129304769</v>
      </c>
      <c r="AA853">
        <v>56173</v>
      </c>
      <c r="AB853" t="s">
        <v>1610</v>
      </c>
      <c r="AC853" t="s">
        <v>4721</v>
      </c>
      <c r="AD853" t="s">
        <v>2985</v>
      </c>
      <c r="AE853" t="s">
        <v>161</v>
      </c>
      <c r="AF853" t="s">
        <v>10132</v>
      </c>
      <c r="AH853" t="s">
        <v>10133</v>
      </c>
      <c r="AI853" t="s">
        <v>158</v>
      </c>
      <c r="AJ853" s="3">
        <v>76527</v>
      </c>
      <c r="AK853" t="s">
        <v>117</v>
      </c>
      <c r="AM853">
        <v>15129304769</v>
      </c>
      <c r="AO853" t="s">
        <v>124</v>
      </c>
      <c r="AP853" t="s">
        <v>141</v>
      </c>
      <c r="AQ853" t="s">
        <v>162</v>
      </c>
      <c r="AR853" t="s">
        <v>163</v>
      </c>
      <c r="AS853" t="s">
        <v>164</v>
      </c>
      <c r="AT853" t="s">
        <v>6838</v>
      </c>
      <c r="AU853" t="s">
        <v>166</v>
      </c>
      <c r="AV853" t="s">
        <v>157</v>
      </c>
      <c r="AW853" t="s">
        <v>158</v>
      </c>
      <c r="AX853" s="3">
        <v>78746</v>
      </c>
      <c r="AY853" t="s">
        <v>117</v>
      </c>
      <c r="BA853">
        <v>15123470007</v>
      </c>
      <c r="BC853" t="s">
        <v>167</v>
      </c>
      <c r="BD853" t="s">
        <v>6373</v>
      </c>
      <c r="BE853" t="s">
        <v>158</v>
      </c>
      <c r="BF853" t="s">
        <v>2307</v>
      </c>
      <c r="BG853" t="s">
        <v>158</v>
      </c>
      <c r="BH853" s="1">
        <v>44132.833333333336</v>
      </c>
      <c r="BI853">
        <v>40</v>
      </c>
      <c r="BJ853">
        <v>0</v>
      </c>
      <c r="BK853">
        <v>8</v>
      </c>
      <c r="BL853">
        <v>8</v>
      </c>
      <c r="BM853">
        <v>8</v>
      </c>
      <c r="BN853">
        <v>8</v>
      </c>
      <c r="BO853">
        <v>8</v>
      </c>
      <c r="BP853">
        <v>0</v>
      </c>
      <c r="BQ853" t="str">
        <f>"8:00 AM"</f>
        <v>8:00 AM</v>
      </c>
      <c r="BR853" t="str">
        <f>"5:00 PM"</f>
        <v>5:00 PM</v>
      </c>
      <c r="BS853" t="s">
        <v>120</v>
      </c>
      <c r="BT853">
        <v>0</v>
      </c>
      <c r="BU853">
        <v>0</v>
      </c>
      <c r="BV853" t="s">
        <v>113</v>
      </c>
      <c r="BW853">
        <v>0</v>
      </c>
      <c r="BX853" t="s">
        <v>120</v>
      </c>
      <c r="BY853" t="s">
        <v>10132</v>
      </c>
      <c r="CA853" t="s">
        <v>10133</v>
      </c>
      <c r="CB853" t="s">
        <v>158</v>
      </c>
      <c r="CC853" s="3">
        <v>76527</v>
      </c>
      <c r="CD853" t="s">
        <v>171</v>
      </c>
      <c r="CE853" t="s">
        <v>172</v>
      </c>
      <c r="CF853" s="4">
        <v>14.63</v>
      </c>
      <c r="CG853" s="4">
        <v>20</v>
      </c>
      <c r="CH853" s="4">
        <v>21.95</v>
      </c>
      <c r="CI853" s="4">
        <v>30</v>
      </c>
      <c r="CJ853" t="s">
        <v>123</v>
      </c>
      <c r="CK853" t="s">
        <v>6839</v>
      </c>
      <c r="CL853" t="s">
        <v>10134</v>
      </c>
      <c r="CO853" t="s">
        <v>124</v>
      </c>
      <c r="CP853" t="s">
        <v>121</v>
      </c>
      <c r="CQ853" t="s">
        <v>121</v>
      </c>
      <c r="CR853" t="s">
        <v>121</v>
      </c>
      <c r="CS853" t="s">
        <v>121</v>
      </c>
      <c r="CT853" t="s">
        <v>121</v>
      </c>
      <c r="CU853" t="s">
        <v>121</v>
      </c>
      <c r="CV853" t="s">
        <v>10135</v>
      </c>
      <c r="CW853" t="str">
        <f>"15129304769"</f>
        <v>15129304769</v>
      </c>
      <c r="CX853" t="s">
        <v>10136</v>
      </c>
      <c r="CY853" t="s">
        <v>124</v>
      </c>
      <c r="CZ853" t="s">
        <v>126</v>
      </c>
      <c r="DA853" t="s">
        <v>113</v>
      </c>
      <c r="DB853" t="s">
        <v>113</v>
      </c>
      <c r="DC853" t="s">
        <v>121</v>
      </c>
      <c r="DD853" t="s">
        <v>113</v>
      </c>
    </row>
    <row r="854" spans="1:113" ht="15" customHeight="1" x14ac:dyDescent="0.25">
      <c r="A854" t="s">
        <v>2624</v>
      </c>
      <c r="B854" t="s">
        <v>835</v>
      </c>
      <c r="C854" s="1">
        <v>44133.836640046298</v>
      </c>
      <c r="D854" s="1">
        <v>44157</v>
      </c>
      <c r="E854" t="s">
        <v>113</v>
      </c>
      <c r="F854" t="s">
        <v>2625</v>
      </c>
      <c r="G854" t="s">
        <v>12786</v>
      </c>
      <c r="H854" t="s">
        <v>131</v>
      </c>
      <c r="I854">
        <v>3</v>
      </c>
      <c r="K854" s="1">
        <v>44208</v>
      </c>
      <c r="L854" s="1">
        <v>44510</v>
      </c>
      <c r="O854" t="s">
        <v>132</v>
      </c>
      <c r="P854" t="s">
        <v>2626</v>
      </c>
      <c r="Q854" t="s">
        <v>2627</v>
      </c>
      <c r="R854" t="s">
        <v>2628</v>
      </c>
      <c r="T854" t="s">
        <v>2629</v>
      </c>
      <c r="U854" t="s">
        <v>136</v>
      </c>
      <c r="V854" s="3">
        <v>47630</v>
      </c>
      <c r="W854" t="s">
        <v>117</v>
      </c>
      <c r="Y854">
        <v>18128581325</v>
      </c>
      <c r="AA854">
        <v>22131</v>
      </c>
      <c r="AB854" t="s">
        <v>2630</v>
      </c>
      <c r="AC854" t="s">
        <v>317</v>
      </c>
      <c r="AE854" t="s">
        <v>139</v>
      </c>
      <c r="AF854" t="s">
        <v>2628</v>
      </c>
      <c r="AH854" t="s">
        <v>2629</v>
      </c>
      <c r="AI854" t="s">
        <v>136</v>
      </c>
      <c r="AJ854" s="3">
        <v>47630</v>
      </c>
      <c r="AK854" t="s">
        <v>117</v>
      </c>
      <c r="AM854">
        <v>18128581325</v>
      </c>
      <c r="AO854" t="s">
        <v>124</v>
      </c>
      <c r="AP854" t="s">
        <v>239</v>
      </c>
      <c r="AQ854" t="s">
        <v>712</v>
      </c>
      <c r="AR854" t="s">
        <v>713</v>
      </c>
      <c r="AT854" t="s">
        <v>714</v>
      </c>
      <c r="AV854" t="s">
        <v>715</v>
      </c>
      <c r="AW854" t="s">
        <v>716</v>
      </c>
      <c r="AX854" s="3">
        <v>11590</v>
      </c>
      <c r="AY854" t="s">
        <v>117</v>
      </c>
      <c r="BA854">
        <v>15163307168</v>
      </c>
      <c r="BC854" t="s">
        <v>717</v>
      </c>
      <c r="BD854" t="s">
        <v>718</v>
      </c>
      <c r="BE854" t="s">
        <v>716</v>
      </c>
      <c r="BG854" t="s">
        <v>136</v>
      </c>
      <c r="BH854" s="1">
        <v>44132.833333333336</v>
      </c>
      <c r="BI854">
        <v>40</v>
      </c>
      <c r="BJ854">
        <v>0</v>
      </c>
      <c r="BK854">
        <v>8</v>
      </c>
      <c r="BL854">
        <v>8</v>
      </c>
      <c r="BM854">
        <v>8</v>
      </c>
      <c r="BN854">
        <v>8</v>
      </c>
      <c r="BO854">
        <v>8</v>
      </c>
      <c r="BP854">
        <v>0</v>
      </c>
      <c r="BQ854" t="str">
        <f>"8:00 AM"</f>
        <v>8:00 AM</v>
      </c>
      <c r="BR854" t="str">
        <f>"4:00 PM"</f>
        <v>4:00 PM</v>
      </c>
      <c r="BS854" t="s">
        <v>120</v>
      </c>
      <c r="BT854">
        <v>0</v>
      </c>
      <c r="BU854">
        <v>0</v>
      </c>
      <c r="BV854" t="s">
        <v>113</v>
      </c>
      <c r="BW854">
        <v>0</v>
      </c>
      <c r="BX854" t="s">
        <v>170</v>
      </c>
      <c r="BY854" t="s">
        <v>2628</v>
      </c>
      <c r="CA854" t="s">
        <v>2631</v>
      </c>
      <c r="CB854" t="s">
        <v>136</v>
      </c>
      <c r="CC854" s="3">
        <v>47630</v>
      </c>
      <c r="CD854" t="s">
        <v>2632</v>
      </c>
      <c r="CE854" t="s">
        <v>1723</v>
      </c>
      <c r="CF854" s="4">
        <v>12.65</v>
      </c>
      <c r="CG854" s="4">
        <v>12.65</v>
      </c>
      <c r="CH854" s="4">
        <v>18.98</v>
      </c>
      <c r="CI854" s="4">
        <v>18.98</v>
      </c>
      <c r="CJ854" t="s">
        <v>123</v>
      </c>
      <c r="CL854" t="s">
        <v>2633</v>
      </c>
      <c r="CO854" t="s">
        <v>124</v>
      </c>
      <c r="CP854" t="s">
        <v>121</v>
      </c>
      <c r="CQ854" t="s">
        <v>121</v>
      </c>
      <c r="CR854" t="s">
        <v>121</v>
      </c>
      <c r="CS854" t="s">
        <v>113</v>
      </c>
      <c r="CT854" t="s">
        <v>121</v>
      </c>
      <c r="CU854" t="s">
        <v>113</v>
      </c>
      <c r="CV854" t="s">
        <v>170</v>
      </c>
      <c r="CW854" t="str">
        <f>"18128581325"</f>
        <v>18128581325</v>
      </c>
      <c r="CX854" t="s">
        <v>2634</v>
      </c>
      <c r="CY854" t="s">
        <v>124</v>
      </c>
      <c r="CZ854" t="s">
        <v>126</v>
      </c>
      <c r="DA854" t="s">
        <v>113</v>
      </c>
      <c r="DB854" t="s">
        <v>113</v>
      </c>
      <c r="DC854" t="s">
        <v>121</v>
      </c>
      <c r="DD854" t="s">
        <v>113</v>
      </c>
    </row>
    <row r="855" spans="1:113" ht="15" customHeight="1" x14ac:dyDescent="0.25">
      <c r="A855" t="s">
        <v>8853</v>
      </c>
      <c r="B855" t="s">
        <v>835</v>
      </c>
      <c r="C855" s="1">
        <v>44134.000180555558</v>
      </c>
      <c r="D855" s="1">
        <v>44174</v>
      </c>
      <c r="E855" t="s">
        <v>113</v>
      </c>
      <c r="F855" t="s">
        <v>587</v>
      </c>
      <c r="G855" t="s">
        <v>12786</v>
      </c>
      <c r="H855" t="s">
        <v>131</v>
      </c>
      <c r="I855">
        <v>35</v>
      </c>
      <c r="K855" s="1">
        <v>44224</v>
      </c>
      <c r="L855" s="1">
        <v>44527</v>
      </c>
      <c r="O855" t="s">
        <v>132</v>
      </c>
      <c r="P855" t="s">
        <v>8854</v>
      </c>
      <c r="Q855" t="s">
        <v>8855</v>
      </c>
      <c r="R855" t="s">
        <v>8856</v>
      </c>
      <c r="T855" t="s">
        <v>8857</v>
      </c>
      <c r="U855" t="s">
        <v>750</v>
      </c>
      <c r="V855" s="3">
        <v>44039</v>
      </c>
      <c r="W855" t="s">
        <v>117</v>
      </c>
      <c r="Y855">
        <v>14403273030</v>
      </c>
      <c r="AA855">
        <v>56173</v>
      </c>
      <c r="AB855" t="s">
        <v>8858</v>
      </c>
      <c r="AC855" t="s">
        <v>8859</v>
      </c>
      <c r="AE855" t="s">
        <v>8860</v>
      </c>
      <c r="AF855" t="s">
        <v>8856</v>
      </c>
      <c r="AH855" t="s">
        <v>8857</v>
      </c>
      <c r="AI855" t="s">
        <v>750</v>
      </c>
      <c r="AJ855" s="3">
        <v>44039</v>
      </c>
      <c r="AK855" t="s">
        <v>117</v>
      </c>
      <c r="AM855">
        <v>14403273030</v>
      </c>
      <c r="AO855" t="s">
        <v>8861</v>
      </c>
      <c r="AP855" t="s">
        <v>141</v>
      </c>
      <c r="AQ855" t="s">
        <v>946</v>
      </c>
      <c r="AR855" t="s">
        <v>947</v>
      </c>
      <c r="AS855" t="s">
        <v>948</v>
      </c>
      <c r="AT855" t="s">
        <v>949</v>
      </c>
      <c r="AU855" t="s">
        <v>950</v>
      </c>
      <c r="AV855" t="s">
        <v>951</v>
      </c>
      <c r="AW855" t="s">
        <v>952</v>
      </c>
      <c r="AX855" s="3">
        <v>8034</v>
      </c>
      <c r="AY855" t="s">
        <v>117</v>
      </c>
      <c r="AZ855" t="s">
        <v>953</v>
      </c>
      <c r="BA855">
        <v>18562819750</v>
      </c>
      <c r="BC855" t="s">
        <v>954</v>
      </c>
      <c r="BD855" t="s">
        <v>955</v>
      </c>
      <c r="BE855" t="s">
        <v>952</v>
      </c>
      <c r="BF855" t="s">
        <v>956</v>
      </c>
      <c r="BG855" t="s">
        <v>750</v>
      </c>
      <c r="BH855" s="1">
        <v>44132.833333333336</v>
      </c>
      <c r="BI855">
        <v>40</v>
      </c>
      <c r="BJ855">
        <v>0</v>
      </c>
      <c r="BK855">
        <v>8</v>
      </c>
      <c r="BL855">
        <v>8</v>
      </c>
      <c r="BM855">
        <v>8</v>
      </c>
      <c r="BN855">
        <v>8</v>
      </c>
      <c r="BO855">
        <v>8</v>
      </c>
      <c r="BP855">
        <v>0</v>
      </c>
      <c r="BQ855" t="str">
        <f>"7:30 AM"</f>
        <v>7:30 AM</v>
      </c>
      <c r="BR855" t="str">
        <f>"5:00 PM"</f>
        <v>5:00 PM</v>
      </c>
      <c r="BS855" t="s">
        <v>120</v>
      </c>
      <c r="BT855">
        <v>0</v>
      </c>
      <c r="BU855">
        <v>3</v>
      </c>
      <c r="BV855" t="s">
        <v>113</v>
      </c>
      <c r="BW855">
        <v>0</v>
      </c>
      <c r="BX855" s="2" t="s">
        <v>8862</v>
      </c>
      <c r="BY855" t="s">
        <v>8856</v>
      </c>
      <c r="CA855" t="s">
        <v>8857</v>
      </c>
      <c r="CB855" t="s">
        <v>750</v>
      </c>
      <c r="CC855" s="3">
        <v>44039</v>
      </c>
      <c r="CD855" t="s">
        <v>8863</v>
      </c>
      <c r="CE855" t="s">
        <v>5352</v>
      </c>
      <c r="CF855" s="4">
        <v>16.350000000000001</v>
      </c>
      <c r="CH855" s="4">
        <v>24.53</v>
      </c>
      <c r="CJ855" t="s">
        <v>123</v>
      </c>
      <c r="CK855" t="s">
        <v>2769</v>
      </c>
      <c r="CL855" t="s">
        <v>8864</v>
      </c>
      <c r="CO855" t="s">
        <v>124</v>
      </c>
      <c r="CP855" t="s">
        <v>121</v>
      </c>
      <c r="CQ855" t="s">
        <v>121</v>
      </c>
      <c r="CR855" t="s">
        <v>121</v>
      </c>
      <c r="CS855" t="s">
        <v>121</v>
      </c>
      <c r="CT855" t="s">
        <v>121</v>
      </c>
      <c r="CU855" t="s">
        <v>121</v>
      </c>
      <c r="CV855" t="s">
        <v>8865</v>
      </c>
      <c r="CW855" t="str">
        <f>"14403273030"</f>
        <v>14403273030</v>
      </c>
      <c r="CX855" t="s">
        <v>8861</v>
      </c>
      <c r="CY855" t="s">
        <v>124</v>
      </c>
      <c r="CZ855" t="s">
        <v>126</v>
      </c>
      <c r="DA855" t="s">
        <v>113</v>
      </c>
      <c r="DB855" t="s">
        <v>121</v>
      </c>
      <c r="DC855" t="s">
        <v>121</v>
      </c>
      <c r="DD855" t="s">
        <v>113</v>
      </c>
    </row>
    <row r="856" spans="1:113" ht="15" customHeight="1" x14ac:dyDescent="0.25">
      <c r="A856" t="s">
        <v>5084</v>
      </c>
      <c r="B856" t="s">
        <v>835</v>
      </c>
      <c r="C856" s="1">
        <v>44134.000342824074</v>
      </c>
      <c r="D856" s="1">
        <v>44174</v>
      </c>
      <c r="E856" t="s">
        <v>113</v>
      </c>
      <c r="F856" t="s">
        <v>587</v>
      </c>
      <c r="G856" t="s">
        <v>12786</v>
      </c>
      <c r="H856" t="s">
        <v>131</v>
      </c>
      <c r="I856">
        <v>13</v>
      </c>
      <c r="K856" s="1">
        <v>44224</v>
      </c>
      <c r="L856" s="1">
        <v>44527</v>
      </c>
      <c r="O856" t="s">
        <v>115</v>
      </c>
      <c r="P856" t="s">
        <v>5085</v>
      </c>
      <c r="Q856" t="s">
        <v>5085</v>
      </c>
      <c r="R856" t="s">
        <v>5086</v>
      </c>
      <c r="S856" t="s">
        <v>5087</v>
      </c>
      <c r="T856" t="s">
        <v>5088</v>
      </c>
      <c r="U856" t="s">
        <v>234</v>
      </c>
      <c r="V856" s="3">
        <v>32462</v>
      </c>
      <c r="W856" t="s">
        <v>117</v>
      </c>
      <c r="Y856">
        <v>18505352227</v>
      </c>
      <c r="AA856">
        <v>56173</v>
      </c>
      <c r="AB856" t="s">
        <v>5089</v>
      </c>
      <c r="AC856" t="s">
        <v>2937</v>
      </c>
      <c r="AE856" t="s">
        <v>161</v>
      </c>
      <c r="AF856" t="s">
        <v>5090</v>
      </c>
      <c r="AH856" t="s">
        <v>5088</v>
      </c>
      <c r="AI856" t="s">
        <v>234</v>
      </c>
      <c r="AJ856" s="3" t="s">
        <v>2980</v>
      </c>
      <c r="AK856" t="s">
        <v>117</v>
      </c>
      <c r="AM856">
        <v>18505352227</v>
      </c>
      <c r="AO856" t="s">
        <v>5091</v>
      </c>
      <c r="AP856" t="s">
        <v>141</v>
      </c>
      <c r="AQ856" t="s">
        <v>946</v>
      </c>
      <c r="AR856" t="s">
        <v>947</v>
      </c>
      <c r="AS856" t="s">
        <v>948</v>
      </c>
      <c r="AT856" t="s">
        <v>949</v>
      </c>
      <c r="AU856" t="s">
        <v>950</v>
      </c>
      <c r="AV856" t="s">
        <v>951</v>
      </c>
      <c r="AW856" t="s">
        <v>952</v>
      </c>
      <c r="AX856" s="3">
        <v>8034</v>
      </c>
      <c r="AY856" t="s">
        <v>117</v>
      </c>
      <c r="AZ856" t="s">
        <v>953</v>
      </c>
      <c r="BA856">
        <v>18562819750</v>
      </c>
      <c r="BC856" t="s">
        <v>954</v>
      </c>
      <c r="BD856" t="s">
        <v>955</v>
      </c>
      <c r="BE856" t="s">
        <v>952</v>
      </c>
      <c r="BF856" t="s">
        <v>956</v>
      </c>
      <c r="BG856" t="s">
        <v>234</v>
      </c>
      <c r="BH856" s="1">
        <v>44130.833333333336</v>
      </c>
      <c r="BI856">
        <v>40</v>
      </c>
      <c r="BJ856">
        <v>0</v>
      </c>
      <c r="BK856">
        <v>8</v>
      </c>
      <c r="BL856">
        <v>8</v>
      </c>
      <c r="BM856">
        <v>8</v>
      </c>
      <c r="BN856">
        <v>8</v>
      </c>
      <c r="BO856">
        <v>8</v>
      </c>
      <c r="BP856">
        <v>0</v>
      </c>
      <c r="BQ856" t="str">
        <f>"7:00 AM"</f>
        <v>7:00 AM</v>
      </c>
      <c r="BR856" t="str">
        <f>"4:00 PM"</f>
        <v>4:00 PM</v>
      </c>
      <c r="BS856" t="s">
        <v>120</v>
      </c>
      <c r="BT856">
        <v>0</v>
      </c>
      <c r="BU856">
        <v>0</v>
      </c>
      <c r="BV856" t="s">
        <v>113</v>
      </c>
      <c r="BW856">
        <v>0</v>
      </c>
      <c r="BX856" s="2" t="s">
        <v>5092</v>
      </c>
      <c r="BY856" t="s">
        <v>5086</v>
      </c>
      <c r="CA856" t="s">
        <v>5088</v>
      </c>
      <c r="CB856" t="s">
        <v>234</v>
      </c>
      <c r="CC856" s="3">
        <v>32462</v>
      </c>
      <c r="CD856" t="s">
        <v>5093</v>
      </c>
      <c r="CE856" t="s">
        <v>5094</v>
      </c>
      <c r="CF856" s="4">
        <v>15.59</v>
      </c>
      <c r="CH856" s="4">
        <v>23.39</v>
      </c>
      <c r="CJ856" t="s">
        <v>123</v>
      </c>
      <c r="CK856" t="s">
        <v>2769</v>
      </c>
      <c r="CL856" t="s">
        <v>5095</v>
      </c>
      <c r="CO856" t="s">
        <v>124</v>
      </c>
      <c r="CP856" t="s">
        <v>121</v>
      </c>
      <c r="CQ856" t="s">
        <v>121</v>
      </c>
      <c r="CR856" t="s">
        <v>121</v>
      </c>
      <c r="CS856" t="s">
        <v>121</v>
      </c>
      <c r="CT856" t="s">
        <v>121</v>
      </c>
      <c r="CU856" t="s">
        <v>121</v>
      </c>
      <c r="CV856" t="s">
        <v>5096</v>
      </c>
      <c r="CW856" t="str">
        <f>"18505352227"</f>
        <v>18505352227</v>
      </c>
      <c r="CX856" t="s">
        <v>5091</v>
      </c>
      <c r="CY856" t="s">
        <v>124</v>
      </c>
      <c r="CZ856" t="s">
        <v>126</v>
      </c>
      <c r="DA856" t="s">
        <v>113</v>
      </c>
      <c r="DB856" t="s">
        <v>121</v>
      </c>
      <c r="DC856" t="s">
        <v>121</v>
      </c>
      <c r="DD856" t="s">
        <v>113</v>
      </c>
    </row>
    <row r="857" spans="1:113" ht="15" customHeight="1" x14ac:dyDescent="0.25">
      <c r="A857" t="s">
        <v>7449</v>
      </c>
      <c r="B857" t="s">
        <v>129</v>
      </c>
      <c r="C857" s="1">
        <v>44134.000491550927</v>
      </c>
      <c r="D857" s="1">
        <v>44175</v>
      </c>
      <c r="E857" t="s">
        <v>113</v>
      </c>
      <c r="F857" t="s">
        <v>587</v>
      </c>
      <c r="G857" t="s">
        <v>12786</v>
      </c>
      <c r="H857" t="s">
        <v>131</v>
      </c>
      <c r="I857">
        <v>6</v>
      </c>
      <c r="J857">
        <v>6</v>
      </c>
      <c r="K857" s="1">
        <v>44224</v>
      </c>
      <c r="L857" s="1">
        <v>44527</v>
      </c>
      <c r="M857" s="1">
        <v>44224</v>
      </c>
      <c r="N857" s="1">
        <v>44527</v>
      </c>
      <c r="O857" t="s">
        <v>132</v>
      </c>
      <c r="P857" t="s">
        <v>3570</v>
      </c>
      <c r="Q857" t="s">
        <v>3571</v>
      </c>
      <c r="R857" t="s">
        <v>7450</v>
      </c>
      <c r="T857" t="s">
        <v>3573</v>
      </c>
      <c r="U857" t="s">
        <v>750</v>
      </c>
      <c r="V857" s="3">
        <v>44256</v>
      </c>
      <c r="W857" t="s">
        <v>117</v>
      </c>
      <c r="Y857">
        <v>13303500271</v>
      </c>
      <c r="AA857">
        <v>56173</v>
      </c>
      <c r="AB857" t="s">
        <v>3574</v>
      </c>
      <c r="AC857" t="s">
        <v>3575</v>
      </c>
      <c r="AE857" t="s">
        <v>161</v>
      </c>
      <c r="AF857" t="s">
        <v>7450</v>
      </c>
      <c r="AH857" t="s">
        <v>3573</v>
      </c>
      <c r="AI857" t="s">
        <v>750</v>
      </c>
      <c r="AJ857" s="3">
        <v>44256</v>
      </c>
      <c r="AK857" t="s">
        <v>117</v>
      </c>
      <c r="AM857">
        <v>13303500271</v>
      </c>
      <c r="AO857" t="s">
        <v>3577</v>
      </c>
      <c r="AP857" t="s">
        <v>141</v>
      </c>
      <c r="AQ857" t="s">
        <v>946</v>
      </c>
      <c r="AR857" t="s">
        <v>947</v>
      </c>
      <c r="AS857" t="s">
        <v>948</v>
      </c>
      <c r="AT857" t="s">
        <v>949</v>
      </c>
      <c r="AU857" t="s">
        <v>950</v>
      </c>
      <c r="AV857" t="s">
        <v>951</v>
      </c>
      <c r="AW857" t="s">
        <v>952</v>
      </c>
      <c r="AX857" s="3">
        <v>8034</v>
      </c>
      <c r="AY857" t="s">
        <v>117</v>
      </c>
      <c r="AZ857" t="s">
        <v>953</v>
      </c>
      <c r="BA857">
        <v>18562819750</v>
      </c>
      <c r="BC857" t="s">
        <v>954</v>
      </c>
      <c r="BD857" t="s">
        <v>955</v>
      </c>
      <c r="BE857" t="s">
        <v>952</v>
      </c>
      <c r="BF857" t="s">
        <v>956</v>
      </c>
      <c r="BG857" t="s">
        <v>750</v>
      </c>
      <c r="BH857" s="1">
        <v>44132.833333333336</v>
      </c>
      <c r="BI857">
        <v>40</v>
      </c>
      <c r="BJ857">
        <v>0</v>
      </c>
      <c r="BK857">
        <v>8</v>
      </c>
      <c r="BL857">
        <v>8</v>
      </c>
      <c r="BM857">
        <v>8</v>
      </c>
      <c r="BN857">
        <v>8</v>
      </c>
      <c r="BO857">
        <v>8</v>
      </c>
      <c r="BP857">
        <v>0</v>
      </c>
      <c r="BQ857" t="str">
        <f>"7:30 AM"</f>
        <v>7:30 AM</v>
      </c>
      <c r="BR857" t="str">
        <f>"4:00 PM"</f>
        <v>4:00 PM</v>
      </c>
      <c r="BS857" t="s">
        <v>120</v>
      </c>
      <c r="BT857">
        <v>0</v>
      </c>
      <c r="BU857">
        <v>0</v>
      </c>
      <c r="BV857" t="s">
        <v>113</v>
      </c>
      <c r="BW857">
        <v>0</v>
      </c>
      <c r="BX857" s="2" t="s">
        <v>7451</v>
      </c>
      <c r="BY857" t="s">
        <v>7450</v>
      </c>
      <c r="CA857" t="s">
        <v>3573</v>
      </c>
      <c r="CB857" t="s">
        <v>750</v>
      </c>
      <c r="CC857" s="3">
        <v>44256</v>
      </c>
      <c r="CD857" t="s">
        <v>7452</v>
      </c>
      <c r="CE857" t="s">
        <v>5352</v>
      </c>
      <c r="CF857" s="4">
        <v>16.350000000000001</v>
      </c>
      <c r="CH857" s="4">
        <v>24.53</v>
      </c>
      <c r="CJ857" t="s">
        <v>123</v>
      </c>
      <c r="CK857" t="s">
        <v>2769</v>
      </c>
      <c r="CL857" t="s">
        <v>7453</v>
      </c>
      <c r="CO857" t="s">
        <v>124</v>
      </c>
      <c r="CP857" t="s">
        <v>121</v>
      </c>
      <c r="CQ857" t="s">
        <v>121</v>
      </c>
      <c r="CR857" t="s">
        <v>121</v>
      </c>
      <c r="CS857" t="s">
        <v>121</v>
      </c>
      <c r="CT857" t="s">
        <v>121</v>
      </c>
      <c r="CU857" t="s">
        <v>121</v>
      </c>
      <c r="CV857" t="s">
        <v>3583</v>
      </c>
      <c r="CW857" t="str">
        <f>"13303500271"</f>
        <v>13303500271</v>
      </c>
      <c r="CX857" t="s">
        <v>3577</v>
      </c>
      <c r="CY857" t="s">
        <v>124</v>
      </c>
      <c r="CZ857" t="s">
        <v>126</v>
      </c>
      <c r="DA857" t="s">
        <v>113</v>
      </c>
      <c r="DB857" t="s">
        <v>121</v>
      </c>
      <c r="DC857" t="s">
        <v>121</v>
      </c>
      <c r="DD857" t="s">
        <v>113</v>
      </c>
    </row>
    <row r="858" spans="1:113" ht="15" customHeight="1" x14ac:dyDescent="0.25">
      <c r="A858" t="s">
        <v>3569</v>
      </c>
      <c r="B858" t="s">
        <v>129</v>
      </c>
      <c r="C858" s="1">
        <v>44134.000623958331</v>
      </c>
      <c r="D858" s="1">
        <v>44175</v>
      </c>
      <c r="E858" t="s">
        <v>113</v>
      </c>
      <c r="F858" t="s">
        <v>587</v>
      </c>
      <c r="G858" t="s">
        <v>12786</v>
      </c>
      <c r="H858" t="s">
        <v>131</v>
      </c>
      <c r="I858">
        <v>2</v>
      </c>
      <c r="J858">
        <v>2</v>
      </c>
      <c r="K858" s="1">
        <v>44224</v>
      </c>
      <c r="L858" s="1">
        <v>44527</v>
      </c>
      <c r="M858" s="1">
        <v>44224</v>
      </c>
      <c r="N858" s="1">
        <v>44527</v>
      </c>
      <c r="O858" t="s">
        <v>132</v>
      </c>
      <c r="P858" t="s">
        <v>3570</v>
      </c>
      <c r="Q858" t="s">
        <v>3571</v>
      </c>
      <c r="R858" t="s">
        <v>3572</v>
      </c>
      <c r="T858" t="s">
        <v>3573</v>
      </c>
      <c r="U858" t="s">
        <v>750</v>
      </c>
      <c r="V858" s="3">
        <v>44256</v>
      </c>
      <c r="W858" t="s">
        <v>117</v>
      </c>
      <c r="Y858">
        <v>13303500271</v>
      </c>
      <c r="AA858">
        <v>56173</v>
      </c>
      <c r="AB858" t="s">
        <v>3574</v>
      </c>
      <c r="AC858" t="s">
        <v>3575</v>
      </c>
      <c r="AE858" t="s">
        <v>3576</v>
      </c>
      <c r="AF858" t="s">
        <v>3572</v>
      </c>
      <c r="AH858" t="s">
        <v>3573</v>
      </c>
      <c r="AI858" t="s">
        <v>750</v>
      </c>
      <c r="AJ858" s="3">
        <v>44256</v>
      </c>
      <c r="AK858" t="s">
        <v>117</v>
      </c>
      <c r="AM858">
        <v>13303500271</v>
      </c>
      <c r="AO858" t="s">
        <v>3577</v>
      </c>
      <c r="AP858" t="s">
        <v>141</v>
      </c>
      <c r="AQ858" t="s">
        <v>946</v>
      </c>
      <c r="AR858" t="s">
        <v>947</v>
      </c>
      <c r="AS858" t="s">
        <v>948</v>
      </c>
      <c r="AT858" t="s">
        <v>949</v>
      </c>
      <c r="AU858" t="s">
        <v>950</v>
      </c>
      <c r="AV858" t="s">
        <v>951</v>
      </c>
      <c r="AW858" t="s">
        <v>952</v>
      </c>
      <c r="AX858" s="3">
        <v>8034</v>
      </c>
      <c r="AY858" t="s">
        <v>117</v>
      </c>
      <c r="AZ858" t="s">
        <v>953</v>
      </c>
      <c r="BA858">
        <v>18562819750</v>
      </c>
      <c r="BC858" t="s">
        <v>954</v>
      </c>
      <c r="BD858" t="s">
        <v>955</v>
      </c>
      <c r="BE858" t="s">
        <v>952</v>
      </c>
      <c r="BF858" t="s">
        <v>956</v>
      </c>
      <c r="BG858" t="s">
        <v>750</v>
      </c>
      <c r="BH858" s="1">
        <v>44132.833333333336</v>
      </c>
      <c r="BI858">
        <v>40</v>
      </c>
      <c r="BJ858">
        <v>0</v>
      </c>
      <c r="BK858">
        <v>8</v>
      </c>
      <c r="BL858">
        <v>8</v>
      </c>
      <c r="BM858">
        <v>8</v>
      </c>
      <c r="BN858">
        <v>8</v>
      </c>
      <c r="BO858">
        <v>8</v>
      </c>
      <c r="BP858">
        <v>0</v>
      </c>
      <c r="BQ858" t="str">
        <f>"7:30 AM"</f>
        <v>7:30 AM</v>
      </c>
      <c r="BR858" t="str">
        <f>"4:00 PM"</f>
        <v>4:00 PM</v>
      </c>
      <c r="BS858" t="s">
        <v>120</v>
      </c>
      <c r="BT858">
        <v>0</v>
      </c>
      <c r="BU858">
        <v>0</v>
      </c>
      <c r="BV858" t="s">
        <v>113</v>
      </c>
      <c r="BW858">
        <v>0</v>
      </c>
      <c r="BX858" s="2" t="s">
        <v>3578</v>
      </c>
      <c r="BY858" t="s">
        <v>3579</v>
      </c>
      <c r="CA858" t="s">
        <v>3580</v>
      </c>
      <c r="CB858" t="s">
        <v>750</v>
      </c>
      <c r="CC858" s="3">
        <v>43162</v>
      </c>
      <c r="CD858" t="s">
        <v>807</v>
      </c>
      <c r="CE858" t="s">
        <v>3581</v>
      </c>
      <c r="CF858" s="4">
        <v>15.18</v>
      </c>
      <c r="CH858" s="4">
        <v>22.77</v>
      </c>
      <c r="CJ858" t="s">
        <v>123</v>
      </c>
      <c r="CK858" t="s">
        <v>2769</v>
      </c>
      <c r="CL858" t="s">
        <v>3582</v>
      </c>
      <c r="CO858" t="s">
        <v>124</v>
      </c>
      <c r="CP858" t="s">
        <v>121</v>
      </c>
      <c r="CQ858" t="s">
        <v>121</v>
      </c>
      <c r="CR858" t="s">
        <v>121</v>
      </c>
      <c r="CS858" t="s">
        <v>121</v>
      </c>
      <c r="CT858" t="s">
        <v>121</v>
      </c>
      <c r="CU858" t="s">
        <v>121</v>
      </c>
      <c r="CV858" t="s">
        <v>3583</v>
      </c>
      <c r="CW858" t="str">
        <f>"13303500271"</f>
        <v>13303500271</v>
      </c>
      <c r="CX858" t="s">
        <v>3577</v>
      </c>
      <c r="CY858" t="s">
        <v>124</v>
      </c>
      <c r="CZ858" t="s">
        <v>126</v>
      </c>
      <c r="DA858" t="s">
        <v>113</v>
      </c>
      <c r="DB858" t="s">
        <v>121</v>
      </c>
      <c r="DC858" t="s">
        <v>121</v>
      </c>
      <c r="DD858" t="s">
        <v>113</v>
      </c>
    </row>
    <row r="859" spans="1:113" ht="15" customHeight="1" x14ac:dyDescent="0.25">
      <c r="A859" t="s">
        <v>10213</v>
      </c>
      <c r="B859" t="s">
        <v>852</v>
      </c>
      <c r="C859" s="1">
        <v>44134.470805092591</v>
      </c>
      <c r="D859" s="1">
        <v>44160</v>
      </c>
      <c r="E859" t="s">
        <v>121</v>
      </c>
      <c r="F859" t="s">
        <v>10214</v>
      </c>
      <c r="G859" t="s">
        <v>12867</v>
      </c>
      <c r="H859" t="s">
        <v>8211</v>
      </c>
      <c r="I859">
        <v>2</v>
      </c>
      <c r="K859" s="1">
        <v>44165</v>
      </c>
      <c r="L859" s="1">
        <v>44468</v>
      </c>
      <c r="O859" t="s">
        <v>1408</v>
      </c>
      <c r="P859" t="s">
        <v>10215</v>
      </c>
      <c r="Q859" t="s">
        <v>10216</v>
      </c>
      <c r="R859" t="s">
        <v>10217</v>
      </c>
      <c r="T859" t="s">
        <v>7166</v>
      </c>
      <c r="U859" t="s">
        <v>1933</v>
      </c>
      <c r="V859" s="3">
        <v>62234</v>
      </c>
      <c r="W859" t="s">
        <v>117</v>
      </c>
      <c r="Y859">
        <v>16183817557</v>
      </c>
      <c r="AA859">
        <v>452210</v>
      </c>
      <c r="AB859" t="s">
        <v>10218</v>
      </c>
      <c r="AC859" t="s">
        <v>163</v>
      </c>
      <c r="AE859" t="s">
        <v>10219</v>
      </c>
      <c r="AF859" t="s">
        <v>10220</v>
      </c>
      <c r="AH859" t="s">
        <v>7166</v>
      </c>
      <c r="AI859" t="s">
        <v>1933</v>
      </c>
      <c r="AJ859" s="3">
        <v>62234</v>
      </c>
      <c r="AK859" t="s">
        <v>117</v>
      </c>
      <c r="AM859">
        <v>16183817557</v>
      </c>
      <c r="AO859" t="s">
        <v>10221</v>
      </c>
      <c r="AP859" t="s">
        <v>141</v>
      </c>
      <c r="AQ859" t="s">
        <v>398</v>
      </c>
      <c r="AR859" t="s">
        <v>160</v>
      </c>
      <c r="AT859" t="s">
        <v>10222</v>
      </c>
      <c r="AU859" t="s">
        <v>10223</v>
      </c>
      <c r="AV859" t="s">
        <v>7063</v>
      </c>
      <c r="AW859" t="s">
        <v>1933</v>
      </c>
      <c r="AX859" s="3">
        <v>60301</v>
      </c>
      <c r="AY859" t="s">
        <v>117</v>
      </c>
      <c r="BA859">
        <v>17088018159</v>
      </c>
      <c r="BC859" t="s">
        <v>10224</v>
      </c>
      <c r="BD859" t="s">
        <v>7065</v>
      </c>
      <c r="BE859" t="s">
        <v>1933</v>
      </c>
      <c r="BF859" t="s">
        <v>10225</v>
      </c>
      <c r="BG859" t="s">
        <v>1933</v>
      </c>
      <c r="BH859" s="1">
        <v>44133.833333333336</v>
      </c>
      <c r="BI859">
        <v>40</v>
      </c>
      <c r="BJ859">
        <v>0</v>
      </c>
      <c r="BK859">
        <v>9</v>
      </c>
      <c r="BL859">
        <v>9</v>
      </c>
      <c r="BM859">
        <v>0</v>
      </c>
      <c r="BN859">
        <v>9</v>
      </c>
      <c r="BO859">
        <v>9</v>
      </c>
      <c r="BP859">
        <v>4</v>
      </c>
      <c r="BQ859" t="str">
        <f>"5:00 AM"</f>
        <v>5:00 AM</v>
      </c>
      <c r="BR859" t="str">
        <f>"2:00 PM"</f>
        <v>2:00 PM</v>
      </c>
      <c r="BS859" t="s">
        <v>120</v>
      </c>
      <c r="BT859">
        <v>0</v>
      </c>
      <c r="BU859">
        <v>0</v>
      </c>
      <c r="BV859" t="s">
        <v>113</v>
      </c>
      <c r="BW859">
        <v>0</v>
      </c>
      <c r="BX859" t="s">
        <v>10226</v>
      </c>
      <c r="BY859" t="s">
        <v>10217</v>
      </c>
      <c r="CA859" t="s">
        <v>7166</v>
      </c>
      <c r="CB859" t="s">
        <v>1933</v>
      </c>
      <c r="CC859" s="3">
        <v>62234</v>
      </c>
      <c r="CD859" t="s">
        <v>807</v>
      </c>
      <c r="CE859" t="s">
        <v>1056</v>
      </c>
      <c r="CF859" s="4">
        <v>14.88</v>
      </c>
      <c r="CG859" s="4">
        <v>15</v>
      </c>
      <c r="CH859" s="4">
        <v>23</v>
      </c>
      <c r="CI859" s="4">
        <v>25</v>
      </c>
      <c r="CJ859" t="s">
        <v>123</v>
      </c>
      <c r="CL859" t="s">
        <v>10227</v>
      </c>
      <c r="CO859" t="s">
        <v>121</v>
      </c>
      <c r="CP859" t="s">
        <v>113</v>
      </c>
      <c r="CQ859" t="s">
        <v>113</v>
      </c>
      <c r="CR859" t="s">
        <v>121</v>
      </c>
      <c r="CS859" t="s">
        <v>113</v>
      </c>
      <c r="CT859" t="s">
        <v>121</v>
      </c>
      <c r="CU859" t="s">
        <v>113</v>
      </c>
      <c r="CV859" t="s">
        <v>125</v>
      </c>
      <c r="CW859" t="str">
        <f>"16183817557"</f>
        <v>16183817557</v>
      </c>
      <c r="CX859" t="s">
        <v>7064</v>
      </c>
      <c r="CY859" t="s">
        <v>124</v>
      </c>
      <c r="CZ859" t="s">
        <v>126</v>
      </c>
      <c r="DA859" t="s">
        <v>113</v>
      </c>
      <c r="DB859" t="s">
        <v>113</v>
      </c>
      <c r="DC859" t="s">
        <v>121</v>
      </c>
      <c r="DD859" t="s">
        <v>113</v>
      </c>
      <c r="DE859" t="s">
        <v>398</v>
      </c>
      <c r="DF859" t="s">
        <v>160</v>
      </c>
      <c r="DH859" t="s">
        <v>7065</v>
      </c>
      <c r="DI859" t="s">
        <v>7064</v>
      </c>
    </row>
    <row r="860" spans="1:113" ht="15" customHeight="1" x14ac:dyDescent="0.25">
      <c r="A860" t="s">
        <v>11442</v>
      </c>
      <c r="B860" t="s">
        <v>852</v>
      </c>
      <c r="C860" s="1">
        <v>44134.599142939813</v>
      </c>
      <c r="D860" s="1">
        <v>44179</v>
      </c>
      <c r="E860" t="s">
        <v>113</v>
      </c>
      <c r="F860" t="s">
        <v>156</v>
      </c>
      <c r="G860" t="s">
        <v>12797</v>
      </c>
      <c r="H860" t="s">
        <v>537</v>
      </c>
      <c r="I860">
        <v>60</v>
      </c>
      <c r="K860" s="1">
        <v>44211</v>
      </c>
      <c r="L860" s="1">
        <v>44484</v>
      </c>
      <c r="O860" t="s">
        <v>115</v>
      </c>
      <c r="P860" t="s">
        <v>11443</v>
      </c>
      <c r="R860" t="s">
        <v>7479</v>
      </c>
      <c r="T860" t="s">
        <v>10133</v>
      </c>
      <c r="U860" t="s">
        <v>158</v>
      </c>
      <c r="V860" s="3">
        <v>76527</v>
      </c>
      <c r="W860" t="s">
        <v>117</v>
      </c>
      <c r="Y860">
        <v>15127465600</v>
      </c>
      <c r="AA860">
        <v>212311</v>
      </c>
      <c r="AB860" t="s">
        <v>10850</v>
      </c>
      <c r="AC860" t="s">
        <v>2640</v>
      </c>
      <c r="AE860" t="s">
        <v>207</v>
      </c>
      <c r="AF860" t="s">
        <v>7479</v>
      </c>
      <c r="AH860" t="s">
        <v>7480</v>
      </c>
      <c r="AI860" t="s">
        <v>158</v>
      </c>
      <c r="AJ860" s="3">
        <v>762527</v>
      </c>
      <c r="AK860" t="s">
        <v>117</v>
      </c>
      <c r="AM860">
        <v>15127465600</v>
      </c>
      <c r="AO860" t="s">
        <v>124</v>
      </c>
      <c r="AP860" t="s">
        <v>141</v>
      </c>
      <c r="AQ860" t="s">
        <v>162</v>
      </c>
      <c r="AR860" t="s">
        <v>163</v>
      </c>
      <c r="AS860" t="s">
        <v>10851</v>
      </c>
      <c r="AT860" t="s">
        <v>1465</v>
      </c>
      <c r="AU860" t="s">
        <v>1466</v>
      </c>
      <c r="AV860" t="s">
        <v>157</v>
      </c>
      <c r="AW860" t="s">
        <v>158</v>
      </c>
      <c r="AX860" s="3">
        <v>787467</v>
      </c>
      <c r="AY860" t="s">
        <v>117</v>
      </c>
      <c r="BA860">
        <v>15123470007</v>
      </c>
      <c r="BC860" t="s">
        <v>167</v>
      </c>
      <c r="BD860" t="s">
        <v>401</v>
      </c>
      <c r="BE860" t="s">
        <v>158</v>
      </c>
      <c r="BF860" t="s">
        <v>402</v>
      </c>
      <c r="BG860" t="s">
        <v>158</v>
      </c>
      <c r="BH860" s="1">
        <v>44133.833333333336</v>
      </c>
      <c r="BI860">
        <v>40</v>
      </c>
      <c r="BJ860">
        <v>0</v>
      </c>
      <c r="BK860">
        <v>8</v>
      </c>
      <c r="BL860">
        <v>8</v>
      </c>
      <c r="BM860">
        <v>8</v>
      </c>
      <c r="BN860">
        <v>8</v>
      </c>
      <c r="BO860">
        <v>8</v>
      </c>
      <c r="BP860">
        <v>0</v>
      </c>
      <c r="BQ860" t="str">
        <f>"8:00 AM"</f>
        <v>8:00 AM</v>
      </c>
      <c r="BR860" t="str">
        <f>"5:00 PM"</f>
        <v>5:00 PM</v>
      </c>
      <c r="BS860" t="s">
        <v>120</v>
      </c>
      <c r="BT860">
        <v>0</v>
      </c>
      <c r="BU860">
        <v>0</v>
      </c>
      <c r="BV860" t="s">
        <v>113</v>
      </c>
      <c r="BW860">
        <v>0</v>
      </c>
      <c r="BX860" t="s">
        <v>11444</v>
      </c>
      <c r="BY860" t="s">
        <v>7479</v>
      </c>
      <c r="CA860" t="s">
        <v>10133</v>
      </c>
      <c r="CB860" t="s">
        <v>158</v>
      </c>
      <c r="CC860" s="3">
        <v>76527</v>
      </c>
      <c r="CD860" t="s">
        <v>171</v>
      </c>
      <c r="CE860" t="s">
        <v>172</v>
      </c>
      <c r="CF860" s="4">
        <v>14.69</v>
      </c>
      <c r="CG860" s="4">
        <v>15</v>
      </c>
      <c r="CH860" s="4">
        <v>22.03</v>
      </c>
      <c r="CI860" s="4">
        <v>22.5</v>
      </c>
      <c r="CJ860" t="s">
        <v>123</v>
      </c>
      <c r="CL860" t="s">
        <v>11445</v>
      </c>
      <c r="CO860" t="s">
        <v>124</v>
      </c>
      <c r="CP860" t="s">
        <v>113</v>
      </c>
      <c r="CQ860" t="s">
        <v>121</v>
      </c>
      <c r="CR860" t="s">
        <v>121</v>
      </c>
      <c r="CS860" t="s">
        <v>121</v>
      </c>
      <c r="CT860" t="s">
        <v>121</v>
      </c>
      <c r="CU860" t="s">
        <v>121</v>
      </c>
      <c r="CV860" t="s">
        <v>11446</v>
      </c>
      <c r="CW860" t="str">
        <f>"15127465600"</f>
        <v>15127465600</v>
      </c>
      <c r="CX860" t="s">
        <v>7481</v>
      </c>
      <c r="CY860" t="s">
        <v>124</v>
      </c>
      <c r="CZ860" t="s">
        <v>126</v>
      </c>
      <c r="DA860" t="s">
        <v>113</v>
      </c>
      <c r="DB860" t="s">
        <v>113</v>
      </c>
      <c r="DC860" t="s">
        <v>121</v>
      </c>
      <c r="DD860" t="s">
        <v>113</v>
      </c>
    </row>
    <row r="861" spans="1:113" ht="15" customHeight="1" x14ac:dyDescent="0.25">
      <c r="A861" t="s">
        <v>10849</v>
      </c>
      <c r="B861" t="s">
        <v>852</v>
      </c>
      <c r="C861" s="1">
        <v>44134.616361689812</v>
      </c>
      <c r="D861" s="1">
        <v>44179</v>
      </c>
      <c r="E861" t="s">
        <v>113</v>
      </c>
      <c r="F861" t="s">
        <v>156</v>
      </c>
      <c r="G861" t="s">
        <v>12797</v>
      </c>
      <c r="H861" t="s">
        <v>537</v>
      </c>
      <c r="I861">
        <v>45</v>
      </c>
      <c r="K861" s="1">
        <v>44211</v>
      </c>
      <c r="L861" s="1">
        <v>44484</v>
      </c>
      <c r="O861" t="s">
        <v>115</v>
      </c>
      <c r="P861" t="s">
        <v>7478</v>
      </c>
      <c r="R861" t="s">
        <v>7479</v>
      </c>
      <c r="T861" t="s">
        <v>10133</v>
      </c>
      <c r="U861" t="s">
        <v>158</v>
      </c>
      <c r="V861" s="3">
        <v>76527</v>
      </c>
      <c r="W861" t="s">
        <v>117</v>
      </c>
      <c r="Y861">
        <v>15123470007</v>
      </c>
      <c r="AA861">
        <v>212311</v>
      </c>
      <c r="AB861" t="s">
        <v>10850</v>
      </c>
      <c r="AC861" t="s">
        <v>2640</v>
      </c>
      <c r="AE861" t="s">
        <v>207</v>
      </c>
      <c r="AF861" t="s">
        <v>7479</v>
      </c>
      <c r="AH861" t="s">
        <v>7480</v>
      </c>
      <c r="AI861" t="s">
        <v>158</v>
      </c>
      <c r="AJ861" s="3">
        <v>76527</v>
      </c>
      <c r="AK861" t="s">
        <v>117</v>
      </c>
      <c r="AM861">
        <v>15127465600</v>
      </c>
      <c r="AO861" t="s">
        <v>124</v>
      </c>
      <c r="AP861" t="s">
        <v>141</v>
      </c>
      <c r="AQ861" t="s">
        <v>162</v>
      </c>
      <c r="AR861" t="s">
        <v>163</v>
      </c>
      <c r="AS861" t="s">
        <v>10851</v>
      </c>
      <c r="AT861" t="s">
        <v>1465</v>
      </c>
      <c r="AU861" t="s">
        <v>9658</v>
      </c>
      <c r="AV861" t="s">
        <v>157</v>
      </c>
      <c r="AW861" t="s">
        <v>158</v>
      </c>
      <c r="AX861" s="3">
        <v>78746</v>
      </c>
      <c r="AY861" t="s">
        <v>117</v>
      </c>
      <c r="BA861">
        <v>15123470007</v>
      </c>
      <c r="BC861" t="s">
        <v>167</v>
      </c>
      <c r="BD861" t="s">
        <v>401</v>
      </c>
      <c r="BE861" t="s">
        <v>158</v>
      </c>
      <c r="BF861" t="s">
        <v>402</v>
      </c>
      <c r="BG861" t="s">
        <v>158</v>
      </c>
      <c r="BH861" s="1">
        <v>44133.833333333336</v>
      </c>
      <c r="BI861">
        <v>40</v>
      </c>
      <c r="BJ861">
        <v>0</v>
      </c>
      <c r="BK861">
        <v>8</v>
      </c>
      <c r="BL861">
        <v>8</v>
      </c>
      <c r="BM861">
        <v>8</v>
      </c>
      <c r="BN861">
        <v>8</v>
      </c>
      <c r="BO861">
        <v>8</v>
      </c>
      <c r="BP861">
        <v>0</v>
      </c>
      <c r="BQ861" t="str">
        <f>"8:00 AM"</f>
        <v>8:00 AM</v>
      </c>
      <c r="BR861" t="str">
        <f>"5:00 PM"</f>
        <v>5:00 PM</v>
      </c>
      <c r="BS861" t="s">
        <v>120</v>
      </c>
      <c r="BT861">
        <v>0</v>
      </c>
      <c r="BU861">
        <v>0</v>
      </c>
      <c r="BV861" t="s">
        <v>113</v>
      </c>
      <c r="BW861">
        <v>0</v>
      </c>
      <c r="BX861" t="s">
        <v>10852</v>
      </c>
      <c r="BY861" t="s">
        <v>10853</v>
      </c>
      <c r="CA861" t="s">
        <v>10854</v>
      </c>
      <c r="CB861" t="s">
        <v>158</v>
      </c>
      <c r="CC861" s="3">
        <v>79533</v>
      </c>
      <c r="CD861" t="s">
        <v>2643</v>
      </c>
      <c r="CE861" t="s">
        <v>2644</v>
      </c>
      <c r="CF861" s="4">
        <v>14.02</v>
      </c>
      <c r="CG861" s="4">
        <v>15</v>
      </c>
      <c r="CH861" s="4">
        <v>21.03</v>
      </c>
      <c r="CI861" s="4">
        <v>22.5</v>
      </c>
      <c r="CJ861" t="s">
        <v>123</v>
      </c>
      <c r="CK861" t="s">
        <v>10855</v>
      </c>
      <c r="CL861" t="s">
        <v>10856</v>
      </c>
      <c r="CO861" t="s">
        <v>124</v>
      </c>
      <c r="CP861" t="s">
        <v>113</v>
      </c>
      <c r="CQ861" t="s">
        <v>113</v>
      </c>
      <c r="CR861" t="s">
        <v>121</v>
      </c>
      <c r="CS861" t="s">
        <v>113</v>
      </c>
      <c r="CT861" t="s">
        <v>121</v>
      </c>
      <c r="CU861" t="s">
        <v>121</v>
      </c>
      <c r="CV861" t="s">
        <v>10857</v>
      </c>
      <c r="CW861" t="str">
        <f>"15127465600"</f>
        <v>15127465600</v>
      </c>
      <c r="CX861" t="s">
        <v>7481</v>
      </c>
      <c r="CY861" t="s">
        <v>124</v>
      </c>
      <c r="CZ861" t="s">
        <v>126</v>
      </c>
      <c r="DA861" t="s">
        <v>113</v>
      </c>
      <c r="DB861" t="s">
        <v>113</v>
      </c>
      <c r="DC861" t="s">
        <v>121</v>
      </c>
      <c r="DD861" t="s">
        <v>113</v>
      </c>
    </row>
    <row r="862" spans="1:113" ht="15" customHeight="1" x14ac:dyDescent="0.25">
      <c r="A862" t="s">
        <v>3770</v>
      </c>
      <c r="B862" t="s">
        <v>835</v>
      </c>
      <c r="C862" s="1">
        <v>44134.638436805559</v>
      </c>
      <c r="D862" s="1">
        <v>44158</v>
      </c>
      <c r="E862" t="s">
        <v>113</v>
      </c>
      <c r="F862" t="s">
        <v>964</v>
      </c>
      <c r="G862" t="s">
        <v>12786</v>
      </c>
      <c r="H862" t="s">
        <v>131</v>
      </c>
      <c r="I862">
        <v>46</v>
      </c>
      <c r="K862" s="1">
        <v>44221</v>
      </c>
      <c r="L862" s="1">
        <v>44493</v>
      </c>
      <c r="O862" t="s">
        <v>115</v>
      </c>
      <c r="P862" t="s">
        <v>3771</v>
      </c>
      <c r="R862" t="s">
        <v>3760</v>
      </c>
      <c r="S862" t="s">
        <v>1290</v>
      </c>
      <c r="T862" t="s">
        <v>1291</v>
      </c>
      <c r="U862" t="s">
        <v>1292</v>
      </c>
      <c r="V862" s="3">
        <v>19422</v>
      </c>
      <c r="W862" t="s">
        <v>117</v>
      </c>
      <c r="Y862">
        <v>18182252323</v>
      </c>
      <c r="AA862">
        <v>56173</v>
      </c>
      <c r="AB862" t="s">
        <v>1293</v>
      </c>
      <c r="AC862" t="s">
        <v>1294</v>
      </c>
      <c r="AE862" t="s">
        <v>1378</v>
      </c>
      <c r="AF862" t="s">
        <v>1289</v>
      </c>
      <c r="AG862" t="s">
        <v>1290</v>
      </c>
      <c r="AH862" t="s">
        <v>1291</v>
      </c>
      <c r="AI862" t="s">
        <v>1292</v>
      </c>
      <c r="AJ862" s="3">
        <v>19422</v>
      </c>
      <c r="AK862" t="s">
        <v>117</v>
      </c>
      <c r="AM862">
        <v>18182252323</v>
      </c>
      <c r="AO862" t="s">
        <v>3772</v>
      </c>
      <c r="AP862" t="s">
        <v>141</v>
      </c>
      <c r="AQ862" t="s">
        <v>1297</v>
      </c>
      <c r="AR862" t="s">
        <v>1298</v>
      </c>
      <c r="AS862" t="s">
        <v>1014</v>
      </c>
      <c r="AT862" t="s">
        <v>1299</v>
      </c>
      <c r="AU862" t="s">
        <v>1300</v>
      </c>
      <c r="AV862" t="s">
        <v>1301</v>
      </c>
      <c r="AW862" t="s">
        <v>716</v>
      </c>
      <c r="AX862" s="3">
        <v>12207</v>
      </c>
      <c r="AY862" t="s">
        <v>117</v>
      </c>
      <c r="BA862">
        <v>15187012770</v>
      </c>
      <c r="BC862" t="s">
        <v>1302</v>
      </c>
      <c r="BD862" t="s">
        <v>1303</v>
      </c>
      <c r="BE862" t="s">
        <v>716</v>
      </c>
      <c r="BF862" t="s">
        <v>1304</v>
      </c>
      <c r="BG862" t="s">
        <v>440</v>
      </c>
      <c r="BH862" s="1">
        <v>44132.833333333336</v>
      </c>
      <c r="BI862">
        <v>40</v>
      </c>
      <c r="BJ862">
        <v>0</v>
      </c>
      <c r="BK862">
        <v>8</v>
      </c>
      <c r="BL862">
        <v>8</v>
      </c>
      <c r="BM862">
        <v>8</v>
      </c>
      <c r="BN862">
        <v>8</v>
      </c>
      <c r="BO862">
        <v>8</v>
      </c>
      <c r="BP862">
        <v>0</v>
      </c>
      <c r="BQ862" t="str">
        <f>"7:00 AM"</f>
        <v>7:00 AM</v>
      </c>
      <c r="BR862" t="str">
        <f>"3:30 PM"</f>
        <v>3:30 PM</v>
      </c>
      <c r="BS862" t="s">
        <v>120</v>
      </c>
      <c r="BT862">
        <v>0</v>
      </c>
      <c r="BU862">
        <v>0</v>
      </c>
      <c r="BV862" t="s">
        <v>113</v>
      </c>
      <c r="BW862">
        <v>0</v>
      </c>
      <c r="BX862" t="s">
        <v>1305</v>
      </c>
      <c r="BY862" t="s">
        <v>3773</v>
      </c>
      <c r="CA862" t="s">
        <v>565</v>
      </c>
      <c r="CB862" t="s">
        <v>440</v>
      </c>
      <c r="CC862" s="3">
        <v>85040</v>
      </c>
      <c r="CD862" t="s">
        <v>958</v>
      </c>
      <c r="CE862" t="s">
        <v>959</v>
      </c>
      <c r="CF862" s="4">
        <v>14.47</v>
      </c>
      <c r="CH862" s="4">
        <v>21.71</v>
      </c>
      <c r="CJ862" t="s">
        <v>123</v>
      </c>
      <c r="CK862" t="s">
        <v>3536</v>
      </c>
      <c r="CL862" t="s">
        <v>3774</v>
      </c>
      <c r="CO862" t="s">
        <v>124</v>
      </c>
      <c r="CP862" t="s">
        <v>121</v>
      </c>
      <c r="CQ862" t="s">
        <v>121</v>
      </c>
      <c r="CR862" t="s">
        <v>121</v>
      </c>
      <c r="CS862" t="s">
        <v>113</v>
      </c>
      <c r="CT862" t="s">
        <v>121</v>
      </c>
      <c r="CU862" t="s">
        <v>113</v>
      </c>
      <c r="CV862" t="s">
        <v>1312</v>
      </c>
      <c r="CW862" t="str">
        <f>"16027710630"</f>
        <v>16027710630</v>
      </c>
      <c r="CX862" t="s">
        <v>3775</v>
      </c>
      <c r="CY862" t="s">
        <v>124</v>
      </c>
      <c r="CZ862" t="s">
        <v>126</v>
      </c>
      <c r="DA862" t="s">
        <v>113</v>
      </c>
      <c r="DB862" t="s">
        <v>113</v>
      </c>
      <c r="DC862" t="s">
        <v>121</v>
      </c>
      <c r="DD862" t="s">
        <v>113</v>
      </c>
    </row>
    <row r="863" spans="1:113" ht="15" customHeight="1" x14ac:dyDescent="0.25">
      <c r="A863" t="s">
        <v>6772</v>
      </c>
      <c r="B863" t="s">
        <v>835</v>
      </c>
      <c r="C863" s="1">
        <v>44134.642995601855</v>
      </c>
      <c r="D863" s="1">
        <v>44158</v>
      </c>
      <c r="E863" t="s">
        <v>113</v>
      </c>
      <c r="F863" t="s">
        <v>964</v>
      </c>
      <c r="G863" t="s">
        <v>12786</v>
      </c>
      <c r="H863" t="s">
        <v>131</v>
      </c>
      <c r="I863">
        <v>25</v>
      </c>
      <c r="K863" s="1">
        <v>44221</v>
      </c>
      <c r="L863" s="1">
        <v>44493</v>
      </c>
      <c r="O863" t="s">
        <v>115</v>
      </c>
      <c r="P863" t="s">
        <v>6773</v>
      </c>
      <c r="R863" t="s">
        <v>3760</v>
      </c>
      <c r="S863" t="s">
        <v>1290</v>
      </c>
      <c r="T863" t="s">
        <v>1291</v>
      </c>
      <c r="U863" t="s">
        <v>1292</v>
      </c>
      <c r="V863" s="3">
        <v>19422</v>
      </c>
      <c r="W863" t="s">
        <v>117</v>
      </c>
      <c r="Y863">
        <v>18182252323</v>
      </c>
      <c r="AA863">
        <v>56173</v>
      </c>
      <c r="AB863" t="s">
        <v>1293</v>
      </c>
      <c r="AC863" t="s">
        <v>1475</v>
      </c>
      <c r="AE863" t="s">
        <v>1476</v>
      </c>
      <c r="AF863" t="s">
        <v>1477</v>
      </c>
      <c r="AG863">
        <v>300</v>
      </c>
      <c r="AH863" t="s">
        <v>1291</v>
      </c>
      <c r="AI863" t="s">
        <v>1292</v>
      </c>
      <c r="AJ863" s="3">
        <v>19422</v>
      </c>
      <c r="AK863" t="s">
        <v>117</v>
      </c>
      <c r="AM863">
        <v>18182252323</v>
      </c>
      <c r="AO863" t="s">
        <v>1478</v>
      </c>
      <c r="AP863" t="s">
        <v>141</v>
      </c>
      <c r="AQ863" t="s">
        <v>1297</v>
      </c>
      <c r="AR863" t="s">
        <v>1298</v>
      </c>
      <c r="AS863" t="s">
        <v>1014</v>
      </c>
      <c r="AT863" t="s">
        <v>1299</v>
      </c>
      <c r="AU863" t="s">
        <v>1300</v>
      </c>
      <c r="AV863" t="s">
        <v>1301</v>
      </c>
      <c r="AW863" t="s">
        <v>716</v>
      </c>
      <c r="AX863" s="3">
        <v>12207</v>
      </c>
      <c r="AY863" t="s">
        <v>117</v>
      </c>
      <c r="BA863">
        <v>15187012770</v>
      </c>
      <c r="BC863" t="s">
        <v>1479</v>
      </c>
      <c r="BD863" t="s">
        <v>1480</v>
      </c>
      <c r="BE863" t="s">
        <v>716</v>
      </c>
      <c r="BF863" t="s">
        <v>1481</v>
      </c>
      <c r="BG863" t="s">
        <v>158</v>
      </c>
      <c r="BH863" s="1">
        <v>44133.833333333336</v>
      </c>
      <c r="BI863">
        <v>40</v>
      </c>
      <c r="BJ863">
        <v>0</v>
      </c>
      <c r="BK863">
        <v>8</v>
      </c>
      <c r="BL863">
        <v>8</v>
      </c>
      <c r="BM863">
        <v>8</v>
      </c>
      <c r="BN863">
        <v>8</v>
      </c>
      <c r="BO863">
        <v>8</v>
      </c>
      <c r="BP863">
        <v>0</v>
      </c>
      <c r="BQ863" t="str">
        <f>"7:00 AM"</f>
        <v>7:00 AM</v>
      </c>
      <c r="BR863" t="str">
        <f>"3:30 PM"</f>
        <v>3:30 PM</v>
      </c>
      <c r="BS863" t="s">
        <v>120</v>
      </c>
      <c r="BT863">
        <v>0</v>
      </c>
      <c r="BU863">
        <v>0</v>
      </c>
      <c r="BV863" t="s">
        <v>113</v>
      </c>
      <c r="BW863">
        <v>0</v>
      </c>
      <c r="BX863" t="s">
        <v>1305</v>
      </c>
      <c r="BY863" t="s">
        <v>6774</v>
      </c>
      <c r="CA863" t="s">
        <v>6775</v>
      </c>
      <c r="CB863" t="s">
        <v>158</v>
      </c>
      <c r="CC863" s="3">
        <v>77381</v>
      </c>
      <c r="CD863" t="s">
        <v>1556</v>
      </c>
      <c r="CE863" t="s">
        <v>1326</v>
      </c>
      <c r="CF863" s="4">
        <v>13.93</v>
      </c>
      <c r="CH863" s="4">
        <v>20.89</v>
      </c>
      <c r="CJ863" t="s">
        <v>123</v>
      </c>
      <c r="CK863" t="s">
        <v>1310</v>
      </c>
      <c r="CL863" t="s">
        <v>6776</v>
      </c>
      <c r="CO863" t="s">
        <v>124</v>
      </c>
      <c r="CP863" t="s">
        <v>121</v>
      </c>
      <c r="CQ863" t="s">
        <v>121</v>
      </c>
      <c r="CR863" t="s">
        <v>121</v>
      </c>
      <c r="CS863" t="s">
        <v>113</v>
      </c>
      <c r="CT863" t="s">
        <v>121</v>
      </c>
      <c r="CU863" t="s">
        <v>113</v>
      </c>
      <c r="CV863" t="s">
        <v>1312</v>
      </c>
      <c r="CW863" t="str">
        <f>"12812989070"</f>
        <v>12812989070</v>
      </c>
      <c r="CX863" t="s">
        <v>6777</v>
      </c>
      <c r="CY863" t="s">
        <v>124</v>
      </c>
      <c r="CZ863" t="s">
        <v>126</v>
      </c>
      <c r="DA863" t="s">
        <v>113</v>
      </c>
      <c r="DB863" t="s">
        <v>113</v>
      </c>
      <c r="DC863" t="s">
        <v>121</v>
      </c>
      <c r="DD863" t="s">
        <v>113</v>
      </c>
      <c r="DE863" t="s">
        <v>1488</v>
      </c>
      <c r="DF863" t="s">
        <v>1489</v>
      </c>
      <c r="DH863" t="s">
        <v>1480</v>
      </c>
      <c r="DI863" t="s">
        <v>1479</v>
      </c>
    </row>
    <row r="864" spans="1:113" ht="15" customHeight="1" x14ac:dyDescent="0.25">
      <c r="A864" t="s">
        <v>10788</v>
      </c>
      <c r="B864" t="s">
        <v>835</v>
      </c>
      <c r="C864" s="1">
        <v>44134.644847800926</v>
      </c>
      <c r="D864" s="1">
        <v>44155</v>
      </c>
      <c r="E864" t="s">
        <v>113</v>
      </c>
      <c r="F864" t="s">
        <v>964</v>
      </c>
      <c r="G864" t="s">
        <v>12786</v>
      </c>
      <c r="H864" t="s">
        <v>131</v>
      </c>
      <c r="I864">
        <v>75</v>
      </c>
      <c r="K864" s="1">
        <v>44221</v>
      </c>
      <c r="L864" s="1">
        <v>44493</v>
      </c>
      <c r="O864" t="s">
        <v>115</v>
      </c>
      <c r="P864" t="s">
        <v>10789</v>
      </c>
      <c r="R864" t="s">
        <v>1289</v>
      </c>
      <c r="S864" t="s">
        <v>1290</v>
      </c>
      <c r="T864" t="s">
        <v>1291</v>
      </c>
      <c r="U864" t="s">
        <v>1292</v>
      </c>
      <c r="V864" s="3">
        <v>19422</v>
      </c>
      <c r="W864" t="s">
        <v>117</v>
      </c>
      <c r="Y864">
        <v>18182252323</v>
      </c>
      <c r="AA864">
        <v>56173</v>
      </c>
      <c r="AB864" t="s">
        <v>1488</v>
      </c>
      <c r="AC864" t="s">
        <v>1489</v>
      </c>
      <c r="AE864" t="s">
        <v>1476</v>
      </c>
      <c r="AF864" t="s">
        <v>1477</v>
      </c>
      <c r="AG864">
        <v>300</v>
      </c>
      <c r="AH864" t="s">
        <v>1291</v>
      </c>
      <c r="AI864" t="s">
        <v>1292</v>
      </c>
      <c r="AJ864" s="3">
        <v>19422</v>
      </c>
      <c r="AK864" t="s">
        <v>117</v>
      </c>
      <c r="AM864">
        <v>18182252323</v>
      </c>
      <c r="AO864" t="s">
        <v>1478</v>
      </c>
      <c r="AP864" t="s">
        <v>141</v>
      </c>
      <c r="AQ864" t="s">
        <v>1297</v>
      </c>
      <c r="AR864" t="s">
        <v>1298</v>
      </c>
      <c r="AS864" t="s">
        <v>1014</v>
      </c>
      <c r="AT864" t="s">
        <v>1299</v>
      </c>
      <c r="AU864" t="s">
        <v>1300</v>
      </c>
      <c r="AV864" t="s">
        <v>1301</v>
      </c>
      <c r="AW864" t="s">
        <v>716</v>
      </c>
      <c r="AX864" s="3">
        <v>12207</v>
      </c>
      <c r="AY864" t="s">
        <v>117</v>
      </c>
      <c r="BA864">
        <v>15187012770</v>
      </c>
      <c r="BC864" t="s">
        <v>1479</v>
      </c>
      <c r="BD864" t="s">
        <v>1480</v>
      </c>
      <c r="BE864" t="s">
        <v>716</v>
      </c>
      <c r="BF864" t="s">
        <v>1481</v>
      </c>
      <c r="BG864" t="s">
        <v>7203</v>
      </c>
      <c r="BH864" s="1">
        <v>44133.833333333336</v>
      </c>
      <c r="BI864">
        <v>40</v>
      </c>
      <c r="BJ864">
        <v>0</v>
      </c>
      <c r="BK864">
        <v>8</v>
      </c>
      <c r="BL864">
        <v>8</v>
      </c>
      <c r="BM864">
        <v>8</v>
      </c>
      <c r="BN864">
        <v>8</v>
      </c>
      <c r="BO864">
        <v>8</v>
      </c>
      <c r="BP864">
        <v>0</v>
      </c>
      <c r="BQ864" t="str">
        <f>"7:00 AM"</f>
        <v>7:00 AM</v>
      </c>
      <c r="BR864" t="str">
        <f>"3:30 PM"</f>
        <v>3:30 PM</v>
      </c>
      <c r="BS864" t="s">
        <v>120</v>
      </c>
      <c r="BT864">
        <v>0</v>
      </c>
      <c r="BU864">
        <v>0</v>
      </c>
      <c r="BV864" t="s">
        <v>113</v>
      </c>
      <c r="BW864">
        <v>0</v>
      </c>
      <c r="BX864" t="s">
        <v>1305</v>
      </c>
      <c r="BY864" t="s">
        <v>10790</v>
      </c>
      <c r="CA864" t="s">
        <v>10791</v>
      </c>
      <c r="CB864" t="s">
        <v>7203</v>
      </c>
      <c r="CC864" s="3">
        <v>89032</v>
      </c>
      <c r="CD864" t="s">
        <v>10792</v>
      </c>
      <c r="CE864" t="s">
        <v>10793</v>
      </c>
      <c r="CF864" s="4">
        <v>15.06</v>
      </c>
      <c r="CH864" s="4">
        <v>22.59</v>
      </c>
      <c r="CJ864" t="s">
        <v>123</v>
      </c>
      <c r="CK864" t="s">
        <v>1310</v>
      </c>
      <c r="CL864" t="s">
        <v>10794</v>
      </c>
      <c r="CO864" t="s">
        <v>124</v>
      </c>
      <c r="CP864" t="s">
        <v>121</v>
      </c>
      <c r="CQ864" t="s">
        <v>121</v>
      </c>
      <c r="CR864" t="s">
        <v>121</v>
      </c>
      <c r="CS864" t="s">
        <v>113</v>
      </c>
      <c r="CT864" t="s">
        <v>121</v>
      </c>
      <c r="CU864" t="s">
        <v>113</v>
      </c>
      <c r="CV864" t="s">
        <v>1312</v>
      </c>
      <c r="CW864" t="str">
        <f>"17027363551"</f>
        <v>17027363551</v>
      </c>
      <c r="CX864" t="s">
        <v>9337</v>
      </c>
      <c r="CY864" t="s">
        <v>124</v>
      </c>
      <c r="CZ864" t="s">
        <v>126</v>
      </c>
      <c r="DA864" t="s">
        <v>113</v>
      </c>
      <c r="DB864" t="s">
        <v>113</v>
      </c>
      <c r="DC864" t="s">
        <v>121</v>
      </c>
      <c r="DD864" t="s">
        <v>113</v>
      </c>
      <c r="DE864" t="s">
        <v>1488</v>
      </c>
      <c r="DF864" t="s">
        <v>1489</v>
      </c>
      <c r="DH864" t="s">
        <v>1480</v>
      </c>
      <c r="DI864" t="s">
        <v>1479</v>
      </c>
    </row>
    <row r="865" spans="1:113" ht="15" customHeight="1" x14ac:dyDescent="0.25">
      <c r="A865" t="s">
        <v>5984</v>
      </c>
      <c r="B865" t="s">
        <v>835</v>
      </c>
      <c r="C865" s="1">
        <v>44134.647246412038</v>
      </c>
      <c r="D865" s="1">
        <v>44155</v>
      </c>
      <c r="E865" t="s">
        <v>113</v>
      </c>
      <c r="F865" t="s">
        <v>964</v>
      </c>
      <c r="G865" t="s">
        <v>12786</v>
      </c>
      <c r="H865" t="s">
        <v>131</v>
      </c>
      <c r="I865">
        <v>12</v>
      </c>
      <c r="K865" s="1">
        <v>44221</v>
      </c>
      <c r="L865" s="1">
        <v>44466</v>
      </c>
      <c r="O865" t="s">
        <v>115</v>
      </c>
      <c r="P865" t="s">
        <v>5985</v>
      </c>
      <c r="R865" t="s">
        <v>1289</v>
      </c>
      <c r="S865" t="s">
        <v>1290</v>
      </c>
      <c r="T865" t="s">
        <v>1291</v>
      </c>
      <c r="U865" t="s">
        <v>1292</v>
      </c>
      <c r="V865" s="3">
        <v>19422</v>
      </c>
      <c r="W865" t="s">
        <v>117</v>
      </c>
      <c r="Y865">
        <v>18182252323</v>
      </c>
      <c r="AA865">
        <v>56173</v>
      </c>
      <c r="AB865" t="s">
        <v>1293</v>
      </c>
      <c r="AC865" t="s">
        <v>1475</v>
      </c>
      <c r="AE865" t="s">
        <v>1476</v>
      </c>
      <c r="AF865" t="s">
        <v>1477</v>
      </c>
      <c r="AG865">
        <v>300</v>
      </c>
      <c r="AH865" t="s">
        <v>1291</v>
      </c>
      <c r="AI865" t="s">
        <v>1292</v>
      </c>
      <c r="AJ865" s="3">
        <v>19422</v>
      </c>
      <c r="AK865" t="s">
        <v>117</v>
      </c>
      <c r="AM865">
        <v>18182252323</v>
      </c>
      <c r="AO865" t="s">
        <v>1478</v>
      </c>
      <c r="AP865" t="s">
        <v>141</v>
      </c>
      <c r="AQ865" t="s">
        <v>1297</v>
      </c>
      <c r="AR865" t="s">
        <v>1298</v>
      </c>
      <c r="AS865" t="s">
        <v>1014</v>
      </c>
      <c r="AT865" t="s">
        <v>1299</v>
      </c>
      <c r="AU865" t="s">
        <v>1300</v>
      </c>
      <c r="AV865" t="s">
        <v>1301</v>
      </c>
      <c r="AW865" t="s">
        <v>716</v>
      </c>
      <c r="AX865" s="3">
        <v>12207</v>
      </c>
      <c r="AY865" t="s">
        <v>117</v>
      </c>
      <c r="BA865">
        <v>15187012770</v>
      </c>
      <c r="BC865" t="s">
        <v>1479</v>
      </c>
      <c r="BD865" t="s">
        <v>1480</v>
      </c>
      <c r="BE865" t="s">
        <v>716</v>
      </c>
      <c r="BF865" t="s">
        <v>1481</v>
      </c>
      <c r="BG865" t="s">
        <v>299</v>
      </c>
      <c r="BH865" s="1">
        <v>44133.833333333336</v>
      </c>
      <c r="BI865">
        <v>40</v>
      </c>
      <c r="BJ865">
        <v>0</v>
      </c>
      <c r="BK865">
        <v>8</v>
      </c>
      <c r="BL865">
        <v>8</v>
      </c>
      <c r="BM865">
        <v>8</v>
      </c>
      <c r="BN865">
        <v>8</v>
      </c>
      <c r="BO865">
        <v>8</v>
      </c>
      <c r="BP865">
        <v>0</v>
      </c>
      <c r="BQ865" t="str">
        <f>"7:00 AM"</f>
        <v>7:00 AM</v>
      </c>
      <c r="BR865" t="str">
        <f>"3:30 PM"</f>
        <v>3:30 PM</v>
      </c>
      <c r="BS865" t="s">
        <v>120</v>
      </c>
      <c r="BT865">
        <v>0</v>
      </c>
      <c r="BU865">
        <v>0</v>
      </c>
      <c r="BV865" t="s">
        <v>113</v>
      </c>
      <c r="BW865">
        <v>0</v>
      </c>
      <c r="BX865" t="s">
        <v>1305</v>
      </c>
      <c r="BY865" t="s">
        <v>5986</v>
      </c>
      <c r="CA865" t="s">
        <v>5987</v>
      </c>
      <c r="CB865" t="s">
        <v>299</v>
      </c>
      <c r="CC865" s="3">
        <v>92562</v>
      </c>
      <c r="CD865" t="s">
        <v>1229</v>
      </c>
      <c r="CE865" t="s">
        <v>1230</v>
      </c>
      <c r="CF865" s="4">
        <v>15.46</v>
      </c>
      <c r="CH865" s="4">
        <v>23.19</v>
      </c>
      <c r="CJ865" t="s">
        <v>123</v>
      </c>
      <c r="CK865" t="s">
        <v>1310</v>
      </c>
      <c r="CL865" t="s">
        <v>5988</v>
      </c>
      <c r="CO865" t="s">
        <v>124</v>
      </c>
      <c r="CP865" t="s">
        <v>121</v>
      </c>
      <c r="CQ865" t="s">
        <v>121</v>
      </c>
      <c r="CR865" t="s">
        <v>121</v>
      </c>
      <c r="CS865" t="s">
        <v>113</v>
      </c>
      <c r="CT865" t="s">
        <v>121</v>
      </c>
      <c r="CU865" t="s">
        <v>113</v>
      </c>
      <c r="CV865" t="s">
        <v>1312</v>
      </c>
      <c r="CW865" t="str">
        <f>"19516842730"</f>
        <v>19516842730</v>
      </c>
      <c r="CX865" t="s">
        <v>5989</v>
      </c>
      <c r="CY865" t="s">
        <v>124</v>
      </c>
      <c r="CZ865" t="s">
        <v>126</v>
      </c>
      <c r="DA865" t="s">
        <v>113</v>
      </c>
      <c r="DB865" t="s">
        <v>113</v>
      </c>
      <c r="DC865" t="s">
        <v>121</v>
      </c>
      <c r="DD865" t="s">
        <v>113</v>
      </c>
      <c r="DE865" t="s">
        <v>1488</v>
      </c>
      <c r="DF865" t="s">
        <v>1489</v>
      </c>
      <c r="DH865" t="s">
        <v>1480</v>
      </c>
      <c r="DI865" t="s">
        <v>1479</v>
      </c>
    </row>
    <row r="866" spans="1:113" ht="15" customHeight="1" x14ac:dyDescent="0.25">
      <c r="A866" t="s">
        <v>12639</v>
      </c>
      <c r="B866" t="s">
        <v>835</v>
      </c>
      <c r="C866" s="1">
        <v>44134.649822106483</v>
      </c>
      <c r="D866" s="1">
        <v>44158</v>
      </c>
      <c r="E866" t="s">
        <v>113</v>
      </c>
      <c r="F866" t="s">
        <v>964</v>
      </c>
      <c r="G866" t="s">
        <v>12786</v>
      </c>
      <c r="H866" t="s">
        <v>131</v>
      </c>
      <c r="I866">
        <v>24</v>
      </c>
      <c r="K866" s="1">
        <v>44221</v>
      </c>
      <c r="L866" s="1">
        <v>44466</v>
      </c>
      <c r="O866" t="s">
        <v>115</v>
      </c>
      <c r="P866" t="s">
        <v>12640</v>
      </c>
      <c r="R866" t="s">
        <v>1289</v>
      </c>
      <c r="S866" t="s">
        <v>1290</v>
      </c>
      <c r="T866" t="s">
        <v>1291</v>
      </c>
      <c r="U866" t="s">
        <v>1292</v>
      </c>
      <c r="V866" s="3">
        <v>19422</v>
      </c>
      <c r="W866" t="s">
        <v>117</v>
      </c>
      <c r="Y866">
        <v>18182252323</v>
      </c>
      <c r="AA866">
        <v>56173</v>
      </c>
      <c r="AB866" t="s">
        <v>1293</v>
      </c>
      <c r="AC866" t="s">
        <v>1294</v>
      </c>
      <c r="AE866" t="s">
        <v>1476</v>
      </c>
      <c r="AF866" t="s">
        <v>1477</v>
      </c>
      <c r="AG866">
        <v>300</v>
      </c>
      <c r="AH866" t="s">
        <v>1291</v>
      </c>
      <c r="AI866" t="s">
        <v>1292</v>
      </c>
      <c r="AJ866" s="3">
        <v>19422</v>
      </c>
      <c r="AK866" t="s">
        <v>117</v>
      </c>
      <c r="AM866">
        <v>18182252323</v>
      </c>
      <c r="AO866" t="s">
        <v>1478</v>
      </c>
      <c r="AP866" t="s">
        <v>141</v>
      </c>
      <c r="AQ866" t="s">
        <v>1297</v>
      </c>
      <c r="AR866" t="s">
        <v>1298</v>
      </c>
      <c r="AS866" t="s">
        <v>1014</v>
      </c>
      <c r="AT866" t="s">
        <v>1299</v>
      </c>
      <c r="AU866" t="s">
        <v>1300</v>
      </c>
      <c r="AV866" t="s">
        <v>1301</v>
      </c>
      <c r="AW866" t="s">
        <v>716</v>
      </c>
      <c r="AX866" s="3">
        <v>12207</v>
      </c>
      <c r="AY866" t="s">
        <v>117</v>
      </c>
      <c r="BA866">
        <v>15187012770</v>
      </c>
      <c r="BC866" t="s">
        <v>1479</v>
      </c>
      <c r="BD866" t="s">
        <v>1480</v>
      </c>
      <c r="BE866" t="s">
        <v>716</v>
      </c>
      <c r="BF866" t="s">
        <v>1481</v>
      </c>
      <c r="BG866" t="s">
        <v>299</v>
      </c>
      <c r="BH866" s="1">
        <v>44133.833333333336</v>
      </c>
      <c r="BI866">
        <v>40</v>
      </c>
      <c r="BJ866">
        <v>0</v>
      </c>
      <c r="BK866">
        <v>8</v>
      </c>
      <c r="BL866">
        <v>8</v>
      </c>
      <c r="BM866">
        <v>8</v>
      </c>
      <c r="BN866">
        <v>8</v>
      </c>
      <c r="BO866">
        <v>8</v>
      </c>
      <c r="BP866">
        <v>0</v>
      </c>
      <c r="BQ866" t="str">
        <f>"7:00 AM"</f>
        <v>7:00 AM</v>
      </c>
      <c r="BR866" t="str">
        <f>"3:30 PM"</f>
        <v>3:30 PM</v>
      </c>
      <c r="BS866" t="s">
        <v>120</v>
      </c>
      <c r="BT866">
        <v>0</v>
      </c>
      <c r="BU866">
        <v>0</v>
      </c>
      <c r="BV866" t="s">
        <v>113</v>
      </c>
      <c r="BW866">
        <v>0</v>
      </c>
      <c r="BX866" t="s">
        <v>1305</v>
      </c>
      <c r="BY866" t="s">
        <v>12641</v>
      </c>
      <c r="BZ866" t="s">
        <v>12642</v>
      </c>
      <c r="CA866" t="s">
        <v>12643</v>
      </c>
      <c r="CB866" t="s">
        <v>299</v>
      </c>
      <c r="CC866" s="3">
        <v>90248</v>
      </c>
      <c r="CD866" t="s">
        <v>793</v>
      </c>
      <c r="CE866" t="s">
        <v>794</v>
      </c>
      <c r="CF866" s="4">
        <v>17.38</v>
      </c>
      <c r="CH866" s="4">
        <v>26.07</v>
      </c>
      <c r="CJ866" t="s">
        <v>123</v>
      </c>
      <c r="CK866" t="s">
        <v>1310</v>
      </c>
      <c r="CL866" t="s">
        <v>12644</v>
      </c>
      <c r="CO866" t="s">
        <v>124</v>
      </c>
      <c r="CP866" t="s">
        <v>121</v>
      </c>
      <c r="CQ866" t="s">
        <v>121</v>
      </c>
      <c r="CR866" t="s">
        <v>121</v>
      </c>
      <c r="CS866" t="s">
        <v>113</v>
      </c>
      <c r="CT866" t="s">
        <v>121</v>
      </c>
      <c r="CU866" t="s">
        <v>113</v>
      </c>
      <c r="CV866" t="s">
        <v>1312</v>
      </c>
      <c r="CW866" t="str">
        <f>"13103278700"</f>
        <v>13103278700</v>
      </c>
      <c r="CX866" t="s">
        <v>12645</v>
      </c>
      <c r="CY866" t="s">
        <v>124</v>
      </c>
      <c r="CZ866" t="s">
        <v>126</v>
      </c>
      <c r="DA866" t="s">
        <v>113</v>
      </c>
      <c r="DB866" t="s">
        <v>113</v>
      </c>
      <c r="DC866" t="s">
        <v>121</v>
      </c>
      <c r="DD866" t="s">
        <v>113</v>
      </c>
      <c r="DE866" t="s">
        <v>3609</v>
      </c>
      <c r="DF866" t="s">
        <v>1489</v>
      </c>
      <c r="DH866" t="s">
        <v>1480</v>
      </c>
      <c r="DI866" t="s">
        <v>1479</v>
      </c>
    </row>
    <row r="867" spans="1:113" ht="15" customHeight="1" x14ac:dyDescent="0.25">
      <c r="A867" t="s">
        <v>11428</v>
      </c>
      <c r="B867" t="s">
        <v>129</v>
      </c>
      <c r="C867" s="1">
        <v>44134.660332638887</v>
      </c>
      <c r="D867" s="1">
        <v>44182</v>
      </c>
      <c r="E867" t="s">
        <v>113</v>
      </c>
      <c r="F867" t="s">
        <v>1894</v>
      </c>
      <c r="G867" t="s">
        <v>12814</v>
      </c>
      <c r="H867" t="s">
        <v>1818</v>
      </c>
      <c r="I867">
        <v>15</v>
      </c>
      <c r="J867">
        <v>15</v>
      </c>
      <c r="K867" s="1">
        <v>44211</v>
      </c>
      <c r="L867" s="1">
        <v>44286</v>
      </c>
      <c r="M867" s="1">
        <v>44211</v>
      </c>
      <c r="N867" s="1">
        <v>44286</v>
      </c>
      <c r="O867" t="s">
        <v>132</v>
      </c>
      <c r="P867" t="s">
        <v>11429</v>
      </c>
      <c r="R867" t="s">
        <v>11430</v>
      </c>
      <c r="T867" t="s">
        <v>11431</v>
      </c>
      <c r="U867" t="s">
        <v>204</v>
      </c>
      <c r="V867" s="3">
        <v>42376</v>
      </c>
      <c r="W867" t="s">
        <v>117</v>
      </c>
      <c r="Y867">
        <v>12705704497</v>
      </c>
      <c r="Z867">
        <v>0</v>
      </c>
      <c r="AA867">
        <v>711190</v>
      </c>
      <c r="AB867" t="s">
        <v>11432</v>
      </c>
      <c r="AC867" t="s">
        <v>11433</v>
      </c>
      <c r="AE867" t="s">
        <v>11434</v>
      </c>
      <c r="AF867" t="s">
        <v>11430</v>
      </c>
      <c r="AH867" t="s">
        <v>11431</v>
      </c>
      <c r="AI867" t="s">
        <v>204</v>
      </c>
      <c r="AJ867" s="3">
        <v>42376</v>
      </c>
      <c r="AK867" t="s">
        <v>117</v>
      </c>
      <c r="AM867">
        <v>12705744497</v>
      </c>
      <c r="AN867">
        <v>0</v>
      </c>
      <c r="AO867" t="s">
        <v>11435</v>
      </c>
      <c r="AP867" t="s">
        <v>239</v>
      </c>
      <c r="AQ867" t="s">
        <v>991</v>
      </c>
      <c r="AR867" t="s">
        <v>992</v>
      </c>
      <c r="AS867" t="s">
        <v>993</v>
      </c>
      <c r="AT867" t="s">
        <v>994</v>
      </c>
      <c r="AU867" t="s">
        <v>995</v>
      </c>
      <c r="AV867" t="s">
        <v>996</v>
      </c>
      <c r="AW867" t="s">
        <v>158</v>
      </c>
      <c r="AX867" s="3">
        <v>78550</v>
      </c>
      <c r="AY867" t="s">
        <v>117</v>
      </c>
      <c r="AZ867" t="s">
        <v>124</v>
      </c>
      <c r="BA867">
        <v>19564408720</v>
      </c>
      <c r="BB867">
        <v>0</v>
      </c>
      <c r="BC867" t="s">
        <v>1143</v>
      </c>
      <c r="BD867" t="s">
        <v>998</v>
      </c>
      <c r="BG867" t="s">
        <v>204</v>
      </c>
      <c r="BH867" s="1">
        <v>44133.833333333336</v>
      </c>
      <c r="BI867">
        <v>40</v>
      </c>
      <c r="BJ867">
        <v>0</v>
      </c>
      <c r="BK867">
        <v>8</v>
      </c>
      <c r="BL867">
        <v>8</v>
      </c>
      <c r="BM867">
        <v>8</v>
      </c>
      <c r="BN867">
        <v>8</v>
      </c>
      <c r="BO867">
        <v>8</v>
      </c>
      <c r="BP867">
        <v>0</v>
      </c>
      <c r="BQ867" t="str">
        <f>"8:00 AM"</f>
        <v>8:00 AM</v>
      </c>
      <c r="BR867" t="str">
        <f>"5:00 PM"</f>
        <v>5:00 PM</v>
      </c>
      <c r="BS867" t="s">
        <v>120</v>
      </c>
      <c r="BT867">
        <v>0</v>
      </c>
      <c r="BU867">
        <v>0</v>
      </c>
      <c r="BV867" t="s">
        <v>113</v>
      </c>
      <c r="BW867">
        <v>0</v>
      </c>
      <c r="BX867" t="s">
        <v>11436</v>
      </c>
      <c r="BY867" t="s">
        <v>11430</v>
      </c>
      <c r="CA867" t="s">
        <v>11431</v>
      </c>
      <c r="CB867" t="s">
        <v>204</v>
      </c>
      <c r="CC867" s="3">
        <v>42376</v>
      </c>
      <c r="CD867" t="s">
        <v>11437</v>
      </c>
      <c r="CE867" t="s">
        <v>11438</v>
      </c>
      <c r="CF867" s="4">
        <v>15.16</v>
      </c>
      <c r="CG867" s="4">
        <v>15.16</v>
      </c>
      <c r="CH867" s="4">
        <v>0</v>
      </c>
      <c r="CI867" s="4">
        <v>0</v>
      </c>
      <c r="CJ867" t="s">
        <v>123</v>
      </c>
      <c r="CK867" t="s">
        <v>1004</v>
      </c>
      <c r="CL867" t="s">
        <v>11439</v>
      </c>
      <c r="CO867" t="s">
        <v>124</v>
      </c>
      <c r="CP867" t="s">
        <v>113</v>
      </c>
      <c r="CQ867" t="s">
        <v>121</v>
      </c>
      <c r="CR867" t="s">
        <v>113</v>
      </c>
      <c r="CS867" t="s">
        <v>121</v>
      </c>
      <c r="CT867" t="s">
        <v>121</v>
      </c>
      <c r="CU867" t="s">
        <v>121</v>
      </c>
      <c r="CV867" t="s">
        <v>11440</v>
      </c>
      <c r="CW867" t="str">
        <f>"12705704497"</f>
        <v>12705704497</v>
      </c>
      <c r="CX867" t="s">
        <v>11435</v>
      </c>
      <c r="CY867" t="s">
        <v>11441</v>
      </c>
      <c r="CZ867" t="s">
        <v>126</v>
      </c>
      <c r="DA867" t="s">
        <v>113</v>
      </c>
      <c r="DB867" t="s">
        <v>121</v>
      </c>
      <c r="DC867" t="s">
        <v>121</v>
      </c>
      <c r="DD867" t="s">
        <v>113</v>
      </c>
    </row>
    <row r="868" spans="1:113" ht="15" customHeight="1" x14ac:dyDescent="0.25">
      <c r="A868" t="s">
        <v>8789</v>
      </c>
      <c r="B868" t="s">
        <v>835</v>
      </c>
      <c r="C868" s="1">
        <v>44134.682495023146</v>
      </c>
      <c r="D868" s="1">
        <v>44158</v>
      </c>
      <c r="E868" t="s">
        <v>113</v>
      </c>
      <c r="F868" t="s">
        <v>964</v>
      </c>
      <c r="G868" t="s">
        <v>12786</v>
      </c>
      <c r="H868" t="s">
        <v>131</v>
      </c>
      <c r="I868">
        <v>17</v>
      </c>
      <c r="K868" s="1">
        <v>44221</v>
      </c>
      <c r="L868" s="1">
        <v>44493</v>
      </c>
      <c r="O868" t="s">
        <v>115</v>
      </c>
      <c r="P868" t="s">
        <v>8790</v>
      </c>
      <c r="R868" t="s">
        <v>3760</v>
      </c>
      <c r="S868" t="s">
        <v>1290</v>
      </c>
      <c r="T868" t="s">
        <v>1291</v>
      </c>
      <c r="U868" t="s">
        <v>1292</v>
      </c>
      <c r="V868" s="3">
        <v>19422</v>
      </c>
      <c r="W868" t="s">
        <v>117</v>
      </c>
      <c r="Y868">
        <v>18182252323</v>
      </c>
      <c r="AA868">
        <v>56173</v>
      </c>
      <c r="AB868" t="s">
        <v>1293</v>
      </c>
      <c r="AC868" t="s">
        <v>1294</v>
      </c>
      <c r="AE868" t="s">
        <v>1378</v>
      </c>
      <c r="AF868" t="s">
        <v>1289</v>
      </c>
      <c r="AG868" t="s">
        <v>1290</v>
      </c>
      <c r="AH868" t="s">
        <v>1291</v>
      </c>
      <c r="AI868" t="s">
        <v>1292</v>
      </c>
      <c r="AJ868" s="3">
        <v>19422</v>
      </c>
      <c r="AK868" t="s">
        <v>117</v>
      </c>
      <c r="AM868">
        <v>18182252323</v>
      </c>
      <c r="AO868" t="s">
        <v>1379</v>
      </c>
      <c r="AP868" t="s">
        <v>141</v>
      </c>
      <c r="AQ868" t="s">
        <v>1297</v>
      </c>
      <c r="AR868" t="s">
        <v>1298</v>
      </c>
      <c r="AS868" t="s">
        <v>1014</v>
      </c>
      <c r="AT868" t="s">
        <v>1299</v>
      </c>
      <c r="AU868" t="s">
        <v>1300</v>
      </c>
      <c r="AV868" t="s">
        <v>1301</v>
      </c>
      <c r="AW868" t="s">
        <v>716</v>
      </c>
      <c r="AX868" s="3">
        <v>12207</v>
      </c>
      <c r="AY868" t="s">
        <v>117</v>
      </c>
      <c r="BA868">
        <v>15187012770</v>
      </c>
      <c r="BC868" t="s">
        <v>1302</v>
      </c>
      <c r="BD868" t="s">
        <v>1303</v>
      </c>
      <c r="BE868" t="s">
        <v>716</v>
      </c>
      <c r="BF868" t="s">
        <v>1304</v>
      </c>
      <c r="BG868" t="s">
        <v>440</v>
      </c>
      <c r="BH868" s="1">
        <v>44133.833333333336</v>
      </c>
      <c r="BI868">
        <v>40</v>
      </c>
      <c r="BJ868">
        <v>0</v>
      </c>
      <c r="BK868">
        <v>8</v>
      </c>
      <c r="BL868">
        <v>8</v>
      </c>
      <c r="BM868">
        <v>8</v>
      </c>
      <c r="BN868">
        <v>8</v>
      </c>
      <c r="BO868">
        <v>8</v>
      </c>
      <c r="BP868">
        <v>0</v>
      </c>
      <c r="BQ868" t="str">
        <f>"7:00 AM"</f>
        <v>7:00 AM</v>
      </c>
      <c r="BR868" t="str">
        <f>"3:30 PM"</f>
        <v>3:30 PM</v>
      </c>
      <c r="BS868" t="s">
        <v>120</v>
      </c>
      <c r="BT868">
        <v>0</v>
      </c>
      <c r="BU868">
        <v>0</v>
      </c>
      <c r="BV868" t="s">
        <v>113</v>
      </c>
      <c r="BW868">
        <v>0</v>
      </c>
      <c r="BX868" t="s">
        <v>1305</v>
      </c>
      <c r="BY868" t="s">
        <v>8791</v>
      </c>
      <c r="CA868" t="s">
        <v>1381</v>
      </c>
      <c r="CB868" t="s">
        <v>440</v>
      </c>
      <c r="CC868" s="3">
        <v>85706</v>
      </c>
      <c r="CD868" t="s">
        <v>1382</v>
      </c>
      <c r="CE868" t="s">
        <v>1383</v>
      </c>
      <c r="CF868" s="4">
        <v>14.47</v>
      </c>
      <c r="CH868" s="4">
        <v>21.71</v>
      </c>
      <c r="CJ868" t="s">
        <v>123</v>
      </c>
      <c r="CK868" t="s">
        <v>1310</v>
      </c>
      <c r="CL868" t="s">
        <v>8792</v>
      </c>
      <c r="CO868" t="s">
        <v>124</v>
      </c>
      <c r="CP868" t="s">
        <v>121</v>
      </c>
      <c r="CQ868" t="s">
        <v>121</v>
      </c>
      <c r="CR868" t="s">
        <v>121</v>
      </c>
      <c r="CS868" t="s">
        <v>113</v>
      </c>
      <c r="CT868" t="s">
        <v>121</v>
      </c>
      <c r="CU868" t="s">
        <v>113</v>
      </c>
      <c r="CV868" t="s">
        <v>1312</v>
      </c>
      <c r="CW868" t="str">
        <f>"15207247700"</f>
        <v>15207247700</v>
      </c>
      <c r="CX868" t="s">
        <v>8793</v>
      </c>
      <c r="CY868" t="s">
        <v>124</v>
      </c>
      <c r="CZ868" t="s">
        <v>126</v>
      </c>
      <c r="DA868" t="s">
        <v>113</v>
      </c>
      <c r="DB868" t="s">
        <v>113</v>
      </c>
      <c r="DC868" t="s">
        <v>121</v>
      </c>
      <c r="DD868" t="s">
        <v>113</v>
      </c>
    </row>
    <row r="869" spans="1:113" ht="15" customHeight="1" x14ac:dyDescent="0.25">
      <c r="A869" t="s">
        <v>1435</v>
      </c>
      <c r="B869" t="s">
        <v>835</v>
      </c>
      <c r="C869" s="1">
        <v>44134.806551273148</v>
      </c>
      <c r="D869" s="1">
        <v>44165</v>
      </c>
      <c r="E869" t="s">
        <v>113</v>
      </c>
      <c r="F869" t="s">
        <v>1436</v>
      </c>
      <c r="G869" t="s">
        <v>12808</v>
      </c>
      <c r="H869" t="s">
        <v>1437</v>
      </c>
      <c r="I869">
        <v>18</v>
      </c>
      <c r="K869" s="1">
        <v>44224</v>
      </c>
      <c r="L869" s="1">
        <v>44589</v>
      </c>
      <c r="O869" t="s">
        <v>854</v>
      </c>
      <c r="P869" t="s">
        <v>1438</v>
      </c>
      <c r="R869" t="s">
        <v>1439</v>
      </c>
      <c r="T869" t="s">
        <v>1440</v>
      </c>
      <c r="U869" t="s">
        <v>147</v>
      </c>
      <c r="V869" s="3">
        <v>38116</v>
      </c>
      <c r="W869" t="s">
        <v>117</v>
      </c>
      <c r="Y869">
        <v>19016547470</v>
      </c>
      <c r="AA869">
        <v>813110</v>
      </c>
      <c r="AB869" t="s">
        <v>1441</v>
      </c>
      <c r="AC869" t="s">
        <v>1442</v>
      </c>
      <c r="AD869" t="s">
        <v>1443</v>
      </c>
      <c r="AE869" t="s">
        <v>263</v>
      </c>
      <c r="AF869" t="s">
        <v>1439</v>
      </c>
      <c r="AH869" t="s">
        <v>1440</v>
      </c>
      <c r="AI869" t="s">
        <v>147</v>
      </c>
      <c r="AJ869" s="3">
        <v>38116</v>
      </c>
      <c r="AK869" t="s">
        <v>117</v>
      </c>
      <c r="AM869">
        <v>19016547440</v>
      </c>
      <c r="AO869" t="s">
        <v>1444</v>
      </c>
      <c r="AP869" t="s">
        <v>141</v>
      </c>
      <c r="AQ869" t="s">
        <v>1445</v>
      </c>
      <c r="AR869" t="s">
        <v>1446</v>
      </c>
      <c r="AS869" t="s">
        <v>1447</v>
      </c>
      <c r="AT869" t="s">
        <v>1448</v>
      </c>
      <c r="AU869" t="s">
        <v>1449</v>
      </c>
      <c r="AV869" t="s">
        <v>1450</v>
      </c>
      <c r="AW869" t="s">
        <v>716</v>
      </c>
      <c r="AX869" s="3">
        <v>10001</v>
      </c>
      <c r="AY869" t="s">
        <v>117</v>
      </c>
      <c r="BA869">
        <v>13473319827</v>
      </c>
      <c r="BC869" t="s">
        <v>1451</v>
      </c>
      <c r="BD869" t="s">
        <v>1452</v>
      </c>
      <c r="BE869" t="s">
        <v>716</v>
      </c>
      <c r="BF869" t="s">
        <v>1453</v>
      </c>
      <c r="BG869" t="s">
        <v>147</v>
      </c>
      <c r="BH869" s="1">
        <v>44133.833333333336</v>
      </c>
      <c r="BI869">
        <v>35</v>
      </c>
      <c r="BJ869">
        <v>0</v>
      </c>
      <c r="BK869">
        <v>7</v>
      </c>
      <c r="BL869">
        <v>7</v>
      </c>
      <c r="BM869">
        <v>7</v>
      </c>
      <c r="BN869">
        <v>7</v>
      </c>
      <c r="BO869">
        <v>7</v>
      </c>
      <c r="BP869">
        <v>0</v>
      </c>
      <c r="BQ869" t="str">
        <f>"8:00 AM"</f>
        <v>8:00 AM</v>
      </c>
      <c r="BR869" t="str">
        <f>"4:00 PM"</f>
        <v>4:00 PM</v>
      </c>
      <c r="BS869" t="s">
        <v>120</v>
      </c>
      <c r="BT869">
        <v>0</v>
      </c>
      <c r="BU869">
        <v>60</v>
      </c>
      <c r="BV869" t="s">
        <v>113</v>
      </c>
      <c r="BW869">
        <v>0</v>
      </c>
      <c r="BX869" t="s">
        <v>120</v>
      </c>
      <c r="BY869" t="s">
        <v>1439</v>
      </c>
      <c r="CA869" t="s">
        <v>1440</v>
      </c>
      <c r="CB869" t="s">
        <v>147</v>
      </c>
      <c r="CC869" s="3">
        <v>38116</v>
      </c>
      <c r="CD869" t="s">
        <v>1454</v>
      </c>
      <c r="CE869" t="s">
        <v>1455</v>
      </c>
      <c r="CF869" s="4">
        <v>14.89</v>
      </c>
      <c r="CG869" s="4">
        <v>14.89</v>
      </c>
      <c r="CJ869" t="s">
        <v>123</v>
      </c>
      <c r="CL869" t="s">
        <v>1456</v>
      </c>
      <c r="CO869" t="s">
        <v>124</v>
      </c>
      <c r="CP869" t="s">
        <v>113</v>
      </c>
      <c r="CQ869" t="s">
        <v>121</v>
      </c>
      <c r="CR869" t="s">
        <v>113</v>
      </c>
      <c r="CS869" t="s">
        <v>113</v>
      </c>
      <c r="CT869" t="s">
        <v>121</v>
      </c>
      <c r="CU869" t="s">
        <v>121</v>
      </c>
      <c r="CV869" t="s">
        <v>1457</v>
      </c>
      <c r="CW869" t="str">
        <f>"19016547470"</f>
        <v>19016547470</v>
      </c>
      <c r="CX869" t="s">
        <v>1444</v>
      </c>
      <c r="CY869" t="s">
        <v>124</v>
      </c>
      <c r="CZ869" t="s">
        <v>126</v>
      </c>
      <c r="DA869" t="s">
        <v>113</v>
      </c>
      <c r="DB869" t="s">
        <v>113</v>
      </c>
      <c r="DC869" t="s">
        <v>121</v>
      </c>
      <c r="DD869" t="s">
        <v>113</v>
      </c>
      <c r="DE869" t="s">
        <v>1458</v>
      </c>
      <c r="DF869" t="s">
        <v>1446</v>
      </c>
      <c r="DG869" t="s">
        <v>1459</v>
      </c>
      <c r="DH869" t="s">
        <v>1452</v>
      </c>
      <c r="DI869" t="s">
        <v>1451</v>
      </c>
    </row>
    <row r="870" spans="1:113" ht="15" customHeight="1" x14ac:dyDescent="0.25">
      <c r="A870" t="s">
        <v>11457</v>
      </c>
      <c r="B870" t="s">
        <v>835</v>
      </c>
      <c r="C870" s="1">
        <v>44134.807159027776</v>
      </c>
      <c r="D870" s="1">
        <v>44165</v>
      </c>
      <c r="E870" t="s">
        <v>113</v>
      </c>
      <c r="F870" t="s">
        <v>10564</v>
      </c>
      <c r="G870" t="s">
        <v>12870</v>
      </c>
      <c r="H870" t="s">
        <v>10565</v>
      </c>
      <c r="I870">
        <v>22</v>
      </c>
      <c r="K870" s="1">
        <v>44224</v>
      </c>
      <c r="L870" s="1">
        <v>44589</v>
      </c>
      <c r="O870" t="s">
        <v>854</v>
      </c>
      <c r="P870" t="s">
        <v>1438</v>
      </c>
      <c r="R870" t="s">
        <v>1439</v>
      </c>
      <c r="T870" t="s">
        <v>1440</v>
      </c>
      <c r="U870" t="s">
        <v>147</v>
      </c>
      <c r="V870" s="3">
        <v>38116</v>
      </c>
      <c r="W870" t="s">
        <v>117</v>
      </c>
      <c r="Y870">
        <v>19016547470</v>
      </c>
      <c r="AA870">
        <v>813110</v>
      </c>
      <c r="AB870" t="s">
        <v>1441</v>
      </c>
      <c r="AC870" t="s">
        <v>1442</v>
      </c>
      <c r="AD870" t="s">
        <v>1443</v>
      </c>
      <c r="AE870" t="s">
        <v>263</v>
      </c>
      <c r="AF870" t="s">
        <v>1439</v>
      </c>
      <c r="AH870" t="s">
        <v>1440</v>
      </c>
      <c r="AI870" t="s">
        <v>147</v>
      </c>
      <c r="AJ870" s="3">
        <v>38116</v>
      </c>
      <c r="AK870" t="s">
        <v>117</v>
      </c>
      <c r="AM870">
        <v>19016547470</v>
      </c>
      <c r="AO870" t="s">
        <v>1444</v>
      </c>
      <c r="AP870" t="s">
        <v>141</v>
      </c>
      <c r="AQ870" t="s">
        <v>1458</v>
      </c>
      <c r="AR870" t="s">
        <v>1446</v>
      </c>
      <c r="AS870" t="s">
        <v>1447</v>
      </c>
      <c r="AT870" t="s">
        <v>1448</v>
      </c>
      <c r="AU870" t="s">
        <v>1449</v>
      </c>
      <c r="AV870" t="s">
        <v>1450</v>
      </c>
      <c r="AW870" t="s">
        <v>716</v>
      </c>
      <c r="AX870" s="3">
        <v>10001</v>
      </c>
      <c r="AY870" t="s">
        <v>117</v>
      </c>
      <c r="BA870">
        <v>13473319827</v>
      </c>
      <c r="BC870" t="s">
        <v>1451</v>
      </c>
      <c r="BD870" t="s">
        <v>1452</v>
      </c>
      <c r="BE870" t="s">
        <v>716</v>
      </c>
      <c r="BF870" t="s">
        <v>10575</v>
      </c>
      <c r="BG870" t="s">
        <v>147</v>
      </c>
      <c r="BH870" s="1">
        <v>44133.833333333336</v>
      </c>
      <c r="BI870">
        <v>35</v>
      </c>
      <c r="BJ870">
        <v>0</v>
      </c>
      <c r="BK870">
        <v>7</v>
      </c>
      <c r="BL870">
        <v>7</v>
      </c>
      <c r="BM870">
        <v>7</v>
      </c>
      <c r="BN870">
        <v>7</v>
      </c>
      <c r="BO870">
        <v>7</v>
      </c>
      <c r="BP870">
        <v>0</v>
      </c>
      <c r="BQ870" t="str">
        <f>"8:00 AM"</f>
        <v>8:00 AM</v>
      </c>
      <c r="BR870" t="str">
        <f>"4:00 PM"</f>
        <v>4:00 PM</v>
      </c>
      <c r="BS870" t="s">
        <v>120</v>
      </c>
      <c r="BT870">
        <v>0</v>
      </c>
      <c r="BU870">
        <v>48</v>
      </c>
      <c r="BV870" t="s">
        <v>113</v>
      </c>
      <c r="BW870">
        <v>0</v>
      </c>
      <c r="BX870" t="s">
        <v>120</v>
      </c>
      <c r="BY870" t="s">
        <v>1439</v>
      </c>
      <c r="CA870" t="s">
        <v>1440</v>
      </c>
      <c r="CB870" t="s">
        <v>147</v>
      </c>
      <c r="CC870" s="3">
        <v>38116</v>
      </c>
      <c r="CD870" t="s">
        <v>1454</v>
      </c>
      <c r="CE870" t="s">
        <v>1455</v>
      </c>
      <c r="CF870" s="4">
        <v>12.49</v>
      </c>
      <c r="CG870" s="4">
        <v>12.49</v>
      </c>
      <c r="CJ870" t="s">
        <v>123</v>
      </c>
      <c r="CL870" t="s">
        <v>11458</v>
      </c>
      <c r="CO870" t="s">
        <v>124</v>
      </c>
      <c r="CP870" t="s">
        <v>113</v>
      </c>
      <c r="CQ870" t="s">
        <v>121</v>
      </c>
      <c r="CR870" t="s">
        <v>113</v>
      </c>
      <c r="CS870" t="s">
        <v>113</v>
      </c>
      <c r="CT870" t="s">
        <v>121</v>
      </c>
      <c r="CU870" t="s">
        <v>121</v>
      </c>
      <c r="CV870" t="s">
        <v>11459</v>
      </c>
      <c r="CW870" t="str">
        <f>"19016547470"</f>
        <v>19016547470</v>
      </c>
      <c r="CX870" t="s">
        <v>1444</v>
      </c>
      <c r="CY870" t="s">
        <v>124</v>
      </c>
      <c r="CZ870" t="s">
        <v>126</v>
      </c>
      <c r="DA870" t="s">
        <v>113</v>
      </c>
      <c r="DB870" t="s">
        <v>113</v>
      </c>
      <c r="DC870" t="s">
        <v>121</v>
      </c>
      <c r="DD870" t="s">
        <v>113</v>
      </c>
      <c r="DE870" t="s">
        <v>1458</v>
      </c>
      <c r="DF870" t="s">
        <v>1446</v>
      </c>
      <c r="DG870" t="s">
        <v>1459</v>
      </c>
      <c r="DH870" t="s">
        <v>1452</v>
      </c>
      <c r="DI870" t="s">
        <v>1451</v>
      </c>
    </row>
    <row r="871" spans="1:113" ht="15" customHeight="1" x14ac:dyDescent="0.25">
      <c r="A871" t="s">
        <v>5892</v>
      </c>
      <c r="B871" t="s">
        <v>852</v>
      </c>
      <c r="C871" s="1">
        <v>44135.568742824071</v>
      </c>
      <c r="D871" s="1">
        <v>44187</v>
      </c>
      <c r="E871" t="s">
        <v>113</v>
      </c>
      <c r="F871" t="s">
        <v>156</v>
      </c>
      <c r="G871" t="s">
        <v>12806</v>
      </c>
      <c r="H871" t="s">
        <v>1390</v>
      </c>
      <c r="I871">
        <v>30</v>
      </c>
      <c r="K871" s="1">
        <v>44211</v>
      </c>
      <c r="L871" s="1">
        <v>44484</v>
      </c>
      <c r="O871" t="s">
        <v>115</v>
      </c>
      <c r="P871" t="s">
        <v>5893</v>
      </c>
      <c r="R871" t="s">
        <v>5894</v>
      </c>
      <c r="T871" t="s">
        <v>5895</v>
      </c>
      <c r="U871" t="s">
        <v>158</v>
      </c>
      <c r="V871" s="3">
        <v>76049</v>
      </c>
      <c r="W871" t="s">
        <v>117</v>
      </c>
      <c r="Y871">
        <v>18173265117</v>
      </c>
      <c r="AA871">
        <v>21239</v>
      </c>
      <c r="AB871" t="s">
        <v>5896</v>
      </c>
      <c r="AC871" t="s">
        <v>5897</v>
      </c>
      <c r="AE871" t="s">
        <v>207</v>
      </c>
      <c r="AF871" t="s">
        <v>5894</v>
      </c>
      <c r="AH871" t="s">
        <v>5895</v>
      </c>
      <c r="AI871" t="s">
        <v>158</v>
      </c>
      <c r="AJ871" s="3">
        <v>76049</v>
      </c>
      <c r="AK871" t="s">
        <v>117</v>
      </c>
      <c r="AM871">
        <v>18173265117</v>
      </c>
      <c r="AO871" t="s">
        <v>124</v>
      </c>
      <c r="AP871" t="s">
        <v>141</v>
      </c>
      <c r="AQ871" t="s">
        <v>1529</v>
      </c>
      <c r="AR871" t="s">
        <v>163</v>
      </c>
      <c r="AS871" t="s">
        <v>164</v>
      </c>
      <c r="AT871" t="s">
        <v>1465</v>
      </c>
      <c r="AU871" t="s">
        <v>1466</v>
      </c>
      <c r="AV871" t="s">
        <v>157</v>
      </c>
      <c r="AW871" t="s">
        <v>158</v>
      </c>
      <c r="AX871" s="3">
        <v>78746</v>
      </c>
      <c r="AY871" t="s">
        <v>117</v>
      </c>
      <c r="BA871">
        <v>14123470007</v>
      </c>
      <c r="BC871" t="s">
        <v>167</v>
      </c>
      <c r="BD871" t="s">
        <v>401</v>
      </c>
      <c r="BE871" t="s">
        <v>158</v>
      </c>
      <c r="BF871" t="s">
        <v>402</v>
      </c>
      <c r="BG871" t="s">
        <v>158</v>
      </c>
      <c r="BH871" s="1">
        <v>44134.833333333336</v>
      </c>
      <c r="BI871">
        <v>40</v>
      </c>
      <c r="BJ871">
        <v>0</v>
      </c>
      <c r="BK871">
        <v>8</v>
      </c>
      <c r="BL871">
        <v>8</v>
      </c>
      <c r="BM871">
        <v>8</v>
      </c>
      <c r="BN871">
        <v>8</v>
      </c>
      <c r="BO871">
        <v>8</v>
      </c>
      <c r="BP871">
        <v>0</v>
      </c>
      <c r="BQ871" t="str">
        <f>"8:00 AM"</f>
        <v>8:00 AM</v>
      </c>
      <c r="BR871" t="str">
        <f>"5:00 PM"</f>
        <v>5:00 PM</v>
      </c>
      <c r="BS871" t="s">
        <v>120</v>
      </c>
      <c r="BT871">
        <v>0</v>
      </c>
      <c r="BU871">
        <v>0</v>
      </c>
      <c r="BV871" t="s">
        <v>113</v>
      </c>
      <c r="BW871">
        <v>0</v>
      </c>
      <c r="BX871" t="s">
        <v>120</v>
      </c>
      <c r="BY871" t="s">
        <v>5894</v>
      </c>
      <c r="CA871" t="s">
        <v>5895</v>
      </c>
      <c r="CB871" t="s">
        <v>158</v>
      </c>
      <c r="CC871" s="3">
        <v>76048</v>
      </c>
      <c r="CD871" t="s">
        <v>5898</v>
      </c>
      <c r="CE871" t="s">
        <v>1090</v>
      </c>
      <c r="CF871" s="4">
        <v>13.74</v>
      </c>
      <c r="CG871" s="4">
        <v>15</v>
      </c>
      <c r="CH871" s="4">
        <v>20.62</v>
      </c>
      <c r="CI871" s="4">
        <v>22.5</v>
      </c>
      <c r="CJ871" t="s">
        <v>123</v>
      </c>
      <c r="CK871" t="s">
        <v>5899</v>
      </c>
      <c r="CL871" t="s">
        <v>5900</v>
      </c>
      <c r="CO871" t="s">
        <v>124</v>
      </c>
      <c r="CP871" t="s">
        <v>113</v>
      </c>
      <c r="CQ871" t="s">
        <v>113</v>
      </c>
      <c r="CR871" t="s">
        <v>121</v>
      </c>
      <c r="CS871" t="s">
        <v>121</v>
      </c>
      <c r="CT871" t="s">
        <v>121</v>
      </c>
      <c r="CU871" t="s">
        <v>121</v>
      </c>
      <c r="CV871" t="s">
        <v>408</v>
      </c>
      <c r="CW871" t="str">
        <f>"18173265117"</f>
        <v>18173265117</v>
      </c>
      <c r="CX871" t="s">
        <v>5901</v>
      </c>
      <c r="CY871" t="s">
        <v>124</v>
      </c>
      <c r="CZ871" t="s">
        <v>126</v>
      </c>
      <c r="DA871" t="s">
        <v>113</v>
      </c>
      <c r="DB871" t="s">
        <v>113</v>
      </c>
      <c r="DC871" t="s">
        <v>121</v>
      </c>
      <c r="DD871" t="s">
        <v>113</v>
      </c>
    </row>
    <row r="872" spans="1:113" ht="15" customHeight="1" x14ac:dyDescent="0.25">
      <c r="A872" t="s">
        <v>2635</v>
      </c>
      <c r="B872" t="s">
        <v>852</v>
      </c>
      <c r="C872" s="1">
        <v>44135.675542013887</v>
      </c>
      <c r="D872" s="1">
        <v>44169</v>
      </c>
      <c r="E872" t="s">
        <v>113</v>
      </c>
      <c r="F872" t="s">
        <v>156</v>
      </c>
      <c r="G872" t="s">
        <v>12797</v>
      </c>
      <c r="H872" t="s">
        <v>537</v>
      </c>
      <c r="I872">
        <v>35</v>
      </c>
      <c r="K872" s="1">
        <v>44211</v>
      </c>
      <c r="L872" s="1">
        <v>44484</v>
      </c>
      <c r="O872" t="s">
        <v>115</v>
      </c>
      <c r="P872" t="s">
        <v>2636</v>
      </c>
      <c r="R872" t="s">
        <v>2637</v>
      </c>
      <c r="T872" t="s">
        <v>2638</v>
      </c>
      <c r="U872" t="s">
        <v>158</v>
      </c>
      <c r="V872" s="3">
        <v>79533</v>
      </c>
      <c r="W872" t="s">
        <v>117</v>
      </c>
      <c r="Y872">
        <v>13252284915</v>
      </c>
      <c r="AA872">
        <v>212311</v>
      </c>
      <c r="AB872" t="s">
        <v>2639</v>
      </c>
      <c r="AC872" t="s">
        <v>2640</v>
      </c>
      <c r="AE872" t="s">
        <v>2641</v>
      </c>
      <c r="AF872" t="s">
        <v>2642</v>
      </c>
      <c r="AH872" t="s">
        <v>2638</v>
      </c>
      <c r="AI872" t="s">
        <v>158</v>
      </c>
      <c r="AJ872" s="3">
        <v>79533</v>
      </c>
      <c r="AK872" t="s">
        <v>117</v>
      </c>
      <c r="AM872">
        <v>13252284915</v>
      </c>
      <c r="AO872" t="s">
        <v>124</v>
      </c>
      <c r="AP872" t="s">
        <v>141</v>
      </c>
      <c r="AQ872" t="s">
        <v>162</v>
      </c>
      <c r="AR872" t="s">
        <v>163</v>
      </c>
      <c r="AS872" t="s">
        <v>164</v>
      </c>
      <c r="AT872" t="s">
        <v>1465</v>
      </c>
      <c r="AU872" t="s">
        <v>1466</v>
      </c>
      <c r="AV872" t="s">
        <v>157</v>
      </c>
      <c r="AW872" t="s">
        <v>158</v>
      </c>
      <c r="AX872" s="3">
        <v>78746</v>
      </c>
      <c r="AY872" t="s">
        <v>117</v>
      </c>
      <c r="BA872">
        <v>15123470007</v>
      </c>
      <c r="BC872" t="s">
        <v>167</v>
      </c>
      <c r="BD872" t="s">
        <v>401</v>
      </c>
      <c r="BE872" t="s">
        <v>158</v>
      </c>
      <c r="BF872" t="s">
        <v>402</v>
      </c>
      <c r="BG872" t="s">
        <v>158</v>
      </c>
      <c r="BH872" s="1">
        <v>44134.833333333336</v>
      </c>
      <c r="BI872">
        <v>40</v>
      </c>
      <c r="BJ872">
        <v>0</v>
      </c>
      <c r="BK872">
        <v>8</v>
      </c>
      <c r="BL872">
        <v>8</v>
      </c>
      <c r="BM872">
        <v>8</v>
      </c>
      <c r="BN872">
        <v>8</v>
      </c>
      <c r="BO872">
        <v>8</v>
      </c>
      <c r="BP872">
        <v>0</v>
      </c>
      <c r="BQ872" t="str">
        <f>"8:00 AM"</f>
        <v>8:00 AM</v>
      </c>
      <c r="BR872" t="str">
        <f>"5:00 PM"</f>
        <v>5:00 PM</v>
      </c>
      <c r="BS872" t="s">
        <v>120</v>
      </c>
      <c r="BT872">
        <v>0</v>
      </c>
      <c r="BU872">
        <v>0</v>
      </c>
      <c r="BV872" t="s">
        <v>113</v>
      </c>
      <c r="BW872">
        <v>0</v>
      </c>
      <c r="BX872" t="s">
        <v>120</v>
      </c>
      <c r="BY872" t="s">
        <v>2642</v>
      </c>
      <c r="CA872" t="s">
        <v>2638</v>
      </c>
      <c r="CB872" t="s">
        <v>158</v>
      </c>
      <c r="CC872" s="3">
        <v>797533</v>
      </c>
      <c r="CD872" t="s">
        <v>2643</v>
      </c>
      <c r="CE872" t="s">
        <v>2644</v>
      </c>
      <c r="CF872" s="4">
        <v>14.02</v>
      </c>
      <c r="CG872" s="4">
        <v>15</v>
      </c>
      <c r="CH872" s="4">
        <v>21.03</v>
      </c>
      <c r="CI872" s="4">
        <v>22.5</v>
      </c>
      <c r="CJ872" t="s">
        <v>123</v>
      </c>
      <c r="CK872" t="s">
        <v>2645</v>
      </c>
      <c r="CL872" t="s">
        <v>2646</v>
      </c>
      <c r="CO872" t="s">
        <v>124</v>
      </c>
      <c r="CP872" t="s">
        <v>113</v>
      </c>
      <c r="CQ872" t="s">
        <v>113</v>
      </c>
      <c r="CR872" t="s">
        <v>121</v>
      </c>
      <c r="CS872" t="s">
        <v>121</v>
      </c>
      <c r="CT872" t="s">
        <v>121</v>
      </c>
      <c r="CU872" t="s">
        <v>121</v>
      </c>
      <c r="CV872" t="s">
        <v>2647</v>
      </c>
      <c r="CW872" t="str">
        <f>"13252480275"</f>
        <v>13252480275</v>
      </c>
      <c r="CX872" t="s">
        <v>2648</v>
      </c>
      <c r="CY872" t="s">
        <v>124</v>
      </c>
      <c r="CZ872" t="s">
        <v>126</v>
      </c>
      <c r="DA872" t="s">
        <v>113</v>
      </c>
      <c r="DB872" t="s">
        <v>113</v>
      </c>
      <c r="DC872" t="s">
        <v>121</v>
      </c>
      <c r="DD872" t="s">
        <v>113</v>
      </c>
    </row>
    <row r="873" spans="1:113" ht="15" customHeight="1" x14ac:dyDescent="0.25">
      <c r="A873" t="s">
        <v>6754</v>
      </c>
      <c r="B873" t="s">
        <v>852</v>
      </c>
      <c r="C873" s="1">
        <v>44135.73858391204</v>
      </c>
      <c r="D873" s="1">
        <v>44169</v>
      </c>
      <c r="E873" t="s">
        <v>113</v>
      </c>
      <c r="F873" t="s">
        <v>156</v>
      </c>
      <c r="G873" t="s">
        <v>12797</v>
      </c>
      <c r="H873" t="s">
        <v>537</v>
      </c>
      <c r="I873">
        <v>35</v>
      </c>
      <c r="K873" s="1">
        <v>44211</v>
      </c>
      <c r="L873" s="1">
        <v>44484</v>
      </c>
      <c r="O873" t="s">
        <v>115</v>
      </c>
      <c r="P873" t="s">
        <v>6755</v>
      </c>
      <c r="R873" t="s">
        <v>6756</v>
      </c>
      <c r="T873" t="s">
        <v>6757</v>
      </c>
      <c r="U873" t="s">
        <v>158</v>
      </c>
      <c r="V873" s="3">
        <v>76877</v>
      </c>
      <c r="W873" t="s">
        <v>117</v>
      </c>
      <c r="Y873">
        <v>13253723131</v>
      </c>
      <c r="AA873">
        <v>212311</v>
      </c>
      <c r="AB873" t="s">
        <v>5896</v>
      </c>
      <c r="AC873" t="s">
        <v>5897</v>
      </c>
      <c r="AE873" t="s">
        <v>207</v>
      </c>
      <c r="AF873" t="s">
        <v>6756</v>
      </c>
      <c r="AH873" t="s">
        <v>6757</v>
      </c>
      <c r="AI873" t="s">
        <v>158</v>
      </c>
      <c r="AJ873" s="3">
        <v>76877</v>
      </c>
      <c r="AK873" t="s">
        <v>117</v>
      </c>
      <c r="AM873">
        <v>13253723031</v>
      </c>
      <c r="AO873" t="s">
        <v>124</v>
      </c>
      <c r="AP873" t="s">
        <v>141</v>
      </c>
      <c r="AQ873" t="s">
        <v>162</v>
      </c>
      <c r="AR873" t="s">
        <v>163</v>
      </c>
      <c r="AS873" t="s">
        <v>164</v>
      </c>
      <c r="AT873" t="s">
        <v>1465</v>
      </c>
      <c r="AU873" t="s">
        <v>1466</v>
      </c>
      <c r="AV873" t="s">
        <v>157</v>
      </c>
      <c r="AW873" t="s">
        <v>158</v>
      </c>
      <c r="AX873" s="3">
        <v>787467</v>
      </c>
      <c r="AY873" t="s">
        <v>117</v>
      </c>
      <c r="BA873">
        <v>15123470007</v>
      </c>
      <c r="BC873" t="s">
        <v>167</v>
      </c>
      <c r="BD873" t="s">
        <v>401</v>
      </c>
      <c r="BE873" t="s">
        <v>158</v>
      </c>
      <c r="BF873" t="s">
        <v>402</v>
      </c>
      <c r="BG873" t="s">
        <v>158</v>
      </c>
      <c r="BH873" s="1">
        <v>44134.833333333336</v>
      </c>
      <c r="BI873">
        <v>40</v>
      </c>
      <c r="BJ873">
        <v>0</v>
      </c>
      <c r="BK873">
        <v>8</v>
      </c>
      <c r="BL873">
        <v>8</v>
      </c>
      <c r="BM873">
        <v>8</v>
      </c>
      <c r="BN873">
        <v>8</v>
      </c>
      <c r="BO873">
        <v>8</v>
      </c>
      <c r="BP873">
        <v>0</v>
      </c>
      <c r="BQ873" t="str">
        <f>"8:00 AM"</f>
        <v>8:00 AM</v>
      </c>
      <c r="BR873" t="str">
        <f>"5:00 PM"</f>
        <v>5:00 PM</v>
      </c>
      <c r="BS873" t="s">
        <v>120</v>
      </c>
      <c r="BT873">
        <v>0</v>
      </c>
      <c r="BU873">
        <v>0</v>
      </c>
      <c r="BV873" t="s">
        <v>113</v>
      </c>
      <c r="BW873">
        <v>0</v>
      </c>
      <c r="BX873" t="s">
        <v>120</v>
      </c>
      <c r="BY873" t="s">
        <v>6756</v>
      </c>
      <c r="CA873" t="s">
        <v>6757</v>
      </c>
      <c r="CB873" t="s">
        <v>158</v>
      </c>
      <c r="CC873" s="3">
        <v>76877</v>
      </c>
      <c r="CD873" t="s">
        <v>6758</v>
      </c>
      <c r="CE873" t="s">
        <v>6759</v>
      </c>
      <c r="CF873" s="4">
        <v>13.25</v>
      </c>
      <c r="CG873" s="4">
        <v>15</v>
      </c>
      <c r="CH873" s="4">
        <v>19.88</v>
      </c>
      <c r="CI873" s="4">
        <v>22.5</v>
      </c>
      <c r="CJ873" t="s">
        <v>123</v>
      </c>
      <c r="CK873" t="s">
        <v>1468</v>
      </c>
      <c r="CL873" t="s">
        <v>6760</v>
      </c>
      <c r="CO873" t="s">
        <v>124</v>
      </c>
      <c r="CP873" t="s">
        <v>113</v>
      </c>
      <c r="CQ873" t="s">
        <v>113</v>
      </c>
      <c r="CR873" t="s">
        <v>121</v>
      </c>
      <c r="CS873" t="s">
        <v>121</v>
      </c>
      <c r="CT873" t="s">
        <v>121</v>
      </c>
      <c r="CU873" t="s">
        <v>121</v>
      </c>
      <c r="CV873" t="s">
        <v>408</v>
      </c>
      <c r="CW873" t="str">
        <f>"13253733031"</f>
        <v>13253733031</v>
      </c>
      <c r="CX873" t="s">
        <v>6761</v>
      </c>
      <c r="CY873" t="s">
        <v>124</v>
      </c>
      <c r="CZ873" t="s">
        <v>126</v>
      </c>
      <c r="DA873" t="s">
        <v>113</v>
      </c>
      <c r="DB873" t="s">
        <v>113</v>
      </c>
      <c r="DC873" t="s">
        <v>121</v>
      </c>
      <c r="DD873" t="s">
        <v>113</v>
      </c>
    </row>
    <row r="874" spans="1:113" ht="15" customHeight="1" x14ac:dyDescent="0.25">
      <c r="A874" t="s">
        <v>5902</v>
      </c>
      <c r="B874" t="s">
        <v>852</v>
      </c>
      <c r="C874" s="1">
        <v>44137.077428935183</v>
      </c>
      <c r="D874" s="1">
        <v>44168</v>
      </c>
      <c r="E874" t="s">
        <v>113</v>
      </c>
      <c r="F874" t="s">
        <v>5299</v>
      </c>
      <c r="G874" t="s">
        <v>12793</v>
      </c>
      <c r="H874" t="s">
        <v>436</v>
      </c>
      <c r="I874">
        <v>1</v>
      </c>
      <c r="K874" s="1">
        <v>44216</v>
      </c>
      <c r="L874" s="1">
        <v>44459</v>
      </c>
      <c r="O874" t="s">
        <v>854</v>
      </c>
      <c r="P874" t="s">
        <v>5300</v>
      </c>
      <c r="R874" t="s">
        <v>5301</v>
      </c>
      <c r="S874" t="s">
        <v>5903</v>
      </c>
      <c r="T874" t="s">
        <v>1591</v>
      </c>
      <c r="U874" t="s">
        <v>299</v>
      </c>
      <c r="V874" s="3">
        <v>926836053</v>
      </c>
      <c r="W874" t="s">
        <v>117</v>
      </c>
      <c r="Y874">
        <v>17142065956</v>
      </c>
      <c r="AA874">
        <v>484121</v>
      </c>
      <c r="AB874" t="s">
        <v>3887</v>
      </c>
      <c r="AC874" t="s">
        <v>5302</v>
      </c>
      <c r="AD874" t="s">
        <v>5303</v>
      </c>
      <c r="AE874" t="s">
        <v>5304</v>
      </c>
      <c r="AF874" t="s">
        <v>5301</v>
      </c>
      <c r="AG874" t="s">
        <v>5904</v>
      </c>
      <c r="AH874" t="s">
        <v>1591</v>
      </c>
      <c r="AI874" t="s">
        <v>299</v>
      </c>
      <c r="AJ874" s="3">
        <v>926836053</v>
      </c>
      <c r="AK874" t="s">
        <v>117</v>
      </c>
      <c r="AM874">
        <v>17142065956</v>
      </c>
      <c r="AO874" t="s">
        <v>5305</v>
      </c>
      <c r="BG874" t="s">
        <v>299</v>
      </c>
      <c r="BH874" s="1">
        <v>44135.833333333336</v>
      </c>
      <c r="BI874">
        <v>50</v>
      </c>
      <c r="BJ874">
        <v>0</v>
      </c>
      <c r="BK874">
        <v>10</v>
      </c>
      <c r="BL874">
        <v>10</v>
      </c>
      <c r="BM874">
        <v>10</v>
      </c>
      <c r="BN874">
        <v>10</v>
      </c>
      <c r="BO874">
        <v>10</v>
      </c>
      <c r="BP874">
        <v>0</v>
      </c>
      <c r="BQ874" t="str">
        <f>"5:15 AM"</f>
        <v>5:15 AM</v>
      </c>
      <c r="BR874" t="str">
        <f>"3:15 PM"</f>
        <v>3:15 PM</v>
      </c>
      <c r="BS874" t="s">
        <v>120</v>
      </c>
      <c r="BT874">
        <v>0</v>
      </c>
      <c r="BU874">
        <v>24</v>
      </c>
      <c r="BV874" t="s">
        <v>113</v>
      </c>
      <c r="BW874">
        <v>2</v>
      </c>
      <c r="BX874" t="s">
        <v>5306</v>
      </c>
      <c r="BY874" t="s">
        <v>5301</v>
      </c>
      <c r="BZ874">
        <v>251</v>
      </c>
      <c r="CA874" t="s">
        <v>1591</v>
      </c>
      <c r="CB874" t="s">
        <v>299</v>
      </c>
      <c r="CC874" s="3">
        <v>926836053</v>
      </c>
      <c r="CD874" t="s">
        <v>5307</v>
      </c>
      <c r="CE874" t="s">
        <v>794</v>
      </c>
      <c r="CF874" s="4">
        <v>1500</v>
      </c>
      <c r="CG874" s="4">
        <v>2000</v>
      </c>
      <c r="CJ874" t="s">
        <v>5308</v>
      </c>
      <c r="CK874" t="s">
        <v>5905</v>
      </c>
      <c r="CL874" t="s">
        <v>5309</v>
      </c>
      <c r="CO874" t="s">
        <v>124</v>
      </c>
      <c r="CP874" t="s">
        <v>113</v>
      </c>
      <c r="CQ874" t="s">
        <v>113</v>
      </c>
      <c r="CR874" t="s">
        <v>113</v>
      </c>
      <c r="CS874" t="s">
        <v>113</v>
      </c>
      <c r="CT874" t="s">
        <v>121</v>
      </c>
      <c r="CU874" t="s">
        <v>121</v>
      </c>
      <c r="CV874" t="s">
        <v>125</v>
      </c>
      <c r="CW874" t="str">
        <f>"17142065956"</f>
        <v>17142065956</v>
      </c>
      <c r="CX874" t="s">
        <v>5305</v>
      </c>
      <c r="CY874" t="s">
        <v>5906</v>
      </c>
      <c r="CZ874" t="s">
        <v>126</v>
      </c>
      <c r="DA874" t="s">
        <v>113</v>
      </c>
      <c r="DB874" t="s">
        <v>113</v>
      </c>
      <c r="DC874" t="s">
        <v>121</v>
      </c>
      <c r="DD874" t="s">
        <v>113</v>
      </c>
    </row>
    <row r="875" spans="1:113" ht="15" customHeight="1" x14ac:dyDescent="0.25">
      <c r="A875" t="s">
        <v>6732</v>
      </c>
      <c r="B875" t="s">
        <v>1009</v>
      </c>
      <c r="C875" s="1">
        <v>44137.468414120369</v>
      </c>
      <c r="D875" s="1">
        <v>44183</v>
      </c>
      <c r="E875" t="s">
        <v>113</v>
      </c>
      <c r="F875" t="s">
        <v>1135</v>
      </c>
      <c r="G875" t="s">
        <v>12798</v>
      </c>
      <c r="H875" t="s">
        <v>649</v>
      </c>
      <c r="I875">
        <v>20</v>
      </c>
      <c r="J875">
        <v>20</v>
      </c>
      <c r="K875" s="1">
        <v>44226</v>
      </c>
      <c r="L875" s="1">
        <v>44515</v>
      </c>
      <c r="M875" s="1">
        <v>44226</v>
      </c>
      <c r="N875" s="1">
        <v>44515</v>
      </c>
      <c r="O875" t="s">
        <v>132</v>
      </c>
      <c r="P875" t="s">
        <v>6733</v>
      </c>
      <c r="R875" t="s">
        <v>6734</v>
      </c>
      <c r="S875" t="s">
        <v>6735</v>
      </c>
      <c r="T875" t="s">
        <v>6736</v>
      </c>
      <c r="U875" t="s">
        <v>299</v>
      </c>
      <c r="V875" s="3">
        <v>93230</v>
      </c>
      <c r="W875" t="s">
        <v>117</v>
      </c>
      <c r="Y875">
        <v>19162578057</v>
      </c>
      <c r="Z875">
        <v>0</v>
      </c>
      <c r="AA875">
        <v>711190</v>
      </c>
      <c r="AB875" t="s">
        <v>6737</v>
      </c>
      <c r="AC875" t="s">
        <v>4255</v>
      </c>
      <c r="AE875" t="s">
        <v>1159</v>
      </c>
      <c r="AF875" t="s">
        <v>6734</v>
      </c>
      <c r="AG875" t="s">
        <v>6735</v>
      </c>
      <c r="AH875" t="s">
        <v>6736</v>
      </c>
      <c r="AI875" t="s">
        <v>299</v>
      </c>
      <c r="AJ875" s="3">
        <v>93230</v>
      </c>
      <c r="AK875" t="s">
        <v>117</v>
      </c>
      <c r="AM875">
        <v>19162578057</v>
      </c>
      <c r="AN875">
        <v>0</v>
      </c>
      <c r="AO875" t="s">
        <v>6738</v>
      </c>
      <c r="AP875" t="s">
        <v>239</v>
      </c>
      <c r="AQ875" t="s">
        <v>991</v>
      </c>
      <c r="AR875" t="s">
        <v>992</v>
      </c>
      <c r="AS875" t="s">
        <v>993</v>
      </c>
      <c r="AT875" t="s">
        <v>994</v>
      </c>
      <c r="AU875" t="s">
        <v>995</v>
      </c>
      <c r="AV875" t="s">
        <v>996</v>
      </c>
      <c r="AW875" t="s">
        <v>158</v>
      </c>
      <c r="AX875" s="3">
        <v>78550</v>
      </c>
      <c r="AY875" t="s">
        <v>117</v>
      </c>
      <c r="AZ875" t="s">
        <v>124</v>
      </c>
      <c r="BA875">
        <v>19564408720</v>
      </c>
      <c r="BB875">
        <v>0</v>
      </c>
      <c r="BC875" t="s">
        <v>1143</v>
      </c>
      <c r="BD875" t="s">
        <v>998</v>
      </c>
      <c r="BG875" t="s">
        <v>299</v>
      </c>
      <c r="BH875" s="1">
        <v>44133.833333333336</v>
      </c>
      <c r="BI875">
        <v>40</v>
      </c>
      <c r="BJ875">
        <v>8</v>
      </c>
      <c r="BK875">
        <v>0</v>
      </c>
      <c r="BL875">
        <v>0</v>
      </c>
      <c r="BM875">
        <v>8</v>
      </c>
      <c r="BN875">
        <v>8</v>
      </c>
      <c r="BO875">
        <v>8</v>
      </c>
      <c r="BP875">
        <v>8</v>
      </c>
      <c r="BQ875" t="str">
        <f>"1:00 PM"</f>
        <v>1:00 PM</v>
      </c>
      <c r="BR875" t="str">
        <f>"10:00 PM"</f>
        <v>10:00 PM</v>
      </c>
      <c r="BS875" t="s">
        <v>120</v>
      </c>
      <c r="BT875">
        <v>0</v>
      </c>
      <c r="BU875">
        <v>0</v>
      </c>
      <c r="BV875" t="s">
        <v>113</v>
      </c>
      <c r="BW875">
        <v>0</v>
      </c>
      <c r="BX875" t="s">
        <v>999</v>
      </c>
      <c r="BY875" t="s">
        <v>6739</v>
      </c>
      <c r="CA875" t="s">
        <v>6740</v>
      </c>
      <c r="CB875" t="s">
        <v>299</v>
      </c>
      <c r="CC875" s="3">
        <v>93702</v>
      </c>
      <c r="CD875" t="s">
        <v>6741</v>
      </c>
      <c r="CE875" t="s">
        <v>6742</v>
      </c>
      <c r="CF875" s="4">
        <v>11.17</v>
      </c>
      <c r="CG875" s="4">
        <v>14.26</v>
      </c>
      <c r="CH875" s="4">
        <v>0</v>
      </c>
      <c r="CI875" s="4">
        <v>0</v>
      </c>
      <c r="CJ875" t="s">
        <v>123</v>
      </c>
      <c r="CK875" t="s">
        <v>1004</v>
      </c>
      <c r="CL875" t="s">
        <v>6743</v>
      </c>
      <c r="CO875" t="s">
        <v>124</v>
      </c>
      <c r="CP875" t="s">
        <v>121</v>
      </c>
      <c r="CQ875" t="s">
        <v>121</v>
      </c>
      <c r="CR875" t="s">
        <v>113</v>
      </c>
      <c r="CS875" t="s">
        <v>121</v>
      </c>
      <c r="CT875" t="s">
        <v>121</v>
      </c>
      <c r="CU875" t="s">
        <v>121</v>
      </c>
      <c r="CV875" t="s">
        <v>6744</v>
      </c>
      <c r="CW875" t="str">
        <f>"19162578057"</f>
        <v>19162578057</v>
      </c>
      <c r="CX875" t="s">
        <v>6738</v>
      </c>
      <c r="CY875" t="s">
        <v>124</v>
      </c>
      <c r="CZ875" t="s">
        <v>126</v>
      </c>
      <c r="DA875" t="s">
        <v>113</v>
      </c>
      <c r="DB875" t="s">
        <v>113</v>
      </c>
      <c r="DC875" t="s">
        <v>121</v>
      </c>
      <c r="DD875" t="s">
        <v>113</v>
      </c>
    </row>
    <row r="876" spans="1:113" ht="15" customHeight="1" x14ac:dyDescent="0.25">
      <c r="A876" t="s">
        <v>10903</v>
      </c>
      <c r="B876" t="s">
        <v>1009</v>
      </c>
      <c r="C876" s="1">
        <v>44137.470582175927</v>
      </c>
      <c r="D876" s="1">
        <v>44176</v>
      </c>
      <c r="E876" t="s">
        <v>113</v>
      </c>
      <c r="F876" t="s">
        <v>3275</v>
      </c>
      <c r="G876" t="s">
        <v>12798</v>
      </c>
      <c r="H876" t="s">
        <v>649</v>
      </c>
      <c r="I876">
        <v>10</v>
      </c>
      <c r="J876">
        <v>10</v>
      </c>
      <c r="K876" s="1">
        <v>44227</v>
      </c>
      <c r="L876" s="1">
        <v>44510</v>
      </c>
      <c r="M876" s="1">
        <v>44227</v>
      </c>
      <c r="N876" s="1">
        <v>44510</v>
      </c>
      <c r="O876" t="s">
        <v>132</v>
      </c>
      <c r="P876" t="s">
        <v>10904</v>
      </c>
      <c r="R876" t="s">
        <v>10905</v>
      </c>
      <c r="S876" t="s">
        <v>124</v>
      </c>
      <c r="T876" t="s">
        <v>10906</v>
      </c>
      <c r="U876" t="s">
        <v>299</v>
      </c>
      <c r="V876" s="3">
        <v>93453</v>
      </c>
      <c r="W876" t="s">
        <v>117</v>
      </c>
      <c r="X876" t="s">
        <v>124</v>
      </c>
      <c r="Y876">
        <v>18058780173</v>
      </c>
      <c r="Z876">
        <v>0</v>
      </c>
      <c r="AA876">
        <v>71399</v>
      </c>
      <c r="AB876" t="s">
        <v>10907</v>
      </c>
      <c r="AC876" t="s">
        <v>379</v>
      </c>
      <c r="AD876" t="s">
        <v>2885</v>
      </c>
      <c r="AE876" t="s">
        <v>263</v>
      </c>
      <c r="AF876" t="s">
        <v>10905</v>
      </c>
      <c r="AG876" t="s">
        <v>124</v>
      </c>
      <c r="AH876" t="s">
        <v>10906</v>
      </c>
      <c r="AI876" t="s">
        <v>299</v>
      </c>
      <c r="AJ876" s="3">
        <v>93453</v>
      </c>
      <c r="AK876" t="s">
        <v>117</v>
      </c>
      <c r="AM876">
        <v>18058780173</v>
      </c>
      <c r="AN876">
        <v>0</v>
      </c>
      <c r="AO876" t="s">
        <v>10908</v>
      </c>
      <c r="AP876" t="s">
        <v>239</v>
      </c>
      <c r="AQ876" t="s">
        <v>991</v>
      </c>
      <c r="AR876" t="s">
        <v>992</v>
      </c>
      <c r="AS876" t="s">
        <v>993</v>
      </c>
      <c r="AT876" t="s">
        <v>994</v>
      </c>
      <c r="AU876" t="s">
        <v>995</v>
      </c>
      <c r="AV876" t="s">
        <v>996</v>
      </c>
      <c r="AW876" t="s">
        <v>158</v>
      </c>
      <c r="AX876" s="3">
        <v>78550</v>
      </c>
      <c r="AY876" t="s">
        <v>117</v>
      </c>
      <c r="AZ876" t="s">
        <v>124</v>
      </c>
      <c r="BA876">
        <v>19564408720</v>
      </c>
      <c r="BB876">
        <v>0</v>
      </c>
      <c r="BC876" t="s">
        <v>1143</v>
      </c>
      <c r="BD876" t="s">
        <v>998</v>
      </c>
      <c r="BG876" t="s">
        <v>299</v>
      </c>
      <c r="BH876" s="1">
        <v>44133.833333333336</v>
      </c>
      <c r="BI876">
        <v>40</v>
      </c>
      <c r="BJ876">
        <v>8</v>
      </c>
      <c r="BK876">
        <v>0</v>
      </c>
      <c r="BL876">
        <v>0</v>
      </c>
      <c r="BM876">
        <v>8</v>
      </c>
      <c r="BN876">
        <v>8</v>
      </c>
      <c r="BO876">
        <v>8</v>
      </c>
      <c r="BP876">
        <v>8</v>
      </c>
      <c r="BQ876" t="str">
        <f>"1:00 PM"</f>
        <v>1:00 PM</v>
      </c>
      <c r="BR876" t="str">
        <f>"10:00 PM"</f>
        <v>10:00 PM</v>
      </c>
      <c r="BS876" t="s">
        <v>120</v>
      </c>
      <c r="BT876">
        <v>0</v>
      </c>
      <c r="BU876">
        <v>0</v>
      </c>
      <c r="BV876" t="s">
        <v>113</v>
      </c>
      <c r="BW876">
        <v>0</v>
      </c>
      <c r="BX876" t="s">
        <v>999</v>
      </c>
      <c r="BY876" t="s">
        <v>10909</v>
      </c>
      <c r="CA876" t="s">
        <v>10906</v>
      </c>
      <c r="CB876" t="s">
        <v>299</v>
      </c>
      <c r="CC876" s="3">
        <v>93453</v>
      </c>
      <c r="CD876" t="s">
        <v>3463</v>
      </c>
      <c r="CE876" t="s">
        <v>3464</v>
      </c>
      <c r="CF876" s="4">
        <v>12.54</v>
      </c>
      <c r="CG876" s="4">
        <v>13.62</v>
      </c>
      <c r="CH876" s="4">
        <v>0</v>
      </c>
      <c r="CI876" s="4">
        <v>0</v>
      </c>
      <c r="CJ876" t="s">
        <v>123</v>
      </c>
      <c r="CK876" t="s">
        <v>1004</v>
      </c>
      <c r="CL876" t="s">
        <v>10910</v>
      </c>
      <c r="CO876" t="s">
        <v>124</v>
      </c>
      <c r="CP876" t="s">
        <v>121</v>
      </c>
      <c r="CQ876" t="s">
        <v>121</v>
      </c>
      <c r="CR876" t="s">
        <v>113</v>
      </c>
      <c r="CS876" t="s">
        <v>121</v>
      </c>
      <c r="CT876" t="s">
        <v>121</v>
      </c>
      <c r="CU876" t="s">
        <v>121</v>
      </c>
      <c r="CV876" t="s">
        <v>4939</v>
      </c>
      <c r="CW876" t="str">
        <f>"18058780173"</f>
        <v>18058780173</v>
      </c>
      <c r="CX876" t="s">
        <v>10911</v>
      </c>
      <c r="CY876" t="s">
        <v>124</v>
      </c>
      <c r="CZ876" t="s">
        <v>126</v>
      </c>
      <c r="DA876" t="s">
        <v>113</v>
      </c>
      <c r="DB876" t="s">
        <v>113</v>
      </c>
      <c r="DC876" t="s">
        <v>121</v>
      </c>
      <c r="DD876" t="s">
        <v>113</v>
      </c>
    </row>
    <row r="877" spans="1:113" ht="15" customHeight="1" x14ac:dyDescent="0.25">
      <c r="A877" t="s">
        <v>12010</v>
      </c>
      <c r="B877" t="s">
        <v>852</v>
      </c>
      <c r="C877" s="1">
        <v>44137.701113078707</v>
      </c>
      <c r="D877" s="1">
        <v>44167</v>
      </c>
      <c r="E877" t="s">
        <v>113</v>
      </c>
      <c r="F877" t="s">
        <v>1406</v>
      </c>
      <c r="G877" t="s">
        <v>12807</v>
      </c>
      <c r="H877" t="s">
        <v>1407</v>
      </c>
      <c r="I877">
        <v>3</v>
      </c>
      <c r="K877" s="1">
        <v>44212</v>
      </c>
      <c r="L877" s="1">
        <v>44360</v>
      </c>
      <c r="O877" t="s">
        <v>115</v>
      </c>
      <c r="P877" t="s">
        <v>1409</v>
      </c>
      <c r="Q877" t="s">
        <v>1409</v>
      </c>
      <c r="R877" t="s">
        <v>1410</v>
      </c>
      <c r="T877" t="s">
        <v>1411</v>
      </c>
      <c r="U877" t="s">
        <v>468</v>
      </c>
      <c r="V877" s="3">
        <v>36089</v>
      </c>
      <c r="W877" t="s">
        <v>117</v>
      </c>
      <c r="X877" t="s">
        <v>546</v>
      </c>
      <c r="Y877">
        <v>13343219170</v>
      </c>
      <c r="AA877">
        <v>33299</v>
      </c>
      <c r="AB877" t="s">
        <v>1412</v>
      </c>
      <c r="AC877" t="s">
        <v>1413</v>
      </c>
      <c r="AD877" t="s">
        <v>546</v>
      </c>
      <c r="AE877" t="s">
        <v>263</v>
      </c>
      <c r="AF877" t="s">
        <v>1410</v>
      </c>
      <c r="AH877" t="s">
        <v>1411</v>
      </c>
      <c r="AI877" t="s">
        <v>468</v>
      </c>
      <c r="AJ877" s="3">
        <v>36089</v>
      </c>
      <c r="AK877" t="s">
        <v>117</v>
      </c>
      <c r="AM877">
        <v>13343219170</v>
      </c>
      <c r="AO877" t="s">
        <v>1414</v>
      </c>
      <c r="BG877" t="s">
        <v>468</v>
      </c>
      <c r="BH877" s="1">
        <v>44118.833333333336</v>
      </c>
      <c r="BI877">
        <v>40</v>
      </c>
      <c r="BJ877">
        <v>0</v>
      </c>
      <c r="BK877">
        <v>8</v>
      </c>
      <c r="BL877">
        <v>8</v>
      </c>
      <c r="BM877">
        <v>8</v>
      </c>
      <c r="BN877">
        <v>8</v>
      </c>
      <c r="BO877">
        <v>8</v>
      </c>
      <c r="BP877">
        <v>0</v>
      </c>
      <c r="BQ877" t="str">
        <f>"8:00 AM"</f>
        <v>8:00 AM</v>
      </c>
      <c r="BR877" t="str">
        <f>"5:00 PM"</f>
        <v>5:00 PM</v>
      </c>
      <c r="BS877" t="s">
        <v>120</v>
      </c>
      <c r="BT877">
        <v>0</v>
      </c>
      <c r="BU877">
        <v>12</v>
      </c>
      <c r="BV877" t="s">
        <v>113</v>
      </c>
      <c r="BW877">
        <v>0</v>
      </c>
      <c r="BX877" t="s">
        <v>12011</v>
      </c>
      <c r="BY877" t="s">
        <v>1410</v>
      </c>
      <c r="CA877" t="s">
        <v>1411</v>
      </c>
      <c r="CB877" t="s">
        <v>468</v>
      </c>
      <c r="CC877" s="3">
        <v>36089</v>
      </c>
      <c r="CD877" t="s">
        <v>1416</v>
      </c>
      <c r="CE877" t="s">
        <v>1417</v>
      </c>
      <c r="CF877" s="4">
        <v>17.57</v>
      </c>
      <c r="CH877" s="4">
        <v>26.36</v>
      </c>
      <c r="CJ877" t="s">
        <v>123</v>
      </c>
      <c r="CL877" t="s">
        <v>1418</v>
      </c>
      <c r="CO877" t="s">
        <v>124</v>
      </c>
      <c r="CP877" t="s">
        <v>113</v>
      </c>
      <c r="CQ877" t="s">
        <v>121</v>
      </c>
      <c r="CR877" t="s">
        <v>121</v>
      </c>
      <c r="CS877" t="s">
        <v>113</v>
      </c>
      <c r="CT877" t="s">
        <v>121</v>
      </c>
      <c r="CU877" t="s">
        <v>113</v>
      </c>
      <c r="CV877" t="s">
        <v>12012</v>
      </c>
      <c r="CW877" t="str">
        <f>"13343219170"</f>
        <v>13343219170</v>
      </c>
      <c r="CX877" t="s">
        <v>1414</v>
      </c>
      <c r="CY877" t="s">
        <v>124</v>
      </c>
      <c r="CZ877" t="s">
        <v>126</v>
      </c>
      <c r="DA877" t="s">
        <v>113</v>
      </c>
      <c r="DB877" t="s">
        <v>113</v>
      </c>
      <c r="DC877" t="s">
        <v>121</v>
      </c>
      <c r="DD877" t="s">
        <v>113</v>
      </c>
    </row>
    <row r="878" spans="1:113" ht="15" customHeight="1" x14ac:dyDescent="0.25">
      <c r="A878" t="s">
        <v>11583</v>
      </c>
      <c r="B878" t="s">
        <v>129</v>
      </c>
      <c r="C878" s="1">
        <v>44137.767221180555</v>
      </c>
      <c r="D878" s="1">
        <v>44186</v>
      </c>
      <c r="E878" t="s">
        <v>121</v>
      </c>
      <c r="F878" t="s">
        <v>1024</v>
      </c>
      <c r="G878" t="s">
        <v>12798</v>
      </c>
      <c r="H878" t="s">
        <v>649</v>
      </c>
      <c r="I878">
        <v>40</v>
      </c>
      <c r="J878">
        <v>40</v>
      </c>
      <c r="K878" s="1">
        <v>44212</v>
      </c>
      <c r="L878" s="1">
        <v>44514</v>
      </c>
      <c r="M878" s="1">
        <v>44212</v>
      </c>
      <c r="N878" s="1">
        <v>44514</v>
      </c>
      <c r="O878" t="s">
        <v>132</v>
      </c>
      <c r="P878" t="s">
        <v>11050</v>
      </c>
      <c r="R878" t="s">
        <v>10866</v>
      </c>
      <c r="T878" t="s">
        <v>10633</v>
      </c>
      <c r="U878" t="s">
        <v>234</v>
      </c>
      <c r="V878" s="3">
        <v>34990</v>
      </c>
      <c r="W878" t="s">
        <v>117</v>
      </c>
      <c r="Y878">
        <v>17722152223</v>
      </c>
      <c r="Z878">
        <v>0</v>
      </c>
      <c r="AA878">
        <v>71399</v>
      </c>
      <c r="AB878" t="s">
        <v>11051</v>
      </c>
      <c r="AC878" t="s">
        <v>11052</v>
      </c>
      <c r="AE878" t="s">
        <v>4464</v>
      </c>
      <c r="AF878" t="s">
        <v>10866</v>
      </c>
      <c r="AH878" t="s">
        <v>10633</v>
      </c>
      <c r="AI878" t="s">
        <v>234</v>
      </c>
      <c r="AJ878" s="3">
        <v>34990</v>
      </c>
      <c r="AK878" t="s">
        <v>117</v>
      </c>
      <c r="AM878">
        <v>17722152223</v>
      </c>
      <c r="AN878">
        <v>0</v>
      </c>
      <c r="AO878" t="s">
        <v>11053</v>
      </c>
      <c r="AP878" t="s">
        <v>141</v>
      </c>
      <c r="AQ878" t="s">
        <v>2984</v>
      </c>
      <c r="AR878" t="s">
        <v>164</v>
      </c>
      <c r="AS878" t="s">
        <v>2985</v>
      </c>
      <c r="AT878" t="s">
        <v>2986</v>
      </c>
      <c r="AU878" t="s">
        <v>2987</v>
      </c>
      <c r="AV878" t="s">
        <v>2988</v>
      </c>
      <c r="AW878" t="s">
        <v>1200</v>
      </c>
      <c r="AX878" s="3">
        <v>21401</v>
      </c>
      <c r="AY878" t="s">
        <v>117</v>
      </c>
      <c r="BA878">
        <v>14105739955</v>
      </c>
      <c r="BB878">
        <v>0</v>
      </c>
      <c r="BC878" t="s">
        <v>2989</v>
      </c>
      <c r="BD878" t="s">
        <v>2990</v>
      </c>
      <c r="BE878" t="s">
        <v>1200</v>
      </c>
      <c r="BF878" t="s">
        <v>2991</v>
      </c>
      <c r="BG878" t="s">
        <v>234</v>
      </c>
      <c r="BH878" s="1">
        <v>44136.791666666664</v>
      </c>
      <c r="BI878">
        <v>35</v>
      </c>
      <c r="BJ878">
        <v>7</v>
      </c>
      <c r="BK878">
        <v>0</v>
      </c>
      <c r="BL878">
        <v>0</v>
      </c>
      <c r="BM878">
        <v>7</v>
      </c>
      <c r="BN878">
        <v>7</v>
      </c>
      <c r="BO878">
        <v>7</v>
      </c>
      <c r="BP878">
        <v>7</v>
      </c>
      <c r="BQ878" t="str">
        <f>"4:00 PM"</f>
        <v>4:00 PM</v>
      </c>
      <c r="BR878" t="str">
        <f>"11:00 PM"</f>
        <v>11:00 PM</v>
      </c>
      <c r="BS878" t="s">
        <v>120</v>
      </c>
      <c r="BT878">
        <v>0</v>
      </c>
      <c r="BU878">
        <v>0</v>
      </c>
      <c r="BV878" t="s">
        <v>113</v>
      </c>
      <c r="BW878">
        <v>0</v>
      </c>
      <c r="BX878" t="s">
        <v>11584</v>
      </c>
      <c r="BY878" t="s">
        <v>10871</v>
      </c>
      <c r="CA878" t="s">
        <v>10872</v>
      </c>
      <c r="CB878" t="s">
        <v>234</v>
      </c>
      <c r="CC878" s="3">
        <v>33411</v>
      </c>
      <c r="CD878" t="s">
        <v>1991</v>
      </c>
      <c r="CE878" t="s">
        <v>888</v>
      </c>
      <c r="CF878" s="4">
        <v>9.84</v>
      </c>
      <c r="CG878" s="4">
        <v>12.34</v>
      </c>
      <c r="CJ878" t="s">
        <v>123</v>
      </c>
      <c r="CL878" t="s">
        <v>11585</v>
      </c>
      <c r="CO878" t="s">
        <v>124</v>
      </c>
      <c r="CP878" t="s">
        <v>121</v>
      </c>
      <c r="CQ878" t="s">
        <v>121</v>
      </c>
      <c r="CR878" t="s">
        <v>113</v>
      </c>
      <c r="CS878" t="s">
        <v>121</v>
      </c>
      <c r="CT878" t="s">
        <v>121</v>
      </c>
      <c r="CU878" t="s">
        <v>121</v>
      </c>
      <c r="CV878" t="s">
        <v>11586</v>
      </c>
      <c r="CW878" t="str">
        <f>"17722152223"</f>
        <v>17722152223</v>
      </c>
      <c r="CX878" t="s">
        <v>11053</v>
      </c>
      <c r="CY878" t="s">
        <v>124</v>
      </c>
      <c r="CZ878" t="s">
        <v>126</v>
      </c>
      <c r="DA878" t="s">
        <v>113</v>
      </c>
      <c r="DB878" t="s">
        <v>121</v>
      </c>
      <c r="DC878" t="s">
        <v>121</v>
      </c>
      <c r="DD878" t="s">
        <v>113</v>
      </c>
    </row>
    <row r="879" spans="1:113" ht="15" customHeight="1" x14ac:dyDescent="0.25">
      <c r="A879" t="s">
        <v>10864</v>
      </c>
      <c r="B879" t="s">
        <v>129</v>
      </c>
      <c r="C879" s="1">
        <v>44137.851965046299</v>
      </c>
      <c r="D879" s="1">
        <v>44193</v>
      </c>
      <c r="E879" t="s">
        <v>121</v>
      </c>
      <c r="F879" t="s">
        <v>1024</v>
      </c>
      <c r="G879" t="s">
        <v>12798</v>
      </c>
      <c r="H879" t="s">
        <v>649</v>
      </c>
      <c r="I879">
        <v>40</v>
      </c>
      <c r="J879">
        <v>40</v>
      </c>
      <c r="K879" s="1">
        <v>44212</v>
      </c>
      <c r="L879" s="1">
        <v>44515</v>
      </c>
      <c r="M879" s="1">
        <v>44212</v>
      </c>
      <c r="N879" s="1">
        <v>44515</v>
      </c>
      <c r="O879" t="s">
        <v>132</v>
      </c>
      <c r="P879" t="s">
        <v>10865</v>
      </c>
      <c r="R879" t="s">
        <v>10866</v>
      </c>
      <c r="T879" t="s">
        <v>10633</v>
      </c>
      <c r="U879" t="s">
        <v>234</v>
      </c>
      <c r="V879" s="3">
        <v>34990</v>
      </c>
      <c r="W879" t="s">
        <v>117</v>
      </c>
      <c r="Y879">
        <v>17722152225</v>
      </c>
      <c r="Z879">
        <v>0</v>
      </c>
      <c r="AA879">
        <v>71399</v>
      </c>
      <c r="AB879" t="s">
        <v>10867</v>
      </c>
      <c r="AC879" t="s">
        <v>10868</v>
      </c>
      <c r="AD879" t="s">
        <v>1459</v>
      </c>
      <c r="AE879" t="s">
        <v>263</v>
      </c>
      <c r="AF879" t="s">
        <v>10866</v>
      </c>
      <c r="AH879" t="s">
        <v>10633</v>
      </c>
      <c r="AI879" t="s">
        <v>234</v>
      </c>
      <c r="AJ879" s="3">
        <v>34990</v>
      </c>
      <c r="AK879" t="s">
        <v>117</v>
      </c>
      <c r="AM879">
        <v>17722152225</v>
      </c>
      <c r="AN879">
        <v>0</v>
      </c>
      <c r="AO879" t="s">
        <v>10869</v>
      </c>
      <c r="AP879" t="s">
        <v>141</v>
      </c>
      <c r="AQ879" t="s">
        <v>2984</v>
      </c>
      <c r="AR879" t="s">
        <v>164</v>
      </c>
      <c r="AS879" t="s">
        <v>2985</v>
      </c>
      <c r="AT879" t="s">
        <v>2986</v>
      </c>
      <c r="AU879" t="s">
        <v>2987</v>
      </c>
      <c r="AV879" t="s">
        <v>2988</v>
      </c>
      <c r="AW879" t="s">
        <v>1200</v>
      </c>
      <c r="AX879" s="3">
        <v>21401</v>
      </c>
      <c r="AY879" t="s">
        <v>117</v>
      </c>
      <c r="BA879">
        <v>14105739955</v>
      </c>
      <c r="BB879">
        <v>0</v>
      </c>
      <c r="BC879" t="s">
        <v>2989</v>
      </c>
      <c r="BD879" t="s">
        <v>2990</v>
      </c>
      <c r="BE879" t="s">
        <v>1200</v>
      </c>
      <c r="BF879" t="s">
        <v>2991</v>
      </c>
      <c r="BG879" t="s">
        <v>234</v>
      </c>
      <c r="BH879" s="1">
        <v>44136.791666666664</v>
      </c>
      <c r="BI879">
        <v>35</v>
      </c>
      <c r="BJ879">
        <v>7</v>
      </c>
      <c r="BK879">
        <v>0</v>
      </c>
      <c r="BL879">
        <v>0</v>
      </c>
      <c r="BM879">
        <v>7</v>
      </c>
      <c r="BN879">
        <v>7</v>
      </c>
      <c r="BO879">
        <v>7</v>
      </c>
      <c r="BP879">
        <v>7</v>
      </c>
      <c r="BQ879" t="str">
        <f>"4:00 PM"</f>
        <v>4:00 PM</v>
      </c>
      <c r="BR879" t="str">
        <f>"11:00 PM"</f>
        <v>11:00 PM</v>
      </c>
      <c r="BS879" t="s">
        <v>120</v>
      </c>
      <c r="BT879">
        <v>0</v>
      </c>
      <c r="BU879">
        <v>0</v>
      </c>
      <c r="BV879" t="s">
        <v>113</v>
      </c>
      <c r="BW879">
        <v>0</v>
      </c>
      <c r="BX879" t="s">
        <v>10870</v>
      </c>
      <c r="BY879" t="s">
        <v>10871</v>
      </c>
      <c r="CA879" t="s">
        <v>10872</v>
      </c>
      <c r="CB879" t="s">
        <v>234</v>
      </c>
      <c r="CC879" s="3">
        <v>33411</v>
      </c>
      <c r="CD879" t="s">
        <v>1991</v>
      </c>
      <c r="CE879" t="s">
        <v>888</v>
      </c>
      <c r="CF879" s="4">
        <v>9.84</v>
      </c>
      <c r="CG879" s="4">
        <v>12.34</v>
      </c>
      <c r="CJ879" t="s">
        <v>123</v>
      </c>
      <c r="CL879" t="s">
        <v>10873</v>
      </c>
      <c r="CO879" t="s">
        <v>124</v>
      </c>
      <c r="CP879" t="s">
        <v>121</v>
      </c>
      <c r="CQ879" t="s">
        <v>113</v>
      </c>
      <c r="CR879" t="s">
        <v>113</v>
      </c>
      <c r="CS879" t="s">
        <v>121</v>
      </c>
      <c r="CT879" t="s">
        <v>121</v>
      </c>
      <c r="CU879" t="s">
        <v>121</v>
      </c>
      <c r="CV879" t="s">
        <v>10874</v>
      </c>
      <c r="CW879" t="str">
        <f>"17724083400"</f>
        <v>17724083400</v>
      </c>
      <c r="CX879" t="s">
        <v>10875</v>
      </c>
      <c r="CY879" t="s">
        <v>124</v>
      </c>
      <c r="CZ879" t="s">
        <v>126</v>
      </c>
      <c r="DA879" t="s">
        <v>113</v>
      </c>
      <c r="DB879" t="s">
        <v>121</v>
      </c>
      <c r="DC879" t="s">
        <v>121</v>
      </c>
      <c r="DD879" t="s">
        <v>113</v>
      </c>
    </row>
    <row r="880" spans="1:113" ht="15" customHeight="1" x14ac:dyDescent="0.25">
      <c r="A880" t="s">
        <v>2760</v>
      </c>
      <c r="B880" t="s">
        <v>835</v>
      </c>
      <c r="C880" s="1">
        <v>44138.000158680552</v>
      </c>
      <c r="D880" s="1">
        <v>44174</v>
      </c>
      <c r="E880" t="s">
        <v>113</v>
      </c>
      <c r="F880" t="s">
        <v>587</v>
      </c>
      <c r="G880" t="s">
        <v>12786</v>
      </c>
      <c r="H880" t="s">
        <v>131</v>
      </c>
      <c r="I880">
        <v>9</v>
      </c>
      <c r="K880" s="1">
        <v>44228</v>
      </c>
      <c r="L880" s="1">
        <v>44530</v>
      </c>
      <c r="O880" t="s">
        <v>132</v>
      </c>
      <c r="P880" t="s">
        <v>2761</v>
      </c>
      <c r="R880" t="s">
        <v>2762</v>
      </c>
      <c r="T880" t="s">
        <v>2763</v>
      </c>
      <c r="U880" t="s">
        <v>1825</v>
      </c>
      <c r="V880" s="3">
        <v>48444</v>
      </c>
      <c r="W880" t="s">
        <v>117</v>
      </c>
      <c r="Y880">
        <v>18004474250</v>
      </c>
      <c r="AA880">
        <v>56173</v>
      </c>
      <c r="AB880" t="s">
        <v>2764</v>
      </c>
      <c r="AC880" t="s">
        <v>2765</v>
      </c>
      <c r="AE880" t="s">
        <v>161</v>
      </c>
      <c r="AF880" t="s">
        <v>2762</v>
      </c>
      <c r="AH880" t="s">
        <v>2763</v>
      </c>
      <c r="AI880" t="s">
        <v>1825</v>
      </c>
      <c r="AJ880" s="3">
        <v>48444</v>
      </c>
      <c r="AK880" t="s">
        <v>117</v>
      </c>
      <c r="AM880">
        <v>18004474250</v>
      </c>
      <c r="AO880" t="s">
        <v>2766</v>
      </c>
      <c r="AP880" t="s">
        <v>141</v>
      </c>
      <c r="AQ880" t="s">
        <v>946</v>
      </c>
      <c r="AR880" t="s">
        <v>947</v>
      </c>
      <c r="AS880" t="s">
        <v>948</v>
      </c>
      <c r="AT880" t="s">
        <v>949</v>
      </c>
      <c r="AU880" t="s">
        <v>950</v>
      </c>
      <c r="AV880" t="s">
        <v>951</v>
      </c>
      <c r="AW880" t="s">
        <v>952</v>
      </c>
      <c r="AX880" s="3">
        <v>8034</v>
      </c>
      <c r="AY880" t="s">
        <v>117</v>
      </c>
      <c r="BA880">
        <v>18562819750</v>
      </c>
      <c r="BC880" t="s">
        <v>954</v>
      </c>
      <c r="BD880" t="s">
        <v>955</v>
      </c>
      <c r="BE880" t="s">
        <v>952</v>
      </c>
      <c r="BF880" t="s">
        <v>956</v>
      </c>
      <c r="BG880" t="s">
        <v>1825</v>
      </c>
      <c r="BH880" s="1">
        <v>44136.791666666664</v>
      </c>
      <c r="BI880">
        <v>40</v>
      </c>
      <c r="BJ880">
        <v>0</v>
      </c>
      <c r="BK880">
        <v>8</v>
      </c>
      <c r="BL880">
        <v>8</v>
      </c>
      <c r="BM880">
        <v>8</v>
      </c>
      <c r="BN880">
        <v>8</v>
      </c>
      <c r="BO880">
        <v>8</v>
      </c>
      <c r="BP880">
        <v>0</v>
      </c>
      <c r="BQ880" t="str">
        <f>"9:00 AM"</f>
        <v>9:00 AM</v>
      </c>
      <c r="BR880" t="str">
        <f>"5:00 PM"</f>
        <v>5:00 PM</v>
      </c>
      <c r="BS880" t="s">
        <v>120</v>
      </c>
      <c r="BT880">
        <v>0</v>
      </c>
      <c r="BU880">
        <v>0</v>
      </c>
      <c r="BV880" t="s">
        <v>113</v>
      </c>
      <c r="BW880">
        <v>0</v>
      </c>
      <c r="BX880" s="2" t="s">
        <v>2767</v>
      </c>
      <c r="BY880" t="s">
        <v>2762</v>
      </c>
      <c r="CA880" t="s">
        <v>2763</v>
      </c>
      <c r="CB880" t="s">
        <v>1825</v>
      </c>
      <c r="CC880" s="3">
        <v>48444</v>
      </c>
      <c r="CD880" t="s">
        <v>2768</v>
      </c>
      <c r="CE880" t="s">
        <v>1839</v>
      </c>
      <c r="CF880" s="4">
        <v>14.95</v>
      </c>
      <c r="CH880" s="4">
        <v>22.43</v>
      </c>
      <c r="CJ880" t="s">
        <v>123</v>
      </c>
      <c r="CK880" t="s">
        <v>2769</v>
      </c>
      <c r="CL880" t="s">
        <v>2770</v>
      </c>
      <c r="CO880" t="s">
        <v>124</v>
      </c>
      <c r="CP880" t="s">
        <v>121</v>
      </c>
      <c r="CQ880" t="s">
        <v>121</v>
      </c>
      <c r="CR880" t="s">
        <v>121</v>
      </c>
      <c r="CS880" t="s">
        <v>121</v>
      </c>
      <c r="CT880" t="s">
        <v>121</v>
      </c>
      <c r="CU880" t="s">
        <v>113</v>
      </c>
      <c r="CV880" t="s">
        <v>120</v>
      </c>
      <c r="CW880" t="str">
        <f>"18004474250"</f>
        <v>18004474250</v>
      </c>
      <c r="CX880" t="s">
        <v>2766</v>
      </c>
      <c r="CY880" t="s">
        <v>124</v>
      </c>
      <c r="CZ880" t="s">
        <v>126</v>
      </c>
      <c r="DA880" t="s">
        <v>113</v>
      </c>
      <c r="DB880" t="s">
        <v>121</v>
      </c>
      <c r="DC880" t="s">
        <v>121</v>
      </c>
      <c r="DD880" t="s">
        <v>113</v>
      </c>
    </row>
    <row r="881" spans="1:113" ht="15" customHeight="1" x14ac:dyDescent="0.25">
      <c r="A881" t="s">
        <v>7383</v>
      </c>
      <c r="B881" t="s">
        <v>835</v>
      </c>
      <c r="C881" s="1">
        <v>44138.00030925926</v>
      </c>
      <c r="D881" s="1">
        <v>44174</v>
      </c>
      <c r="E881" t="s">
        <v>113</v>
      </c>
      <c r="F881" t="s">
        <v>587</v>
      </c>
      <c r="G881" t="s">
        <v>12786</v>
      </c>
      <c r="H881" t="s">
        <v>131</v>
      </c>
      <c r="I881">
        <v>15</v>
      </c>
      <c r="K881" s="1">
        <v>44228</v>
      </c>
      <c r="L881" s="1">
        <v>44530</v>
      </c>
      <c r="O881" t="s">
        <v>115</v>
      </c>
      <c r="P881" t="s">
        <v>7384</v>
      </c>
      <c r="R881" t="s">
        <v>7385</v>
      </c>
      <c r="T881" t="s">
        <v>7386</v>
      </c>
      <c r="U881" t="s">
        <v>288</v>
      </c>
      <c r="V881" s="3">
        <v>80403</v>
      </c>
      <c r="W881" t="s">
        <v>117</v>
      </c>
      <c r="Y881">
        <v>13034779277</v>
      </c>
      <c r="AA881">
        <v>56173</v>
      </c>
      <c r="AB881" t="s">
        <v>2476</v>
      </c>
      <c r="AC881" t="s">
        <v>7387</v>
      </c>
      <c r="AE881" t="s">
        <v>161</v>
      </c>
      <c r="AF881" t="s">
        <v>7385</v>
      </c>
      <c r="AH881" t="s">
        <v>7386</v>
      </c>
      <c r="AI881" t="s">
        <v>288</v>
      </c>
      <c r="AJ881" s="3">
        <v>80403</v>
      </c>
      <c r="AK881" t="s">
        <v>117</v>
      </c>
      <c r="AM881">
        <v>13034779277</v>
      </c>
      <c r="AO881" t="s">
        <v>7388</v>
      </c>
      <c r="AP881" t="s">
        <v>141</v>
      </c>
      <c r="AQ881" t="s">
        <v>946</v>
      </c>
      <c r="AR881" t="s">
        <v>947</v>
      </c>
      <c r="AS881" t="s">
        <v>948</v>
      </c>
      <c r="AT881" t="s">
        <v>949</v>
      </c>
      <c r="AU881" t="s">
        <v>950</v>
      </c>
      <c r="AV881" t="s">
        <v>951</v>
      </c>
      <c r="AW881" t="s">
        <v>952</v>
      </c>
      <c r="AX881" s="3">
        <v>8034</v>
      </c>
      <c r="AY881" t="s">
        <v>117</v>
      </c>
      <c r="BA881">
        <v>18562819750</v>
      </c>
      <c r="BC881" t="s">
        <v>954</v>
      </c>
      <c r="BD881" t="s">
        <v>955</v>
      </c>
      <c r="BE881" t="s">
        <v>952</v>
      </c>
      <c r="BF881" t="s">
        <v>956</v>
      </c>
      <c r="BG881" t="s">
        <v>288</v>
      </c>
      <c r="BH881" s="1">
        <v>44135.833333333336</v>
      </c>
      <c r="BI881">
        <v>40</v>
      </c>
      <c r="BJ881">
        <v>0</v>
      </c>
      <c r="BK881">
        <v>8</v>
      </c>
      <c r="BL881">
        <v>8</v>
      </c>
      <c r="BM881">
        <v>8</v>
      </c>
      <c r="BN881">
        <v>8</v>
      </c>
      <c r="BO881">
        <v>8</v>
      </c>
      <c r="BP881">
        <v>0</v>
      </c>
      <c r="BQ881" t="str">
        <f>"7:00 AM"</f>
        <v>7:00 AM</v>
      </c>
      <c r="BR881" t="str">
        <f>"4:00 PM"</f>
        <v>4:00 PM</v>
      </c>
      <c r="BS881" t="s">
        <v>120</v>
      </c>
      <c r="BT881">
        <v>0</v>
      </c>
      <c r="BU881">
        <v>3</v>
      </c>
      <c r="BV881" t="s">
        <v>113</v>
      </c>
      <c r="BW881">
        <v>0</v>
      </c>
      <c r="BX881" s="2" t="s">
        <v>7389</v>
      </c>
      <c r="BY881" t="s">
        <v>7390</v>
      </c>
      <c r="CA881" t="s">
        <v>7386</v>
      </c>
      <c r="CB881" t="s">
        <v>288</v>
      </c>
      <c r="CC881" s="3">
        <v>80403</v>
      </c>
      <c r="CD881" t="s">
        <v>3707</v>
      </c>
      <c r="CE881" t="s">
        <v>4971</v>
      </c>
      <c r="CF881" s="4">
        <v>16.98</v>
      </c>
      <c r="CH881" s="4">
        <v>25.47</v>
      </c>
      <c r="CJ881" t="s">
        <v>123</v>
      </c>
      <c r="CK881" t="s">
        <v>2769</v>
      </c>
      <c r="CL881" t="s">
        <v>7391</v>
      </c>
      <c r="CO881" t="s">
        <v>124</v>
      </c>
      <c r="CP881" t="s">
        <v>121</v>
      </c>
      <c r="CQ881" t="s">
        <v>121</v>
      </c>
      <c r="CR881" t="s">
        <v>121</v>
      </c>
      <c r="CS881" t="s">
        <v>121</v>
      </c>
      <c r="CT881" t="s">
        <v>121</v>
      </c>
      <c r="CU881" t="s">
        <v>113</v>
      </c>
      <c r="CV881" t="s">
        <v>120</v>
      </c>
      <c r="CW881" t="str">
        <f>"13034779277"</f>
        <v>13034779277</v>
      </c>
      <c r="CX881" t="s">
        <v>7388</v>
      </c>
      <c r="CY881" t="s">
        <v>124</v>
      </c>
      <c r="CZ881" t="s">
        <v>126</v>
      </c>
      <c r="DA881" t="s">
        <v>113</v>
      </c>
      <c r="DB881" t="s">
        <v>121</v>
      </c>
      <c r="DC881" t="s">
        <v>121</v>
      </c>
      <c r="DD881" t="s">
        <v>113</v>
      </c>
    </row>
    <row r="882" spans="1:113" ht="15" customHeight="1" x14ac:dyDescent="0.25">
      <c r="A882" t="s">
        <v>6652</v>
      </c>
      <c r="B882" t="s">
        <v>129</v>
      </c>
      <c r="C882" s="1">
        <v>44138.000292129633</v>
      </c>
      <c r="D882" s="1">
        <v>44183</v>
      </c>
      <c r="E882" t="s">
        <v>121</v>
      </c>
      <c r="F882" t="s">
        <v>587</v>
      </c>
      <c r="G882" t="s">
        <v>12786</v>
      </c>
      <c r="H882" t="s">
        <v>131</v>
      </c>
      <c r="I882">
        <v>14</v>
      </c>
      <c r="J882">
        <v>14</v>
      </c>
      <c r="K882" s="1">
        <v>44228</v>
      </c>
      <c r="L882" s="1">
        <v>44530</v>
      </c>
      <c r="M882" s="1">
        <v>44228</v>
      </c>
      <c r="N882" s="1">
        <v>44530</v>
      </c>
      <c r="O882" t="s">
        <v>115</v>
      </c>
      <c r="P882" t="s">
        <v>6653</v>
      </c>
      <c r="Q882" t="s">
        <v>6654</v>
      </c>
      <c r="R882" t="s">
        <v>6655</v>
      </c>
      <c r="S882" t="s">
        <v>6656</v>
      </c>
      <c r="T882" t="s">
        <v>6657</v>
      </c>
      <c r="U882" t="s">
        <v>750</v>
      </c>
      <c r="V882" s="3">
        <v>43064</v>
      </c>
      <c r="W882" t="s">
        <v>117</v>
      </c>
      <c r="Y882">
        <v>16148769988</v>
      </c>
      <c r="AA882">
        <v>56173</v>
      </c>
      <c r="AB882" t="s">
        <v>4910</v>
      </c>
      <c r="AC882" t="s">
        <v>6658</v>
      </c>
      <c r="AE882" t="s">
        <v>6659</v>
      </c>
      <c r="AF882" t="s">
        <v>6655</v>
      </c>
      <c r="AH882" t="s">
        <v>6657</v>
      </c>
      <c r="AI882" t="s">
        <v>750</v>
      </c>
      <c r="AJ882" s="3">
        <v>43064</v>
      </c>
      <c r="AK882" t="s">
        <v>117</v>
      </c>
      <c r="AM882">
        <v>16148769988</v>
      </c>
      <c r="AO882" t="s">
        <v>6660</v>
      </c>
      <c r="AP882" t="s">
        <v>239</v>
      </c>
      <c r="AQ882" t="s">
        <v>1031</v>
      </c>
      <c r="AR882" t="s">
        <v>1032</v>
      </c>
      <c r="AS882" t="s">
        <v>1033</v>
      </c>
      <c r="AT882" t="s">
        <v>1034</v>
      </c>
      <c r="AU882" t="s">
        <v>1035</v>
      </c>
      <c r="AV882" t="s">
        <v>1036</v>
      </c>
      <c r="AW882" t="s">
        <v>158</v>
      </c>
      <c r="AX882" s="3">
        <v>75033</v>
      </c>
      <c r="AY882" t="s">
        <v>117</v>
      </c>
      <c r="BA882">
        <v>19727789690</v>
      </c>
      <c r="BC882" t="s">
        <v>2700</v>
      </c>
      <c r="BD882" t="s">
        <v>1038</v>
      </c>
      <c r="BG882" t="s">
        <v>750</v>
      </c>
      <c r="BH882" s="1">
        <v>44137.791666666664</v>
      </c>
      <c r="BI882">
        <v>40</v>
      </c>
      <c r="BJ882">
        <v>0</v>
      </c>
      <c r="BK882">
        <v>8</v>
      </c>
      <c r="BL882">
        <v>8</v>
      </c>
      <c r="BM882">
        <v>8</v>
      </c>
      <c r="BN882">
        <v>8</v>
      </c>
      <c r="BO882">
        <v>8</v>
      </c>
      <c r="BP882">
        <v>0</v>
      </c>
      <c r="BQ882" t="str">
        <f>"7:30 AM"</f>
        <v>7:30 AM</v>
      </c>
      <c r="BR882" t="str">
        <f>"4:00 PM"</f>
        <v>4:00 PM</v>
      </c>
      <c r="BS882" t="s">
        <v>120</v>
      </c>
      <c r="BT882">
        <v>0</v>
      </c>
      <c r="BU882">
        <v>0</v>
      </c>
      <c r="BV882" t="s">
        <v>113</v>
      </c>
      <c r="BW882">
        <v>0</v>
      </c>
      <c r="BX882" t="s">
        <v>6661</v>
      </c>
      <c r="BY882" t="s">
        <v>6655</v>
      </c>
      <c r="CA882" t="s">
        <v>6657</v>
      </c>
      <c r="CB882" t="s">
        <v>750</v>
      </c>
      <c r="CC882" s="3">
        <v>43064</v>
      </c>
      <c r="CD882" t="s">
        <v>3926</v>
      </c>
      <c r="CE882" t="s">
        <v>3581</v>
      </c>
      <c r="CF882" s="4">
        <v>15.18</v>
      </c>
      <c r="CG882" s="4">
        <v>15.18</v>
      </c>
      <c r="CH882" s="4">
        <v>22.77</v>
      </c>
      <c r="CI882" s="4">
        <v>22.77</v>
      </c>
      <c r="CJ882" t="s">
        <v>123</v>
      </c>
      <c r="CK882" t="s">
        <v>2704</v>
      </c>
      <c r="CL882" t="s">
        <v>6662</v>
      </c>
      <c r="CO882" t="s">
        <v>124</v>
      </c>
      <c r="CP882" t="s">
        <v>121</v>
      </c>
      <c r="CQ882" t="s">
        <v>121</v>
      </c>
      <c r="CR882" t="s">
        <v>121</v>
      </c>
      <c r="CS882" t="s">
        <v>121</v>
      </c>
      <c r="CT882" t="s">
        <v>121</v>
      </c>
      <c r="CU882" t="s">
        <v>121</v>
      </c>
      <c r="CV882" t="s">
        <v>6663</v>
      </c>
      <c r="CW882" t="str">
        <f>"19376452018"</f>
        <v>19376452018</v>
      </c>
      <c r="CX882" t="s">
        <v>124</v>
      </c>
      <c r="CY882" t="s">
        <v>6664</v>
      </c>
      <c r="CZ882" t="s">
        <v>126</v>
      </c>
      <c r="DA882" t="s">
        <v>113</v>
      </c>
      <c r="DB882" t="s">
        <v>121</v>
      </c>
      <c r="DC882" t="s">
        <v>121</v>
      </c>
      <c r="DD882" t="s">
        <v>113</v>
      </c>
    </row>
    <row r="883" spans="1:113" ht="15" customHeight="1" x14ac:dyDescent="0.25">
      <c r="A883" t="s">
        <v>3519</v>
      </c>
      <c r="B883" t="s">
        <v>129</v>
      </c>
      <c r="C883" s="1">
        <v>44138.000294328704</v>
      </c>
      <c r="D883" s="1">
        <v>44186</v>
      </c>
      <c r="E883" t="s">
        <v>121</v>
      </c>
      <c r="F883" t="s">
        <v>587</v>
      </c>
      <c r="G883" t="s">
        <v>12786</v>
      </c>
      <c r="H883" t="s">
        <v>131</v>
      </c>
      <c r="I883">
        <v>30</v>
      </c>
      <c r="J883">
        <v>30</v>
      </c>
      <c r="K883" s="1">
        <v>44228</v>
      </c>
      <c r="L883" s="1">
        <v>44498</v>
      </c>
      <c r="M883" s="1">
        <v>44228</v>
      </c>
      <c r="N883" s="1">
        <v>44498</v>
      </c>
      <c r="O883" t="s">
        <v>115</v>
      </c>
      <c r="P883" t="s">
        <v>3520</v>
      </c>
      <c r="R883" t="s">
        <v>3521</v>
      </c>
      <c r="T883" t="s">
        <v>1317</v>
      </c>
      <c r="U883" t="s">
        <v>158</v>
      </c>
      <c r="V883" s="3">
        <v>77040</v>
      </c>
      <c r="W883" t="s">
        <v>117</v>
      </c>
      <c r="Y883">
        <v>17134661420</v>
      </c>
      <c r="AA883">
        <v>56173</v>
      </c>
      <c r="AB883" t="s">
        <v>1119</v>
      </c>
      <c r="AC883" t="s">
        <v>3522</v>
      </c>
      <c r="AE883" t="s">
        <v>3523</v>
      </c>
      <c r="AF883" t="s">
        <v>3521</v>
      </c>
      <c r="AH883" t="s">
        <v>1317</v>
      </c>
      <c r="AI883" t="s">
        <v>158</v>
      </c>
      <c r="AJ883" s="3">
        <v>77040</v>
      </c>
      <c r="AK883" t="s">
        <v>117</v>
      </c>
      <c r="AM883">
        <v>17134661420</v>
      </c>
      <c r="AO883" t="s">
        <v>517</v>
      </c>
      <c r="AP883" t="s">
        <v>239</v>
      </c>
      <c r="AQ883" t="s">
        <v>756</v>
      </c>
      <c r="AR883" t="s">
        <v>757</v>
      </c>
      <c r="AS883" t="s">
        <v>758</v>
      </c>
      <c r="AT883" t="s">
        <v>1784</v>
      </c>
      <c r="AU883" t="s">
        <v>1785</v>
      </c>
      <c r="AV883" t="s">
        <v>1786</v>
      </c>
      <c r="AW883" t="s">
        <v>610</v>
      </c>
      <c r="AX883" s="3">
        <v>22949</v>
      </c>
      <c r="AY883" t="s">
        <v>117</v>
      </c>
      <c r="BA883">
        <v>14342634300</v>
      </c>
      <c r="BC883" t="s">
        <v>1787</v>
      </c>
      <c r="BD883" t="s">
        <v>762</v>
      </c>
      <c r="BG883" t="s">
        <v>158</v>
      </c>
      <c r="BH883" s="1">
        <v>44137.791666666664</v>
      </c>
      <c r="BI883">
        <v>40</v>
      </c>
      <c r="BJ883">
        <v>0</v>
      </c>
      <c r="BK883">
        <v>8</v>
      </c>
      <c r="BL883">
        <v>8</v>
      </c>
      <c r="BM883">
        <v>8</v>
      </c>
      <c r="BN883">
        <v>8</v>
      </c>
      <c r="BO883">
        <v>8</v>
      </c>
      <c r="BP883">
        <v>0</v>
      </c>
      <c r="BQ883" t="str">
        <f>"6:00 AM"</f>
        <v>6:00 AM</v>
      </c>
      <c r="BR883" t="str">
        <f>"3:00 PM"</f>
        <v>3:00 PM</v>
      </c>
      <c r="BS883" t="s">
        <v>120</v>
      </c>
      <c r="BT883">
        <v>0</v>
      </c>
      <c r="BU883">
        <v>0</v>
      </c>
      <c r="BV883" t="s">
        <v>113</v>
      </c>
      <c r="BW883">
        <v>0</v>
      </c>
      <c r="BX883" t="s">
        <v>3524</v>
      </c>
      <c r="BY883" t="s">
        <v>3525</v>
      </c>
      <c r="CA883" t="s">
        <v>1317</v>
      </c>
      <c r="CB883" t="s">
        <v>158</v>
      </c>
      <c r="CC883" s="3">
        <v>77040</v>
      </c>
      <c r="CD883" t="s">
        <v>1325</v>
      </c>
      <c r="CE883" t="s">
        <v>1326</v>
      </c>
      <c r="CF883" s="4">
        <v>13.93</v>
      </c>
      <c r="CH883" s="4">
        <v>20.9</v>
      </c>
      <c r="CJ883" t="s">
        <v>123</v>
      </c>
      <c r="CK883" t="s">
        <v>1745</v>
      </c>
      <c r="CL883" t="s">
        <v>3526</v>
      </c>
      <c r="CO883" t="s">
        <v>124</v>
      </c>
      <c r="CP883" t="s">
        <v>121</v>
      </c>
      <c r="CQ883" t="s">
        <v>121</v>
      </c>
      <c r="CR883" t="s">
        <v>121</v>
      </c>
      <c r="CS883" t="s">
        <v>121</v>
      </c>
      <c r="CT883" t="s">
        <v>121</v>
      </c>
      <c r="CU883" t="s">
        <v>113</v>
      </c>
      <c r="CV883" t="s">
        <v>3527</v>
      </c>
      <c r="CW883" t="str">
        <f>"17134661420"</f>
        <v>17134661420</v>
      </c>
      <c r="CX883" t="s">
        <v>124</v>
      </c>
      <c r="CY883" t="s">
        <v>1094</v>
      </c>
      <c r="CZ883" t="s">
        <v>126</v>
      </c>
      <c r="DA883" t="s">
        <v>113</v>
      </c>
      <c r="DB883" t="s">
        <v>121</v>
      </c>
      <c r="DC883" t="s">
        <v>121</v>
      </c>
      <c r="DD883" t="s">
        <v>113</v>
      </c>
      <c r="DE883" t="s">
        <v>1795</v>
      </c>
      <c r="DF883" t="s">
        <v>735</v>
      </c>
      <c r="DG883" t="s">
        <v>731</v>
      </c>
      <c r="DH883" t="s">
        <v>762</v>
      </c>
      <c r="DI883" t="s">
        <v>1787</v>
      </c>
    </row>
    <row r="884" spans="1:113" ht="15" customHeight="1" x14ac:dyDescent="0.25">
      <c r="A884" t="s">
        <v>5836</v>
      </c>
      <c r="B884" t="s">
        <v>835</v>
      </c>
      <c r="C884" s="1">
        <v>44138.000640625003</v>
      </c>
      <c r="D884" s="1">
        <v>44174</v>
      </c>
      <c r="E884" t="s">
        <v>113</v>
      </c>
      <c r="F884" t="s">
        <v>5837</v>
      </c>
      <c r="G884" t="s">
        <v>12796</v>
      </c>
      <c r="H884" t="s">
        <v>510</v>
      </c>
      <c r="I884">
        <v>20</v>
      </c>
      <c r="K884" s="1">
        <v>44228</v>
      </c>
      <c r="L884" s="1">
        <v>44469</v>
      </c>
      <c r="O884" t="s">
        <v>115</v>
      </c>
      <c r="P884" t="s">
        <v>5838</v>
      </c>
      <c r="Q884" t="s">
        <v>5839</v>
      </c>
      <c r="R884" t="s">
        <v>5840</v>
      </c>
      <c r="T884" t="s">
        <v>2787</v>
      </c>
      <c r="U884" t="s">
        <v>610</v>
      </c>
      <c r="V884" s="3">
        <v>20166</v>
      </c>
      <c r="W884" t="s">
        <v>117</v>
      </c>
      <c r="Y884">
        <v>17032604282</v>
      </c>
      <c r="AA884">
        <v>484210</v>
      </c>
      <c r="AB884" t="s">
        <v>5841</v>
      </c>
      <c r="AC884" t="s">
        <v>5842</v>
      </c>
      <c r="AE884" t="s">
        <v>5843</v>
      </c>
      <c r="AF884" t="s">
        <v>5840</v>
      </c>
      <c r="AH884" t="s">
        <v>2787</v>
      </c>
      <c r="AI884" t="s">
        <v>610</v>
      </c>
      <c r="AJ884" s="3">
        <v>20166</v>
      </c>
      <c r="AK884" t="s">
        <v>117</v>
      </c>
      <c r="AM884">
        <v>17032604282</v>
      </c>
      <c r="AO884" t="s">
        <v>5844</v>
      </c>
      <c r="AP884" t="s">
        <v>141</v>
      </c>
      <c r="AQ884" t="s">
        <v>946</v>
      </c>
      <c r="AR884" t="s">
        <v>947</v>
      </c>
      <c r="AS884" t="s">
        <v>948</v>
      </c>
      <c r="AT884" t="s">
        <v>949</v>
      </c>
      <c r="AU884" t="s">
        <v>950</v>
      </c>
      <c r="AV884" t="s">
        <v>951</v>
      </c>
      <c r="AW884" t="s">
        <v>952</v>
      </c>
      <c r="AX884" s="3">
        <v>8034</v>
      </c>
      <c r="AY884" t="s">
        <v>117</v>
      </c>
      <c r="BA884">
        <v>18562819750</v>
      </c>
      <c r="BC884" t="s">
        <v>954</v>
      </c>
      <c r="BD884" t="s">
        <v>955</v>
      </c>
      <c r="BE884" t="s">
        <v>952</v>
      </c>
      <c r="BF884" t="s">
        <v>956</v>
      </c>
      <c r="BG884" t="s">
        <v>610</v>
      </c>
      <c r="BH884" s="1">
        <v>44136.791666666664</v>
      </c>
      <c r="BI884">
        <v>40</v>
      </c>
      <c r="BJ884">
        <v>0</v>
      </c>
      <c r="BK884">
        <v>8</v>
      </c>
      <c r="BL884">
        <v>8</v>
      </c>
      <c r="BM884">
        <v>8</v>
      </c>
      <c r="BN884">
        <v>8</v>
      </c>
      <c r="BO884">
        <v>8</v>
      </c>
      <c r="BP884">
        <v>0</v>
      </c>
      <c r="BQ884" t="str">
        <f>"6:30 AM"</f>
        <v>6:30 AM</v>
      </c>
      <c r="BR884" t="str">
        <f>"3:30 PM"</f>
        <v>3:30 PM</v>
      </c>
      <c r="BS884" t="s">
        <v>120</v>
      </c>
      <c r="BT884">
        <v>0</v>
      </c>
      <c r="BU884">
        <v>12</v>
      </c>
      <c r="BV884" t="s">
        <v>121</v>
      </c>
      <c r="BW884">
        <v>4</v>
      </c>
      <c r="BX884" s="2" t="s">
        <v>5845</v>
      </c>
      <c r="BY884" t="s">
        <v>5840</v>
      </c>
      <c r="CA884" t="s">
        <v>2787</v>
      </c>
      <c r="CB884" t="s">
        <v>610</v>
      </c>
      <c r="CC884" s="3">
        <v>20166</v>
      </c>
      <c r="CD884" t="s">
        <v>5846</v>
      </c>
      <c r="CE884" t="s">
        <v>1652</v>
      </c>
      <c r="CF884" s="4">
        <v>20.25</v>
      </c>
      <c r="CH884" s="4">
        <v>30.38</v>
      </c>
      <c r="CJ884" t="s">
        <v>123</v>
      </c>
      <c r="CK884" t="s">
        <v>2769</v>
      </c>
      <c r="CL884" t="s">
        <v>5847</v>
      </c>
      <c r="CO884" t="s">
        <v>124</v>
      </c>
      <c r="CP884" t="s">
        <v>121</v>
      </c>
      <c r="CQ884" t="s">
        <v>121</v>
      </c>
      <c r="CR884" t="s">
        <v>121</v>
      </c>
      <c r="CS884" t="s">
        <v>121</v>
      </c>
      <c r="CT884" t="s">
        <v>121</v>
      </c>
      <c r="CU884" t="s">
        <v>121</v>
      </c>
      <c r="CV884" t="s">
        <v>5848</v>
      </c>
      <c r="CW884" t="str">
        <f>"17032604282"</f>
        <v>17032604282</v>
      </c>
      <c r="CX884" t="s">
        <v>5849</v>
      </c>
      <c r="CY884" t="s">
        <v>124</v>
      </c>
      <c r="CZ884" t="s">
        <v>126</v>
      </c>
      <c r="DA884" t="s">
        <v>113</v>
      </c>
      <c r="DB884" t="s">
        <v>113</v>
      </c>
      <c r="DC884" t="s">
        <v>121</v>
      </c>
      <c r="DD884" t="s">
        <v>113</v>
      </c>
    </row>
    <row r="885" spans="1:113" ht="15" customHeight="1" x14ac:dyDescent="0.25">
      <c r="A885" t="s">
        <v>9361</v>
      </c>
      <c r="B885" t="s">
        <v>835</v>
      </c>
      <c r="C885" s="1">
        <v>44138.001244444444</v>
      </c>
      <c r="D885" s="1">
        <v>44174</v>
      </c>
      <c r="E885" t="s">
        <v>113</v>
      </c>
      <c r="F885" t="s">
        <v>587</v>
      </c>
      <c r="G885" t="s">
        <v>12786</v>
      </c>
      <c r="H885" t="s">
        <v>131</v>
      </c>
      <c r="I885">
        <v>7</v>
      </c>
      <c r="K885" s="1">
        <v>44228</v>
      </c>
      <c r="L885" s="1">
        <v>44530</v>
      </c>
      <c r="O885" t="s">
        <v>115</v>
      </c>
      <c r="P885" t="s">
        <v>9362</v>
      </c>
      <c r="R885" t="s">
        <v>6697</v>
      </c>
      <c r="T885" t="s">
        <v>6698</v>
      </c>
      <c r="U885" t="s">
        <v>541</v>
      </c>
      <c r="V885" s="3">
        <v>70767</v>
      </c>
      <c r="W885" t="s">
        <v>117</v>
      </c>
      <c r="Y885">
        <v>12257497777</v>
      </c>
      <c r="AA885">
        <v>56173</v>
      </c>
      <c r="AB885" t="s">
        <v>1622</v>
      </c>
      <c r="AC885" t="s">
        <v>9363</v>
      </c>
      <c r="AE885" t="s">
        <v>9364</v>
      </c>
      <c r="AF885" t="s">
        <v>6697</v>
      </c>
      <c r="AH885" t="s">
        <v>6698</v>
      </c>
      <c r="AI885" t="s">
        <v>541</v>
      </c>
      <c r="AJ885" s="3">
        <v>70767</v>
      </c>
      <c r="AK885" t="s">
        <v>117</v>
      </c>
      <c r="AM885">
        <v>12257497777</v>
      </c>
      <c r="AO885" t="s">
        <v>124</v>
      </c>
      <c r="AP885" t="s">
        <v>239</v>
      </c>
      <c r="AQ885" t="s">
        <v>1258</v>
      </c>
      <c r="AR885" t="s">
        <v>164</v>
      </c>
      <c r="AS885" t="s">
        <v>972</v>
      </c>
      <c r="AT885" t="s">
        <v>1811</v>
      </c>
      <c r="AV885" t="s">
        <v>315</v>
      </c>
      <c r="AW885" t="s">
        <v>158</v>
      </c>
      <c r="AX885" s="3">
        <v>75231</v>
      </c>
      <c r="AY885" t="s">
        <v>117</v>
      </c>
      <c r="BA885">
        <v>12145265665</v>
      </c>
      <c r="BC885" t="s">
        <v>1812</v>
      </c>
      <c r="BD885" t="s">
        <v>1262</v>
      </c>
      <c r="BG885" t="s">
        <v>541</v>
      </c>
      <c r="BH885" s="1">
        <v>44131.833333333336</v>
      </c>
      <c r="BI885">
        <v>40</v>
      </c>
      <c r="BJ885">
        <v>0</v>
      </c>
      <c r="BK885">
        <v>8</v>
      </c>
      <c r="BL885">
        <v>8</v>
      </c>
      <c r="BM885">
        <v>8</v>
      </c>
      <c r="BN885">
        <v>8</v>
      </c>
      <c r="BO885">
        <v>8</v>
      </c>
      <c r="BP885">
        <v>0</v>
      </c>
      <c r="BQ885" t="str">
        <f>"7:00 AM"</f>
        <v>7:00 AM</v>
      </c>
      <c r="BR885" t="str">
        <f>"4:00 PM"</f>
        <v>4:00 PM</v>
      </c>
      <c r="BS885" t="s">
        <v>120</v>
      </c>
      <c r="BT885">
        <v>0</v>
      </c>
      <c r="BU885">
        <v>0</v>
      </c>
      <c r="BV885" t="s">
        <v>113</v>
      </c>
      <c r="BW885">
        <v>0</v>
      </c>
      <c r="BX885" t="s">
        <v>9365</v>
      </c>
      <c r="BY885" t="s">
        <v>6697</v>
      </c>
      <c r="CA885" t="s">
        <v>6698</v>
      </c>
      <c r="CB885" t="s">
        <v>541</v>
      </c>
      <c r="CC885" s="3">
        <v>70767</v>
      </c>
      <c r="CD885" t="s">
        <v>6701</v>
      </c>
      <c r="CE885" t="s">
        <v>1266</v>
      </c>
      <c r="CF885" s="4">
        <v>14.6</v>
      </c>
      <c r="CH885" s="4">
        <v>21.9</v>
      </c>
      <c r="CJ885" t="s">
        <v>123</v>
      </c>
      <c r="CK885" t="s">
        <v>1653</v>
      </c>
      <c r="CL885" t="s">
        <v>9366</v>
      </c>
      <c r="CO885" t="s">
        <v>124</v>
      </c>
      <c r="CP885" t="s">
        <v>121</v>
      </c>
      <c r="CQ885" t="s">
        <v>121</v>
      </c>
      <c r="CR885" t="s">
        <v>121</v>
      </c>
      <c r="CS885" t="s">
        <v>121</v>
      </c>
      <c r="CT885" t="s">
        <v>121</v>
      </c>
      <c r="CU885" t="s">
        <v>113</v>
      </c>
      <c r="CV885" t="s">
        <v>120</v>
      </c>
      <c r="CW885" t="str">
        <f>"N/A"</f>
        <v>N/A</v>
      </c>
      <c r="CX885" t="s">
        <v>9367</v>
      </c>
      <c r="CY885" t="s">
        <v>1813</v>
      </c>
      <c r="CZ885" t="s">
        <v>126</v>
      </c>
      <c r="DA885" t="s">
        <v>113</v>
      </c>
      <c r="DB885" t="s">
        <v>113</v>
      </c>
      <c r="DC885" t="s">
        <v>121</v>
      </c>
      <c r="DD885" t="s">
        <v>113</v>
      </c>
      <c r="DE885" t="s">
        <v>1814</v>
      </c>
      <c r="DF885" t="s">
        <v>1815</v>
      </c>
      <c r="DH885" t="s">
        <v>1262</v>
      </c>
      <c r="DI885" t="s">
        <v>1812</v>
      </c>
    </row>
    <row r="886" spans="1:113" ht="15" customHeight="1" x14ac:dyDescent="0.25">
      <c r="A886" t="s">
        <v>6847</v>
      </c>
      <c r="B886" t="s">
        <v>129</v>
      </c>
      <c r="C886" s="1">
        <v>44138.001040972224</v>
      </c>
      <c r="D886" s="1">
        <v>44186</v>
      </c>
      <c r="E886" t="s">
        <v>121</v>
      </c>
      <c r="F886" t="s">
        <v>587</v>
      </c>
      <c r="G886" t="s">
        <v>12786</v>
      </c>
      <c r="H886" t="s">
        <v>131</v>
      </c>
      <c r="I886">
        <v>10</v>
      </c>
      <c r="J886">
        <v>10</v>
      </c>
      <c r="K886" s="1">
        <v>44228</v>
      </c>
      <c r="L886" s="1">
        <v>44498</v>
      </c>
      <c r="M886" s="1">
        <v>44228</v>
      </c>
      <c r="N886" s="1">
        <v>44498</v>
      </c>
      <c r="O886" t="s">
        <v>115</v>
      </c>
      <c r="P886" t="s">
        <v>6848</v>
      </c>
      <c r="R886" t="s">
        <v>3521</v>
      </c>
      <c r="T886" t="s">
        <v>1317</v>
      </c>
      <c r="U886" t="s">
        <v>158</v>
      </c>
      <c r="V886" s="3">
        <v>77040</v>
      </c>
      <c r="W886" t="s">
        <v>117</v>
      </c>
      <c r="Y886">
        <v>17134661420</v>
      </c>
      <c r="AA886">
        <v>56173</v>
      </c>
      <c r="AB886" t="s">
        <v>1119</v>
      </c>
      <c r="AC886" t="s">
        <v>3522</v>
      </c>
      <c r="AE886" t="s">
        <v>3523</v>
      </c>
      <c r="AF886" t="s">
        <v>3521</v>
      </c>
      <c r="AH886" t="s">
        <v>1317</v>
      </c>
      <c r="AI886" t="s">
        <v>158</v>
      </c>
      <c r="AJ886" s="3">
        <v>77040</v>
      </c>
      <c r="AK886" t="s">
        <v>117</v>
      </c>
      <c r="AM886">
        <v>17134661420</v>
      </c>
      <c r="AO886" t="s">
        <v>517</v>
      </c>
      <c r="AP886" t="s">
        <v>239</v>
      </c>
      <c r="AQ886" t="s">
        <v>756</v>
      </c>
      <c r="AR886" t="s">
        <v>757</v>
      </c>
      <c r="AS886" t="s">
        <v>758</v>
      </c>
      <c r="AT886" t="s">
        <v>1784</v>
      </c>
      <c r="AU886" t="s">
        <v>1785</v>
      </c>
      <c r="AV886" t="s">
        <v>1786</v>
      </c>
      <c r="AW886" t="s">
        <v>610</v>
      </c>
      <c r="AX886" s="3">
        <v>22949</v>
      </c>
      <c r="AY886" t="s">
        <v>117</v>
      </c>
      <c r="BA886">
        <v>14342634300</v>
      </c>
      <c r="BC886" t="s">
        <v>1787</v>
      </c>
      <c r="BD886" t="s">
        <v>762</v>
      </c>
      <c r="BG886" t="s">
        <v>158</v>
      </c>
      <c r="BH886" s="1">
        <v>44137.791666666664</v>
      </c>
      <c r="BI886">
        <v>40</v>
      </c>
      <c r="BJ886">
        <v>0</v>
      </c>
      <c r="BK886">
        <v>8</v>
      </c>
      <c r="BL886">
        <v>8</v>
      </c>
      <c r="BM886">
        <v>8</v>
      </c>
      <c r="BN886">
        <v>8</v>
      </c>
      <c r="BO886">
        <v>8</v>
      </c>
      <c r="BP886">
        <v>0</v>
      </c>
      <c r="BQ886" t="str">
        <f>"6:00 AM"</f>
        <v>6:00 AM</v>
      </c>
      <c r="BR886" t="str">
        <f>"3:00 PM"</f>
        <v>3:00 PM</v>
      </c>
      <c r="BS886" t="s">
        <v>120</v>
      </c>
      <c r="BT886">
        <v>0</v>
      </c>
      <c r="BU886">
        <v>0</v>
      </c>
      <c r="BV886" t="s">
        <v>113</v>
      </c>
      <c r="BW886">
        <v>0</v>
      </c>
      <c r="BX886" t="s">
        <v>3524</v>
      </c>
      <c r="BY886" t="s">
        <v>6849</v>
      </c>
      <c r="CA886" t="s">
        <v>1424</v>
      </c>
      <c r="CB886" t="s">
        <v>158</v>
      </c>
      <c r="CC886" s="3">
        <v>78259</v>
      </c>
      <c r="CD886" t="s">
        <v>2197</v>
      </c>
      <c r="CE886" t="s">
        <v>2198</v>
      </c>
      <c r="CF886" s="4">
        <v>14</v>
      </c>
      <c r="CH886" s="4">
        <v>21</v>
      </c>
      <c r="CJ886" t="s">
        <v>123</v>
      </c>
      <c r="CK886" t="s">
        <v>1745</v>
      </c>
      <c r="CL886" t="s">
        <v>6850</v>
      </c>
      <c r="CO886" t="s">
        <v>124</v>
      </c>
      <c r="CP886" t="s">
        <v>121</v>
      </c>
      <c r="CQ886" t="s">
        <v>121</v>
      </c>
      <c r="CR886" t="s">
        <v>121</v>
      </c>
      <c r="CS886" t="s">
        <v>121</v>
      </c>
      <c r="CT886" t="s">
        <v>121</v>
      </c>
      <c r="CU886" t="s">
        <v>121</v>
      </c>
      <c r="CV886" t="s">
        <v>6851</v>
      </c>
      <c r="CW886" t="str">
        <f>"17134661420"</f>
        <v>17134661420</v>
      </c>
      <c r="CX886" t="s">
        <v>124</v>
      </c>
      <c r="CY886" t="s">
        <v>1094</v>
      </c>
      <c r="CZ886" t="s">
        <v>126</v>
      </c>
      <c r="DA886" t="s">
        <v>113</v>
      </c>
      <c r="DB886" t="s">
        <v>121</v>
      </c>
      <c r="DC886" t="s">
        <v>121</v>
      </c>
      <c r="DD886" t="s">
        <v>113</v>
      </c>
      <c r="DE886" t="s">
        <v>1795</v>
      </c>
      <c r="DF886" t="s">
        <v>735</v>
      </c>
      <c r="DG886" t="s">
        <v>731</v>
      </c>
      <c r="DH886" t="s">
        <v>762</v>
      </c>
      <c r="DI886" t="s">
        <v>1787</v>
      </c>
    </row>
    <row r="887" spans="1:113" ht="15" customHeight="1" x14ac:dyDescent="0.25">
      <c r="A887" t="s">
        <v>4512</v>
      </c>
      <c r="B887" t="s">
        <v>835</v>
      </c>
      <c r="C887" s="1">
        <v>44138.00049583333</v>
      </c>
      <c r="D887" s="1">
        <v>44174</v>
      </c>
      <c r="E887" t="s">
        <v>113</v>
      </c>
      <c r="F887" t="s">
        <v>587</v>
      </c>
      <c r="G887" t="s">
        <v>12786</v>
      </c>
      <c r="H887" t="s">
        <v>131</v>
      </c>
      <c r="I887">
        <v>12</v>
      </c>
      <c r="K887" s="1">
        <v>44228</v>
      </c>
      <c r="L887" s="1">
        <v>44530</v>
      </c>
      <c r="O887" t="s">
        <v>132</v>
      </c>
      <c r="P887" t="s">
        <v>4513</v>
      </c>
      <c r="R887" t="s">
        <v>4514</v>
      </c>
      <c r="T887" t="s">
        <v>4515</v>
      </c>
      <c r="U887" t="s">
        <v>1292</v>
      </c>
      <c r="V887" s="3">
        <v>15108</v>
      </c>
      <c r="W887" t="s">
        <v>117</v>
      </c>
      <c r="Y887">
        <v>17244577236</v>
      </c>
      <c r="AA887">
        <v>56173</v>
      </c>
      <c r="AB887" t="s">
        <v>4516</v>
      </c>
      <c r="AC887" t="s">
        <v>1848</v>
      </c>
      <c r="AE887" t="s">
        <v>161</v>
      </c>
      <c r="AF887" t="s">
        <v>4514</v>
      </c>
      <c r="AH887" t="s">
        <v>4515</v>
      </c>
      <c r="AI887" t="s">
        <v>1292</v>
      </c>
      <c r="AJ887" s="3">
        <v>15108</v>
      </c>
      <c r="AK887" t="s">
        <v>117</v>
      </c>
      <c r="AM887">
        <v>17244577236</v>
      </c>
      <c r="AO887" t="s">
        <v>4517</v>
      </c>
      <c r="AP887" t="s">
        <v>141</v>
      </c>
      <c r="AQ887" t="s">
        <v>946</v>
      </c>
      <c r="AR887" t="s">
        <v>947</v>
      </c>
      <c r="AS887" t="s">
        <v>948</v>
      </c>
      <c r="AT887" t="s">
        <v>949</v>
      </c>
      <c r="AU887" t="s">
        <v>950</v>
      </c>
      <c r="AV887" t="s">
        <v>951</v>
      </c>
      <c r="AW887" t="s">
        <v>952</v>
      </c>
      <c r="AX887" s="3">
        <v>8034</v>
      </c>
      <c r="AY887" t="s">
        <v>117</v>
      </c>
      <c r="BA887">
        <v>18562819750</v>
      </c>
      <c r="BC887" t="s">
        <v>954</v>
      </c>
      <c r="BD887" t="s">
        <v>955</v>
      </c>
      <c r="BE887" t="s">
        <v>952</v>
      </c>
      <c r="BF887" t="s">
        <v>956</v>
      </c>
      <c r="BG887" t="s">
        <v>1292</v>
      </c>
      <c r="BH887" s="1">
        <v>44136.791666666664</v>
      </c>
      <c r="BI887">
        <v>40</v>
      </c>
      <c r="BJ887">
        <v>0</v>
      </c>
      <c r="BK887">
        <v>8</v>
      </c>
      <c r="BL887">
        <v>8</v>
      </c>
      <c r="BM887">
        <v>8</v>
      </c>
      <c r="BN887">
        <v>8</v>
      </c>
      <c r="BO887">
        <v>8</v>
      </c>
      <c r="BP887">
        <v>0</v>
      </c>
      <c r="BQ887" t="str">
        <f>"8:00 AM"</f>
        <v>8:00 AM</v>
      </c>
      <c r="BR887" t="str">
        <f>"5:00 PM"</f>
        <v>5:00 PM</v>
      </c>
      <c r="BS887" t="s">
        <v>120</v>
      </c>
      <c r="BT887">
        <v>0</v>
      </c>
      <c r="BU887">
        <v>3</v>
      </c>
      <c r="BV887" t="s">
        <v>113</v>
      </c>
      <c r="BW887">
        <v>0</v>
      </c>
      <c r="BX887" s="2" t="s">
        <v>4518</v>
      </c>
      <c r="BY887" t="s">
        <v>4514</v>
      </c>
      <c r="CA887" t="s">
        <v>4515</v>
      </c>
      <c r="CB887" t="s">
        <v>1292</v>
      </c>
      <c r="CC887" s="3">
        <v>15108</v>
      </c>
      <c r="CD887" t="s">
        <v>1801</v>
      </c>
      <c r="CE887" t="s">
        <v>1802</v>
      </c>
      <c r="CF887" s="4">
        <v>14.66</v>
      </c>
      <c r="CH887" s="4">
        <v>21.99</v>
      </c>
      <c r="CJ887" t="s">
        <v>123</v>
      </c>
      <c r="CK887" t="s">
        <v>2769</v>
      </c>
      <c r="CL887" t="s">
        <v>4519</v>
      </c>
      <c r="CO887" t="s">
        <v>124</v>
      </c>
      <c r="CP887" t="s">
        <v>121</v>
      </c>
      <c r="CQ887" t="s">
        <v>121</v>
      </c>
      <c r="CR887" t="s">
        <v>121</v>
      </c>
      <c r="CS887" t="s">
        <v>121</v>
      </c>
      <c r="CT887" t="s">
        <v>121</v>
      </c>
      <c r="CU887" t="s">
        <v>121</v>
      </c>
      <c r="CV887" t="s">
        <v>4520</v>
      </c>
      <c r="CW887" t="str">
        <f>"17244577236"</f>
        <v>17244577236</v>
      </c>
      <c r="CX887" t="s">
        <v>4517</v>
      </c>
      <c r="CY887" t="s">
        <v>124</v>
      </c>
      <c r="CZ887" t="s">
        <v>126</v>
      </c>
      <c r="DA887" t="s">
        <v>113</v>
      </c>
      <c r="DB887" t="s">
        <v>121</v>
      </c>
      <c r="DC887" t="s">
        <v>121</v>
      </c>
      <c r="DD887" t="s">
        <v>113</v>
      </c>
    </row>
    <row r="888" spans="1:113" ht="15" customHeight="1" x14ac:dyDescent="0.25">
      <c r="A888" t="s">
        <v>4521</v>
      </c>
      <c r="B888" t="s">
        <v>129</v>
      </c>
      <c r="C888" s="1">
        <v>44138.000648726855</v>
      </c>
      <c r="D888" s="1">
        <v>44186</v>
      </c>
      <c r="E888" t="s">
        <v>121</v>
      </c>
      <c r="F888" t="s">
        <v>587</v>
      </c>
      <c r="G888" t="s">
        <v>12786</v>
      </c>
      <c r="H888" t="s">
        <v>131</v>
      </c>
      <c r="I888">
        <v>10</v>
      </c>
      <c r="J888">
        <v>10</v>
      </c>
      <c r="K888" s="1">
        <v>44228</v>
      </c>
      <c r="L888" s="1">
        <v>44498</v>
      </c>
      <c r="M888" s="1">
        <v>44228</v>
      </c>
      <c r="N888" s="1">
        <v>44498</v>
      </c>
      <c r="O888" t="s">
        <v>115</v>
      </c>
      <c r="P888" t="s">
        <v>4522</v>
      </c>
      <c r="R888" t="s">
        <v>3521</v>
      </c>
      <c r="T888" t="s">
        <v>1317</v>
      </c>
      <c r="U888" t="s">
        <v>158</v>
      </c>
      <c r="V888" s="3">
        <v>77040</v>
      </c>
      <c r="W888" t="s">
        <v>117</v>
      </c>
      <c r="Y888">
        <v>17134661420</v>
      </c>
      <c r="AA888">
        <v>56173</v>
      </c>
      <c r="AB888" t="s">
        <v>1119</v>
      </c>
      <c r="AC888" t="s">
        <v>3522</v>
      </c>
      <c r="AE888" t="s">
        <v>3523</v>
      </c>
      <c r="AF888" t="s">
        <v>3521</v>
      </c>
      <c r="AH888" t="s">
        <v>1317</v>
      </c>
      <c r="AI888" t="s">
        <v>158</v>
      </c>
      <c r="AJ888" s="3">
        <v>77040</v>
      </c>
      <c r="AK888" t="s">
        <v>117</v>
      </c>
      <c r="AM888">
        <v>17134661420</v>
      </c>
      <c r="AO888" t="s">
        <v>124</v>
      </c>
      <c r="AP888" t="s">
        <v>239</v>
      </c>
      <c r="AQ888" t="s">
        <v>756</v>
      </c>
      <c r="AR888" t="s">
        <v>757</v>
      </c>
      <c r="AS888" t="s">
        <v>758</v>
      </c>
      <c r="AT888" t="s">
        <v>1784</v>
      </c>
      <c r="AU888" t="s">
        <v>1785</v>
      </c>
      <c r="AV888" t="s">
        <v>1786</v>
      </c>
      <c r="AW888" t="s">
        <v>610</v>
      </c>
      <c r="AX888" s="3">
        <v>22949</v>
      </c>
      <c r="AY888" t="s">
        <v>117</v>
      </c>
      <c r="BA888">
        <v>14342634300</v>
      </c>
      <c r="BC888" t="s">
        <v>1787</v>
      </c>
      <c r="BD888" t="s">
        <v>762</v>
      </c>
      <c r="BG888" t="s">
        <v>158</v>
      </c>
      <c r="BH888" s="1">
        <v>44137.791666666664</v>
      </c>
      <c r="BI888">
        <v>40</v>
      </c>
      <c r="BJ888">
        <v>0</v>
      </c>
      <c r="BK888">
        <v>8</v>
      </c>
      <c r="BL888">
        <v>8</v>
      </c>
      <c r="BM888">
        <v>8</v>
      </c>
      <c r="BN888">
        <v>8</v>
      </c>
      <c r="BO888">
        <v>8</v>
      </c>
      <c r="BP888">
        <v>0</v>
      </c>
      <c r="BQ888" t="str">
        <f>"6:00 AM"</f>
        <v>6:00 AM</v>
      </c>
      <c r="BR888" t="str">
        <f>"3:00 PM"</f>
        <v>3:00 PM</v>
      </c>
      <c r="BS888" t="s">
        <v>120</v>
      </c>
      <c r="BT888">
        <v>0</v>
      </c>
      <c r="BU888">
        <v>0</v>
      </c>
      <c r="BV888" t="s">
        <v>113</v>
      </c>
      <c r="BW888">
        <v>0</v>
      </c>
      <c r="BX888" t="s">
        <v>3524</v>
      </c>
      <c r="BY888" t="s">
        <v>4523</v>
      </c>
      <c r="CA888" t="s">
        <v>329</v>
      </c>
      <c r="CB888" t="s">
        <v>158</v>
      </c>
      <c r="CC888" s="3">
        <v>75252</v>
      </c>
      <c r="CD888" t="s">
        <v>2919</v>
      </c>
      <c r="CE888" t="s">
        <v>1090</v>
      </c>
      <c r="CF888" s="4">
        <v>15.23</v>
      </c>
      <c r="CH888" s="4">
        <v>22.85</v>
      </c>
      <c r="CJ888" t="s">
        <v>123</v>
      </c>
      <c r="CK888" t="s">
        <v>1745</v>
      </c>
      <c r="CL888" t="s">
        <v>4524</v>
      </c>
      <c r="CO888" t="s">
        <v>124</v>
      </c>
      <c r="CP888" t="s">
        <v>121</v>
      </c>
      <c r="CQ888" t="s">
        <v>121</v>
      </c>
      <c r="CR888" t="s">
        <v>121</v>
      </c>
      <c r="CS888" t="s">
        <v>121</v>
      </c>
      <c r="CT888" t="s">
        <v>121</v>
      </c>
      <c r="CU888" t="s">
        <v>121</v>
      </c>
      <c r="CV888" t="s">
        <v>4525</v>
      </c>
      <c r="CW888" t="str">
        <f>"17134661420"</f>
        <v>17134661420</v>
      </c>
      <c r="CX888" t="s">
        <v>124</v>
      </c>
      <c r="CY888" t="s">
        <v>1094</v>
      </c>
      <c r="CZ888" t="s">
        <v>126</v>
      </c>
      <c r="DA888" t="s">
        <v>113</v>
      </c>
      <c r="DB888" t="s">
        <v>121</v>
      </c>
      <c r="DC888" t="s">
        <v>121</v>
      </c>
      <c r="DD888" t="s">
        <v>113</v>
      </c>
      <c r="DE888" t="s">
        <v>1795</v>
      </c>
      <c r="DF888" t="s">
        <v>735</v>
      </c>
      <c r="DG888" t="s">
        <v>731</v>
      </c>
      <c r="DH888" t="s">
        <v>762</v>
      </c>
      <c r="DI888" t="s">
        <v>1787</v>
      </c>
    </row>
    <row r="889" spans="1:113" ht="15" customHeight="1" x14ac:dyDescent="0.25">
      <c r="A889" t="s">
        <v>7362</v>
      </c>
      <c r="B889" t="s">
        <v>1009</v>
      </c>
      <c r="C889" s="1">
        <v>44138.001388773147</v>
      </c>
      <c r="D889" s="1">
        <v>44179</v>
      </c>
      <c r="E889" t="s">
        <v>113</v>
      </c>
      <c r="F889" t="s">
        <v>587</v>
      </c>
      <c r="G889" t="s">
        <v>12786</v>
      </c>
      <c r="H889" t="s">
        <v>131</v>
      </c>
      <c r="I889">
        <v>12</v>
      </c>
      <c r="J889">
        <v>12</v>
      </c>
      <c r="K889" s="1">
        <v>44228</v>
      </c>
      <c r="L889" s="1">
        <v>44530</v>
      </c>
      <c r="M889" s="1">
        <v>44228</v>
      </c>
      <c r="N889" s="1">
        <v>44530</v>
      </c>
      <c r="O889" t="s">
        <v>132</v>
      </c>
      <c r="P889" t="s">
        <v>7363</v>
      </c>
      <c r="R889" t="s">
        <v>7364</v>
      </c>
      <c r="T889" t="s">
        <v>7365</v>
      </c>
      <c r="U889" t="s">
        <v>1200</v>
      </c>
      <c r="V889" s="3">
        <v>21032</v>
      </c>
      <c r="W889" t="s">
        <v>117</v>
      </c>
      <c r="Y889">
        <v>14109875357</v>
      </c>
      <c r="AA889">
        <v>56173</v>
      </c>
      <c r="AB889" t="s">
        <v>3157</v>
      </c>
      <c r="AC889" t="s">
        <v>5683</v>
      </c>
      <c r="AE889" t="s">
        <v>263</v>
      </c>
      <c r="AF889" t="s">
        <v>7366</v>
      </c>
      <c r="AH889" t="s">
        <v>7365</v>
      </c>
      <c r="AI889" t="s">
        <v>1200</v>
      </c>
      <c r="AJ889" s="3">
        <v>21032</v>
      </c>
      <c r="AK889" t="s">
        <v>117</v>
      </c>
      <c r="AM889">
        <v>14109875357</v>
      </c>
      <c r="AO889" t="s">
        <v>124</v>
      </c>
      <c r="AP889" t="s">
        <v>239</v>
      </c>
      <c r="AQ889" t="s">
        <v>1258</v>
      </c>
      <c r="AR889" t="s">
        <v>164</v>
      </c>
      <c r="AS889" t="s">
        <v>972</v>
      </c>
      <c r="AT889" t="s">
        <v>1690</v>
      </c>
      <c r="AU889" t="s">
        <v>1260</v>
      </c>
      <c r="AV889" t="s">
        <v>329</v>
      </c>
      <c r="AW889" t="s">
        <v>158</v>
      </c>
      <c r="AX889" s="3">
        <v>75231</v>
      </c>
      <c r="AY889" t="s">
        <v>117</v>
      </c>
      <c r="BA889">
        <v>12145265665</v>
      </c>
      <c r="BC889" t="s">
        <v>1691</v>
      </c>
      <c r="BD889" t="s">
        <v>1262</v>
      </c>
      <c r="BG889" t="s">
        <v>1200</v>
      </c>
      <c r="BH889" s="1">
        <v>44133.833333333336</v>
      </c>
      <c r="BI889">
        <v>40</v>
      </c>
      <c r="BJ889">
        <v>0</v>
      </c>
      <c r="BK889">
        <v>8</v>
      </c>
      <c r="BL889">
        <v>8</v>
      </c>
      <c r="BM889">
        <v>8</v>
      </c>
      <c r="BN889">
        <v>8</v>
      </c>
      <c r="BO889">
        <v>8</v>
      </c>
      <c r="BP889">
        <v>0</v>
      </c>
      <c r="BQ889" t="str">
        <f>"7:00 AM"</f>
        <v>7:00 AM</v>
      </c>
      <c r="BR889" t="str">
        <f>"4:00 PM"</f>
        <v>4:00 PM</v>
      </c>
      <c r="BS889" t="s">
        <v>120</v>
      </c>
      <c r="BT889">
        <v>0</v>
      </c>
      <c r="BU889">
        <v>0</v>
      </c>
      <c r="BV889" t="s">
        <v>113</v>
      </c>
      <c r="BW889">
        <v>0</v>
      </c>
      <c r="BX889" s="2" t="s">
        <v>7367</v>
      </c>
      <c r="BY889" t="s">
        <v>7364</v>
      </c>
      <c r="CA889" t="s">
        <v>7365</v>
      </c>
      <c r="CB889" t="s">
        <v>1200</v>
      </c>
      <c r="CC889" s="3">
        <v>21032</v>
      </c>
      <c r="CD889" t="s">
        <v>2802</v>
      </c>
      <c r="CE889" t="s">
        <v>1580</v>
      </c>
      <c r="CF889" s="4">
        <v>16.899999999999999</v>
      </c>
      <c r="CG889" s="4">
        <v>16.899999999999999</v>
      </c>
      <c r="CH889" s="4">
        <v>25.35</v>
      </c>
      <c r="CI889" s="4">
        <v>25.35</v>
      </c>
      <c r="CJ889" t="s">
        <v>123</v>
      </c>
      <c r="CK889" t="s">
        <v>1267</v>
      </c>
      <c r="CL889" t="s">
        <v>7368</v>
      </c>
      <c r="CO889" t="s">
        <v>124</v>
      </c>
      <c r="CP889" t="s">
        <v>121</v>
      </c>
      <c r="CQ889" t="s">
        <v>121</v>
      </c>
      <c r="CR889" t="s">
        <v>121</v>
      </c>
      <c r="CS889" t="s">
        <v>121</v>
      </c>
      <c r="CT889" t="s">
        <v>121</v>
      </c>
      <c r="CU889" t="s">
        <v>121</v>
      </c>
      <c r="CV889" t="s">
        <v>7369</v>
      </c>
      <c r="CW889" t="str">
        <f>"14104243240"</f>
        <v>14104243240</v>
      </c>
      <c r="CX889" t="s">
        <v>7370</v>
      </c>
      <c r="CY889" t="s">
        <v>7371</v>
      </c>
      <c r="CZ889" t="s">
        <v>126</v>
      </c>
      <c r="DA889" t="s">
        <v>113</v>
      </c>
      <c r="DB889" t="s">
        <v>113</v>
      </c>
      <c r="DC889" t="s">
        <v>121</v>
      </c>
      <c r="DD889" t="s">
        <v>113</v>
      </c>
      <c r="DE889" t="s">
        <v>1698</v>
      </c>
      <c r="DF889" t="s">
        <v>1699</v>
      </c>
      <c r="DH889" t="s">
        <v>1262</v>
      </c>
      <c r="DI889" t="s">
        <v>1691</v>
      </c>
    </row>
    <row r="890" spans="1:113" ht="15" customHeight="1" x14ac:dyDescent="0.25">
      <c r="A890" t="s">
        <v>10780</v>
      </c>
      <c r="B890" t="s">
        <v>1009</v>
      </c>
      <c r="C890" s="1">
        <v>44138.001907754631</v>
      </c>
      <c r="D890" s="1">
        <v>44179</v>
      </c>
      <c r="E890" t="s">
        <v>113</v>
      </c>
      <c r="F890" t="s">
        <v>587</v>
      </c>
      <c r="G890" t="s">
        <v>12786</v>
      </c>
      <c r="H890" t="s">
        <v>131</v>
      </c>
      <c r="I890">
        <v>20</v>
      </c>
      <c r="J890">
        <v>20</v>
      </c>
      <c r="K890" s="1">
        <v>44228</v>
      </c>
      <c r="L890" s="1">
        <v>44530</v>
      </c>
      <c r="M890" s="1">
        <v>44228</v>
      </c>
      <c r="N890" s="1">
        <v>44530</v>
      </c>
      <c r="O890" t="s">
        <v>132</v>
      </c>
      <c r="P890" t="s">
        <v>10781</v>
      </c>
      <c r="R890" t="s">
        <v>10782</v>
      </c>
      <c r="T890" t="s">
        <v>3846</v>
      </c>
      <c r="U890" t="s">
        <v>1200</v>
      </c>
      <c r="V890" s="3">
        <v>21078</v>
      </c>
      <c r="W890" t="s">
        <v>117</v>
      </c>
      <c r="Y890">
        <v>14107340228</v>
      </c>
      <c r="AA890">
        <v>56173</v>
      </c>
      <c r="AB890" t="s">
        <v>10783</v>
      </c>
      <c r="AC890" t="s">
        <v>1014</v>
      </c>
      <c r="AE890" t="s">
        <v>263</v>
      </c>
      <c r="AF890" t="s">
        <v>10782</v>
      </c>
      <c r="AH890" t="s">
        <v>3846</v>
      </c>
      <c r="AI890" t="s">
        <v>1200</v>
      </c>
      <c r="AJ890" s="3">
        <v>21078</v>
      </c>
      <c r="AK890" t="s">
        <v>117</v>
      </c>
      <c r="AM890">
        <v>14107340228</v>
      </c>
      <c r="AO890" t="s">
        <v>124</v>
      </c>
      <c r="AP890" t="s">
        <v>239</v>
      </c>
      <c r="AQ890" t="s">
        <v>1258</v>
      </c>
      <c r="AR890" t="s">
        <v>164</v>
      </c>
      <c r="AS890" t="s">
        <v>972</v>
      </c>
      <c r="AT890" t="s">
        <v>1690</v>
      </c>
      <c r="AU890" t="s">
        <v>1260</v>
      </c>
      <c r="AV890" t="s">
        <v>329</v>
      </c>
      <c r="AW890" t="s">
        <v>158</v>
      </c>
      <c r="AX890" s="3">
        <v>75231</v>
      </c>
      <c r="AY890" t="s">
        <v>117</v>
      </c>
      <c r="BA890">
        <v>12145265665</v>
      </c>
      <c r="BC890" t="s">
        <v>1691</v>
      </c>
      <c r="BD890" t="s">
        <v>1262</v>
      </c>
      <c r="BG890" t="s">
        <v>1200</v>
      </c>
      <c r="BH890" s="1">
        <v>44135.833333333336</v>
      </c>
      <c r="BI890">
        <v>40</v>
      </c>
      <c r="BJ890">
        <v>0</v>
      </c>
      <c r="BK890">
        <v>8</v>
      </c>
      <c r="BL890">
        <v>8</v>
      </c>
      <c r="BM890">
        <v>8</v>
      </c>
      <c r="BN890">
        <v>8</v>
      </c>
      <c r="BO890">
        <v>8</v>
      </c>
      <c r="BP890">
        <v>0</v>
      </c>
      <c r="BQ890" t="str">
        <f>"7:00 AM"</f>
        <v>7:00 AM</v>
      </c>
      <c r="BR890" t="str">
        <f>"4:00 PM"</f>
        <v>4:00 PM</v>
      </c>
      <c r="BS890" t="s">
        <v>120</v>
      </c>
      <c r="BT890">
        <v>0</v>
      </c>
      <c r="BU890">
        <v>0</v>
      </c>
      <c r="BV890" t="s">
        <v>113</v>
      </c>
      <c r="BW890">
        <v>0</v>
      </c>
      <c r="BX890" t="s">
        <v>10784</v>
      </c>
      <c r="BY890" t="s">
        <v>10782</v>
      </c>
      <c r="CA890" t="s">
        <v>3846</v>
      </c>
      <c r="CB890" t="s">
        <v>1200</v>
      </c>
      <c r="CC890" s="3">
        <v>21078</v>
      </c>
      <c r="CD890" t="s">
        <v>3853</v>
      </c>
      <c r="CE890" t="s">
        <v>1580</v>
      </c>
      <c r="CF890" s="4">
        <v>16.899999999999999</v>
      </c>
      <c r="CG890" s="4">
        <v>16.899999999999999</v>
      </c>
      <c r="CH890" s="4">
        <v>25.35</v>
      </c>
      <c r="CI890" s="4">
        <v>25.35</v>
      </c>
      <c r="CJ890" t="s">
        <v>123</v>
      </c>
      <c r="CK890" t="s">
        <v>1267</v>
      </c>
      <c r="CL890" t="s">
        <v>10785</v>
      </c>
      <c r="CO890" t="s">
        <v>124</v>
      </c>
      <c r="CP890" t="s">
        <v>121</v>
      </c>
      <c r="CQ890" t="s">
        <v>121</v>
      </c>
      <c r="CR890" t="s">
        <v>121</v>
      </c>
      <c r="CS890" t="s">
        <v>121</v>
      </c>
      <c r="CT890" t="s">
        <v>121</v>
      </c>
      <c r="CU890" t="s">
        <v>121</v>
      </c>
      <c r="CV890" t="s">
        <v>10786</v>
      </c>
      <c r="CW890" t="str">
        <f>"14108364603"</f>
        <v>14108364603</v>
      </c>
      <c r="CX890" t="s">
        <v>10787</v>
      </c>
      <c r="CY890" t="s">
        <v>7371</v>
      </c>
      <c r="CZ890" t="s">
        <v>126</v>
      </c>
      <c r="DA890" t="s">
        <v>113</v>
      </c>
      <c r="DB890" t="s">
        <v>113</v>
      </c>
      <c r="DC890" t="s">
        <v>121</v>
      </c>
      <c r="DD890" t="s">
        <v>113</v>
      </c>
      <c r="DE890" t="s">
        <v>1698</v>
      </c>
      <c r="DF890" t="s">
        <v>1699</v>
      </c>
      <c r="DH890" t="s">
        <v>1262</v>
      </c>
      <c r="DI890" t="s">
        <v>1691</v>
      </c>
    </row>
    <row r="891" spans="1:113" ht="15" customHeight="1" x14ac:dyDescent="0.25">
      <c r="A891" t="s">
        <v>8085</v>
      </c>
      <c r="B891" t="s">
        <v>129</v>
      </c>
      <c r="C891" s="1">
        <v>44138.002089004629</v>
      </c>
      <c r="D891" s="1">
        <v>44180</v>
      </c>
      <c r="E891" t="s">
        <v>121</v>
      </c>
      <c r="F891" t="s">
        <v>587</v>
      </c>
      <c r="G891" t="s">
        <v>12786</v>
      </c>
      <c r="H891" t="s">
        <v>131</v>
      </c>
      <c r="I891">
        <v>3</v>
      </c>
      <c r="J891">
        <v>3</v>
      </c>
      <c r="K891" s="1">
        <v>44228</v>
      </c>
      <c r="L891" s="1">
        <v>44530</v>
      </c>
      <c r="M891" s="1">
        <v>44228</v>
      </c>
      <c r="N891" s="1">
        <v>44530</v>
      </c>
      <c r="O891" t="s">
        <v>132</v>
      </c>
      <c r="P891" t="s">
        <v>8086</v>
      </c>
      <c r="R891" t="s">
        <v>8087</v>
      </c>
      <c r="T891" t="s">
        <v>6825</v>
      </c>
      <c r="U891" t="s">
        <v>1200</v>
      </c>
      <c r="V891" s="3">
        <v>21051</v>
      </c>
      <c r="W891" t="s">
        <v>117</v>
      </c>
      <c r="Y891">
        <v>14108365296</v>
      </c>
      <c r="AA891">
        <v>56173</v>
      </c>
      <c r="AB891" t="s">
        <v>8088</v>
      </c>
      <c r="AC891" t="s">
        <v>1120</v>
      </c>
      <c r="AE891" t="s">
        <v>1858</v>
      </c>
      <c r="AF891" t="s">
        <v>8087</v>
      </c>
      <c r="AH891" t="s">
        <v>6825</v>
      </c>
      <c r="AI891" t="s">
        <v>1200</v>
      </c>
      <c r="AJ891" s="3">
        <v>21015</v>
      </c>
      <c r="AK891" t="s">
        <v>117</v>
      </c>
      <c r="AM891">
        <v>14108365296</v>
      </c>
      <c r="AO891" t="s">
        <v>124</v>
      </c>
      <c r="AP891" t="s">
        <v>239</v>
      </c>
      <c r="AQ891" t="s">
        <v>1258</v>
      </c>
      <c r="AR891" t="s">
        <v>164</v>
      </c>
      <c r="AS891" t="s">
        <v>972</v>
      </c>
      <c r="AT891" t="s">
        <v>1811</v>
      </c>
      <c r="AV891" t="s">
        <v>315</v>
      </c>
      <c r="AW891" t="s">
        <v>158</v>
      </c>
      <c r="AX891" s="3">
        <v>75231</v>
      </c>
      <c r="AY891" t="s">
        <v>117</v>
      </c>
      <c r="AZ891" t="s">
        <v>5214</v>
      </c>
      <c r="BA891">
        <v>12145265665</v>
      </c>
      <c r="BC891" t="s">
        <v>1812</v>
      </c>
      <c r="BD891" t="s">
        <v>1262</v>
      </c>
      <c r="BG891" t="s">
        <v>1200</v>
      </c>
      <c r="BH891" s="1">
        <v>44130.833333333336</v>
      </c>
      <c r="BI891">
        <v>40</v>
      </c>
      <c r="BJ891">
        <v>0</v>
      </c>
      <c r="BK891">
        <v>8</v>
      </c>
      <c r="BL891">
        <v>8</v>
      </c>
      <c r="BM891">
        <v>8</v>
      </c>
      <c r="BN891">
        <v>8</v>
      </c>
      <c r="BO891">
        <v>8</v>
      </c>
      <c r="BP891">
        <v>0</v>
      </c>
      <c r="BQ891" t="str">
        <f>"7:00 AM"</f>
        <v>7:00 AM</v>
      </c>
      <c r="BR891" t="str">
        <f>"4:00 PM"</f>
        <v>4:00 PM</v>
      </c>
      <c r="BS891" t="s">
        <v>120</v>
      </c>
      <c r="BT891">
        <v>0</v>
      </c>
      <c r="BU891">
        <v>0</v>
      </c>
      <c r="BV891" t="s">
        <v>113</v>
      </c>
      <c r="BW891">
        <v>0</v>
      </c>
      <c r="BX891" t="s">
        <v>1816</v>
      </c>
      <c r="BY891" t="s">
        <v>8089</v>
      </c>
      <c r="CA891" t="s">
        <v>8090</v>
      </c>
      <c r="CB891" t="s">
        <v>1200</v>
      </c>
      <c r="CC891" s="3">
        <v>21015</v>
      </c>
      <c r="CD891" t="s">
        <v>3853</v>
      </c>
      <c r="CE891" t="s">
        <v>1580</v>
      </c>
      <c r="CF891" s="4">
        <v>16.899999999999999</v>
      </c>
      <c r="CH891" s="4">
        <v>25.35</v>
      </c>
      <c r="CJ891" t="s">
        <v>123</v>
      </c>
      <c r="CK891" t="s">
        <v>1653</v>
      </c>
      <c r="CL891" t="s">
        <v>8091</v>
      </c>
      <c r="CO891" t="s">
        <v>124</v>
      </c>
      <c r="CP891" t="s">
        <v>121</v>
      </c>
      <c r="CQ891" t="s">
        <v>121</v>
      </c>
      <c r="CR891" t="s">
        <v>121</v>
      </c>
      <c r="CS891" t="s">
        <v>121</v>
      </c>
      <c r="CT891" t="s">
        <v>121</v>
      </c>
      <c r="CU891" t="s">
        <v>121</v>
      </c>
      <c r="CV891" t="s">
        <v>8092</v>
      </c>
      <c r="CW891" t="str">
        <f>"N/A"</f>
        <v>N/A</v>
      </c>
      <c r="CX891" t="s">
        <v>8093</v>
      </c>
      <c r="CY891" t="s">
        <v>6831</v>
      </c>
      <c r="CZ891" t="s">
        <v>126</v>
      </c>
      <c r="DA891" t="s">
        <v>113</v>
      </c>
      <c r="DB891" t="s">
        <v>113</v>
      </c>
      <c r="DC891" t="s">
        <v>121</v>
      </c>
      <c r="DD891" t="s">
        <v>113</v>
      </c>
      <c r="DE891" t="s">
        <v>1814</v>
      </c>
      <c r="DF891" t="s">
        <v>1815</v>
      </c>
      <c r="DH891" t="s">
        <v>1262</v>
      </c>
      <c r="DI891" t="s">
        <v>1812</v>
      </c>
    </row>
    <row r="892" spans="1:113" ht="15" customHeight="1" x14ac:dyDescent="0.25">
      <c r="A892" t="s">
        <v>11975</v>
      </c>
      <c r="B892" t="s">
        <v>129</v>
      </c>
      <c r="C892" s="1">
        <v>44138.002237152781</v>
      </c>
      <c r="D892" s="1">
        <v>44182</v>
      </c>
      <c r="E892" t="s">
        <v>121</v>
      </c>
      <c r="F892" t="s">
        <v>587</v>
      </c>
      <c r="G892" t="s">
        <v>12786</v>
      </c>
      <c r="H892" t="s">
        <v>131</v>
      </c>
      <c r="I892">
        <v>28</v>
      </c>
      <c r="J892">
        <v>28</v>
      </c>
      <c r="K892" s="1">
        <v>44228</v>
      </c>
      <c r="L892" s="1">
        <v>44530</v>
      </c>
      <c r="M892" s="1">
        <v>44228</v>
      </c>
      <c r="N892" s="1">
        <v>44530</v>
      </c>
      <c r="O892" t="s">
        <v>115</v>
      </c>
      <c r="P892" t="s">
        <v>11976</v>
      </c>
      <c r="R892" t="s">
        <v>11977</v>
      </c>
      <c r="T892" t="s">
        <v>11978</v>
      </c>
      <c r="U892" t="s">
        <v>158</v>
      </c>
      <c r="V892" s="3">
        <v>79124</v>
      </c>
      <c r="W892" t="s">
        <v>117</v>
      </c>
      <c r="Y892">
        <v>18063734591</v>
      </c>
      <c r="AA892">
        <v>56173</v>
      </c>
      <c r="AB892" t="s">
        <v>159</v>
      </c>
      <c r="AC892" t="s">
        <v>11979</v>
      </c>
      <c r="AE892" t="s">
        <v>263</v>
      </c>
      <c r="AF892" t="s">
        <v>11977</v>
      </c>
      <c r="AH892" t="s">
        <v>11978</v>
      </c>
      <c r="AI892" t="s">
        <v>158</v>
      </c>
      <c r="AJ892" s="3">
        <v>79124</v>
      </c>
      <c r="AK892" t="s">
        <v>117</v>
      </c>
      <c r="AM892">
        <v>18063734591</v>
      </c>
      <c r="AO892" t="s">
        <v>124</v>
      </c>
      <c r="AP892" t="s">
        <v>239</v>
      </c>
      <c r="AQ892" t="s">
        <v>1258</v>
      </c>
      <c r="AR892" t="s">
        <v>164</v>
      </c>
      <c r="AS892" t="s">
        <v>972</v>
      </c>
      <c r="AT892" t="s">
        <v>1811</v>
      </c>
      <c r="AV892" t="s">
        <v>315</v>
      </c>
      <c r="AW892" t="s">
        <v>158</v>
      </c>
      <c r="AX892" s="3">
        <v>75231</v>
      </c>
      <c r="AY892" t="s">
        <v>117</v>
      </c>
      <c r="AZ892" t="s">
        <v>5214</v>
      </c>
      <c r="BA892">
        <v>12145265665</v>
      </c>
      <c r="BC892" t="s">
        <v>1812</v>
      </c>
      <c r="BD892" t="s">
        <v>1262</v>
      </c>
      <c r="BG892" t="s">
        <v>158</v>
      </c>
      <c r="BH892" s="1">
        <v>44131.833333333336</v>
      </c>
      <c r="BI892">
        <v>40</v>
      </c>
      <c r="BJ892">
        <v>0</v>
      </c>
      <c r="BK892">
        <v>8</v>
      </c>
      <c r="BL892">
        <v>8</v>
      </c>
      <c r="BM892">
        <v>8</v>
      </c>
      <c r="BN892">
        <v>8</v>
      </c>
      <c r="BO892">
        <v>8</v>
      </c>
      <c r="BP892">
        <v>0</v>
      </c>
      <c r="BQ892" t="str">
        <f>"7:00 AM"</f>
        <v>7:00 AM</v>
      </c>
      <c r="BR892" t="str">
        <f>"4:00 PM"</f>
        <v>4:00 PM</v>
      </c>
      <c r="BS892" t="s">
        <v>120</v>
      </c>
      <c r="BT892">
        <v>0</v>
      </c>
      <c r="BU892">
        <v>0</v>
      </c>
      <c r="BV892" t="s">
        <v>113</v>
      </c>
      <c r="BW892">
        <v>0</v>
      </c>
      <c r="BX892" t="s">
        <v>8046</v>
      </c>
      <c r="BY892" t="s">
        <v>11977</v>
      </c>
      <c r="CA892" t="s">
        <v>11978</v>
      </c>
      <c r="CB892" t="s">
        <v>158</v>
      </c>
      <c r="CC892" s="3">
        <v>79124</v>
      </c>
      <c r="CD892" t="s">
        <v>11980</v>
      </c>
      <c r="CE892" t="s">
        <v>11981</v>
      </c>
      <c r="CF892" s="4">
        <v>13.64</v>
      </c>
      <c r="CH892" s="4">
        <v>20.190000000000001</v>
      </c>
      <c r="CJ892" t="s">
        <v>123</v>
      </c>
      <c r="CK892" t="s">
        <v>1653</v>
      </c>
      <c r="CL892" t="s">
        <v>11982</v>
      </c>
      <c r="CO892" t="s">
        <v>124</v>
      </c>
      <c r="CP892" t="s">
        <v>121</v>
      </c>
      <c r="CQ892" t="s">
        <v>121</v>
      </c>
      <c r="CR892" t="s">
        <v>121</v>
      </c>
      <c r="CS892" t="s">
        <v>121</v>
      </c>
      <c r="CT892" t="s">
        <v>121</v>
      </c>
      <c r="CU892" t="s">
        <v>121</v>
      </c>
      <c r="CV892" t="s">
        <v>11983</v>
      </c>
      <c r="CW892" t="str">
        <f>"N/A"</f>
        <v>N/A</v>
      </c>
      <c r="CX892" t="s">
        <v>11984</v>
      </c>
      <c r="CY892" t="s">
        <v>1863</v>
      </c>
      <c r="CZ892" t="s">
        <v>126</v>
      </c>
      <c r="DA892" t="s">
        <v>113</v>
      </c>
      <c r="DB892" t="s">
        <v>113</v>
      </c>
      <c r="DC892" t="s">
        <v>121</v>
      </c>
      <c r="DD892" t="s">
        <v>113</v>
      </c>
      <c r="DE892" t="s">
        <v>1814</v>
      </c>
      <c r="DF892" t="s">
        <v>1815</v>
      </c>
      <c r="DH892" t="s">
        <v>1262</v>
      </c>
      <c r="DI892" t="s">
        <v>1812</v>
      </c>
    </row>
    <row r="893" spans="1:113" ht="15" customHeight="1" x14ac:dyDescent="0.25">
      <c r="A893" t="s">
        <v>10725</v>
      </c>
      <c r="B893" t="s">
        <v>835</v>
      </c>
      <c r="C893" s="1">
        <v>44138.001785879627</v>
      </c>
      <c r="D893" s="1">
        <v>44174</v>
      </c>
      <c r="E893" t="s">
        <v>113</v>
      </c>
      <c r="F893" t="s">
        <v>587</v>
      </c>
      <c r="G893" t="s">
        <v>12786</v>
      </c>
      <c r="H893" t="s">
        <v>131</v>
      </c>
      <c r="I893">
        <v>17</v>
      </c>
      <c r="K893" s="1">
        <v>44228</v>
      </c>
      <c r="L893" s="1">
        <v>44530</v>
      </c>
      <c r="O893" t="s">
        <v>115</v>
      </c>
      <c r="P893" t="s">
        <v>10726</v>
      </c>
      <c r="R893" t="s">
        <v>10727</v>
      </c>
      <c r="T893" t="s">
        <v>10728</v>
      </c>
      <c r="U893" t="s">
        <v>541</v>
      </c>
      <c r="V893" s="3">
        <v>71106</v>
      </c>
      <c r="W893" t="s">
        <v>117</v>
      </c>
      <c r="Y893">
        <v>13188616050</v>
      </c>
      <c r="AA893">
        <v>56173</v>
      </c>
      <c r="AB893" t="s">
        <v>10729</v>
      </c>
      <c r="AC893" t="s">
        <v>616</v>
      </c>
      <c r="AE893" t="s">
        <v>263</v>
      </c>
      <c r="AF893" t="s">
        <v>10727</v>
      </c>
      <c r="AH893" t="s">
        <v>10728</v>
      </c>
      <c r="AI893" t="s">
        <v>541</v>
      </c>
      <c r="AJ893" s="3">
        <v>71106</v>
      </c>
      <c r="AK893" t="s">
        <v>117</v>
      </c>
      <c r="AM893">
        <v>13188616050</v>
      </c>
      <c r="AO893" t="s">
        <v>124</v>
      </c>
      <c r="AP893" t="s">
        <v>239</v>
      </c>
      <c r="AQ893" t="s">
        <v>1258</v>
      </c>
      <c r="AR893" t="s">
        <v>164</v>
      </c>
      <c r="AS893" t="s">
        <v>972</v>
      </c>
      <c r="AT893" t="s">
        <v>1811</v>
      </c>
      <c r="AV893" t="s">
        <v>315</v>
      </c>
      <c r="AW893" t="s">
        <v>158</v>
      </c>
      <c r="AX893" s="3">
        <v>75231</v>
      </c>
      <c r="AY893" t="s">
        <v>117</v>
      </c>
      <c r="AZ893" t="s">
        <v>5214</v>
      </c>
      <c r="BA893">
        <v>12145265665</v>
      </c>
      <c r="BC893" t="s">
        <v>1812</v>
      </c>
      <c r="BD893" t="s">
        <v>1262</v>
      </c>
      <c r="BG893" t="s">
        <v>541</v>
      </c>
      <c r="BH893" s="1">
        <v>44131.833333333336</v>
      </c>
      <c r="BI893">
        <v>40</v>
      </c>
      <c r="BJ893">
        <v>0</v>
      </c>
      <c r="BK893">
        <v>8</v>
      </c>
      <c r="BL893">
        <v>8</v>
      </c>
      <c r="BM893">
        <v>8</v>
      </c>
      <c r="BN893">
        <v>8</v>
      </c>
      <c r="BO893">
        <v>8</v>
      </c>
      <c r="BP893">
        <v>0</v>
      </c>
      <c r="BQ893" t="str">
        <f>"7:00 AM"</f>
        <v>7:00 AM</v>
      </c>
      <c r="BR893" t="str">
        <f>"4:00 PM"</f>
        <v>4:00 PM</v>
      </c>
      <c r="BS893" t="s">
        <v>120</v>
      </c>
      <c r="BT893">
        <v>0</v>
      </c>
      <c r="BU893">
        <v>0</v>
      </c>
      <c r="BV893" t="s">
        <v>113</v>
      </c>
      <c r="BW893">
        <v>0</v>
      </c>
      <c r="BX893" t="s">
        <v>1721</v>
      </c>
      <c r="BY893" t="s">
        <v>10727</v>
      </c>
      <c r="CA893" t="s">
        <v>10728</v>
      </c>
      <c r="CB893" t="s">
        <v>541</v>
      </c>
      <c r="CC893" s="3">
        <v>71106</v>
      </c>
      <c r="CD893" t="s">
        <v>10730</v>
      </c>
      <c r="CE893" t="s">
        <v>644</v>
      </c>
      <c r="CF893" s="4">
        <v>14.22</v>
      </c>
      <c r="CH893" s="4">
        <v>21.33</v>
      </c>
      <c r="CJ893" t="s">
        <v>123</v>
      </c>
      <c r="CK893" t="s">
        <v>1653</v>
      </c>
      <c r="CL893" t="s">
        <v>10731</v>
      </c>
      <c r="CO893" t="s">
        <v>124</v>
      </c>
      <c r="CP893" t="s">
        <v>121</v>
      </c>
      <c r="CQ893" t="s">
        <v>121</v>
      </c>
      <c r="CR893" t="s">
        <v>121</v>
      </c>
      <c r="CS893" t="s">
        <v>121</v>
      </c>
      <c r="CT893" t="s">
        <v>121</v>
      </c>
      <c r="CU893" t="s">
        <v>113</v>
      </c>
      <c r="CV893" t="s">
        <v>120</v>
      </c>
      <c r="CW893" t="str">
        <f>"N/A"</f>
        <v>N/A</v>
      </c>
      <c r="CX893" t="s">
        <v>10732</v>
      </c>
      <c r="CY893" t="s">
        <v>1813</v>
      </c>
      <c r="CZ893" t="s">
        <v>126</v>
      </c>
      <c r="DA893" t="s">
        <v>113</v>
      </c>
      <c r="DB893" t="s">
        <v>113</v>
      </c>
      <c r="DC893" t="s">
        <v>121</v>
      </c>
      <c r="DD893" t="s">
        <v>113</v>
      </c>
      <c r="DE893" t="s">
        <v>1814</v>
      </c>
      <c r="DF893" t="s">
        <v>1815</v>
      </c>
      <c r="DH893" t="s">
        <v>1262</v>
      </c>
      <c r="DI893" t="s">
        <v>1812</v>
      </c>
    </row>
    <row r="894" spans="1:113" ht="15" customHeight="1" x14ac:dyDescent="0.25">
      <c r="A894" t="s">
        <v>5210</v>
      </c>
      <c r="B894" t="s">
        <v>129</v>
      </c>
      <c r="C894" s="1">
        <v>44138.002394328701</v>
      </c>
      <c r="D894" s="1">
        <v>44179</v>
      </c>
      <c r="E894" t="s">
        <v>121</v>
      </c>
      <c r="F894" t="s">
        <v>587</v>
      </c>
      <c r="G894" t="s">
        <v>12786</v>
      </c>
      <c r="H894" t="s">
        <v>131</v>
      </c>
      <c r="I894">
        <v>5</v>
      </c>
      <c r="J894">
        <v>5</v>
      </c>
      <c r="K894" s="1">
        <v>44228</v>
      </c>
      <c r="L894" s="1">
        <v>44530</v>
      </c>
      <c r="M894" s="1">
        <v>44228</v>
      </c>
      <c r="N894" s="1">
        <v>44530</v>
      </c>
      <c r="O894" t="s">
        <v>132</v>
      </c>
      <c r="P894" t="s">
        <v>5211</v>
      </c>
      <c r="R894" t="s">
        <v>5212</v>
      </c>
      <c r="T894" t="s">
        <v>3266</v>
      </c>
      <c r="U894" t="s">
        <v>1047</v>
      </c>
      <c r="V894" s="3">
        <v>64112</v>
      </c>
      <c r="W894" t="s">
        <v>117</v>
      </c>
      <c r="Y894">
        <v>18167880808</v>
      </c>
      <c r="AA894">
        <v>56173</v>
      </c>
      <c r="AB894" t="s">
        <v>1505</v>
      </c>
      <c r="AC894" t="s">
        <v>1014</v>
      </c>
      <c r="AD894" t="s">
        <v>5213</v>
      </c>
      <c r="AE894" t="s">
        <v>263</v>
      </c>
      <c r="AF894" t="s">
        <v>5212</v>
      </c>
      <c r="AH894" t="s">
        <v>3266</v>
      </c>
      <c r="AI894" t="s">
        <v>1047</v>
      </c>
      <c r="AJ894" s="3">
        <v>64112</v>
      </c>
      <c r="AK894" t="s">
        <v>117</v>
      </c>
      <c r="AM894">
        <v>18167880808</v>
      </c>
      <c r="AO894" t="s">
        <v>124</v>
      </c>
      <c r="AP894" t="s">
        <v>239</v>
      </c>
      <c r="AQ894" t="s">
        <v>1258</v>
      </c>
      <c r="AR894" t="s">
        <v>164</v>
      </c>
      <c r="AS894" t="s">
        <v>972</v>
      </c>
      <c r="AT894" t="s">
        <v>1811</v>
      </c>
      <c r="AV894" t="s">
        <v>315</v>
      </c>
      <c r="AW894" t="s">
        <v>158</v>
      </c>
      <c r="AX894" s="3">
        <v>75231</v>
      </c>
      <c r="AY894" t="s">
        <v>117</v>
      </c>
      <c r="AZ894" t="s">
        <v>5214</v>
      </c>
      <c r="BA894">
        <v>12145265665</v>
      </c>
      <c r="BC894" t="s">
        <v>1812</v>
      </c>
      <c r="BD894" t="s">
        <v>1262</v>
      </c>
      <c r="BG894" t="s">
        <v>1047</v>
      </c>
      <c r="BH894" s="1">
        <v>44130.833333333336</v>
      </c>
      <c r="BI894">
        <v>40</v>
      </c>
      <c r="BJ894">
        <v>0</v>
      </c>
      <c r="BK894">
        <v>8</v>
      </c>
      <c r="BL894">
        <v>8</v>
      </c>
      <c r="BM894">
        <v>8</v>
      </c>
      <c r="BN894">
        <v>8</v>
      </c>
      <c r="BO894">
        <v>8</v>
      </c>
      <c r="BP894">
        <v>0</v>
      </c>
      <c r="BQ894" t="str">
        <f>"7:00 AM"</f>
        <v>7:00 AM</v>
      </c>
      <c r="BR894" t="str">
        <f>"4:00 PM"</f>
        <v>4:00 PM</v>
      </c>
      <c r="BS894" t="s">
        <v>120</v>
      </c>
      <c r="BT894">
        <v>0</v>
      </c>
      <c r="BU894">
        <v>0</v>
      </c>
      <c r="BV894" t="s">
        <v>113</v>
      </c>
      <c r="BW894">
        <v>0</v>
      </c>
      <c r="BX894" t="s">
        <v>5215</v>
      </c>
      <c r="BY894" t="s">
        <v>5212</v>
      </c>
      <c r="CA894" t="s">
        <v>3266</v>
      </c>
      <c r="CB894" t="s">
        <v>1047</v>
      </c>
      <c r="CC894" s="3">
        <v>64112</v>
      </c>
      <c r="CD894" t="s">
        <v>137</v>
      </c>
      <c r="CE894" t="s">
        <v>3270</v>
      </c>
      <c r="CF894" s="4">
        <v>18.02</v>
      </c>
      <c r="CH894" s="4">
        <v>27.03</v>
      </c>
      <c r="CJ894" t="s">
        <v>123</v>
      </c>
      <c r="CK894" t="s">
        <v>1653</v>
      </c>
      <c r="CL894" t="s">
        <v>5216</v>
      </c>
      <c r="CO894" t="s">
        <v>124</v>
      </c>
      <c r="CP894" t="s">
        <v>121</v>
      </c>
      <c r="CQ894" t="s">
        <v>121</v>
      </c>
      <c r="CR894" t="s">
        <v>121</v>
      </c>
      <c r="CS894" t="s">
        <v>121</v>
      </c>
      <c r="CT894" t="s">
        <v>121</v>
      </c>
      <c r="CU894" t="s">
        <v>121</v>
      </c>
      <c r="CV894" t="s">
        <v>5217</v>
      </c>
      <c r="CW894" t="str">
        <f>"N/A"</f>
        <v>N/A</v>
      </c>
      <c r="CX894" t="s">
        <v>5218</v>
      </c>
      <c r="CY894" t="s">
        <v>5219</v>
      </c>
      <c r="CZ894" t="s">
        <v>126</v>
      </c>
      <c r="DA894" t="s">
        <v>113</v>
      </c>
      <c r="DB894" t="s">
        <v>113</v>
      </c>
      <c r="DC894" t="s">
        <v>121</v>
      </c>
      <c r="DD894" t="s">
        <v>113</v>
      </c>
      <c r="DE894" t="s">
        <v>1814</v>
      </c>
      <c r="DF894" t="s">
        <v>1815</v>
      </c>
      <c r="DH894" t="s">
        <v>1262</v>
      </c>
      <c r="DI894" t="s">
        <v>1812</v>
      </c>
    </row>
    <row r="895" spans="1:113" ht="15" customHeight="1" x14ac:dyDescent="0.25">
      <c r="A895" t="s">
        <v>12202</v>
      </c>
      <c r="B895" t="s">
        <v>1009</v>
      </c>
      <c r="C895" s="1">
        <v>44138.002430324072</v>
      </c>
      <c r="D895" s="1">
        <v>44179</v>
      </c>
      <c r="E895" t="s">
        <v>113</v>
      </c>
      <c r="F895" t="s">
        <v>587</v>
      </c>
      <c r="G895" t="s">
        <v>12786</v>
      </c>
      <c r="H895" t="s">
        <v>131</v>
      </c>
      <c r="I895">
        <v>50</v>
      </c>
      <c r="J895">
        <v>50</v>
      </c>
      <c r="K895" s="1">
        <v>44228</v>
      </c>
      <c r="L895" s="1">
        <v>44530</v>
      </c>
      <c r="M895" s="1">
        <v>44228</v>
      </c>
      <c r="N895" s="1">
        <v>44530</v>
      </c>
      <c r="O895" t="s">
        <v>132</v>
      </c>
      <c r="P895" t="s">
        <v>12203</v>
      </c>
      <c r="R895" t="s">
        <v>12204</v>
      </c>
      <c r="T895" t="s">
        <v>8151</v>
      </c>
      <c r="U895" t="s">
        <v>1047</v>
      </c>
      <c r="V895" s="3">
        <v>63385</v>
      </c>
      <c r="W895" t="s">
        <v>117</v>
      </c>
      <c r="Y895">
        <v>16363988800</v>
      </c>
      <c r="AA895">
        <v>56173</v>
      </c>
      <c r="AB895" t="s">
        <v>12205</v>
      </c>
      <c r="AC895" t="s">
        <v>12206</v>
      </c>
      <c r="AE895" t="s">
        <v>2894</v>
      </c>
      <c r="AF895" t="s">
        <v>12204</v>
      </c>
      <c r="AH895" t="s">
        <v>8151</v>
      </c>
      <c r="AI895" t="s">
        <v>1047</v>
      </c>
      <c r="AJ895" s="3">
        <v>63385</v>
      </c>
      <c r="AK895" t="s">
        <v>117</v>
      </c>
      <c r="AM895">
        <v>16363988800</v>
      </c>
      <c r="AO895" t="s">
        <v>124</v>
      </c>
      <c r="AP895" t="s">
        <v>239</v>
      </c>
      <c r="AQ895" t="s">
        <v>1258</v>
      </c>
      <c r="AR895" t="s">
        <v>164</v>
      </c>
      <c r="AS895" t="s">
        <v>972</v>
      </c>
      <c r="AT895" t="s">
        <v>1690</v>
      </c>
      <c r="AU895" t="s">
        <v>1260</v>
      </c>
      <c r="AV895" t="s">
        <v>329</v>
      </c>
      <c r="AW895" t="s">
        <v>158</v>
      </c>
      <c r="AX895" s="3">
        <v>75231</v>
      </c>
      <c r="AY895" t="s">
        <v>117</v>
      </c>
      <c r="BA895">
        <v>12145265665</v>
      </c>
      <c r="BC895" t="s">
        <v>1691</v>
      </c>
      <c r="BD895" t="s">
        <v>1262</v>
      </c>
      <c r="BG895" t="s">
        <v>1047</v>
      </c>
      <c r="BH895" s="1">
        <v>44134.833333333336</v>
      </c>
      <c r="BI895">
        <v>40</v>
      </c>
      <c r="BJ895">
        <v>0</v>
      </c>
      <c r="BK895">
        <v>8</v>
      </c>
      <c r="BL895">
        <v>8</v>
      </c>
      <c r="BM895">
        <v>8</v>
      </c>
      <c r="BN895">
        <v>8</v>
      </c>
      <c r="BO895">
        <v>8</v>
      </c>
      <c r="BP895">
        <v>0</v>
      </c>
      <c r="BQ895" t="str">
        <f>"7:00 AM"</f>
        <v>7:00 AM</v>
      </c>
      <c r="BR895" t="str">
        <f>"4:00 PM"</f>
        <v>4:00 PM</v>
      </c>
      <c r="BS895" t="s">
        <v>120</v>
      </c>
      <c r="BT895">
        <v>0</v>
      </c>
      <c r="BU895">
        <v>0</v>
      </c>
      <c r="BV895" t="s">
        <v>113</v>
      </c>
      <c r="BW895">
        <v>0</v>
      </c>
      <c r="BX895" s="2" t="s">
        <v>3902</v>
      </c>
      <c r="BY895" t="s">
        <v>12204</v>
      </c>
      <c r="CA895" t="s">
        <v>8151</v>
      </c>
      <c r="CB895" t="s">
        <v>1047</v>
      </c>
      <c r="CC895" s="3">
        <v>63385</v>
      </c>
      <c r="CD895" t="s">
        <v>2828</v>
      </c>
      <c r="CE895" t="s">
        <v>1056</v>
      </c>
      <c r="CF895" s="4">
        <v>15.38</v>
      </c>
      <c r="CG895" s="4">
        <v>15.38</v>
      </c>
      <c r="CH895" s="4">
        <v>23.07</v>
      </c>
      <c r="CI895" s="4">
        <v>23.07</v>
      </c>
      <c r="CJ895" t="s">
        <v>123</v>
      </c>
      <c r="CK895" t="s">
        <v>1653</v>
      </c>
      <c r="CL895" t="s">
        <v>12207</v>
      </c>
      <c r="CO895" t="s">
        <v>124</v>
      </c>
      <c r="CP895" t="s">
        <v>121</v>
      </c>
      <c r="CQ895" t="s">
        <v>121</v>
      </c>
      <c r="CR895" t="s">
        <v>121</v>
      </c>
      <c r="CS895" t="s">
        <v>121</v>
      </c>
      <c r="CT895" t="s">
        <v>121</v>
      </c>
      <c r="CU895" t="s">
        <v>121</v>
      </c>
      <c r="CV895" t="s">
        <v>12208</v>
      </c>
      <c r="CW895" t="str">
        <f>"N/A"</f>
        <v>N/A</v>
      </c>
      <c r="CX895" t="s">
        <v>12209</v>
      </c>
      <c r="CY895" t="s">
        <v>8153</v>
      </c>
      <c r="CZ895" t="s">
        <v>126</v>
      </c>
      <c r="DA895" t="s">
        <v>113</v>
      </c>
      <c r="DB895" t="s">
        <v>113</v>
      </c>
      <c r="DC895" t="s">
        <v>121</v>
      </c>
      <c r="DD895" t="s">
        <v>113</v>
      </c>
      <c r="DE895" t="s">
        <v>1698</v>
      </c>
      <c r="DF895" t="s">
        <v>1699</v>
      </c>
      <c r="DH895" t="s">
        <v>1262</v>
      </c>
      <c r="DI895" t="s">
        <v>1691</v>
      </c>
    </row>
    <row r="896" spans="1:113" ht="15" customHeight="1" x14ac:dyDescent="0.25">
      <c r="A896" t="s">
        <v>12174</v>
      </c>
      <c r="B896" t="s">
        <v>835</v>
      </c>
      <c r="C896" s="1">
        <v>44138.002567476855</v>
      </c>
      <c r="D896" s="1">
        <v>44138</v>
      </c>
      <c r="E896" t="s">
        <v>121</v>
      </c>
      <c r="F896" t="s">
        <v>587</v>
      </c>
      <c r="G896" t="s">
        <v>12786</v>
      </c>
      <c r="H896" t="s">
        <v>131</v>
      </c>
      <c r="I896">
        <v>30</v>
      </c>
      <c r="K896" s="1">
        <v>44228</v>
      </c>
      <c r="L896" s="1">
        <v>44530</v>
      </c>
      <c r="O896" t="s">
        <v>132</v>
      </c>
      <c r="P896" t="s">
        <v>8721</v>
      </c>
      <c r="R896" t="s">
        <v>8722</v>
      </c>
      <c r="T896" t="s">
        <v>6896</v>
      </c>
      <c r="U896" t="s">
        <v>610</v>
      </c>
      <c r="V896" s="3">
        <v>20109</v>
      </c>
      <c r="W896" t="s">
        <v>117</v>
      </c>
      <c r="Y896">
        <v>18667181788</v>
      </c>
      <c r="AA896">
        <v>56173</v>
      </c>
      <c r="AB896" t="s">
        <v>5146</v>
      </c>
      <c r="AC896" t="s">
        <v>8723</v>
      </c>
      <c r="AD896" t="s">
        <v>1459</v>
      </c>
      <c r="AE896" t="s">
        <v>1363</v>
      </c>
      <c r="AF896" t="s">
        <v>8722</v>
      </c>
      <c r="AH896" t="s">
        <v>6896</v>
      </c>
      <c r="AI896" t="s">
        <v>610</v>
      </c>
      <c r="AJ896" s="3">
        <v>20109</v>
      </c>
      <c r="AK896" t="s">
        <v>117</v>
      </c>
      <c r="AM896">
        <v>18667187188</v>
      </c>
      <c r="AO896" t="s">
        <v>1812</v>
      </c>
      <c r="AP896" t="s">
        <v>239</v>
      </c>
      <c r="AQ896" t="s">
        <v>1258</v>
      </c>
      <c r="AR896" t="s">
        <v>164</v>
      </c>
      <c r="AS896" t="s">
        <v>972</v>
      </c>
      <c r="AT896" t="s">
        <v>1811</v>
      </c>
      <c r="AV896" t="s">
        <v>315</v>
      </c>
      <c r="AW896" t="s">
        <v>158</v>
      </c>
      <c r="AX896" s="3">
        <v>75231</v>
      </c>
      <c r="AY896" t="s">
        <v>117</v>
      </c>
      <c r="BA896">
        <v>12145265665</v>
      </c>
      <c r="BC896" t="s">
        <v>1812</v>
      </c>
      <c r="BD896" t="s">
        <v>1262</v>
      </c>
      <c r="BG896" t="s">
        <v>610</v>
      </c>
      <c r="BH896" s="1">
        <v>44130.833333333336</v>
      </c>
      <c r="BI896">
        <v>40</v>
      </c>
      <c r="BJ896">
        <v>0</v>
      </c>
      <c r="BK896">
        <v>8</v>
      </c>
      <c r="BL896">
        <v>8</v>
      </c>
      <c r="BM896">
        <v>8</v>
      </c>
      <c r="BN896">
        <v>8</v>
      </c>
      <c r="BO896">
        <v>8</v>
      </c>
      <c r="BP896">
        <v>0</v>
      </c>
      <c r="BQ896" t="str">
        <f>"7:00 AM"</f>
        <v>7:00 AM</v>
      </c>
      <c r="BR896" t="str">
        <f>"4:00 PM"</f>
        <v>4:00 PM</v>
      </c>
      <c r="BS896" t="s">
        <v>120</v>
      </c>
      <c r="BT896">
        <v>0</v>
      </c>
      <c r="BU896">
        <v>0</v>
      </c>
      <c r="BV896" t="s">
        <v>113</v>
      </c>
      <c r="BW896">
        <v>0</v>
      </c>
      <c r="BX896" t="s">
        <v>2811</v>
      </c>
      <c r="BY896" t="s">
        <v>8724</v>
      </c>
      <c r="CA896" t="s">
        <v>6896</v>
      </c>
      <c r="CB896" t="s">
        <v>610</v>
      </c>
      <c r="CC896" s="3">
        <v>20109</v>
      </c>
      <c r="CD896" t="s">
        <v>5973</v>
      </c>
      <c r="CE896" t="s">
        <v>1652</v>
      </c>
      <c r="CF896" s="4">
        <v>16.260000000000002</v>
      </c>
      <c r="CH896" s="4">
        <v>16.260000000000002</v>
      </c>
      <c r="CJ896" t="s">
        <v>123</v>
      </c>
      <c r="CL896" t="s">
        <v>8725</v>
      </c>
      <c r="CO896" t="s">
        <v>124</v>
      </c>
      <c r="CP896" t="s">
        <v>121</v>
      </c>
      <c r="CQ896" t="s">
        <v>121</v>
      </c>
      <c r="CR896" t="s">
        <v>121</v>
      </c>
      <c r="CS896" t="s">
        <v>121</v>
      </c>
      <c r="CT896" t="s">
        <v>121</v>
      </c>
      <c r="CU896" t="s">
        <v>121</v>
      </c>
      <c r="CV896" t="s">
        <v>12175</v>
      </c>
      <c r="CW896" t="str">
        <f>"N/A"</f>
        <v>N/A</v>
      </c>
      <c r="CX896" t="s">
        <v>8727</v>
      </c>
      <c r="CY896" t="s">
        <v>2817</v>
      </c>
      <c r="CZ896" t="s">
        <v>126</v>
      </c>
      <c r="DA896" t="s">
        <v>113</v>
      </c>
      <c r="DB896" t="s">
        <v>113</v>
      </c>
      <c r="DC896" t="s">
        <v>121</v>
      </c>
      <c r="DD896" t="s">
        <v>113</v>
      </c>
      <c r="DE896" t="s">
        <v>1814</v>
      </c>
      <c r="DF896" t="s">
        <v>1815</v>
      </c>
      <c r="DH896" t="s">
        <v>1262</v>
      </c>
      <c r="DI896" t="s">
        <v>1812</v>
      </c>
    </row>
    <row r="897" spans="1:113" ht="15" customHeight="1" x14ac:dyDescent="0.25">
      <c r="A897" t="s">
        <v>11485</v>
      </c>
      <c r="B897" t="s">
        <v>129</v>
      </c>
      <c r="C897" s="1">
        <v>44138.00332314815</v>
      </c>
      <c r="D897" s="1">
        <v>44179</v>
      </c>
      <c r="E897" t="s">
        <v>121</v>
      </c>
      <c r="F897" t="s">
        <v>587</v>
      </c>
      <c r="G897" t="s">
        <v>12786</v>
      </c>
      <c r="H897" t="s">
        <v>131</v>
      </c>
      <c r="I897">
        <v>5</v>
      </c>
      <c r="J897">
        <v>5</v>
      </c>
      <c r="K897" s="1">
        <v>44228</v>
      </c>
      <c r="L897" s="1">
        <v>44530</v>
      </c>
      <c r="M897" s="1">
        <v>44228</v>
      </c>
      <c r="N897" s="1">
        <v>44530</v>
      </c>
      <c r="O897" t="s">
        <v>115</v>
      </c>
      <c r="P897" t="s">
        <v>11486</v>
      </c>
      <c r="R897" t="s">
        <v>11487</v>
      </c>
      <c r="T897" t="s">
        <v>11488</v>
      </c>
      <c r="U897" t="s">
        <v>541</v>
      </c>
      <c r="V897" s="3">
        <v>70433</v>
      </c>
      <c r="W897" t="s">
        <v>117</v>
      </c>
      <c r="Y897">
        <v>19858925007</v>
      </c>
      <c r="AA897">
        <v>81222</v>
      </c>
      <c r="AB897" t="s">
        <v>11489</v>
      </c>
      <c r="AC897" t="s">
        <v>6401</v>
      </c>
      <c r="AE897" t="s">
        <v>263</v>
      </c>
      <c r="AF897" t="s">
        <v>11487</v>
      </c>
      <c r="AH897" t="s">
        <v>11488</v>
      </c>
      <c r="AI897" t="s">
        <v>541</v>
      </c>
      <c r="AJ897" s="3">
        <v>70433</v>
      </c>
      <c r="AK897" t="s">
        <v>117</v>
      </c>
      <c r="AM897">
        <v>19858925007</v>
      </c>
      <c r="AO897" t="s">
        <v>124</v>
      </c>
      <c r="AP897" t="s">
        <v>239</v>
      </c>
      <c r="AQ897" t="s">
        <v>1258</v>
      </c>
      <c r="AR897" t="s">
        <v>164</v>
      </c>
      <c r="AS897" t="s">
        <v>972</v>
      </c>
      <c r="AT897" t="s">
        <v>1690</v>
      </c>
      <c r="AU897" t="s">
        <v>1260</v>
      </c>
      <c r="AV897" t="s">
        <v>329</v>
      </c>
      <c r="AW897" t="s">
        <v>158</v>
      </c>
      <c r="AX897" s="3">
        <v>75231</v>
      </c>
      <c r="AY897" t="s">
        <v>117</v>
      </c>
      <c r="BA897">
        <v>12145265665</v>
      </c>
      <c r="BC897" t="s">
        <v>1691</v>
      </c>
      <c r="BD897" t="s">
        <v>1262</v>
      </c>
      <c r="BG897" t="s">
        <v>541</v>
      </c>
      <c r="BH897" s="1">
        <v>44133.833333333336</v>
      </c>
      <c r="BI897">
        <v>40</v>
      </c>
      <c r="BJ897">
        <v>0</v>
      </c>
      <c r="BK897">
        <v>8</v>
      </c>
      <c r="BL897">
        <v>8</v>
      </c>
      <c r="BM897">
        <v>8</v>
      </c>
      <c r="BN897">
        <v>8</v>
      </c>
      <c r="BO897">
        <v>8</v>
      </c>
      <c r="BP897">
        <v>0</v>
      </c>
      <c r="BQ897" t="str">
        <f>"6:30 AM"</f>
        <v>6:30 AM</v>
      </c>
      <c r="BR897" t="str">
        <f>"3:30 PM"</f>
        <v>3:30 PM</v>
      </c>
      <c r="BS897" t="s">
        <v>120</v>
      </c>
      <c r="BT897">
        <v>0</v>
      </c>
      <c r="BU897">
        <v>0</v>
      </c>
      <c r="BV897" t="s">
        <v>113</v>
      </c>
      <c r="BW897">
        <v>0</v>
      </c>
      <c r="BX897" s="2" t="s">
        <v>11490</v>
      </c>
      <c r="BY897" t="s">
        <v>11487</v>
      </c>
      <c r="CA897" t="s">
        <v>11488</v>
      </c>
      <c r="CB897" t="s">
        <v>541</v>
      </c>
      <c r="CC897" s="3">
        <v>70433</v>
      </c>
      <c r="CD897" t="s">
        <v>3476</v>
      </c>
      <c r="CE897" t="s">
        <v>3477</v>
      </c>
      <c r="CF897" s="4">
        <v>12.7</v>
      </c>
      <c r="CG897" s="4">
        <v>12.7</v>
      </c>
      <c r="CH897" s="4">
        <v>19.05</v>
      </c>
      <c r="CI897" s="4">
        <v>19.05</v>
      </c>
      <c r="CJ897" t="s">
        <v>123</v>
      </c>
      <c r="CK897" t="s">
        <v>1267</v>
      </c>
      <c r="CL897" t="s">
        <v>11491</v>
      </c>
      <c r="CO897" t="s">
        <v>124</v>
      </c>
      <c r="CP897" t="s">
        <v>113</v>
      </c>
      <c r="CQ897" t="s">
        <v>121</v>
      </c>
      <c r="CR897" t="s">
        <v>121</v>
      </c>
      <c r="CS897" t="s">
        <v>121</v>
      </c>
      <c r="CT897" t="s">
        <v>121</v>
      </c>
      <c r="CU897" t="s">
        <v>113</v>
      </c>
      <c r="CV897" t="s">
        <v>124</v>
      </c>
      <c r="CW897" t="str">
        <f>"19856453545"</f>
        <v>19856453545</v>
      </c>
      <c r="CX897" t="s">
        <v>11492</v>
      </c>
      <c r="CY897" t="s">
        <v>1133</v>
      </c>
      <c r="CZ897" t="s">
        <v>126</v>
      </c>
      <c r="DA897" t="s">
        <v>113</v>
      </c>
      <c r="DB897" t="s">
        <v>113</v>
      </c>
      <c r="DC897" t="s">
        <v>121</v>
      </c>
      <c r="DD897" t="s">
        <v>113</v>
      </c>
      <c r="DE897" t="s">
        <v>1698</v>
      </c>
      <c r="DF897" t="s">
        <v>1699</v>
      </c>
      <c r="DH897" t="s">
        <v>1262</v>
      </c>
      <c r="DI897" t="s">
        <v>1691</v>
      </c>
    </row>
    <row r="898" spans="1:113" ht="15" customHeight="1" x14ac:dyDescent="0.25">
      <c r="A898" t="s">
        <v>12210</v>
      </c>
      <c r="B898" t="s">
        <v>129</v>
      </c>
      <c r="C898" s="1">
        <v>44138.002711111112</v>
      </c>
      <c r="D898" s="1">
        <v>44179</v>
      </c>
      <c r="E898" t="s">
        <v>121</v>
      </c>
      <c r="F898" t="s">
        <v>587</v>
      </c>
      <c r="G898" t="s">
        <v>12786</v>
      </c>
      <c r="H898" t="s">
        <v>131</v>
      </c>
      <c r="I898">
        <v>30</v>
      </c>
      <c r="J898">
        <v>30</v>
      </c>
      <c r="K898" s="1">
        <v>44228</v>
      </c>
      <c r="L898" s="1">
        <v>44530</v>
      </c>
      <c r="M898" s="1">
        <v>44228</v>
      </c>
      <c r="N898" s="1">
        <v>44530</v>
      </c>
      <c r="O898" t="s">
        <v>132</v>
      </c>
      <c r="P898" t="s">
        <v>12211</v>
      </c>
      <c r="R898" t="s">
        <v>12212</v>
      </c>
      <c r="T898" t="s">
        <v>5993</v>
      </c>
      <c r="U898" t="s">
        <v>3748</v>
      </c>
      <c r="V898" s="3">
        <v>66223</v>
      </c>
      <c r="W898" t="s">
        <v>117</v>
      </c>
      <c r="Y898">
        <v>19136851000</v>
      </c>
      <c r="AA898">
        <v>56173</v>
      </c>
      <c r="AB898" t="s">
        <v>12213</v>
      </c>
      <c r="AC898" t="s">
        <v>948</v>
      </c>
      <c r="AE898" t="s">
        <v>161</v>
      </c>
      <c r="AF898" t="s">
        <v>12212</v>
      </c>
      <c r="AH898" t="s">
        <v>5993</v>
      </c>
      <c r="AI898" t="s">
        <v>3748</v>
      </c>
      <c r="AJ898" s="3">
        <v>66223</v>
      </c>
      <c r="AK898" t="s">
        <v>117</v>
      </c>
      <c r="AM898">
        <v>19136851000</v>
      </c>
      <c r="AO898" t="s">
        <v>124</v>
      </c>
      <c r="AP898" t="s">
        <v>239</v>
      </c>
      <c r="AQ898" t="s">
        <v>1258</v>
      </c>
      <c r="AR898" t="s">
        <v>164</v>
      </c>
      <c r="AS898" t="s">
        <v>972</v>
      </c>
      <c r="AT898" t="s">
        <v>1811</v>
      </c>
      <c r="AV898" t="s">
        <v>315</v>
      </c>
      <c r="AW898" t="s">
        <v>158</v>
      </c>
      <c r="AX898" s="3">
        <v>75231</v>
      </c>
      <c r="AY898" t="s">
        <v>117</v>
      </c>
      <c r="AZ898" t="s">
        <v>5214</v>
      </c>
      <c r="BA898">
        <v>12145265665</v>
      </c>
      <c r="BC898" t="s">
        <v>1812</v>
      </c>
      <c r="BD898" t="s">
        <v>1262</v>
      </c>
      <c r="BG898" t="s">
        <v>3748</v>
      </c>
      <c r="BH898" s="1">
        <v>44130.833333333336</v>
      </c>
      <c r="BI898">
        <v>40</v>
      </c>
      <c r="BJ898">
        <v>0</v>
      </c>
      <c r="BK898">
        <v>8</v>
      </c>
      <c r="BL898">
        <v>8</v>
      </c>
      <c r="BM898">
        <v>8</v>
      </c>
      <c r="BN898">
        <v>8</v>
      </c>
      <c r="BO898">
        <v>8</v>
      </c>
      <c r="BP898">
        <v>0</v>
      </c>
      <c r="BQ898" t="str">
        <f>"8:00 AM"</f>
        <v>8:00 AM</v>
      </c>
      <c r="BR898" t="str">
        <f>"5:00 PM"</f>
        <v>5:00 PM</v>
      </c>
      <c r="BS898" t="s">
        <v>120</v>
      </c>
      <c r="BT898">
        <v>0</v>
      </c>
      <c r="BU898">
        <v>0</v>
      </c>
      <c r="BV898" t="s">
        <v>113</v>
      </c>
      <c r="BW898">
        <v>0</v>
      </c>
      <c r="BX898" t="s">
        <v>1816</v>
      </c>
      <c r="BY898" t="s">
        <v>12212</v>
      </c>
      <c r="CA898" t="s">
        <v>5993</v>
      </c>
      <c r="CB898" t="s">
        <v>3748</v>
      </c>
      <c r="CC898" s="3">
        <v>66223</v>
      </c>
      <c r="CD898" t="s">
        <v>3754</v>
      </c>
      <c r="CE898" t="s">
        <v>3270</v>
      </c>
      <c r="CF898" s="4">
        <v>18.02</v>
      </c>
      <c r="CH898" s="4">
        <v>27.03</v>
      </c>
      <c r="CJ898" t="s">
        <v>123</v>
      </c>
      <c r="CK898" t="s">
        <v>1653</v>
      </c>
      <c r="CL898" t="s">
        <v>12214</v>
      </c>
      <c r="CO898" t="s">
        <v>124</v>
      </c>
      <c r="CP898" t="s">
        <v>121</v>
      </c>
      <c r="CQ898" t="s">
        <v>121</v>
      </c>
      <c r="CR898" t="s">
        <v>121</v>
      </c>
      <c r="CS898" t="s">
        <v>121</v>
      </c>
      <c r="CT898" t="s">
        <v>121</v>
      </c>
      <c r="CU898" t="s">
        <v>113</v>
      </c>
      <c r="CV898" t="s">
        <v>120</v>
      </c>
      <c r="CW898" t="str">
        <f>"N/A"</f>
        <v>N/A</v>
      </c>
      <c r="CX898" t="s">
        <v>12215</v>
      </c>
      <c r="CY898" t="s">
        <v>12216</v>
      </c>
      <c r="CZ898" t="s">
        <v>126</v>
      </c>
      <c r="DA898" t="s">
        <v>113</v>
      </c>
      <c r="DB898" t="s">
        <v>113</v>
      </c>
      <c r="DC898" t="s">
        <v>121</v>
      </c>
      <c r="DD898" t="s">
        <v>113</v>
      </c>
      <c r="DE898" t="s">
        <v>1814</v>
      </c>
      <c r="DF898" t="s">
        <v>1815</v>
      </c>
      <c r="DH898" t="s">
        <v>1262</v>
      </c>
      <c r="DI898" t="s">
        <v>1812</v>
      </c>
    </row>
    <row r="899" spans="1:113" ht="15" customHeight="1" x14ac:dyDescent="0.25">
      <c r="A899" t="s">
        <v>5850</v>
      </c>
      <c r="B899" t="s">
        <v>129</v>
      </c>
      <c r="C899" s="1">
        <v>44138.003043287034</v>
      </c>
      <c r="D899" s="1">
        <v>44179</v>
      </c>
      <c r="E899" t="s">
        <v>121</v>
      </c>
      <c r="F899" t="s">
        <v>587</v>
      </c>
      <c r="G899" t="s">
        <v>12786</v>
      </c>
      <c r="H899" t="s">
        <v>131</v>
      </c>
      <c r="I899">
        <v>5</v>
      </c>
      <c r="J899">
        <v>5</v>
      </c>
      <c r="K899" s="1">
        <v>44228</v>
      </c>
      <c r="L899" s="1">
        <v>44530</v>
      </c>
      <c r="M899" s="1">
        <v>44228</v>
      </c>
      <c r="N899" s="1">
        <v>44530</v>
      </c>
      <c r="O899" t="s">
        <v>132</v>
      </c>
      <c r="P899" t="s">
        <v>5851</v>
      </c>
      <c r="R899" t="s">
        <v>5852</v>
      </c>
      <c r="T899" t="s">
        <v>2924</v>
      </c>
      <c r="U899" t="s">
        <v>716</v>
      </c>
      <c r="V899" s="3">
        <v>10605</v>
      </c>
      <c r="W899" t="s">
        <v>117</v>
      </c>
      <c r="Y899">
        <v>19146810577</v>
      </c>
      <c r="AA899">
        <v>56173</v>
      </c>
      <c r="AB899" t="s">
        <v>5853</v>
      </c>
      <c r="AC899" t="s">
        <v>5854</v>
      </c>
      <c r="AE899" t="s">
        <v>263</v>
      </c>
      <c r="AF899" t="s">
        <v>5855</v>
      </c>
      <c r="AH899" t="s">
        <v>2924</v>
      </c>
      <c r="AI899" t="s">
        <v>716</v>
      </c>
      <c r="AJ899" s="3">
        <v>10605</v>
      </c>
      <c r="AK899" t="s">
        <v>117</v>
      </c>
      <c r="AM899">
        <v>19146810577</v>
      </c>
      <c r="AO899" t="s">
        <v>124</v>
      </c>
      <c r="AP899" t="s">
        <v>239</v>
      </c>
      <c r="AQ899" t="s">
        <v>1258</v>
      </c>
      <c r="AR899" t="s">
        <v>164</v>
      </c>
      <c r="AS899" t="s">
        <v>972</v>
      </c>
      <c r="AT899" t="s">
        <v>1690</v>
      </c>
      <c r="AU899" t="s">
        <v>1260</v>
      </c>
      <c r="AV899" t="s">
        <v>329</v>
      </c>
      <c r="AW899" t="s">
        <v>158</v>
      </c>
      <c r="AX899" s="3">
        <v>75231</v>
      </c>
      <c r="AY899" t="s">
        <v>117</v>
      </c>
      <c r="BA899">
        <v>12145265665</v>
      </c>
      <c r="BC899" t="s">
        <v>1691</v>
      </c>
      <c r="BD899" t="s">
        <v>1262</v>
      </c>
      <c r="BG899" t="s">
        <v>716</v>
      </c>
      <c r="BH899" s="1">
        <v>44133.833333333336</v>
      </c>
      <c r="BI899">
        <v>40</v>
      </c>
      <c r="BJ899">
        <v>0</v>
      </c>
      <c r="BK899">
        <v>8</v>
      </c>
      <c r="BL899">
        <v>8</v>
      </c>
      <c r="BM899">
        <v>8</v>
      </c>
      <c r="BN899">
        <v>8</v>
      </c>
      <c r="BO899">
        <v>8</v>
      </c>
      <c r="BP899">
        <v>0</v>
      </c>
      <c r="BQ899" t="str">
        <f>"7:00 AM"</f>
        <v>7:00 AM</v>
      </c>
      <c r="BR899" t="str">
        <f>"4:00 PM"</f>
        <v>4:00 PM</v>
      </c>
      <c r="BS899" t="s">
        <v>120</v>
      </c>
      <c r="BT899">
        <v>0</v>
      </c>
      <c r="BU899">
        <v>0</v>
      </c>
      <c r="BV899" t="s">
        <v>113</v>
      </c>
      <c r="BW899">
        <v>0</v>
      </c>
      <c r="BX899" s="2" t="s">
        <v>5856</v>
      </c>
      <c r="BY899" t="s">
        <v>5852</v>
      </c>
      <c r="CA899" t="s">
        <v>2924</v>
      </c>
      <c r="CB899" t="s">
        <v>716</v>
      </c>
      <c r="CC899" s="3">
        <v>10605</v>
      </c>
      <c r="CD899" t="s">
        <v>2748</v>
      </c>
      <c r="CE899" t="s">
        <v>1845</v>
      </c>
      <c r="CF899" s="4">
        <v>17.75</v>
      </c>
      <c r="CG899" s="4">
        <v>17.75</v>
      </c>
      <c r="CH899" s="4">
        <v>26.63</v>
      </c>
      <c r="CI899" s="4">
        <v>26.63</v>
      </c>
      <c r="CJ899" t="s">
        <v>123</v>
      </c>
      <c r="CK899" t="s">
        <v>2382</v>
      </c>
      <c r="CL899" t="s">
        <v>5857</v>
      </c>
      <c r="CO899" t="s">
        <v>124</v>
      </c>
      <c r="CP899" t="s">
        <v>121</v>
      </c>
      <c r="CQ899" t="s">
        <v>121</v>
      </c>
      <c r="CR899" t="s">
        <v>121</v>
      </c>
      <c r="CS899" t="s">
        <v>121</v>
      </c>
      <c r="CT899" t="s">
        <v>121</v>
      </c>
      <c r="CU899" t="s">
        <v>113</v>
      </c>
      <c r="CV899" t="s">
        <v>124</v>
      </c>
      <c r="CW899" t="str">
        <f>"19149953910"</f>
        <v>19149953910</v>
      </c>
      <c r="CX899" t="s">
        <v>5858</v>
      </c>
      <c r="CY899" t="s">
        <v>124</v>
      </c>
      <c r="CZ899" t="s">
        <v>126</v>
      </c>
      <c r="DA899" t="s">
        <v>113</v>
      </c>
      <c r="DB899" t="s">
        <v>113</v>
      </c>
      <c r="DC899" t="s">
        <v>121</v>
      </c>
      <c r="DD899" t="s">
        <v>113</v>
      </c>
      <c r="DE899" t="s">
        <v>1698</v>
      </c>
      <c r="DF899" t="s">
        <v>1699</v>
      </c>
      <c r="DH899" t="s">
        <v>1262</v>
      </c>
      <c r="DI899" t="s">
        <v>1691</v>
      </c>
    </row>
    <row r="900" spans="1:113" ht="15" customHeight="1" x14ac:dyDescent="0.25">
      <c r="A900" t="s">
        <v>12746</v>
      </c>
      <c r="B900" t="s">
        <v>129</v>
      </c>
      <c r="C900" s="1">
        <v>44138.00287546296</v>
      </c>
      <c r="D900" s="1">
        <v>44180</v>
      </c>
      <c r="E900" t="s">
        <v>121</v>
      </c>
      <c r="F900" t="s">
        <v>587</v>
      </c>
      <c r="G900" t="s">
        <v>12786</v>
      </c>
      <c r="H900" t="s">
        <v>131</v>
      </c>
      <c r="I900">
        <v>14</v>
      </c>
      <c r="J900">
        <v>14</v>
      </c>
      <c r="K900" s="1">
        <v>44228</v>
      </c>
      <c r="L900" s="1">
        <v>44530</v>
      </c>
      <c r="M900" s="1">
        <v>44228</v>
      </c>
      <c r="N900" s="1">
        <v>44530</v>
      </c>
      <c r="O900" t="s">
        <v>132</v>
      </c>
      <c r="P900" t="s">
        <v>12747</v>
      </c>
      <c r="R900" t="s">
        <v>12748</v>
      </c>
      <c r="T900" t="s">
        <v>10825</v>
      </c>
      <c r="U900" t="s">
        <v>1047</v>
      </c>
      <c r="V900" s="3">
        <v>65202</v>
      </c>
      <c r="W900" t="s">
        <v>117</v>
      </c>
      <c r="Y900">
        <v>15734454465</v>
      </c>
      <c r="AA900">
        <v>56173</v>
      </c>
      <c r="AB900" t="s">
        <v>12749</v>
      </c>
      <c r="AC900" t="s">
        <v>12750</v>
      </c>
      <c r="AE900" t="s">
        <v>263</v>
      </c>
      <c r="AF900" t="s">
        <v>12748</v>
      </c>
      <c r="AH900" t="s">
        <v>10825</v>
      </c>
      <c r="AI900" t="s">
        <v>1047</v>
      </c>
      <c r="AJ900" s="3">
        <v>65202</v>
      </c>
      <c r="AK900" t="s">
        <v>117</v>
      </c>
      <c r="AM900">
        <v>15734454465</v>
      </c>
      <c r="AO900" t="s">
        <v>124</v>
      </c>
      <c r="AP900" t="s">
        <v>239</v>
      </c>
      <c r="AQ900" t="s">
        <v>1258</v>
      </c>
      <c r="AR900" t="s">
        <v>164</v>
      </c>
      <c r="AS900" t="s">
        <v>972</v>
      </c>
      <c r="AT900" t="s">
        <v>1811</v>
      </c>
      <c r="AV900" t="s">
        <v>315</v>
      </c>
      <c r="AW900" t="s">
        <v>158</v>
      </c>
      <c r="AX900" s="3">
        <v>75231</v>
      </c>
      <c r="AY900" t="s">
        <v>117</v>
      </c>
      <c r="BA900">
        <v>12145265665</v>
      </c>
      <c r="BC900" t="s">
        <v>1812</v>
      </c>
      <c r="BD900" t="s">
        <v>1262</v>
      </c>
      <c r="BG900" t="s">
        <v>1047</v>
      </c>
      <c r="BH900" s="1">
        <v>44130.833333333336</v>
      </c>
      <c r="BI900">
        <v>40</v>
      </c>
      <c r="BJ900">
        <v>0</v>
      </c>
      <c r="BK900">
        <v>8</v>
      </c>
      <c r="BL900">
        <v>8</v>
      </c>
      <c r="BM900">
        <v>8</v>
      </c>
      <c r="BN900">
        <v>8</v>
      </c>
      <c r="BO900">
        <v>8</v>
      </c>
      <c r="BP900">
        <v>0</v>
      </c>
      <c r="BQ900" t="str">
        <f>"8:00 AM"</f>
        <v>8:00 AM</v>
      </c>
      <c r="BR900" t="str">
        <f>"5:00 PM"</f>
        <v>5:00 PM</v>
      </c>
      <c r="BS900" t="s">
        <v>120</v>
      </c>
      <c r="BT900">
        <v>0</v>
      </c>
      <c r="BU900">
        <v>0</v>
      </c>
      <c r="BV900" t="s">
        <v>113</v>
      </c>
      <c r="BW900">
        <v>0</v>
      </c>
      <c r="BX900" t="s">
        <v>8046</v>
      </c>
      <c r="BY900" t="s">
        <v>12748</v>
      </c>
      <c r="CA900" t="s">
        <v>10825</v>
      </c>
      <c r="CB900" t="s">
        <v>1047</v>
      </c>
      <c r="CC900" s="3">
        <v>65202</v>
      </c>
      <c r="CD900" t="s">
        <v>2576</v>
      </c>
      <c r="CE900" t="s">
        <v>12751</v>
      </c>
      <c r="CF900" s="4">
        <v>14.2</v>
      </c>
      <c r="CH900" s="4">
        <v>21.3</v>
      </c>
      <c r="CJ900" t="s">
        <v>123</v>
      </c>
      <c r="CK900" t="s">
        <v>1653</v>
      </c>
      <c r="CL900" t="s">
        <v>12752</v>
      </c>
      <c r="CO900" t="s">
        <v>124</v>
      </c>
      <c r="CP900" t="s">
        <v>121</v>
      </c>
      <c r="CQ900" t="s">
        <v>121</v>
      </c>
      <c r="CR900" t="s">
        <v>121</v>
      </c>
      <c r="CS900" t="s">
        <v>121</v>
      </c>
      <c r="CT900" t="s">
        <v>121</v>
      </c>
      <c r="CU900" t="s">
        <v>113</v>
      </c>
      <c r="CV900" t="s">
        <v>120</v>
      </c>
      <c r="CW900" t="str">
        <f>"N/A"</f>
        <v>N/A</v>
      </c>
      <c r="CX900" t="s">
        <v>12753</v>
      </c>
      <c r="CY900" t="s">
        <v>5219</v>
      </c>
      <c r="CZ900" t="s">
        <v>126</v>
      </c>
      <c r="DA900" t="s">
        <v>113</v>
      </c>
      <c r="DB900" t="s">
        <v>113</v>
      </c>
      <c r="DC900" t="s">
        <v>121</v>
      </c>
      <c r="DD900" t="s">
        <v>113</v>
      </c>
      <c r="DE900" t="s">
        <v>1814</v>
      </c>
      <c r="DF900" t="s">
        <v>1815</v>
      </c>
      <c r="DH900" t="s">
        <v>1262</v>
      </c>
      <c r="DI900" t="s">
        <v>1812</v>
      </c>
    </row>
    <row r="901" spans="1:113" ht="15" customHeight="1" x14ac:dyDescent="0.25">
      <c r="A901" t="s">
        <v>9368</v>
      </c>
      <c r="B901" t="s">
        <v>835</v>
      </c>
      <c r="C901" s="1">
        <v>44138.271163888887</v>
      </c>
      <c r="D901" s="1">
        <v>44158</v>
      </c>
      <c r="E901" t="s">
        <v>113</v>
      </c>
      <c r="F901" t="s">
        <v>964</v>
      </c>
      <c r="G901" t="s">
        <v>12786</v>
      </c>
      <c r="H901" t="s">
        <v>131</v>
      </c>
      <c r="I901">
        <v>30</v>
      </c>
      <c r="K901" s="1">
        <v>44221</v>
      </c>
      <c r="L901" s="1">
        <v>44493</v>
      </c>
      <c r="O901" t="s">
        <v>115</v>
      </c>
      <c r="P901" t="s">
        <v>9369</v>
      </c>
      <c r="R901" t="s">
        <v>1289</v>
      </c>
      <c r="S901" t="s">
        <v>1290</v>
      </c>
      <c r="T901" t="s">
        <v>1291</v>
      </c>
      <c r="U901" t="s">
        <v>1292</v>
      </c>
      <c r="V901" s="3">
        <v>19422</v>
      </c>
      <c r="W901" t="s">
        <v>117</v>
      </c>
      <c r="Y901">
        <v>18182252323</v>
      </c>
      <c r="AA901">
        <v>56173</v>
      </c>
      <c r="AB901" t="s">
        <v>1293</v>
      </c>
      <c r="AC901" t="s">
        <v>1475</v>
      </c>
      <c r="AE901" t="s">
        <v>1476</v>
      </c>
      <c r="AF901" t="s">
        <v>1477</v>
      </c>
      <c r="AG901" t="s">
        <v>1290</v>
      </c>
      <c r="AH901" t="s">
        <v>1291</v>
      </c>
      <c r="AI901" t="s">
        <v>1292</v>
      </c>
      <c r="AJ901" s="3">
        <v>19422</v>
      </c>
      <c r="AK901" t="s">
        <v>117</v>
      </c>
      <c r="AM901">
        <v>18182252323</v>
      </c>
      <c r="AO901" t="s">
        <v>1478</v>
      </c>
      <c r="AP901" t="s">
        <v>141</v>
      </c>
      <c r="AQ901" t="s">
        <v>1297</v>
      </c>
      <c r="AR901" t="s">
        <v>1298</v>
      </c>
      <c r="AS901" t="s">
        <v>1014</v>
      </c>
      <c r="AT901" t="s">
        <v>1299</v>
      </c>
      <c r="AU901" t="s">
        <v>1300</v>
      </c>
      <c r="AV901" t="s">
        <v>1301</v>
      </c>
      <c r="AW901" t="s">
        <v>716</v>
      </c>
      <c r="AX901" s="3">
        <v>12207</v>
      </c>
      <c r="AY901" t="s">
        <v>117</v>
      </c>
      <c r="BA901">
        <v>15187012770</v>
      </c>
      <c r="BC901" t="s">
        <v>1479</v>
      </c>
      <c r="BD901" t="s">
        <v>1480</v>
      </c>
      <c r="BE901" t="s">
        <v>716</v>
      </c>
      <c r="BF901" t="s">
        <v>1481</v>
      </c>
      <c r="BG901" t="s">
        <v>158</v>
      </c>
      <c r="BH901" s="1">
        <v>44136.791666666664</v>
      </c>
      <c r="BI901">
        <v>40</v>
      </c>
      <c r="BJ901">
        <v>0</v>
      </c>
      <c r="BK901">
        <v>8</v>
      </c>
      <c r="BL901">
        <v>8</v>
      </c>
      <c r="BM901">
        <v>8</v>
      </c>
      <c r="BN901">
        <v>8</v>
      </c>
      <c r="BO901">
        <v>8</v>
      </c>
      <c r="BP901">
        <v>0</v>
      </c>
      <c r="BQ901" t="str">
        <f>"7:00 AM"</f>
        <v>7:00 AM</v>
      </c>
      <c r="BR901" t="str">
        <f>"3:30 PM"</f>
        <v>3:30 PM</v>
      </c>
      <c r="BS901" t="s">
        <v>120</v>
      </c>
      <c r="BT901">
        <v>0</v>
      </c>
      <c r="BU901">
        <v>0</v>
      </c>
      <c r="BV901" t="s">
        <v>113</v>
      </c>
      <c r="BW901">
        <v>0</v>
      </c>
      <c r="BX901" t="s">
        <v>1305</v>
      </c>
      <c r="BY901" t="s">
        <v>9370</v>
      </c>
      <c r="CA901" t="s">
        <v>1601</v>
      </c>
      <c r="CB901" t="s">
        <v>158</v>
      </c>
      <c r="CC901" s="3">
        <v>76092</v>
      </c>
      <c r="CD901" t="s">
        <v>1611</v>
      </c>
      <c r="CE901" t="s">
        <v>1090</v>
      </c>
      <c r="CF901" s="4">
        <v>15.23</v>
      </c>
      <c r="CH901" s="4">
        <v>22.85</v>
      </c>
      <c r="CJ901" t="s">
        <v>123</v>
      </c>
      <c r="CK901" t="s">
        <v>1310</v>
      </c>
      <c r="CL901" t="s">
        <v>9371</v>
      </c>
      <c r="CO901" t="s">
        <v>124</v>
      </c>
      <c r="CP901" t="s">
        <v>121</v>
      </c>
      <c r="CQ901" t="s">
        <v>121</v>
      </c>
      <c r="CR901" t="s">
        <v>121</v>
      </c>
      <c r="CS901" t="s">
        <v>113</v>
      </c>
      <c r="CT901" t="s">
        <v>121</v>
      </c>
      <c r="CU901" t="s">
        <v>113</v>
      </c>
      <c r="CV901" t="s">
        <v>1312</v>
      </c>
      <c r="CW901" t="str">
        <f>"18174304848"</f>
        <v>18174304848</v>
      </c>
      <c r="CX901" t="s">
        <v>9372</v>
      </c>
      <c r="CY901" t="s">
        <v>124</v>
      </c>
      <c r="CZ901" t="s">
        <v>126</v>
      </c>
      <c r="DA901" t="s">
        <v>113</v>
      </c>
      <c r="DB901" t="s">
        <v>113</v>
      </c>
      <c r="DC901" t="s">
        <v>121</v>
      </c>
      <c r="DD901" t="s">
        <v>113</v>
      </c>
      <c r="DE901" t="s">
        <v>1488</v>
      </c>
      <c r="DF901" t="s">
        <v>1489</v>
      </c>
      <c r="DH901" t="s">
        <v>1480</v>
      </c>
      <c r="DI901" t="s">
        <v>1479</v>
      </c>
    </row>
    <row r="902" spans="1:113" ht="15" customHeight="1" x14ac:dyDescent="0.25">
      <c r="A902" t="s">
        <v>3639</v>
      </c>
      <c r="B902" t="s">
        <v>835</v>
      </c>
      <c r="C902" s="1">
        <v>44138.317736458332</v>
      </c>
      <c r="D902" s="1">
        <v>44155</v>
      </c>
      <c r="E902" t="s">
        <v>113</v>
      </c>
      <c r="F902" t="s">
        <v>964</v>
      </c>
      <c r="G902" t="s">
        <v>12786</v>
      </c>
      <c r="H902" t="s">
        <v>131</v>
      </c>
      <c r="I902">
        <v>10</v>
      </c>
      <c r="K902" s="1">
        <v>44221</v>
      </c>
      <c r="L902" s="1">
        <v>44493</v>
      </c>
      <c r="O902" t="s">
        <v>115</v>
      </c>
      <c r="P902" t="s">
        <v>3640</v>
      </c>
      <c r="R902" t="s">
        <v>1289</v>
      </c>
      <c r="S902" t="s">
        <v>1290</v>
      </c>
      <c r="T902" t="s">
        <v>1291</v>
      </c>
      <c r="U902" t="s">
        <v>1292</v>
      </c>
      <c r="V902" s="3">
        <v>19422</v>
      </c>
      <c r="W902" t="s">
        <v>117</v>
      </c>
      <c r="Y902">
        <v>18182252323</v>
      </c>
      <c r="AA902">
        <v>56173</v>
      </c>
      <c r="AB902" t="s">
        <v>1293</v>
      </c>
      <c r="AC902" t="s">
        <v>1475</v>
      </c>
      <c r="AE902" t="s">
        <v>1476</v>
      </c>
      <c r="AF902" t="s">
        <v>1477</v>
      </c>
      <c r="AG902" t="s">
        <v>1290</v>
      </c>
      <c r="AH902" t="s">
        <v>1291</v>
      </c>
      <c r="AI902" t="s">
        <v>1292</v>
      </c>
      <c r="AJ902" s="3">
        <v>19422</v>
      </c>
      <c r="AK902" t="s">
        <v>117</v>
      </c>
      <c r="AM902">
        <v>18182252323</v>
      </c>
      <c r="AO902" t="s">
        <v>1478</v>
      </c>
      <c r="AP902" t="s">
        <v>141</v>
      </c>
      <c r="AQ902" t="s">
        <v>1297</v>
      </c>
      <c r="AR902" t="s">
        <v>1298</v>
      </c>
      <c r="AS902" t="s">
        <v>1014</v>
      </c>
      <c r="AT902" t="s">
        <v>1299</v>
      </c>
      <c r="AU902" t="s">
        <v>1300</v>
      </c>
      <c r="AV902" t="s">
        <v>1301</v>
      </c>
      <c r="AW902" t="s">
        <v>716</v>
      </c>
      <c r="AX902" s="3">
        <v>12207</v>
      </c>
      <c r="AY902" t="s">
        <v>117</v>
      </c>
      <c r="BA902">
        <v>15187012770</v>
      </c>
      <c r="BC902" t="s">
        <v>1479</v>
      </c>
      <c r="BD902" t="s">
        <v>1480</v>
      </c>
      <c r="BE902" t="s">
        <v>716</v>
      </c>
      <c r="BF902" t="s">
        <v>1481</v>
      </c>
      <c r="BG902" t="s">
        <v>158</v>
      </c>
      <c r="BH902" s="1">
        <v>44136.791666666664</v>
      </c>
      <c r="BI902">
        <v>40</v>
      </c>
      <c r="BJ902">
        <v>0</v>
      </c>
      <c r="BK902">
        <v>8</v>
      </c>
      <c r="BL902">
        <v>8</v>
      </c>
      <c r="BM902">
        <v>8</v>
      </c>
      <c r="BN902">
        <v>8</v>
      </c>
      <c r="BO902">
        <v>8</v>
      </c>
      <c r="BP902">
        <v>0</v>
      </c>
      <c r="BQ902" t="str">
        <f>"7:00 AM"</f>
        <v>7:00 AM</v>
      </c>
      <c r="BR902" t="str">
        <f>"3:30 PM"</f>
        <v>3:30 PM</v>
      </c>
      <c r="BS902" t="s">
        <v>120</v>
      </c>
      <c r="BT902">
        <v>0</v>
      </c>
      <c r="BU902">
        <v>0</v>
      </c>
      <c r="BV902" t="s">
        <v>113</v>
      </c>
      <c r="BW902">
        <v>0</v>
      </c>
      <c r="BX902" t="s">
        <v>1305</v>
      </c>
      <c r="BY902" t="s">
        <v>3641</v>
      </c>
      <c r="CA902" t="s">
        <v>329</v>
      </c>
      <c r="CB902" t="s">
        <v>158</v>
      </c>
      <c r="CC902" s="3">
        <v>75229</v>
      </c>
      <c r="CD902" t="s">
        <v>315</v>
      </c>
      <c r="CE902" t="s">
        <v>1090</v>
      </c>
      <c r="CF902" s="4">
        <v>15.23</v>
      </c>
      <c r="CH902" s="4">
        <v>22.85</v>
      </c>
      <c r="CJ902" t="s">
        <v>123</v>
      </c>
      <c r="CK902" t="s">
        <v>1310</v>
      </c>
      <c r="CL902" t="s">
        <v>3642</v>
      </c>
      <c r="CO902" t="s">
        <v>124</v>
      </c>
      <c r="CP902" t="s">
        <v>121</v>
      </c>
      <c r="CQ902" t="s">
        <v>121</v>
      </c>
      <c r="CR902" t="s">
        <v>121</v>
      </c>
      <c r="CS902" t="s">
        <v>113</v>
      </c>
      <c r="CT902" t="s">
        <v>121</v>
      </c>
      <c r="CU902" t="s">
        <v>113</v>
      </c>
      <c r="CV902" t="s">
        <v>1312</v>
      </c>
      <c r="CW902" t="str">
        <f>"19722413332"</f>
        <v>19722413332</v>
      </c>
      <c r="CX902" t="s">
        <v>3643</v>
      </c>
      <c r="CY902" t="s">
        <v>124</v>
      </c>
      <c r="CZ902" t="s">
        <v>126</v>
      </c>
      <c r="DA902" t="s">
        <v>113</v>
      </c>
      <c r="DB902" t="s">
        <v>113</v>
      </c>
      <c r="DC902" t="s">
        <v>121</v>
      </c>
      <c r="DD902" t="s">
        <v>113</v>
      </c>
      <c r="DE902" t="s">
        <v>1488</v>
      </c>
      <c r="DF902" t="s">
        <v>1489</v>
      </c>
      <c r="DH902" t="s">
        <v>1480</v>
      </c>
      <c r="DI902" t="s">
        <v>1479</v>
      </c>
    </row>
    <row r="903" spans="1:113" ht="15" customHeight="1" x14ac:dyDescent="0.25">
      <c r="A903" t="s">
        <v>8807</v>
      </c>
      <c r="B903" t="s">
        <v>835</v>
      </c>
      <c r="C903" s="1">
        <v>44138.318823263886</v>
      </c>
      <c r="D903" s="1">
        <v>44155</v>
      </c>
      <c r="E903" t="s">
        <v>113</v>
      </c>
      <c r="F903" t="s">
        <v>964</v>
      </c>
      <c r="G903" t="s">
        <v>12786</v>
      </c>
      <c r="H903" t="s">
        <v>131</v>
      </c>
      <c r="I903">
        <v>18</v>
      </c>
      <c r="K903" s="1">
        <v>44221</v>
      </c>
      <c r="L903" s="1">
        <v>44493</v>
      </c>
      <c r="O903" t="s">
        <v>115</v>
      </c>
      <c r="P903" t="s">
        <v>8808</v>
      </c>
      <c r="R903" t="s">
        <v>3760</v>
      </c>
      <c r="S903" t="s">
        <v>1290</v>
      </c>
      <c r="T903" t="s">
        <v>1291</v>
      </c>
      <c r="U903" t="s">
        <v>1292</v>
      </c>
      <c r="V903" s="3">
        <v>19422</v>
      </c>
      <c r="W903" t="s">
        <v>117</v>
      </c>
      <c r="Y903">
        <v>18182252323</v>
      </c>
      <c r="AA903">
        <v>56173</v>
      </c>
      <c r="AB903" t="s">
        <v>1293</v>
      </c>
      <c r="AC903" t="s">
        <v>1475</v>
      </c>
      <c r="AE903" t="s">
        <v>1476</v>
      </c>
      <c r="AF903" t="s">
        <v>1477</v>
      </c>
      <c r="AG903" t="s">
        <v>1290</v>
      </c>
      <c r="AH903" t="s">
        <v>1291</v>
      </c>
      <c r="AI903" t="s">
        <v>1292</v>
      </c>
      <c r="AJ903" s="3">
        <v>19422</v>
      </c>
      <c r="AK903" t="s">
        <v>117</v>
      </c>
      <c r="AM903">
        <v>18182252323</v>
      </c>
      <c r="AO903" t="s">
        <v>1478</v>
      </c>
      <c r="AP903" t="s">
        <v>141</v>
      </c>
      <c r="AQ903" t="s">
        <v>1297</v>
      </c>
      <c r="AR903" t="s">
        <v>1298</v>
      </c>
      <c r="AS903" t="s">
        <v>1014</v>
      </c>
      <c r="AT903" t="s">
        <v>1299</v>
      </c>
      <c r="AU903" t="s">
        <v>1300</v>
      </c>
      <c r="AV903" t="s">
        <v>1301</v>
      </c>
      <c r="AW903" t="s">
        <v>716</v>
      </c>
      <c r="AX903" s="3">
        <v>12207</v>
      </c>
      <c r="AY903" t="s">
        <v>117</v>
      </c>
      <c r="BA903">
        <v>15187012770</v>
      </c>
      <c r="BC903" t="s">
        <v>1479</v>
      </c>
      <c r="BD903" t="s">
        <v>1480</v>
      </c>
      <c r="BE903" t="s">
        <v>716</v>
      </c>
      <c r="BF903" t="s">
        <v>1481</v>
      </c>
      <c r="BG903" t="s">
        <v>158</v>
      </c>
      <c r="BH903" s="1">
        <v>44136.791666666664</v>
      </c>
      <c r="BI903">
        <v>40</v>
      </c>
      <c r="BJ903">
        <v>0</v>
      </c>
      <c r="BK903">
        <v>8</v>
      </c>
      <c r="BL903">
        <v>8</v>
      </c>
      <c r="BM903">
        <v>8</v>
      </c>
      <c r="BN903">
        <v>8</v>
      </c>
      <c r="BO903">
        <v>8</v>
      </c>
      <c r="BP903">
        <v>0</v>
      </c>
      <c r="BQ903" t="str">
        <f>"7:00 AM"</f>
        <v>7:00 AM</v>
      </c>
      <c r="BR903" t="str">
        <f>"3:30 PM"</f>
        <v>3:30 PM</v>
      </c>
      <c r="BS903" t="s">
        <v>120</v>
      </c>
      <c r="BT903">
        <v>0</v>
      </c>
      <c r="BU903">
        <v>0</v>
      </c>
      <c r="BV903" t="s">
        <v>113</v>
      </c>
      <c r="BW903">
        <v>0</v>
      </c>
      <c r="BX903" t="s">
        <v>3605</v>
      </c>
      <c r="BY903" t="s">
        <v>8809</v>
      </c>
      <c r="CA903" t="s">
        <v>157</v>
      </c>
      <c r="CB903" t="s">
        <v>158</v>
      </c>
      <c r="CC903" s="3">
        <v>78754</v>
      </c>
      <c r="CD903" t="s">
        <v>1514</v>
      </c>
      <c r="CE903" t="s">
        <v>172</v>
      </c>
      <c r="CF903" s="4">
        <v>14.63</v>
      </c>
      <c r="CH903" s="4">
        <v>21.95</v>
      </c>
      <c r="CJ903" t="s">
        <v>123</v>
      </c>
      <c r="CK903" t="s">
        <v>1310</v>
      </c>
      <c r="CL903" t="s">
        <v>8810</v>
      </c>
      <c r="CO903" t="s">
        <v>124</v>
      </c>
      <c r="CP903" t="s">
        <v>121</v>
      </c>
      <c r="CQ903" t="s">
        <v>121</v>
      </c>
      <c r="CR903" t="s">
        <v>121</v>
      </c>
      <c r="CS903" t="s">
        <v>113</v>
      </c>
      <c r="CT903" t="s">
        <v>121</v>
      </c>
      <c r="CU903" t="s">
        <v>113</v>
      </c>
      <c r="CV903" t="s">
        <v>1312</v>
      </c>
      <c r="CW903" t="str">
        <f>"18323890229"</f>
        <v>18323890229</v>
      </c>
      <c r="CX903" t="s">
        <v>8811</v>
      </c>
      <c r="CY903" t="s">
        <v>124</v>
      </c>
      <c r="CZ903" t="s">
        <v>126</v>
      </c>
      <c r="DA903" t="s">
        <v>113</v>
      </c>
      <c r="DB903" t="s">
        <v>113</v>
      </c>
      <c r="DC903" t="s">
        <v>121</v>
      </c>
      <c r="DD903" t="s">
        <v>113</v>
      </c>
      <c r="DE903" t="s">
        <v>1488</v>
      </c>
      <c r="DF903" t="s">
        <v>1489</v>
      </c>
      <c r="DH903" t="s">
        <v>1480</v>
      </c>
      <c r="DI903" t="s">
        <v>1479</v>
      </c>
    </row>
    <row r="904" spans="1:113" ht="15" customHeight="1" x14ac:dyDescent="0.25">
      <c r="A904" t="s">
        <v>3603</v>
      </c>
      <c r="B904" t="s">
        <v>835</v>
      </c>
      <c r="C904" s="1">
        <v>44138.32080011574</v>
      </c>
      <c r="D904" s="1">
        <v>44155</v>
      </c>
      <c r="E904" t="s">
        <v>113</v>
      </c>
      <c r="F904" t="s">
        <v>964</v>
      </c>
      <c r="G904" t="s">
        <v>12786</v>
      </c>
      <c r="H904" t="s">
        <v>131</v>
      </c>
      <c r="I904">
        <v>23</v>
      </c>
      <c r="K904" s="1">
        <v>44221</v>
      </c>
      <c r="L904" s="1">
        <v>44493</v>
      </c>
      <c r="O904" t="s">
        <v>115</v>
      </c>
      <c r="P904" t="s">
        <v>3604</v>
      </c>
      <c r="R904" t="s">
        <v>1289</v>
      </c>
      <c r="S904" t="s">
        <v>1290</v>
      </c>
      <c r="T904" t="s">
        <v>1291</v>
      </c>
      <c r="U904" t="s">
        <v>1292</v>
      </c>
      <c r="V904" s="3">
        <v>19422</v>
      </c>
      <c r="W904" t="s">
        <v>117</v>
      </c>
      <c r="Y904">
        <v>18182252323</v>
      </c>
      <c r="AA904">
        <v>56173</v>
      </c>
      <c r="AB904" t="s">
        <v>1293</v>
      </c>
      <c r="AC904" t="s">
        <v>1294</v>
      </c>
      <c r="AE904" t="s">
        <v>1476</v>
      </c>
      <c r="AF904" t="s">
        <v>1477</v>
      </c>
      <c r="AG904" t="s">
        <v>1290</v>
      </c>
      <c r="AH904" t="s">
        <v>1291</v>
      </c>
      <c r="AI904" t="s">
        <v>1292</v>
      </c>
      <c r="AJ904" s="3">
        <v>19422</v>
      </c>
      <c r="AK904" t="s">
        <v>117</v>
      </c>
      <c r="AM904">
        <v>18182252323</v>
      </c>
      <c r="AO904" t="s">
        <v>1478</v>
      </c>
      <c r="AP904" t="s">
        <v>141</v>
      </c>
      <c r="AQ904" t="s">
        <v>1297</v>
      </c>
      <c r="AR904" t="s">
        <v>1298</v>
      </c>
      <c r="AS904" t="s">
        <v>1014</v>
      </c>
      <c r="AT904" t="s">
        <v>1299</v>
      </c>
      <c r="AU904" t="s">
        <v>1300</v>
      </c>
      <c r="AV904" t="s">
        <v>1301</v>
      </c>
      <c r="AW904" t="s">
        <v>716</v>
      </c>
      <c r="AX904" s="3">
        <v>12207</v>
      </c>
      <c r="AY904" t="s">
        <v>117</v>
      </c>
      <c r="BA904">
        <v>15187012770</v>
      </c>
      <c r="BC904" t="s">
        <v>1479</v>
      </c>
      <c r="BD904" t="s">
        <v>1480</v>
      </c>
      <c r="BE904" t="s">
        <v>716</v>
      </c>
      <c r="BF904" t="s">
        <v>1481</v>
      </c>
      <c r="BG904" t="s">
        <v>158</v>
      </c>
      <c r="BH904" s="1">
        <v>44136.791666666664</v>
      </c>
      <c r="BI904">
        <v>40</v>
      </c>
      <c r="BJ904">
        <v>0</v>
      </c>
      <c r="BK904">
        <v>8</v>
      </c>
      <c r="BL904">
        <v>8</v>
      </c>
      <c r="BM904">
        <v>8</v>
      </c>
      <c r="BN904">
        <v>8</v>
      </c>
      <c r="BO904">
        <v>8</v>
      </c>
      <c r="BP904">
        <v>0</v>
      </c>
      <c r="BQ904" t="str">
        <f>"7:00 AM"</f>
        <v>7:00 AM</v>
      </c>
      <c r="BR904" t="str">
        <f>"3:30 PM"</f>
        <v>3:30 PM</v>
      </c>
      <c r="BS904" t="s">
        <v>120</v>
      </c>
      <c r="BT904">
        <v>0</v>
      </c>
      <c r="BU904">
        <v>0</v>
      </c>
      <c r="BV904" t="s">
        <v>113</v>
      </c>
      <c r="BW904">
        <v>0</v>
      </c>
      <c r="BX904" t="s">
        <v>3605</v>
      </c>
      <c r="BY904" t="s">
        <v>3606</v>
      </c>
      <c r="CA904" t="s">
        <v>329</v>
      </c>
      <c r="CB904" t="s">
        <v>158</v>
      </c>
      <c r="CC904" s="3">
        <v>75229</v>
      </c>
      <c r="CD904" t="s">
        <v>315</v>
      </c>
      <c r="CE904" t="s">
        <v>1090</v>
      </c>
      <c r="CF904" s="4">
        <v>15.23</v>
      </c>
      <c r="CH904" s="4">
        <v>22.85</v>
      </c>
      <c r="CJ904" t="s">
        <v>123</v>
      </c>
      <c r="CK904" t="s">
        <v>1310</v>
      </c>
      <c r="CL904" t="s">
        <v>3607</v>
      </c>
      <c r="CO904" t="s">
        <v>124</v>
      </c>
      <c r="CP904" t="s">
        <v>121</v>
      </c>
      <c r="CQ904" t="s">
        <v>121</v>
      </c>
      <c r="CR904" t="s">
        <v>121</v>
      </c>
      <c r="CS904" t="s">
        <v>113</v>
      </c>
      <c r="CT904" t="s">
        <v>121</v>
      </c>
      <c r="CU904" t="s">
        <v>113</v>
      </c>
      <c r="CV904" t="s">
        <v>1312</v>
      </c>
      <c r="CW904" t="str">
        <f>"14693377952"</f>
        <v>14693377952</v>
      </c>
      <c r="CX904" t="s">
        <v>3608</v>
      </c>
      <c r="CY904" t="s">
        <v>124</v>
      </c>
      <c r="CZ904" t="s">
        <v>126</v>
      </c>
      <c r="DA904" t="s">
        <v>113</v>
      </c>
      <c r="DB904" t="s">
        <v>113</v>
      </c>
      <c r="DC904" t="s">
        <v>121</v>
      </c>
      <c r="DD904" t="s">
        <v>113</v>
      </c>
      <c r="DE904" t="s">
        <v>3609</v>
      </c>
      <c r="DF904" t="s">
        <v>1489</v>
      </c>
      <c r="DH904" t="s">
        <v>1480</v>
      </c>
      <c r="DI904" t="s">
        <v>1479</v>
      </c>
    </row>
    <row r="905" spans="1:113" ht="15" customHeight="1" x14ac:dyDescent="0.25">
      <c r="A905" t="s">
        <v>8754</v>
      </c>
      <c r="B905" t="s">
        <v>1009</v>
      </c>
      <c r="C905" s="1">
        <v>44138.328749074077</v>
      </c>
      <c r="D905" s="1">
        <v>44179</v>
      </c>
      <c r="E905" t="s">
        <v>113</v>
      </c>
      <c r="F905" t="s">
        <v>984</v>
      </c>
      <c r="G905" t="s">
        <v>12798</v>
      </c>
      <c r="H905" t="s">
        <v>649</v>
      </c>
      <c r="I905">
        <v>41</v>
      </c>
      <c r="J905">
        <v>41</v>
      </c>
      <c r="K905" s="1">
        <v>44228</v>
      </c>
      <c r="L905" s="1">
        <v>44500</v>
      </c>
      <c r="M905" s="1">
        <v>44228</v>
      </c>
      <c r="N905" s="1">
        <v>44500</v>
      </c>
      <c r="O905" t="s">
        <v>132</v>
      </c>
      <c r="P905" t="s">
        <v>8755</v>
      </c>
      <c r="Q905" t="s">
        <v>8756</v>
      </c>
      <c r="R905" t="s">
        <v>8757</v>
      </c>
      <c r="S905" t="s">
        <v>8758</v>
      </c>
      <c r="T905" t="s">
        <v>8759</v>
      </c>
      <c r="U905" t="s">
        <v>1047</v>
      </c>
      <c r="V905" s="3">
        <v>64801</v>
      </c>
      <c r="W905" t="s">
        <v>117</v>
      </c>
      <c r="Y905">
        <v>12198517711</v>
      </c>
      <c r="AA905">
        <v>71399</v>
      </c>
      <c r="AB905" t="s">
        <v>6668</v>
      </c>
      <c r="AC905" t="s">
        <v>8760</v>
      </c>
      <c r="AE905" t="s">
        <v>263</v>
      </c>
      <c r="AF905" t="s">
        <v>8757</v>
      </c>
      <c r="AG905" t="s">
        <v>8758</v>
      </c>
      <c r="AH905" t="s">
        <v>8759</v>
      </c>
      <c r="AI905" t="s">
        <v>1047</v>
      </c>
      <c r="AJ905" s="3">
        <v>64801</v>
      </c>
      <c r="AK905" t="s">
        <v>117</v>
      </c>
      <c r="AM905">
        <v>12198517711</v>
      </c>
      <c r="AO905" t="s">
        <v>8761</v>
      </c>
      <c r="AP905" t="s">
        <v>239</v>
      </c>
      <c r="AQ905" t="s">
        <v>991</v>
      </c>
      <c r="AR905" t="s">
        <v>992</v>
      </c>
      <c r="AS905" t="s">
        <v>993</v>
      </c>
      <c r="AT905" t="s">
        <v>994</v>
      </c>
      <c r="AU905" t="s">
        <v>995</v>
      </c>
      <c r="AV905" t="s">
        <v>996</v>
      </c>
      <c r="AW905" t="s">
        <v>158</v>
      </c>
      <c r="AX905" s="3">
        <v>78550</v>
      </c>
      <c r="AY905" t="s">
        <v>117</v>
      </c>
      <c r="AZ905" t="s">
        <v>124</v>
      </c>
      <c r="BA905">
        <v>19564408720</v>
      </c>
      <c r="BB905">
        <v>0</v>
      </c>
      <c r="BC905" t="s">
        <v>1143</v>
      </c>
      <c r="BD905" t="s">
        <v>998</v>
      </c>
      <c r="BG905" t="s">
        <v>1047</v>
      </c>
      <c r="BH905" s="1">
        <v>44137.791666666664</v>
      </c>
      <c r="BI905">
        <v>40</v>
      </c>
      <c r="BJ905">
        <v>8</v>
      </c>
      <c r="BK905">
        <v>0</v>
      </c>
      <c r="BL905">
        <v>0</v>
      </c>
      <c r="BM905">
        <v>8</v>
      </c>
      <c r="BN905">
        <v>8</v>
      </c>
      <c r="BO905">
        <v>8</v>
      </c>
      <c r="BP905">
        <v>8</v>
      </c>
      <c r="BQ905" t="str">
        <f>"1:00 PM"</f>
        <v>1:00 PM</v>
      </c>
      <c r="BR905" t="str">
        <f>"10:00 PM"</f>
        <v>10:00 PM</v>
      </c>
      <c r="BS905" t="s">
        <v>120</v>
      </c>
      <c r="BT905">
        <v>0</v>
      </c>
      <c r="BU905">
        <v>0</v>
      </c>
      <c r="BV905" t="s">
        <v>113</v>
      </c>
      <c r="BW905">
        <v>0</v>
      </c>
      <c r="BX905" t="s">
        <v>999</v>
      </c>
      <c r="BY905" t="s">
        <v>8757</v>
      </c>
      <c r="CA905" t="s">
        <v>8759</v>
      </c>
      <c r="CB905" t="s">
        <v>1047</v>
      </c>
      <c r="CC905" s="3">
        <v>64801</v>
      </c>
      <c r="CD905" t="s">
        <v>2942</v>
      </c>
      <c r="CE905" t="s">
        <v>8762</v>
      </c>
      <c r="CF905" s="4">
        <v>8.5</v>
      </c>
      <c r="CG905" s="4">
        <v>13</v>
      </c>
      <c r="CJ905" t="s">
        <v>123</v>
      </c>
      <c r="CK905" t="s">
        <v>1004</v>
      </c>
      <c r="CL905" t="s">
        <v>8763</v>
      </c>
      <c r="CO905" t="s">
        <v>124</v>
      </c>
      <c r="CP905" t="s">
        <v>121</v>
      </c>
      <c r="CQ905" t="s">
        <v>121</v>
      </c>
      <c r="CR905" t="s">
        <v>113</v>
      </c>
      <c r="CS905" t="s">
        <v>121</v>
      </c>
      <c r="CT905" t="s">
        <v>121</v>
      </c>
      <c r="CU905" t="s">
        <v>121</v>
      </c>
      <c r="CV905" t="s">
        <v>5691</v>
      </c>
      <c r="CW905" t="str">
        <f>"12198517711"</f>
        <v>12198517711</v>
      </c>
      <c r="CX905" t="s">
        <v>8761</v>
      </c>
      <c r="CY905" t="s">
        <v>124</v>
      </c>
      <c r="CZ905" t="s">
        <v>126</v>
      </c>
      <c r="DA905" t="s">
        <v>113</v>
      </c>
      <c r="DB905" t="s">
        <v>121</v>
      </c>
      <c r="DC905" t="s">
        <v>121</v>
      </c>
      <c r="DD905" t="s">
        <v>113</v>
      </c>
    </row>
    <row r="906" spans="1:113" ht="15" customHeight="1" x14ac:dyDescent="0.25">
      <c r="A906" t="s">
        <v>10733</v>
      </c>
      <c r="B906" t="s">
        <v>129</v>
      </c>
      <c r="C906" s="1">
        <v>44138.356871875003</v>
      </c>
      <c r="D906" s="1">
        <v>44186</v>
      </c>
      <c r="E906" t="s">
        <v>121</v>
      </c>
      <c r="F906" t="s">
        <v>8887</v>
      </c>
      <c r="G906" t="s">
        <v>12786</v>
      </c>
      <c r="H906" t="s">
        <v>131</v>
      </c>
      <c r="I906">
        <v>45</v>
      </c>
      <c r="J906">
        <v>45</v>
      </c>
      <c r="K906" s="1">
        <v>44228</v>
      </c>
      <c r="L906" s="1">
        <v>44530</v>
      </c>
      <c r="M906" s="1">
        <v>44228</v>
      </c>
      <c r="N906" s="1">
        <v>44530</v>
      </c>
      <c r="O906" t="s">
        <v>115</v>
      </c>
      <c r="P906" t="s">
        <v>10734</v>
      </c>
      <c r="R906" t="s">
        <v>10735</v>
      </c>
      <c r="T906" t="s">
        <v>10736</v>
      </c>
      <c r="U906" t="s">
        <v>1292</v>
      </c>
      <c r="V906" s="3">
        <v>19335</v>
      </c>
      <c r="W906" t="s">
        <v>117</v>
      </c>
      <c r="Y906">
        <v>16102699800</v>
      </c>
      <c r="AA906">
        <v>56173</v>
      </c>
      <c r="AB906" t="s">
        <v>10737</v>
      </c>
      <c r="AC906" t="s">
        <v>10738</v>
      </c>
      <c r="AE906" t="s">
        <v>263</v>
      </c>
      <c r="AF906" t="s">
        <v>10735</v>
      </c>
      <c r="AH906" t="s">
        <v>10736</v>
      </c>
      <c r="AI906" t="s">
        <v>1292</v>
      </c>
      <c r="AJ906" s="3">
        <v>19335</v>
      </c>
      <c r="AK906" t="s">
        <v>117</v>
      </c>
      <c r="AM906" t="s">
        <v>10739</v>
      </c>
      <c r="AO906" t="s">
        <v>10740</v>
      </c>
      <c r="AP906" t="s">
        <v>141</v>
      </c>
      <c r="AQ906" t="s">
        <v>341</v>
      </c>
      <c r="AR906" t="s">
        <v>5103</v>
      </c>
      <c r="AS906" t="s">
        <v>3366</v>
      </c>
      <c r="AT906" t="s">
        <v>5104</v>
      </c>
      <c r="AV906" t="s">
        <v>5105</v>
      </c>
      <c r="AW906" t="s">
        <v>1292</v>
      </c>
      <c r="AX906" s="3">
        <v>19063</v>
      </c>
      <c r="AY906" t="s">
        <v>117</v>
      </c>
      <c r="BA906">
        <v>16103585976</v>
      </c>
      <c r="BC906" t="s">
        <v>5106</v>
      </c>
      <c r="BD906" t="s">
        <v>5107</v>
      </c>
      <c r="BE906" t="s">
        <v>1292</v>
      </c>
      <c r="BF906" t="s">
        <v>5108</v>
      </c>
      <c r="BG906" t="s">
        <v>1292</v>
      </c>
      <c r="BH906" s="1">
        <v>44137.791666666664</v>
      </c>
      <c r="BI906">
        <v>50</v>
      </c>
      <c r="BJ906">
        <v>0</v>
      </c>
      <c r="BK906">
        <v>8</v>
      </c>
      <c r="BL906">
        <v>8</v>
      </c>
      <c r="BM906">
        <v>8</v>
      </c>
      <c r="BN906">
        <v>8</v>
      </c>
      <c r="BO906">
        <v>8</v>
      </c>
      <c r="BP906">
        <v>10</v>
      </c>
      <c r="BQ906" t="str">
        <f>"7:00 AM"</f>
        <v>7:00 AM</v>
      </c>
      <c r="BR906" t="str">
        <f>"4:00 PM"</f>
        <v>4:00 PM</v>
      </c>
      <c r="BS906" t="s">
        <v>120</v>
      </c>
      <c r="BT906">
        <v>0</v>
      </c>
      <c r="BU906">
        <v>0</v>
      </c>
      <c r="BV906" t="s">
        <v>113</v>
      </c>
      <c r="BW906">
        <v>0</v>
      </c>
      <c r="BX906" t="s">
        <v>5109</v>
      </c>
      <c r="BY906" t="s">
        <v>10735</v>
      </c>
      <c r="CA906" t="s">
        <v>10736</v>
      </c>
      <c r="CB906" t="s">
        <v>1292</v>
      </c>
      <c r="CC906" s="3">
        <v>19335</v>
      </c>
      <c r="CD906" t="s">
        <v>1744</v>
      </c>
      <c r="CE906" t="s">
        <v>1557</v>
      </c>
      <c r="CF906" s="4">
        <v>16.600000000000001</v>
      </c>
      <c r="CG906" s="4">
        <v>16.600000000000001</v>
      </c>
      <c r="CH906" s="4">
        <v>24.9</v>
      </c>
      <c r="CI906" s="4">
        <v>24.9</v>
      </c>
      <c r="CJ906" t="s">
        <v>123</v>
      </c>
      <c r="CK906" t="s">
        <v>125</v>
      </c>
      <c r="CL906" t="s">
        <v>10741</v>
      </c>
      <c r="CO906" t="s">
        <v>124</v>
      </c>
      <c r="CP906" t="s">
        <v>121</v>
      </c>
      <c r="CQ906" t="s">
        <v>121</v>
      </c>
      <c r="CR906" t="s">
        <v>121</v>
      </c>
      <c r="CS906" t="s">
        <v>121</v>
      </c>
      <c r="CT906" t="s">
        <v>121</v>
      </c>
      <c r="CU906" t="s">
        <v>113</v>
      </c>
      <c r="CV906" t="s">
        <v>10742</v>
      </c>
      <c r="CW906" t="str">
        <f>"16102699800"</f>
        <v>16102699800</v>
      </c>
      <c r="CX906" t="s">
        <v>10740</v>
      </c>
      <c r="CY906" t="s">
        <v>124</v>
      </c>
      <c r="CZ906" t="s">
        <v>126</v>
      </c>
      <c r="DA906" t="s">
        <v>113</v>
      </c>
      <c r="DB906" t="s">
        <v>113</v>
      </c>
      <c r="DC906" t="s">
        <v>121</v>
      </c>
      <c r="DD906" t="s">
        <v>113</v>
      </c>
    </row>
    <row r="907" spans="1:113" ht="15" customHeight="1" x14ac:dyDescent="0.25">
      <c r="A907" t="s">
        <v>12675</v>
      </c>
      <c r="B907" t="s">
        <v>835</v>
      </c>
      <c r="C907" s="1">
        <v>44138.374250810186</v>
      </c>
      <c r="D907" s="1">
        <v>44154</v>
      </c>
      <c r="E907" t="s">
        <v>113</v>
      </c>
      <c r="F907" t="s">
        <v>587</v>
      </c>
      <c r="G907" t="s">
        <v>12786</v>
      </c>
      <c r="H907" t="s">
        <v>131</v>
      </c>
      <c r="I907">
        <v>15</v>
      </c>
      <c r="K907" s="1">
        <v>44228</v>
      </c>
      <c r="L907" s="1">
        <v>44530</v>
      </c>
      <c r="O907" t="s">
        <v>132</v>
      </c>
      <c r="P907" t="s">
        <v>12676</v>
      </c>
      <c r="Q907" t="s">
        <v>12677</v>
      </c>
      <c r="R907" t="s">
        <v>12678</v>
      </c>
      <c r="S907" t="s">
        <v>12679</v>
      </c>
      <c r="T907" t="s">
        <v>12680</v>
      </c>
      <c r="U907" t="s">
        <v>158</v>
      </c>
      <c r="V907" s="3">
        <v>77437</v>
      </c>
      <c r="W907" t="s">
        <v>117</v>
      </c>
      <c r="X907" t="s">
        <v>124</v>
      </c>
      <c r="Y907">
        <v>19795439494</v>
      </c>
      <c r="AA907">
        <v>561730</v>
      </c>
      <c r="AB907" t="s">
        <v>12681</v>
      </c>
      <c r="AC907" t="s">
        <v>164</v>
      </c>
      <c r="AD907" t="s">
        <v>124</v>
      </c>
      <c r="AE907" t="s">
        <v>3576</v>
      </c>
      <c r="AF907" t="s">
        <v>12678</v>
      </c>
      <c r="AG907" t="s">
        <v>12679</v>
      </c>
      <c r="AH907" t="s">
        <v>12680</v>
      </c>
      <c r="AI907" t="s">
        <v>158</v>
      </c>
      <c r="AJ907" s="3">
        <v>77437</v>
      </c>
      <c r="AK907" t="s">
        <v>117</v>
      </c>
      <c r="AL907" t="s">
        <v>124</v>
      </c>
      <c r="AM907">
        <v>19795439494</v>
      </c>
      <c r="AO907" t="s">
        <v>12682</v>
      </c>
      <c r="AP907" t="s">
        <v>239</v>
      </c>
      <c r="AQ907" t="s">
        <v>1365</v>
      </c>
      <c r="AR907" t="s">
        <v>1366</v>
      </c>
      <c r="AS907" t="s">
        <v>195</v>
      </c>
      <c r="AT907" t="s">
        <v>1367</v>
      </c>
      <c r="AU907" t="s">
        <v>124</v>
      </c>
      <c r="AV907" t="s">
        <v>1368</v>
      </c>
      <c r="AW907" t="s">
        <v>158</v>
      </c>
      <c r="AX907" s="3">
        <v>77414</v>
      </c>
      <c r="AY907" t="s">
        <v>117</v>
      </c>
      <c r="AZ907" t="s">
        <v>124</v>
      </c>
      <c r="BA907">
        <v>19792457577</v>
      </c>
      <c r="BB907">
        <v>102</v>
      </c>
      <c r="BC907" t="s">
        <v>1369</v>
      </c>
      <c r="BD907" t="s">
        <v>1370</v>
      </c>
      <c r="BG907" t="s">
        <v>158</v>
      </c>
      <c r="BH907" s="1">
        <v>44137.791666666664</v>
      </c>
      <c r="BI907">
        <v>47</v>
      </c>
      <c r="BJ907">
        <v>0</v>
      </c>
      <c r="BK907">
        <v>10</v>
      </c>
      <c r="BL907">
        <v>9</v>
      </c>
      <c r="BM907">
        <v>9</v>
      </c>
      <c r="BN907">
        <v>9</v>
      </c>
      <c r="BO907">
        <v>10</v>
      </c>
      <c r="BP907">
        <v>0</v>
      </c>
      <c r="BQ907" t="str">
        <f>"7:00 AM"</f>
        <v>7:00 AM</v>
      </c>
      <c r="BR907" t="str">
        <f>"4:00 PM"</f>
        <v>4:00 PM</v>
      </c>
      <c r="BS907" t="s">
        <v>120</v>
      </c>
      <c r="BT907">
        <v>0</v>
      </c>
      <c r="BU907">
        <v>0</v>
      </c>
      <c r="BV907" t="s">
        <v>113</v>
      </c>
      <c r="BW907">
        <v>0</v>
      </c>
      <c r="BX907" t="s">
        <v>12683</v>
      </c>
      <c r="BY907" t="s">
        <v>12678</v>
      </c>
      <c r="BZ907" t="s">
        <v>124</v>
      </c>
      <c r="CA907" t="s">
        <v>12680</v>
      </c>
      <c r="CB907" t="s">
        <v>158</v>
      </c>
      <c r="CC907" s="3">
        <v>77437</v>
      </c>
      <c r="CD907" t="s">
        <v>12684</v>
      </c>
      <c r="CE907" t="s">
        <v>3431</v>
      </c>
      <c r="CF907" s="4">
        <v>12.44</v>
      </c>
      <c r="CH907" s="4">
        <v>18.66</v>
      </c>
      <c r="CJ907" t="s">
        <v>123</v>
      </c>
      <c r="CK907" t="s">
        <v>4643</v>
      </c>
      <c r="CL907" t="s">
        <v>12685</v>
      </c>
      <c r="CO907" t="s">
        <v>124</v>
      </c>
      <c r="CP907" t="s">
        <v>121</v>
      </c>
      <c r="CQ907" t="s">
        <v>121</v>
      </c>
      <c r="CR907" t="s">
        <v>121</v>
      </c>
      <c r="CS907" t="s">
        <v>121</v>
      </c>
      <c r="CT907" t="s">
        <v>121</v>
      </c>
      <c r="CU907" t="s">
        <v>113</v>
      </c>
      <c r="CV907" t="s">
        <v>120</v>
      </c>
      <c r="CW907" t="str">
        <f>"19795439494"</f>
        <v>19795439494</v>
      </c>
      <c r="CX907" t="s">
        <v>12682</v>
      </c>
      <c r="CY907" t="s">
        <v>124</v>
      </c>
      <c r="CZ907" t="s">
        <v>126</v>
      </c>
      <c r="DA907" t="s">
        <v>113</v>
      </c>
      <c r="DB907" t="s">
        <v>113</v>
      </c>
      <c r="DC907" t="s">
        <v>121</v>
      </c>
      <c r="DD907" t="s">
        <v>113</v>
      </c>
    </row>
    <row r="908" spans="1:113" ht="15" customHeight="1" x14ac:dyDescent="0.25">
      <c r="A908" t="s">
        <v>8939</v>
      </c>
      <c r="B908" t="s">
        <v>835</v>
      </c>
      <c r="C908" s="1">
        <v>44138.375066203706</v>
      </c>
      <c r="D908" s="1">
        <v>44154</v>
      </c>
      <c r="E908" t="s">
        <v>113</v>
      </c>
      <c r="F908" t="s">
        <v>156</v>
      </c>
      <c r="G908" t="s">
        <v>12812</v>
      </c>
      <c r="H908" t="s">
        <v>1775</v>
      </c>
      <c r="I908">
        <v>14</v>
      </c>
      <c r="K908" s="1">
        <v>44228</v>
      </c>
      <c r="L908" s="1">
        <v>44501</v>
      </c>
      <c r="O908" t="s">
        <v>115</v>
      </c>
      <c r="P908" t="s">
        <v>8940</v>
      </c>
      <c r="R908" t="s">
        <v>8941</v>
      </c>
      <c r="S908" t="s">
        <v>124</v>
      </c>
      <c r="T908" t="s">
        <v>8942</v>
      </c>
      <c r="U908" t="s">
        <v>348</v>
      </c>
      <c r="V908" s="3">
        <v>31061</v>
      </c>
      <c r="W908" t="s">
        <v>117</v>
      </c>
      <c r="X908" t="s">
        <v>124</v>
      </c>
      <c r="Y908">
        <v>14784521003</v>
      </c>
      <c r="AA908">
        <v>238990</v>
      </c>
      <c r="AB908" t="s">
        <v>1213</v>
      </c>
      <c r="AC908" t="s">
        <v>8943</v>
      </c>
      <c r="AD908" t="s">
        <v>124</v>
      </c>
      <c r="AE908" t="s">
        <v>263</v>
      </c>
      <c r="AF908" t="s">
        <v>8941</v>
      </c>
      <c r="AG908" t="s">
        <v>124</v>
      </c>
      <c r="AH908" t="s">
        <v>8942</v>
      </c>
      <c r="AI908" t="s">
        <v>348</v>
      </c>
      <c r="AJ908" s="3">
        <v>31061</v>
      </c>
      <c r="AK908" t="s">
        <v>117</v>
      </c>
      <c r="AL908" t="s">
        <v>124</v>
      </c>
      <c r="AM908">
        <v>14784521003</v>
      </c>
      <c r="AO908" t="s">
        <v>8944</v>
      </c>
      <c r="AP908" t="s">
        <v>239</v>
      </c>
      <c r="AQ908" t="s">
        <v>1365</v>
      </c>
      <c r="AR908" t="s">
        <v>1366</v>
      </c>
      <c r="AS908" t="s">
        <v>195</v>
      </c>
      <c r="AT908" t="s">
        <v>1367</v>
      </c>
      <c r="AU908" t="s">
        <v>124</v>
      </c>
      <c r="AV908" t="s">
        <v>1368</v>
      </c>
      <c r="AW908" t="s">
        <v>158</v>
      </c>
      <c r="AX908" s="3">
        <v>77414</v>
      </c>
      <c r="AY908" t="s">
        <v>117</v>
      </c>
      <c r="AZ908" t="s">
        <v>124</v>
      </c>
      <c r="BA908">
        <v>19792457577</v>
      </c>
      <c r="BB908">
        <v>102</v>
      </c>
      <c r="BC908" t="s">
        <v>1369</v>
      </c>
      <c r="BD908" t="s">
        <v>1370</v>
      </c>
      <c r="BG908" t="s">
        <v>348</v>
      </c>
      <c r="BH908" s="1">
        <v>44137.791666666664</v>
      </c>
      <c r="BI908">
        <v>50</v>
      </c>
      <c r="BJ908">
        <v>0</v>
      </c>
      <c r="BK908">
        <v>10</v>
      </c>
      <c r="BL908">
        <v>10</v>
      </c>
      <c r="BM908">
        <v>10</v>
      </c>
      <c r="BN908">
        <v>10</v>
      </c>
      <c r="BO908">
        <v>10</v>
      </c>
      <c r="BP908">
        <v>0</v>
      </c>
      <c r="BQ908" t="str">
        <f>"7:00 AM"</f>
        <v>7:00 AM</v>
      </c>
      <c r="BR908" t="str">
        <f>"4:00 PM"</f>
        <v>4:00 PM</v>
      </c>
      <c r="BS908" t="s">
        <v>120</v>
      </c>
      <c r="BT908">
        <v>0</v>
      </c>
      <c r="BU908">
        <v>0</v>
      </c>
      <c r="BV908" t="s">
        <v>113</v>
      </c>
      <c r="BW908">
        <v>0</v>
      </c>
      <c r="BX908" s="2" t="s">
        <v>8945</v>
      </c>
      <c r="BY908" t="s">
        <v>8941</v>
      </c>
      <c r="BZ908" t="s">
        <v>124</v>
      </c>
      <c r="CA908" t="s">
        <v>8942</v>
      </c>
      <c r="CB908" t="s">
        <v>348</v>
      </c>
      <c r="CC908" s="3">
        <v>31061</v>
      </c>
      <c r="CD908" t="s">
        <v>3507</v>
      </c>
      <c r="CE908" t="s">
        <v>6406</v>
      </c>
      <c r="CF908" s="4">
        <v>14.15</v>
      </c>
      <c r="CH908" s="4">
        <v>21.23</v>
      </c>
      <c r="CJ908" t="s">
        <v>123</v>
      </c>
      <c r="CK908" t="s">
        <v>5330</v>
      </c>
      <c r="CL908" t="s">
        <v>8946</v>
      </c>
      <c r="CO908" t="s">
        <v>124</v>
      </c>
      <c r="CP908" t="s">
        <v>121</v>
      </c>
      <c r="CQ908" t="s">
        <v>121</v>
      </c>
      <c r="CR908" t="s">
        <v>121</v>
      </c>
      <c r="CS908" t="s">
        <v>121</v>
      </c>
      <c r="CT908" t="s">
        <v>121</v>
      </c>
      <c r="CU908" t="s">
        <v>113</v>
      </c>
      <c r="CV908" t="s">
        <v>120</v>
      </c>
      <c r="CW908" t="str">
        <f>"14784521003"</f>
        <v>14784521003</v>
      </c>
      <c r="CX908" t="s">
        <v>8944</v>
      </c>
      <c r="CY908" t="s">
        <v>124</v>
      </c>
      <c r="CZ908" t="s">
        <v>126</v>
      </c>
      <c r="DA908" t="s">
        <v>113</v>
      </c>
      <c r="DB908" t="s">
        <v>113</v>
      </c>
      <c r="DC908" t="s">
        <v>121</v>
      </c>
      <c r="DD908" t="s">
        <v>113</v>
      </c>
    </row>
    <row r="909" spans="1:113" ht="15" customHeight="1" x14ac:dyDescent="0.25">
      <c r="A909" t="s">
        <v>6843</v>
      </c>
      <c r="B909" t="s">
        <v>835</v>
      </c>
      <c r="C909" s="1">
        <v>44138.376151157405</v>
      </c>
      <c r="D909" s="1">
        <v>44154</v>
      </c>
      <c r="E909" t="s">
        <v>113</v>
      </c>
      <c r="F909" t="s">
        <v>6844</v>
      </c>
      <c r="G909" t="s">
        <v>12845</v>
      </c>
      <c r="H909" t="s">
        <v>6845</v>
      </c>
      <c r="I909">
        <v>13</v>
      </c>
      <c r="K909" s="1">
        <v>44228</v>
      </c>
      <c r="L909" s="1">
        <v>44500</v>
      </c>
      <c r="O909" t="s">
        <v>115</v>
      </c>
      <c r="P909" t="s">
        <v>2558</v>
      </c>
      <c r="R909" t="s">
        <v>2559</v>
      </c>
      <c r="S909" t="s">
        <v>124</v>
      </c>
      <c r="T909" t="s">
        <v>620</v>
      </c>
      <c r="U909" t="s">
        <v>158</v>
      </c>
      <c r="V909" s="3">
        <v>76528</v>
      </c>
      <c r="W909" t="s">
        <v>117</v>
      </c>
      <c r="X909" t="s">
        <v>124</v>
      </c>
      <c r="Y909">
        <v>12542480744</v>
      </c>
      <c r="AA909">
        <v>238110</v>
      </c>
      <c r="AB909" t="s">
        <v>2560</v>
      </c>
      <c r="AC909" t="s">
        <v>2561</v>
      </c>
      <c r="AD909" t="s">
        <v>124</v>
      </c>
      <c r="AE909" t="s">
        <v>1363</v>
      </c>
      <c r="AF909" t="s">
        <v>2559</v>
      </c>
      <c r="AG909" t="s">
        <v>124</v>
      </c>
      <c r="AH909" t="s">
        <v>620</v>
      </c>
      <c r="AI909" t="s">
        <v>158</v>
      </c>
      <c r="AJ909" s="3">
        <v>76528</v>
      </c>
      <c r="AK909" t="s">
        <v>117</v>
      </c>
      <c r="AL909" t="s">
        <v>124</v>
      </c>
      <c r="AM909">
        <v>12542480744</v>
      </c>
      <c r="AO909" t="s">
        <v>2562</v>
      </c>
      <c r="AP909" t="s">
        <v>239</v>
      </c>
      <c r="AQ909" t="s">
        <v>1365</v>
      </c>
      <c r="AR909" t="s">
        <v>1366</v>
      </c>
      <c r="AS909" t="s">
        <v>195</v>
      </c>
      <c r="AT909" t="s">
        <v>1367</v>
      </c>
      <c r="AU909" t="s">
        <v>124</v>
      </c>
      <c r="AV909" t="s">
        <v>1368</v>
      </c>
      <c r="AW909" t="s">
        <v>158</v>
      </c>
      <c r="AX909" s="3">
        <v>77414</v>
      </c>
      <c r="AY909" t="s">
        <v>117</v>
      </c>
      <c r="AZ909" t="s">
        <v>124</v>
      </c>
      <c r="BA909">
        <v>19792457577</v>
      </c>
      <c r="BB909">
        <v>102</v>
      </c>
      <c r="BC909" t="s">
        <v>1369</v>
      </c>
      <c r="BD909" t="s">
        <v>1370</v>
      </c>
      <c r="BG909" t="s">
        <v>158</v>
      </c>
      <c r="BH909" s="1">
        <v>44137.791666666664</v>
      </c>
      <c r="BI909">
        <v>40</v>
      </c>
      <c r="BJ909">
        <v>0</v>
      </c>
      <c r="BK909">
        <v>8</v>
      </c>
      <c r="BL909">
        <v>8</v>
      </c>
      <c r="BM909">
        <v>8</v>
      </c>
      <c r="BN909">
        <v>8</v>
      </c>
      <c r="BO909">
        <v>8</v>
      </c>
      <c r="BP909">
        <v>0</v>
      </c>
      <c r="BQ909" t="str">
        <f>"7:00 AM"</f>
        <v>7:00 AM</v>
      </c>
      <c r="BR909" t="str">
        <f>"5:30 PM"</f>
        <v>5:30 PM</v>
      </c>
      <c r="BS909" t="s">
        <v>120</v>
      </c>
      <c r="BT909">
        <v>0</v>
      </c>
      <c r="BU909">
        <v>0</v>
      </c>
      <c r="BV909" t="s">
        <v>113</v>
      </c>
      <c r="BW909">
        <v>0</v>
      </c>
      <c r="BX909" s="2" t="s">
        <v>2563</v>
      </c>
      <c r="BY909" t="s">
        <v>2559</v>
      </c>
      <c r="BZ909" t="s">
        <v>124</v>
      </c>
      <c r="CA909" t="s">
        <v>620</v>
      </c>
      <c r="CB909" t="s">
        <v>158</v>
      </c>
      <c r="CC909" s="3">
        <v>76528</v>
      </c>
      <c r="CD909" t="s">
        <v>2564</v>
      </c>
      <c r="CE909" t="s">
        <v>2565</v>
      </c>
      <c r="CF909" s="4">
        <v>18.71</v>
      </c>
      <c r="CG909" s="4">
        <v>20</v>
      </c>
      <c r="CH909" s="4">
        <v>28.07</v>
      </c>
      <c r="CI909" s="4">
        <v>30</v>
      </c>
      <c r="CJ909" t="s">
        <v>123</v>
      </c>
      <c r="CK909" t="s">
        <v>1373</v>
      </c>
      <c r="CL909" t="s">
        <v>6846</v>
      </c>
      <c r="CO909" t="s">
        <v>124</v>
      </c>
      <c r="CP909" t="s">
        <v>121</v>
      </c>
      <c r="CQ909" t="s">
        <v>121</v>
      </c>
      <c r="CR909" t="s">
        <v>121</v>
      </c>
      <c r="CS909" t="s">
        <v>121</v>
      </c>
      <c r="CT909" t="s">
        <v>121</v>
      </c>
      <c r="CU909" t="s">
        <v>113</v>
      </c>
      <c r="CV909" t="s">
        <v>2567</v>
      </c>
      <c r="CW909" t="str">
        <f>"12542480744"</f>
        <v>12542480744</v>
      </c>
      <c r="CX909" t="s">
        <v>2562</v>
      </c>
      <c r="CY909" t="s">
        <v>124</v>
      </c>
      <c r="CZ909" t="s">
        <v>126</v>
      </c>
      <c r="DA909" t="s">
        <v>113</v>
      </c>
      <c r="DB909" t="s">
        <v>113</v>
      </c>
      <c r="DC909" t="s">
        <v>121</v>
      </c>
      <c r="DD909" t="s">
        <v>113</v>
      </c>
    </row>
    <row r="910" spans="1:113" ht="15" customHeight="1" x14ac:dyDescent="0.25">
      <c r="A910" t="s">
        <v>2557</v>
      </c>
      <c r="B910" t="s">
        <v>835</v>
      </c>
      <c r="C910" s="1">
        <v>44138.377156481482</v>
      </c>
      <c r="D910" s="1">
        <v>44154</v>
      </c>
      <c r="E910" t="s">
        <v>113</v>
      </c>
      <c r="F910" t="s">
        <v>156</v>
      </c>
      <c r="G910" t="s">
        <v>12812</v>
      </c>
      <c r="H910" t="s">
        <v>1775</v>
      </c>
      <c r="I910">
        <v>13</v>
      </c>
      <c r="K910" s="1">
        <v>44228</v>
      </c>
      <c r="L910" s="1">
        <v>44500</v>
      </c>
      <c r="O910" t="s">
        <v>115</v>
      </c>
      <c r="P910" t="s">
        <v>2558</v>
      </c>
      <c r="R910" t="s">
        <v>2559</v>
      </c>
      <c r="S910" t="s">
        <v>124</v>
      </c>
      <c r="T910" t="s">
        <v>620</v>
      </c>
      <c r="U910" t="s">
        <v>158</v>
      </c>
      <c r="V910" s="3">
        <v>76528</v>
      </c>
      <c r="W910" t="s">
        <v>117</v>
      </c>
      <c r="X910" t="s">
        <v>124</v>
      </c>
      <c r="Y910">
        <v>12542480744</v>
      </c>
      <c r="AA910">
        <v>238110</v>
      </c>
      <c r="AB910" t="s">
        <v>2560</v>
      </c>
      <c r="AC910" t="s">
        <v>2561</v>
      </c>
      <c r="AD910" t="s">
        <v>124</v>
      </c>
      <c r="AE910" t="s">
        <v>1363</v>
      </c>
      <c r="AF910" t="s">
        <v>2559</v>
      </c>
      <c r="AG910" t="s">
        <v>124</v>
      </c>
      <c r="AH910" t="s">
        <v>620</v>
      </c>
      <c r="AI910" t="s">
        <v>158</v>
      </c>
      <c r="AJ910" s="3">
        <v>76528</v>
      </c>
      <c r="AK910" t="s">
        <v>117</v>
      </c>
      <c r="AL910" t="s">
        <v>124</v>
      </c>
      <c r="AM910">
        <v>12542480744</v>
      </c>
      <c r="AO910" t="s">
        <v>2562</v>
      </c>
      <c r="AP910" t="s">
        <v>239</v>
      </c>
      <c r="AQ910" t="s">
        <v>1365</v>
      </c>
      <c r="AR910" t="s">
        <v>1366</v>
      </c>
      <c r="AS910" t="s">
        <v>195</v>
      </c>
      <c r="AT910" t="s">
        <v>1367</v>
      </c>
      <c r="AU910" t="s">
        <v>124</v>
      </c>
      <c r="AV910" t="s">
        <v>1368</v>
      </c>
      <c r="AW910" t="s">
        <v>158</v>
      </c>
      <c r="AX910" s="3">
        <v>77414</v>
      </c>
      <c r="AY910" t="s">
        <v>117</v>
      </c>
      <c r="AZ910" t="s">
        <v>124</v>
      </c>
      <c r="BA910">
        <v>19792457577</v>
      </c>
      <c r="BB910">
        <v>102</v>
      </c>
      <c r="BC910" t="s">
        <v>1369</v>
      </c>
      <c r="BD910" t="s">
        <v>1370</v>
      </c>
      <c r="BG910" t="s">
        <v>158</v>
      </c>
      <c r="BH910" s="1">
        <v>44137.791666666664</v>
      </c>
      <c r="BI910">
        <v>40</v>
      </c>
      <c r="BJ910">
        <v>0</v>
      </c>
      <c r="BK910">
        <v>8</v>
      </c>
      <c r="BL910">
        <v>8</v>
      </c>
      <c r="BM910">
        <v>8</v>
      </c>
      <c r="BN910">
        <v>8</v>
      </c>
      <c r="BO910">
        <v>8</v>
      </c>
      <c r="BP910">
        <v>0</v>
      </c>
      <c r="BQ910" t="str">
        <f>"7:00 AM"</f>
        <v>7:00 AM</v>
      </c>
      <c r="BR910" t="str">
        <f>"5:30 PM"</f>
        <v>5:30 PM</v>
      </c>
      <c r="BS910" t="s">
        <v>120</v>
      </c>
      <c r="BT910">
        <v>0</v>
      </c>
      <c r="BU910">
        <v>0</v>
      </c>
      <c r="BV910" t="s">
        <v>113</v>
      </c>
      <c r="BW910">
        <v>0</v>
      </c>
      <c r="BX910" s="2" t="s">
        <v>2563</v>
      </c>
      <c r="BY910" t="s">
        <v>2559</v>
      </c>
      <c r="BZ910" t="s">
        <v>124</v>
      </c>
      <c r="CA910" t="s">
        <v>620</v>
      </c>
      <c r="CB910" t="s">
        <v>158</v>
      </c>
      <c r="CC910" s="3">
        <v>76528</v>
      </c>
      <c r="CD910" t="s">
        <v>2564</v>
      </c>
      <c r="CE910" t="s">
        <v>2565</v>
      </c>
      <c r="CF910" s="4">
        <v>15.47</v>
      </c>
      <c r="CG910" s="4">
        <v>18</v>
      </c>
      <c r="CH910" s="4">
        <v>23.21</v>
      </c>
      <c r="CI910" s="4">
        <v>27</v>
      </c>
      <c r="CJ910" t="s">
        <v>123</v>
      </c>
      <c r="CK910" t="s">
        <v>1373</v>
      </c>
      <c r="CL910" t="s">
        <v>2566</v>
      </c>
      <c r="CO910" t="s">
        <v>124</v>
      </c>
      <c r="CP910" t="s">
        <v>121</v>
      </c>
      <c r="CQ910" t="s">
        <v>121</v>
      </c>
      <c r="CR910" t="s">
        <v>121</v>
      </c>
      <c r="CS910" t="s">
        <v>121</v>
      </c>
      <c r="CT910" t="s">
        <v>121</v>
      </c>
      <c r="CU910" t="s">
        <v>113</v>
      </c>
      <c r="CV910" t="s">
        <v>2567</v>
      </c>
      <c r="CW910" t="str">
        <f>"12542480744"</f>
        <v>12542480744</v>
      </c>
      <c r="CX910" t="s">
        <v>2562</v>
      </c>
      <c r="CY910" t="s">
        <v>124</v>
      </c>
      <c r="CZ910" t="s">
        <v>126</v>
      </c>
      <c r="DA910" t="s">
        <v>113</v>
      </c>
      <c r="DB910" t="s">
        <v>113</v>
      </c>
      <c r="DC910" t="s">
        <v>121</v>
      </c>
      <c r="DD910" t="s">
        <v>113</v>
      </c>
    </row>
    <row r="911" spans="1:113" ht="15" customHeight="1" x14ac:dyDescent="0.25">
      <c r="A911" t="s">
        <v>6778</v>
      </c>
      <c r="B911" t="s">
        <v>835</v>
      </c>
      <c r="C911" s="1">
        <v>44138.378230324073</v>
      </c>
      <c r="D911" s="1">
        <v>44154</v>
      </c>
      <c r="E911" t="s">
        <v>113</v>
      </c>
      <c r="F911" t="s">
        <v>6779</v>
      </c>
      <c r="G911" t="s">
        <v>12822</v>
      </c>
      <c r="H911" t="s">
        <v>2604</v>
      </c>
      <c r="I911">
        <v>5</v>
      </c>
      <c r="K911" s="1">
        <v>44228</v>
      </c>
      <c r="L911" s="1">
        <v>44500</v>
      </c>
      <c r="O911" t="s">
        <v>115</v>
      </c>
      <c r="P911" t="s">
        <v>6780</v>
      </c>
      <c r="R911" t="s">
        <v>6781</v>
      </c>
      <c r="S911" t="s">
        <v>124</v>
      </c>
      <c r="T911" t="s">
        <v>6782</v>
      </c>
      <c r="U911" t="s">
        <v>541</v>
      </c>
      <c r="V911" s="3">
        <v>70769</v>
      </c>
      <c r="W911" t="s">
        <v>117</v>
      </c>
      <c r="X911" t="s">
        <v>124</v>
      </c>
      <c r="Y911">
        <v>12254024393</v>
      </c>
      <c r="AA911">
        <v>236115</v>
      </c>
      <c r="AB911" t="s">
        <v>6783</v>
      </c>
      <c r="AC911" t="s">
        <v>6784</v>
      </c>
      <c r="AD911" t="s">
        <v>124</v>
      </c>
      <c r="AE911" t="s">
        <v>2368</v>
      </c>
      <c r="AF911" t="s">
        <v>6781</v>
      </c>
      <c r="AG911" t="s">
        <v>124</v>
      </c>
      <c r="AH911" t="s">
        <v>6782</v>
      </c>
      <c r="AI911" t="s">
        <v>541</v>
      </c>
      <c r="AJ911" s="3">
        <v>70769</v>
      </c>
      <c r="AK911" t="s">
        <v>117</v>
      </c>
      <c r="AL911" t="s">
        <v>124</v>
      </c>
      <c r="AM911">
        <v>12254024393</v>
      </c>
      <c r="AO911" t="s">
        <v>6785</v>
      </c>
      <c r="AP911" t="s">
        <v>239</v>
      </c>
      <c r="AQ911" t="s">
        <v>1365</v>
      </c>
      <c r="AR911" t="s">
        <v>1366</v>
      </c>
      <c r="AS911" t="s">
        <v>195</v>
      </c>
      <c r="AT911" t="s">
        <v>1367</v>
      </c>
      <c r="AU911" t="s">
        <v>124</v>
      </c>
      <c r="AV911" t="s">
        <v>1368</v>
      </c>
      <c r="AW911" t="s">
        <v>158</v>
      </c>
      <c r="AX911" s="3">
        <v>77414</v>
      </c>
      <c r="AY911" t="s">
        <v>117</v>
      </c>
      <c r="AZ911" t="s">
        <v>124</v>
      </c>
      <c r="BA911">
        <v>19792457577</v>
      </c>
      <c r="BB911">
        <v>102</v>
      </c>
      <c r="BC911" t="s">
        <v>1369</v>
      </c>
      <c r="BD911" t="s">
        <v>1370</v>
      </c>
      <c r="BG911" t="s">
        <v>541</v>
      </c>
      <c r="BH911" s="1">
        <v>44137.791666666664</v>
      </c>
      <c r="BI911">
        <v>40</v>
      </c>
      <c r="BJ911">
        <v>0</v>
      </c>
      <c r="BK911">
        <v>8</v>
      </c>
      <c r="BL911">
        <v>8</v>
      </c>
      <c r="BM911">
        <v>8</v>
      </c>
      <c r="BN911">
        <v>8</v>
      </c>
      <c r="BO911">
        <v>8</v>
      </c>
      <c r="BP911">
        <v>0</v>
      </c>
      <c r="BQ911" t="str">
        <f>"6:00 AM"</f>
        <v>6:00 AM</v>
      </c>
      <c r="BR911" t="str">
        <f>"3:00 PM"</f>
        <v>3:00 PM</v>
      </c>
      <c r="BS911" t="s">
        <v>120</v>
      </c>
      <c r="BT911">
        <v>0</v>
      </c>
      <c r="BU911">
        <v>0</v>
      </c>
      <c r="BV911" t="s">
        <v>113</v>
      </c>
      <c r="BW911">
        <v>0</v>
      </c>
      <c r="BX911" s="2" t="s">
        <v>6786</v>
      </c>
      <c r="BY911" t="s">
        <v>6781</v>
      </c>
      <c r="BZ911" t="s">
        <v>124</v>
      </c>
      <c r="CA911" t="s">
        <v>6782</v>
      </c>
      <c r="CB911" t="s">
        <v>541</v>
      </c>
      <c r="CC911" s="3">
        <v>70769</v>
      </c>
      <c r="CD911" t="s">
        <v>6787</v>
      </c>
      <c r="CE911" t="s">
        <v>1266</v>
      </c>
      <c r="CF911" s="4">
        <v>13.37</v>
      </c>
      <c r="CG911" s="4">
        <v>14.21</v>
      </c>
      <c r="CH911" s="4">
        <v>20.059999999999999</v>
      </c>
      <c r="CI911" s="4">
        <v>21.32</v>
      </c>
      <c r="CJ911" t="s">
        <v>123</v>
      </c>
      <c r="CK911" t="s">
        <v>6788</v>
      </c>
      <c r="CL911" t="s">
        <v>6789</v>
      </c>
      <c r="CO911" t="s">
        <v>124</v>
      </c>
      <c r="CP911" t="s">
        <v>121</v>
      </c>
      <c r="CQ911" t="s">
        <v>121</v>
      </c>
      <c r="CR911" t="s">
        <v>121</v>
      </c>
      <c r="CS911" t="s">
        <v>121</v>
      </c>
      <c r="CT911" t="s">
        <v>121</v>
      </c>
      <c r="CU911" t="s">
        <v>121</v>
      </c>
      <c r="CV911" t="s">
        <v>6790</v>
      </c>
      <c r="CW911" t="str">
        <f>"12253134925"</f>
        <v>12253134925</v>
      </c>
      <c r="CX911" t="s">
        <v>6785</v>
      </c>
      <c r="CY911" t="s">
        <v>124</v>
      </c>
      <c r="CZ911" t="s">
        <v>126</v>
      </c>
      <c r="DA911" t="s">
        <v>113</v>
      </c>
      <c r="DB911" t="s">
        <v>113</v>
      </c>
      <c r="DC911" t="s">
        <v>121</v>
      </c>
      <c r="DD911" t="s">
        <v>113</v>
      </c>
    </row>
    <row r="912" spans="1:113" ht="15" customHeight="1" x14ac:dyDescent="0.25">
      <c r="A912" t="s">
        <v>3644</v>
      </c>
      <c r="B912" t="s">
        <v>129</v>
      </c>
      <c r="C912" s="1">
        <v>44138.379208333332</v>
      </c>
      <c r="D912" s="1">
        <v>44194</v>
      </c>
      <c r="E912" t="s">
        <v>113</v>
      </c>
      <c r="F912" t="s">
        <v>1854</v>
      </c>
      <c r="G912" t="s">
        <v>12812</v>
      </c>
      <c r="H912" t="s">
        <v>1775</v>
      </c>
      <c r="I912">
        <v>18</v>
      </c>
      <c r="J912">
        <v>18</v>
      </c>
      <c r="K912" s="1">
        <v>44228</v>
      </c>
      <c r="L912" s="1">
        <v>44501</v>
      </c>
      <c r="M912" s="1">
        <v>44228</v>
      </c>
      <c r="N912" s="1">
        <v>44501</v>
      </c>
      <c r="O912" t="s">
        <v>115</v>
      </c>
      <c r="P912" t="s">
        <v>3645</v>
      </c>
      <c r="R912" t="s">
        <v>3646</v>
      </c>
      <c r="S912" t="s">
        <v>124</v>
      </c>
      <c r="T912" t="s">
        <v>3647</v>
      </c>
      <c r="U912" t="s">
        <v>158</v>
      </c>
      <c r="V912" s="3">
        <v>78666</v>
      </c>
      <c r="W912" t="s">
        <v>117</v>
      </c>
      <c r="X912" t="s">
        <v>124</v>
      </c>
      <c r="Y912">
        <v>15123961015</v>
      </c>
      <c r="AA912">
        <v>238110</v>
      </c>
      <c r="AB912" t="s">
        <v>3648</v>
      </c>
      <c r="AC912" t="s">
        <v>3498</v>
      </c>
      <c r="AD912" t="s">
        <v>124</v>
      </c>
      <c r="AE912" t="s">
        <v>263</v>
      </c>
      <c r="AF912" t="s">
        <v>3646</v>
      </c>
      <c r="AG912" t="s">
        <v>124</v>
      </c>
      <c r="AH912" t="s">
        <v>3647</v>
      </c>
      <c r="AI912" t="s">
        <v>158</v>
      </c>
      <c r="AJ912" s="3">
        <v>78666</v>
      </c>
      <c r="AK912" t="s">
        <v>117</v>
      </c>
      <c r="AL912" t="s">
        <v>124</v>
      </c>
      <c r="AM912">
        <v>15123961015</v>
      </c>
      <c r="AO912" t="s">
        <v>3649</v>
      </c>
      <c r="AP912" t="s">
        <v>239</v>
      </c>
      <c r="AQ912" t="s">
        <v>1365</v>
      </c>
      <c r="AR912" t="s">
        <v>1366</v>
      </c>
      <c r="AS912" t="s">
        <v>195</v>
      </c>
      <c r="AT912" t="s">
        <v>1367</v>
      </c>
      <c r="AU912" t="s">
        <v>124</v>
      </c>
      <c r="AV912" t="s">
        <v>1368</v>
      </c>
      <c r="AW912" t="s">
        <v>158</v>
      </c>
      <c r="AX912" s="3">
        <v>77414</v>
      </c>
      <c r="AY912" t="s">
        <v>117</v>
      </c>
      <c r="AZ912" t="s">
        <v>124</v>
      </c>
      <c r="BA912">
        <v>19792457577</v>
      </c>
      <c r="BB912">
        <v>102</v>
      </c>
      <c r="BC912" t="s">
        <v>1369</v>
      </c>
      <c r="BD912" t="s">
        <v>1370</v>
      </c>
      <c r="BG912" t="s">
        <v>158</v>
      </c>
      <c r="BH912" s="1">
        <v>44137.791666666664</v>
      </c>
      <c r="BI912">
        <v>40</v>
      </c>
      <c r="BJ912">
        <v>0</v>
      </c>
      <c r="BK912">
        <v>8</v>
      </c>
      <c r="BL912">
        <v>8</v>
      </c>
      <c r="BM912">
        <v>8</v>
      </c>
      <c r="BN912">
        <v>8</v>
      </c>
      <c r="BO912">
        <v>8</v>
      </c>
      <c r="BP912">
        <v>0</v>
      </c>
      <c r="BQ912" t="str">
        <f>"7:00 AM"</f>
        <v>7:00 AM</v>
      </c>
      <c r="BR912" t="str">
        <f>"4:00 PM"</f>
        <v>4:00 PM</v>
      </c>
      <c r="BS912" t="s">
        <v>120</v>
      </c>
      <c r="BT912">
        <v>0</v>
      </c>
      <c r="BU912">
        <v>0</v>
      </c>
      <c r="BV912" t="s">
        <v>113</v>
      </c>
      <c r="BW912">
        <v>0</v>
      </c>
      <c r="BX912" t="s">
        <v>3650</v>
      </c>
      <c r="BY912" t="s">
        <v>3651</v>
      </c>
      <c r="BZ912" t="s">
        <v>124</v>
      </c>
      <c r="CA912" t="s">
        <v>3647</v>
      </c>
      <c r="CB912" t="s">
        <v>158</v>
      </c>
      <c r="CC912" s="3">
        <v>78666</v>
      </c>
      <c r="CD912" t="s">
        <v>3652</v>
      </c>
      <c r="CE912" t="s">
        <v>2198</v>
      </c>
      <c r="CF912" s="4">
        <v>15.88</v>
      </c>
      <c r="CG912" s="4">
        <v>18</v>
      </c>
      <c r="CH912" s="4">
        <v>23.82</v>
      </c>
      <c r="CI912" s="4">
        <v>27</v>
      </c>
      <c r="CJ912" t="s">
        <v>123</v>
      </c>
      <c r="CK912" t="s">
        <v>3653</v>
      </c>
      <c r="CL912" t="s">
        <v>3654</v>
      </c>
      <c r="CO912" t="s">
        <v>124</v>
      </c>
      <c r="CP912" t="s">
        <v>121</v>
      </c>
      <c r="CQ912" t="s">
        <v>121</v>
      </c>
      <c r="CR912" t="s">
        <v>121</v>
      </c>
      <c r="CS912" t="s">
        <v>121</v>
      </c>
      <c r="CT912" t="s">
        <v>121</v>
      </c>
      <c r="CU912" t="s">
        <v>113</v>
      </c>
      <c r="CV912" t="s">
        <v>3655</v>
      </c>
      <c r="CW912" t="str">
        <f>"15125581767"</f>
        <v>15125581767</v>
      </c>
      <c r="CX912" t="s">
        <v>3649</v>
      </c>
      <c r="CY912" t="s">
        <v>124</v>
      </c>
      <c r="CZ912" t="s">
        <v>126</v>
      </c>
      <c r="DA912" t="s">
        <v>113</v>
      </c>
      <c r="DB912" t="s">
        <v>113</v>
      </c>
      <c r="DC912" t="s">
        <v>121</v>
      </c>
      <c r="DD912" t="s">
        <v>113</v>
      </c>
    </row>
    <row r="913" spans="1:113" ht="15" customHeight="1" x14ac:dyDescent="0.25">
      <c r="A913" t="s">
        <v>10137</v>
      </c>
      <c r="B913" t="s">
        <v>835</v>
      </c>
      <c r="C913" s="1">
        <v>44138.380109375001</v>
      </c>
      <c r="D913" s="1">
        <v>44154</v>
      </c>
      <c r="E913" t="s">
        <v>113</v>
      </c>
      <c r="F913" t="s">
        <v>587</v>
      </c>
      <c r="G913" t="s">
        <v>12786</v>
      </c>
      <c r="H913" t="s">
        <v>131</v>
      </c>
      <c r="I913">
        <v>5</v>
      </c>
      <c r="K913" s="1">
        <v>44228</v>
      </c>
      <c r="L913" s="1">
        <v>44515</v>
      </c>
      <c r="O913" t="s">
        <v>132</v>
      </c>
      <c r="P913" t="s">
        <v>10138</v>
      </c>
      <c r="R913" t="s">
        <v>10139</v>
      </c>
      <c r="S913" t="s">
        <v>10140</v>
      </c>
      <c r="T913" t="s">
        <v>2821</v>
      </c>
      <c r="U913" t="s">
        <v>1047</v>
      </c>
      <c r="V913" s="3">
        <v>63304</v>
      </c>
      <c r="W913" t="s">
        <v>117</v>
      </c>
      <c r="X913" t="s">
        <v>124</v>
      </c>
      <c r="Y913">
        <v>13148140104</v>
      </c>
      <c r="AA913">
        <v>561730</v>
      </c>
      <c r="AB913" t="s">
        <v>2148</v>
      </c>
      <c r="AC913" t="s">
        <v>992</v>
      </c>
      <c r="AD913" t="s">
        <v>124</v>
      </c>
      <c r="AE913" t="s">
        <v>161</v>
      </c>
      <c r="AF913" t="s">
        <v>10139</v>
      </c>
      <c r="AG913" t="s">
        <v>10140</v>
      </c>
      <c r="AH913" t="s">
        <v>2821</v>
      </c>
      <c r="AI913" t="s">
        <v>1047</v>
      </c>
      <c r="AJ913" s="3">
        <v>63304</v>
      </c>
      <c r="AK913" t="s">
        <v>117</v>
      </c>
      <c r="AL913" t="s">
        <v>124</v>
      </c>
      <c r="AM913">
        <v>13148140104</v>
      </c>
      <c r="AO913" t="s">
        <v>10141</v>
      </c>
      <c r="AP913" t="s">
        <v>239</v>
      </c>
      <c r="AQ913" t="s">
        <v>1365</v>
      </c>
      <c r="AR913" t="s">
        <v>1366</v>
      </c>
      <c r="AS913" t="s">
        <v>195</v>
      </c>
      <c r="AT913" t="s">
        <v>1367</v>
      </c>
      <c r="AU913" t="s">
        <v>124</v>
      </c>
      <c r="AV913" t="s">
        <v>1368</v>
      </c>
      <c r="AW913" t="s">
        <v>158</v>
      </c>
      <c r="AX913" s="3">
        <v>77414</v>
      </c>
      <c r="AY913" t="s">
        <v>117</v>
      </c>
      <c r="AZ913" t="s">
        <v>124</v>
      </c>
      <c r="BA913">
        <v>19792457577</v>
      </c>
      <c r="BB913">
        <v>102</v>
      </c>
      <c r="BC913" t="s">
        <v>1369</v>
      </c>
      <c r="BD913" t="s">
        <v>1370</v>
      </c>
      <c r="BG913" t="s">
        <v>1047</v>
      </c>
      <c r="BH913" s="1">
        <v>44137.791666666664</v>
      </c>
      <c r="BI913">
        <v>58</v>
      </c>
      <c r="BJ913">
        <v>0</v>
      </c>
      <c r="BK913">
        <v>10</v>
      </c>
      <c r="BL913">
        <v>10</v>
      </c>
      <c r="BM913">
        <v>10</v>
      </c>
      <c r="BN913">
        <v>10</v>
      </c>
      <c r="BO913">
        <v>10</v>
      </c>
      <c r="BP913">
        <v>8</v>
      </c>
      <c r="BQ913" t="str">
        <f>"7:30 AM"</f>
        <v>7:30 AM</v>
      </c>
      <c r="BR913" t="str">
        <f>"4:30 PM"</f>
        <v>4:30 PM</v>
      </c>
      <c r="BS913" t="s">
        <v>120</v>
      </c>
      <c r="BT913">
        <v>0</v>
      </c>
      <c r="BU913">
        <v>0</v>
      </c>
      <c r="BV913" t="s">
        <v>113</v>
      </c>
      <c r="BW913">
        <v>0</v>
      </c>
      <c r="BX913" s="2" t="s">
        <v>10142</v>
      </c>
      <c r="BY913" t="s">
        <v>10143</v>
      </c>
      <c r="BZ913" t="s">
        <v>124</v>
      </c>
      <c r="CA913" t="s">
        <v>2884</v>
      </c>
      <c r="CB913" t="s">
        <v>1047</v>
      </c>
      <c r="CC913" s="3">
        <v>63366</v>
      </c>
      <c r="CD913" t="s">
        <v>2828</v>
      </c>
      <c r="CE913" t="s">
        <v>1056</v>
      </c>
      <c r="CF913" s="4">
        <v>15.37</v>
      </c>
      <c r="CG913" s="4">
        <v>16</v>
      </c>
      <c r="CH913" s="4">
        <v>23.06</v>
      </c>
      <c r="CI913" s="4">
        <v>24</v>
      </c>
      <c r="CJ913" t="s">
        <v>123</v>
      </c>
      <c r="CK913" t="s">
        <v>5330</v>
      </c>
      <c r="CL913" t="s">
        <v>10144</v>
      </c>
      <c r="CO913" t="s">
        <v>124</v>
      </c>
      <c r="CP913" t="s">
        <v>121</v>
      </c>
      <c r="CQ913" t="s">
        <v>121</v>
      </c>
      <c r="CR913" t="s">
        <v>121</v>
      </c>
      <c r="CS913" t="s">
        <v>121</v>
      </c>
      <c r="CT913" t="s">
        <v>121</v>
      </c>
      <c r="CU913" t="s">
        <v>113</v>
      </c>
      <c r="CV913" t="s">
        <v>1772</v>
      </c>
      <c r="CW913" t="str">
        <f>"13148140104"</f>
        <v>13148140104</v>
      </c>
      <c r="CX913" t="s">
        <v>10141</v>
      </c>
      <c r="CY913" t="s">
        <v>124</v>
      </c>
      <c r="CZ913" t="s">
        <v>126</v>
      </c>
      <c r="DA913" t="s">
        <v>113</v>
      </c>
      <c r="DB913" t="s">
        <v>113</v>
      </c>
      <c r="DC913" t="s">
        <v>121</v>
      </c>
      <c r="DD913" t="s">
        <v>113</v>
      </c>
    </row>
    <row r="914" spans="1:113" ht="15" customHeight="1" x14ac:dyDescent="0.25">
      <c r="A914" t="s">
        <v>12144</v>
      </c>
      <c r="B914" t="s">
        <v>835</v>
      </c>
      <c r="C914" s="1">
        <v>44138.380503472225</v>
      </c>
      <c r="D914" s="1">
        <v>44154</v>
      </c>
      <c r="E914" t="s">
        <v>113</v>
      </c>
      <c r="F914" t="s">
        <v>587</v>
      </c>
      <c r="G914" t="s">
        <v>12786</v>
      </c>
      <c r="H914" t="s">
        <v>131</v>
      </c>
      <c r="I914">
        <v>18</v>
      </c>
      <c r="K914" s="1">
        <v>44228</v>
      </c>
      <c r="L914" s="1">
        <v>44530</v>
      </c>
      <c r="O914" t="s">
        <v>115</v>
      </c>
      <c r="P914" t="s">
        <v>12145</v>
      </c>
      <c r="R914" t="s">
        <v>12146</v>
      </c>
      <c r="S914" t="s">
        <v>124</v>
      </c>
      <c r="T914" t="s">
        <v>1424</v>
      </c>
      <c r="U914" t="s">
        <v>158</v>
      </c>
      <c r="V914" s="3">
        <v>78249</v>
      </c>
      <c r="W914" t="s">
        <v>117</v>
      </c>
      <c r="X914" t="s">
        <v>124</v>
      </c>
      <c r="Y914">
        <v>12104087010</v>
      </c>
      <c r="AA914">
        <v>561730</v>
      </c>
      <c r="AB914" t="s">
        <v>12147</v>
      </c>
      <c r="AC914" t="s">
        <v>1117</v>
      </c>
      <c r="AD914" t="s">
        <v>124</v>
      </c>
      <c r="AE914" t="s">
        <v>11101</v>
      </c>
      <c r="AF914" t="s">
        <v>12146</v>
      </c>
      <c r="AG914" t="s">
        <v>124</v>
      </c>
      <c r="AH914" t="s">
        <v>1424</v>
      </c>
      <c r="AI914" t="s">
        <v>158</v>
      </c>
      <c r="AJ914" s="3">
        <v>78249</v>
      </c>
      <c r="AK914" t="s">
        <v>117</v>
      </c>
      <c r="AL914" t="s">
        <v>124</v>
      </c>
      <c r="AM914">
        <v>12104087010</v>
      </c>
      <c r="AO914" t="s">
        <v>12148</v>
      </c>
      <c r="AP914" t="s">
        <v>239</v>
      </c>
      <c r="AQ914" t="s">
        <v>8147</v>
      </c>
      <c r="AR914" t="s">
        <v>8148</v>
      </c>
      <c r="AS914" t="s">
        <v>144</v>
      </c>
      <c r="AT914" t="s">
        <v>2824</v>
      </c>
      <c r="AU914" t="s">
        <v>124</v>
      </c>
      <c r="AV914" t="s">
        <v>1368</v>
      </c>
      <c r="AW914" t="s">
        <v>158</v>
      </c>
      <c r="AX914" s="3">
        <v>77414</v>
      </c>
      <c r="AY914" t="s">
        <v>117</v>
      </c>
      <c r="AZ914" t="s">
        <v>124</v>
      </c>
      <c r="BA914">
        <v>19792457577</v>
      </c>
      <c r="BB914">
        <v>104</v>
      </c>
      <c r="BC914" t="s">
        <v>8149</v>
      </c>
      <c r="BD914" t="s">
        <v>1370</v>
      </c>
      <c r="BG914" t="s">
        <v>158</v>
      </c>
      <c r="BH914" s="1">
        <v>44137.791666666664</v>
      </c>
      <c r="BI914">
        <v>45</v>
      </c>
      <c r="BJ914">
        <v>0</v>
      </c>
      <c r="BK914">
        <v>9</v>
      </c>
      <c r="BL914">
        <v>9</v>
      </c>
      <c r="BM914">
        <v>9</v>
      </c>
      <c r="BN914">
        <v>9</v>
      </c>
      <c r="BO914">
        <v>9</v>
      </c>
      <c r="BP914">
        <v>0</v>
      </c>
      <c r="BQ914" t="str">
        <f>"7:30 AM"</f>
        <v>7:30 AM</v>
      </c>
      <c r="BR914" t="str">
        <f>"5:00 PM"</f>
        <v>5:00 PM</v>
      </c>
      <c r="BS914" t="s">
        <v>120</v>
      </c>
      <c r="BT914">
        <v>0</v>
      </c>
      <c r="BU914">
        <v>0</v>
      </c>
      <c r="BV914" t="s">
        <v>113</v>
      </c>
      <c r="BW914">
        <v>0</v>
      </c>
      <c r="BX914" s="2" t="s">
        <v>12149</v>
      </c>
      <c r="BY914" t="s">
        <v>12146</v>
      </c>
      <c r="BZ914" t="s">
        <v>124</v>
      </c>
      <c r="CA914" t="s">
        <v>1424</v>
      </c>
      <c r="CB914" t="s">
        <v>158</v>
      </c>
      <c r="CC914" s="3">
        <v>78249</v>
      </c>
      <c r="CD914" t="s">
        <v>2197</v>
      </c>
      <c r="CE914" t="s">
        <v>2198</v>
      </c>
      <c r="CF914" s="4">
        <v>14</v>
      </c>
      <c r="CG914" s="4">
        <v>14.5</v>
      </c>
      <c r="CH914" s="4">
        <v>21</v>
      </c>
      <c r="CI914" s="4">
        <v>21.75</v>
      </c>
      <c r="CJ914" t="s">
        <v>123</v>
      </c>
      <c r="CK914" t="s">
        <v>12150</v>
      </c>
      <c r="CL914" t="s">
        <v>12151</v>
      </c>
      <c r="CO914" t="s">
        <v>124</v>
      </c>
      <c r="CP914" t="s">
        <v>121</v>
      </c>
      <c r="CQ914" t="s">
        <v>121</v>
      </c>
      <c r="CR914" t="s">
        <v>121</v>
      </c>
      <c r="CS914" t="s">
        <v>121</v>
      </c>
      <c r="CT914" t="s">
        <v>121</v>
      </c>
      <c r="CU914" t="s">
        <v>113</v>
      </c>
      <c r="CV914" t="s">
        <v>8150</v>
      </c>
      <c r="CW914" t="str">
        <f>"12104087010"</f>
        <v>12104087010</v>
      </c>
      <c r="CX914" t="s">
        <v>12152</v>
      </c>
      <c r="CY914" t="s">
        <v>124</v>
      </c>
      <c r="CZ914" t="s">
        <v>126</v>
      </c>
      <c r="DA914" t="s">
        <v>113</v>
      </c>
      <c r="DB914" t="s">
        <v>113</v>
      </c>
      <c r="DC914" t="s">
        <v>121</v>
      </c>
      <c r="DD914" t="s">
        <v>113</v>
      </c>
    </row>
    <row r="915" spans="1:113" ht="15" customHeight="1" x14ac:dyDescent="0.25">
      <c r="A915" t="s">
        <v>10743</v>
      </c>
      <c r="B915" t="s">
        <v>835</v>
      </c>
      <c r="C915" s="1">
        <v>44138.382115046297</v>
      </c>
      <c r="D915" s="1">
        <v>44154</v>
      </c>
      <c r="E915" t="s">
        <v>113</v>
      </c>
      <c r="F915" t="s">
        <v>587</v>
      </c>
      <c r="G915" t="s">
        <v>12786</v>
      </c>
      <c r="H915" t="s">
        <v>131</v>
      </c>
      <c r="I915">
        <v>70</v>
      </c>
      <c r="K915" s="1">
        <v>44228</v>
      </c>
      <c r="L915" s="1">
        <v>44530</v>
      </c>
      <c r="O915" t="s">
        <v>115</v>
      </c>
      <c r="P915" t="s">
        <v>10744</v>
      </c>
      <c r="R915" t="s">
        <v>10745</v>
      </c>
      <c r="S915" t="s">
        <v>124</v>
      </c>
      <c r="T915" t="s">
        <v>1424</v>
      </c>
      <c r="U915" t="s">
        <v>158</v>
      </c>
      <c r="V915" s="3">
        <v>78247</v>
      </c>
      <c r="W915" t="s">
        <v>117</v>
      </c>
      <c r="X915" t="s">
        <v>124</v>
      </c>
      <c r="Y915">
        <v>12104973757</v>
      </c>
      <c r="AA915">
        <v>561730</v>
      </c>
      <c r="AB915" t="s">
        <v>10746</v>
      </c>
      <c r="AC915" t="s">
        <v>10747</v>
      </c>
      <c r="AD915" t="s">
        <v>195</v>
      </c>
      <c r="AE915" t="s">
        <v>2744</v>
      </c>
      <c r="AF915" t="s">
        <v>10748</v>
      </c>
      <c r="AG915" t="s">
        <v>124</v>
      </c>
      <c r="AH915" t="s">
        <v>10749</v>
      </c>
      <c r="AI915" t="s">
        <v>158</v>
      </c>
      <c r="AJ915" s="3">
        <v>78247</v>
      </c>
      <c r="AK915" t="s">
        <v>117</v>
      </c>
      <c r="AL915" t="s">
        <v>124</v>
      </c>
      <c r="AM915">
        <v>12104973757</v>
      </c>
      <c r="AO915" t="s">
        <v>10750</v>
      </c>
      <c r="AP915" t="s">
        <v>239</v>
      </c>
      <c r="AQ915" t="s">
        <v>6041</v>
      </c>
      <c r="AR915" t="s">
        <v>6042</v>
      </c>
      <c r="AS915" t="s">
        <v>1459</v>
      </c>
      <c r="AT915" t="s">
        <v>2824</v>
      </c>
      <c r="AU915" t="s">
        <v>124</v>
      </c>
      <c r="AV915" t="s">
        <v>1368</v>
      </c>
      <c r="AW915" t="s">
        <v>158</v>
      </c>
      <c r="AX915" s="3">
        <v>77414</v>
      </c>
      <c r="AY915" t="s">
        <v>117</v>
      </c>
      <c r="AZ915" t="s">
        <v>124</v>
      </c>
      <c r="BA915">
        <v>19792457577</v>
      </c>
      <c r="BB915">
        <v>109</v>
      </c>
      <c r="BC915" t="s">
        <v>4640</v>
      </c>
      <c r="BD915" t="s">
        <v>10751</v>
      </c>
      <c r="BG915" t="s">
        <v>158</v>
      </c>
      <c r="BH915" s="1">
        <v>44137.791666666664</v>
      </c>
      <c r="BI915">
        <v>40</v>
      </c>
      <c r="BJ915">
        <v>0</v>
      </c>
      <c r="BK915">
        <v>8</v>
      </c>
      <c r="BL915">
        <v>8</v>
      </c>
      <c r="BM915">
        <v>8</v>
      </c>
      <c r="BN915">
        <v>8</v>
      </c>
      <c r="BO915">
        <v>8</v>
      </c>
      <c r="BP915">
        <v>0</v>
      </c>
      <c r="BQ915" t="str">
        <f>"7:30 AM"</f>
        <v>7:30 AM</v>
      </c>
      <c r="BR915" t="str">
        <f>"4:30 PM"</f>
        <v>4:30 PM</v>
      </c>
      <c r="BS915" t="s">
        <v>120</v>
      </c>
      <c r="BT915">
        <v>0</v>
      </c>
      <c r="BU915">
        <v>0</v>
      </c>
      <c r="BV915" t="s">
        <v>113</v>
      </c>
      <c r="BW915">
        <v>0</v>
      </c>
      <c r="BX915" s="2" t="s">
        <v>10752</v>
      </c>
      <c r="BY915" t="s">
        <v>10745</v>
      </c>
      <c r="BZ915" t="s">
        <v>124</v>
      </c>
      <c r="CA915" t="s">
        <v>1424</v>
      </c>
      <c r="CB915" t="s">
        <v>158</v>
      </c>
      <c r="CC915" s="3">
        <v>78247</v>
      </c>
      <c r="CD915" t="s">
        <v>2197</v>
      </c>
      <c r="CE915" t="s">
        <v>2198</v>
      </c>
      <c r="CF915" s="4">
        <v>14</v>
      </c>
      <c r="CH915" s="4">
        <v>21</v>
      </c>
      <c r="CJ915" t="s">
        <v>123</v>
      </c>
      <c r="CK915" t="s">
        <v>10753</v>
      </c>
      <c r="CL915" t="s">
        <v>10754</v>
      </c>
      <c r="CO915" t="s">
        <v>124</v>
      </c>
      <c r="CP915" t="s">
        <v>121</v>
      </c>
      <c r="CQ915" t="s">
        <v>121</v>
      </c>
      <c r="CR915" t="s">
        <v>121</v>
      </c>
      <c r="CS915" t="s">
        <v>121</v>
      </c>
      <c r="CT915" t="s">
        <v>121</v>
      </c>
      <c r="CU915" t="s">
        <v>113</v>
      </c>
      <c r="CV915" t="s">
        <v>2567</v>
      </c>
      <c r="CW915" t="str">
        <f>"12104973757"</f>
        <v>12104973757</v>
      </c>
      <c r="CX915" t="s">
        <v>10755</v>
      </c>
      <c r="CY915" t="s">
        <v>124</v>
      </c>
      <c r="CZ915" t="s">
        <v>126</v>
      </c>
      <c r="DA915" t="s">
        <v>113</v>
      </c>
      <c r="DB915" t="s">
        <v>113</v>
      </c>
      <c r="DC915" t="s">
        <v>121</v>
      </c>
      <c r="DD915" t="s">
        <v>113</v>
      </c>
    </row>
    <row r="916" spans="1:113" ht="15" customHeight="1" x14ac:dyDescent="0.25">
      <c r="A916" t="s">
        <v>10839</v>
      </c>
      <c r="B916" t="s">
        <v>835</v>
      </c>
      <c r="C916" s="1">
        <v>44138.384065509257</v>
      </c>
      <c r="D916" s="1">
        <v>44154</v>
      </c>
      <c r="E916" t="s">
        <v>113</v>
      </c>
      <c r="F916" t="s">
        <v>587</v>
      </c>
      <c r="G916" t="s">
        <v>12786</v>
      </c>
      <c r="H916" t="s">
        <v>131</v>
      </c>
      <c r="I916">
        <v>17</v>
      </c>
      <c r="K916" s="1">
        <v>44228</v>
      </c>
      <c r="L916" s="1">
        <v>44524</v>
      </c>
      <c r="O916" t="s">
        <v>115</v>
      </c>
      <c r="P916" t="s">
        <v>10840</v>
      </c>
      <c r="R916" t="s">
        <v>10841</v>
      </c>
      <c r="S916" t="s">
        <v>10842</v>
      </c>
      <c r="T916" t="s">
        <v>1424</v>
      </c>
      <c r="U916" t="s">
        <v>158</v>
      </c>
      <c r="V916" s="3">
        <v>78213</v>
      </c>
      <c r="W916" t="s">
        <v>117</v>
      </c>
      <c r="X916" t="s">
        <v>124</v>
      </c>
      <c r="Y916">
        <v>12103493263</v>
      </c>
      <c r="AA916">
        <v>561730</v>
      </c>
      <c r="AB916" t="s">
        <v>10843</v>
      </c>
      <c r="AC916" t="s">
        <v>6874</v>
      </c>
      <c r="AD916" t="s">
        <v>124</v>
      </c>
      <c r="AE916" t="s">
        <v>161</v>
      </c>
      <c r="AF916" t="s">
        <v>10841</v>
      </c>
      <c r="AG916" t="s">
        <v>10842</v>
      </c>
      <c r="AH916" t="s">
        <v>1424</v>
      </c>
      <c r="AI916" t="s">
        <v>158</v>
      </c>
      <c r="AJ916" s="3">
        <v>78213</v>
      </c>
      <c r="AK916" t="s">
        <v>117</v>
      </c>
      <c r="AL916" t="s">
        <v>124</v>
      </c>
      <c r="AM916">
        <v>12103493263</v>
      </c>
      <c r="AO916" t="s">
        <v>10844</v>
      </c>
      <c r="AP916" t="s">
        <v>239</v>
      </c>
      <c r="AQ916" t="s">
        <v>8147</v>
      </c>
      <c r="AR916" t="s">
        <v>8148</v>
      </c>
      <c r="AS916" t="s">
        <v>144</v>
      </c>
      <c r="AT916" t="s">
        <v>2824</v>
      </c>
      <c r="AU916" t="s">
        <v>124</v>
      </c>
      <c r="AV916" t="s">
        <v>1368</v>
      </c>
      <c r="AW916" t="s">
        <v>158</v>
      </c>
      <c r="AX916" s="3">
        <v>77414</v>
      </c>
      <c r="AY916" t="s">
        <v>117</v>
      </c>
      <c r="AZ916" t="s">
        <v>124</v>
      </c>
      <c r="BA916">
        <v>19792457577</v>
      </c>
      <c r="BB916">
        <v>104</v>
      </c>
      <c r="BC916" t="s">
        <v>8149</v>
      </c>
      <c r="BD916" t="s">
        <v>1370</v>
      </c>
      <c r="BG916" t="s">
        <v>158</v>
      </c>
      <c r="BH916" s="1">
        <v>44137.791666666664</v>
      </c>
      <c r="BI916">
        <v>47.5</v>
      </c>
      <c r="BJ916">
        <v>0</v>
      </c>
      <c r="BK916">
        <v>9.5</v>
      </c>
      <c r="BL916">
        <v>9.5</v>
      </c>
      <c r="BM916">
        <v>9.5</v>
      </c>
      <c r="BN916">
        <v>9.5</v>
      </c>
      <c r="BO916">
        <v>9.5</v>
      </c>
      <c r="BP916">
        <v>0</v>
      </c>
      <c r="BQ916" t="str">
        <f>"7:00 AM"</f>
        <v>7:00 AM</v>
      </c>
      <c r="BR916" t="str">
        <f>"5:00 PM"</f>
        <v>5:00 PM</v>
      </c>
      <c r="BS916" t="s">
        <v>120</v>
      </c>
      <c r="BT916">
        <v>0</v>
      </c>
      <c r="BU916">
        <v>0</v>
      </c>
      <c r="BV916" t="s">
        <v>113</v>
      </c>
      <c r="BW916">
        <v>0</v>
      </c>
      <c r="BX916" s="2" t="s">
        <v>10845</v>
      </c>
      <c r="BY916" t="s">
        <v>10841</v>
      </c>
      <c r="BZ916" t="s">
        <v>10842</v>
      </c>
      <c r="CA916" t="s">
        <v>1424</v>
      </c>
      <c r="CB916" t="s">
        <v>158</v>
      </c>
      <c r="CC916" s="3">
        <v>78213</v>
      </c>
      <c r="CD916" t="s">
        <v>2197</v>
      </c>
      <c r="CE916" t="s">
        <v>2198</v>
      </c>
      <c r="CF916" s="4">
        <v>14</v>
      </c>
      <c r="CG916" s="4">
        <v>19</v>
      </c>
      <c r="CH916" s="4">
        <v>21</v>
      </c>
      <c r="CI916" s="4">
        <v>28.5</v>
      </c>
      <c r="CJ916" t="s">
        <v>123</v>
      </c>
      <c r="CK916" t="s">
        <v>10846</v>
      </c>
      <c r="CL916" t="s">
        <v>10847</v>
      </c>
      <c r="CO916" t="s">
        <v>124</v>
      </c>
      <c r="CP916" t="s">
        <v>121</v>
      </c>
      <c r="CQ916" t="s">
        <v>121</v>
      </c>
      <c r="CR916" t="s">
        <v>121</v>
      </c>
      <c r="CS916" t="s">
        <v>121</v>
      </c>
      <c r="CT916" t="s">
        <v>121</v>
      </c>
      <c r="CU916" t="s">
        <v>121</v>
      </c>
      <c r="CV916" t="s">
        <v>10848</v>
      </c>
      <c r="CW916" t="str">
        <f>"12103493263"</f>
        <v>12103493263</v>
      </c>
      <c r="CX916" t="s">
        <v>10844</v>
      </c>
      <c r="CY916" t="s">
        <v>124</v>
      </c>
      <c r="CZ916" t="s">
        <v>126</v>
      </c>
      <c r="DA916" t="s">
        <v>113</v>
      </c>
      <c r="DB916" t="s">
        <v>113</v>
      </c>
      <c r="DC916" t="s">
        <v>121</v>
      </c>
      <c r="DD916" t="s">
        <v>113</v>
      </c>
    </row>
    <row r="917" spans="1:113" ht="15" customHeight="1" x14ac:dyDescent="0.25">
      <c r="A917" t="s">
        <v>7984</v>
      </c>
      <c r="B917" t="s">
        <v>129</v>
      </c>
      <c r="C917" s="1">
        <v>44138.384585879627</v>
      </c>
      <c r="D917" s="1">
        <v>44179</v>
      </c>
      <c r="E917" t="s">
        <v>121</v>
      </c>
      <c r="F917" t="s">
        <v>587</v>
      </c>
      <c r="G917" t="s">
        <v>12786</v>
      </c>
      <c r="H917" t="s">
        <v>131</v>
      </c>
      <c r="I917">
        <v>60</v>
      </c>
      <c r="J917">
        <v>60</v>
      </c>
      <c r="K917" s="1">
        <v>44228</v>
      </c>
      <c r="L917" s="1">
        <v>44520</v>
      </c>
      <c r="M917" s="1">
        <v>44228</v>
      </c>
      <c r="N917" s="1">
        <v>44520</v>
      </c>
      <c r="O917" t="s">
        <v>115</v>
      </c>
      <c r="P917" t="s">
        <v>7985</v>
      </c>
      <c r="R917" t="s">
        <v>7986</v>
      </c>
      <c r="T917" t="s">
        <v>7987</v>
      </c>
      <c r="U917" t="s">
        <v>750</v>
      </c>
      <c r="V917" s="3">
        <v>45011</v>
      </c>
      <c r="W917" t="s">
        <v>117</v>
      </c>
      <c r="Y917">
        <v>15132421700</v>
      </c>
      <c r="AA917">
        <v>56173</v>
      </c>
      <c r="AB917" t="s">
        <v>5314</v>
      </c>
      <c r="AC917" t="s">
        <v>1427</v>
      </c>
      <c r="AD917" t="s">
        <v>972</v>
      </c>
      <c r="AE917" t="s">
        <v>263</v>
      </c>
      <c r="AF917" t="s">
        <v>7986</v>
      </c>
      <c r="AH917" t="s">
        <v>7987</v>
      </c>
      <c r="AI917" t="s">
        <v>750</v>
      </c>
      <c r="AJ917" s="3">
        <v>45011</v>
      </c>
      <c r="AK917" t="s">
        <v>117</v>
      </c>
      <c r="AM917">
        <v>15132421700</v>
      </c>
      <c r="AO917" t="s">
        <v>7988</v>
      </c>
      <c r="AP917" t="s">
        <v>239</v>
      </c>
      <c r="AQ917" t="s">
        <v>1031</v>
      </c>
      <c r="AR917" t="s">
        <v>1032</v>
      </c>
      <c r="AS917" t="s">
        <v>1033</v>
      </c>
      <c r="AT917" t="s">
        <v>1034</v>
      </c>
      <c r="AU917" t="s">
        <v>1035</v>
      </c>
      <c r="AV917" t="s">
        <v>1036</v>
      </c>
      <c r="AW917" t="s">
        <v>158</v>
      </c>
      <c r="AX917" s="3">
        <v>75033</v>
      </c>
      <c r="AY917" t="s">
        <v>117</v>
      </c>
      <c r="BA917">
        <v>19727789690</v>
      </c>
      <c r="BC917" t="s">
        <v>1323</v>
      </c>
      <c r="BD917" t="s">
        <v>1038</v>
      </c>
      <c r="BG917" t="s">
        <v>750</v>
      </c>
      <c r="BH917" s="1">
        <v>44137.791666666664</v>
      </c>
      <c r="BI917">
        <v>40</v>
      </c>
      <c r="BJ917">
        <v>0</v>
      </c>
      <c r="BK917">
        <v>8</v>
      </c>
      <c r="BL917">
        <v>8</v>
      </c>
      <c r="BM917">
        <v>8</v>
      </c>
      <c r="BN917">
        <v>8</v>
      </c>
      <c r="BO917">
        <v>8</v>
      </c>
      <c r="BP917">
        <v>0</v>
      </c>
      <c r="BQ917" t="str">
        <f>"7:00 AM"</f>
        <v>7:00 AM</v>
      </c>
      <c r="BR917" t="str">
        <f>"3:30 PM"</f>
        <v>3:30 PM</v>
      </c>
      <c r="BS917" t="s">
        <v>120</v>
      </c>
      <c r="BT917">
        <v>0</v>
      </c>
      <c r="BU917">
        <v>0</v>
      </c>
      <c r="BV917" t="s">
        <v>113</v>
      </c>
      <c r="BW917">
        <v>0</v>
      </c>
      <c r="BX917" t="s">
        <v>7989</v>
      </c>
      <c r="BY917" t="s">
        <v>7986</v>
      </c>
      <c r="CA917" t="s">
        <v>7987</v>
      </c>
      <c r="CB917" t="s">
        <v>750</v>
      </c>
      <c r="CC917" s="3">
        <v>45011</v>
      </c>
      <c r="CD917" t="s">
        <v>3914</v>
      </c>
      <c r="CE917" t="s">
        <v>2279</v>
      </c>
      <c r="CF917" s="4">
        <v>14.88</v>
      </c>
      <c r="CH917" s="4">
        <v>22.32</v>
      </c>
      <c r="CJ917" t="s">
        <v>123</v>
      </c>
      <c r="CK917" t="s">
        <v>7990</v>
      </c>
      <c r="CL917" t="s">
        <v>7991</v>
      </c>
      <c r="CO917" t="s">
        <v>124</v>
      </c>
      <c r="CP917" t="s">
        <v>121</v>
      </c>
      <c r="CQ917" t="s">
        <v>121</v>
      </c>
      <c r="CR917" t="s">
        <v>121</v>
      </c>
      <c r="CS917" t="s">
        <v>121</v>
      </c>
      <c r="CT917" t="s">
        <v>121</v>
      </c>
      <c r="CU917" t="s">
        <v>121</v>
      </c>
      <c r="CV917" t="s">
        <v>7992</v>
      </c>
      <c r="CW917" t="str">
        <f>"15122421700"</f>
        <v>15122421700</v>
      </c>
      <c r="CX917" t="s">
        <v>124</v>
      </c>
      <c r="CY917" t="s">
        <v>7993</v>
      </c>
      <c r="CZ917" t="s">
        <v>126</v>
      </c>
      <c r="DA917" t="s">
        <v>113</v>
      </c>
      <c r="DB917" t="s">
        <v>121</v>
      </c>
      <c r="DC917" t="s">
        <v>121</v>
      </c>
      <c r="DD917" t="s">
        <v>113</v>
      </c>
    </row>
    <row r="918" spans="1:113" ht="15" customHeight="1" x14ac:dyDescent="0.25">
      <c r="A918" t="s">
        <v>10887</v>
      </c>
      <c r="B918" t="s">
        <v>129</v>
      </c>
      <c r="C918" s="1">
        <v>44138.389901736111</v>
      </c>
      <c r="D918" s="1">
        <v>44179</v>
      </c>
      <c r="E918" t="s">
        <v>113</v>
      </c>
      <c r="F918" t="s">
        <v>2293</v>
      </c>
      <c r="G918" t="s">
        <v>12786</v>
      </c>
      <c r="H918" t="s">
        <v>131</v>
      </c>
      <c r="I918">
        <v>10</v>
      </c>
      <c r="J918">
        <v>10</v>
      </c>
      <c r="K918" s="1">
        <v>44228</v>
      </c>
      <c r="L918" s="1">
        <v>44520</v>
      </c>
      <c r="M918" s="1">
        <v>44228</v>
      </c>
      <c r="N918" s="1">
        <v>44520</v>
      </c>
      <c r="O918" t="s">
        <v>115</v>
      </c>
      <c r="P918" t="s">
        <v>10888</v>
      </c>
      <c r="R918" t="s">
        <v>10889</v>
      </c>
      <c r="S918" t="s">
        <v>10890</v>
      </c>
      <c r="T918" t="s">
        <v>10891</v>
      </c>
      <c r="U918" t="s">
        <v>158</v>
      </c>
      <c r="V918" s="3">
        <v>77494</v>
      </c>
      <c r="W918" t="s">
        <v>117</v>
      </c>
      <c r="X918" t="s">
        <v>124</v>
      </c>
      <c r="Y918">
        <v>12813923607</v>
      </c>
      <c r="AA918">
        <v>561730</v>
      </c>
      <c r="AB918" t="s">
        <v>10892</v>
      </c>
      <c r="AC918" t="s">
        <v>10893</v>
      </c>
      <c r="AD918" t="s">
        <v>10894</v>
      </c>
      <c r="AE918" t="s">
        <v>185</v>
      </c>
      <c r="AF918" t="s">
        <v>10889</v>
      </c>
      <c r="AG918" t="s">
        <v>10895</v>
      </c>
      <c r="AH918" t="s">
        <v>10891</v>
      </c>
      <c r="AI918" t="s">
        <v>158</v>
      </c>
      <c r="AJ918" s="3">
        <v>77494</v>
      </c>
      <c r="AK918" t="s">
        <v>117</v>
      </c>
      <c r="AL918" t="s">
        <v>124</v>
      </c>
      <c r="AM918">
        <v>12813923607</v>
      </c>
      <c r="AO918" t="s">
        <v>10896</v>
      </c>
      <c r="AP918" t="s">
        <v>239</v>
      </c>
      <c r="AQ918" t="s">
        <v>6041</v>
      </c>
      <c r="AR918" t="s">
        <v>6042</v>
      </c>
      <c r="AS918" t="s">
        <v>1459</v>
      </c>
      <c r="AT918" t="s">
        <v>2824</v>
      </c>
      <c r="AU918" t="s">
        <v>124</v>
      </c>
      <c r="AV918" t="s">
        <v>1368</v>
      </c>
      <c r="AW918" t="s">
        <v>158</v>
      </c>
      <c r="AX918" s="3">
        <v>77414</v>
      </c>
      <c r="AY918" t="s">
        <v>117</v>
      </c>
      <c r="AZ918" t="s">
        <v>124</v>
      </c>
      <c r="BA918">
        <v>19792457577</v>
      </c>
      <c r="BB918">
        <v>109</v>
      </c>
      <c r="BC918" t="s">
        <v>4640</v>
      </c>
      <c r="BD918" t="s">
        <v>4641</v>
      </c>
      <c r="BG918" t="s">
        <v>158</v>
      </c>
      <c r="BH918" s="1">
        <v>44137.791666666664</v>
      </c>
      <c r="BI918">
        <v>40</v>
      </c>
      <c r="BJ918">
        <v>0</v>
      </c>
      <c r="BK918">
        <v>8</v>
      </c>
      <c r="BL918">
        <v>8</v>
      </c>
      <c r="BM918">
        <v>8</v>
      </c>
      <c r="BN918">
        <v>8</v>
      </c>
      <c r="BO918">
        <v>8</v>
      </c>
      <c r="BP918">
        <v>0</v>
      </c>
      <c r="BQ918" t="str">
        <f>"7:00 AM"</f>
        <v>7:00 AM</v>
      </c>
      <c r="BR918" t="str">
        <f>"3:30 PM"</f>
        <v>3:30 PM</v>
      </c>
      <c r="BS918" t="s">
        <v>120</v>
      </c>
      <c r="BT918">
        <v>0</v>
      </c>
      <c r="BU918">
        <v>0</v>
      </c>
      <c r="BV918" t="s">
        <v>113</v>
      </c>
      <c r="BW918">
        <v>0</v>
      </c>
      <c r="BX918" s="2" t="s">
        <v>10897</v>
      </c>
      <c r="BY918" t="s">
        <v>10898</v>
      </c>
      <c r="BZ918" t="s">
        <v>124</v>
      </c>
      <c r="CA918" t="s">
        <v>1393</v>
      </c>
      <c r="CB918" t="s">
        <v>158</v>
      </c>
      <c r="CC918" s="3">
        <v>77494</v>
      </c>
      <c r="CD918" t="s">
        <v>10899</v>
      </c>
      <c r="CE918" t="s">
        <v>1326</v>
      </c>
      <c r="CF918" s="4">
        <v>14.04</v>
      </c>
      <c r="CG918" s="4">
        <v>17</v>
      </c>
      <c r="CH918" s="4">
        <v>21.06</v>
      </c>
      <c r="CI918" s="4">
        <v>25.5</v>
      </c>
      <c r="CJ918" t="s">
        <v>123</v>
      </c>
      <c r="CK918" t="s">
        <v>10900</v>
      </c>
      <c r="CL918" t="s">
        <v>10901</v>
      </c>
      <c r="CO918" t="s">
        <v>124</v>
      </c>
      <c r="CP918" t="s">
        <v>121</v>
      </c>
      <c r="CQ918" t="s">
        <v>121</v>
      </c>
      <c r="CR918" t="s">
        <v>121</v>
      </c>
      <c r="CS918" t="s">
        <v>121</v>
      </c>
      <c r="CT918" t="s">
        <v>121</v>
      </c>
      <c r="CU918" t="s">
        <v>113</v>
      </c>
      <c r="CV918" t="s">
        <v>2567</v>
      </c>
      <c r="CW918" t="str">
        <f>"12813923607"</f>
        <v>12813923607</v>
      </c>
      <c r="CX918" t="s">
        <v>10896</v>
      </c>
      <c r="CY918" t="s">
        <v>124</v>
      </c>
      <c r="CZ918" t="s">
        <v>126</v>
      </c>
      <c r="DA918" t="s">
        <v>113</v>
      </c>
      <c r="DB918" t="s">
        <v>113</v>
      </c>
      <c r="DC918" t="s">
        <v>121</v>
      </c>
      <c r="DD918" t="s">
        <v>113</v>
      </c>
    </row>
    <row r="919" spans="1:113" ht="15" customHeight="1" x14ac:dyDescent="0.25">
      <c r="A919" t="s">
        <v>5958</v>
      </c>
      <c r="B919" t="s">
        <v>835</v>
      </c>
      <c r="C919" s="1">
        <v>44138.395868749998</v>
      </c>
      <c r="D919" s="1">
        <v>44154</v>
      </c>
      <c r="E919" t="s">
        <v>113</v>
      </c>
      <c r="F919" t="s">
        <v>2293</v>
      </c>
      <c r="G919" t="s">
        <v>12786</v>
      </c>
      <c r="H919" t="s">
        <v>131</v>
      </c>
      <c r="I919">
        <v>20</v>
      </c>
      <c r="K919" s="1">
        <v>44228</v>
      </c>
      <c r="L919" s="1">
        <v>44524</v>
      </c>
      <c r="O919" t="s">
        <v>115</v>
      </c>
      <c r="P919" t="s">
        <v>5959</v>
      </c>
      <c r="R919" t="s">
        <v>5960</v>
      </c>
      <c r="S919" t="s">
        <v>4634</v>
      </c>
      <c r="T919" t="s">
        <v>5961</v>
      </c>
      <c r="U919" t="s">
        <v>610</v>
      </c>
      <c r="V919" s="3">
        <v>22003</v>
      </c>
      <c r="W919" t="s">
        <v>117</v>
      </c>
      <c r="X919" t="s">
        <v>124</v>
      </c>
      <c r="Y919">
        <v>17036420146</v>
      </c>
      <c r="AA919">
        <v>561730</v>
      </c>
      <c r="AB919" t="s">
        <v>4632</v>
      </c>
      <c r="AC919" t="s">
        <v>4633</v>
      </c>
      <c r="AD919" t="s">
        <v>144</v>
      </c>
      <c r="AE919" t="s">
        <v>3331</v>
      </c>
      <c r="AF919" t="s">
        <v>5960</v>
      </c>
      <c r="AG919" t="s">
        <v>4634</v>
      </c>
      <c r="AH919" t="s">
        <v>5961</v>
      </c>
      <c r="AI919" t="s">
        <v>610</v>
      </c>
      <c r="AJ919" s="3">
        <v>22003</v>
      </c>
      <c r="AK919" t="s">
        <v>117</v>
      </c>
      <c r="AL919" t="s">
        <v>124</v>
      </c>
      <c r="AM919">
        <v>17036420146</v>
      </c>
      <c r="AO919" t="s">
        <v>4635</v>
      </c>
      <c r="AP919" t="s">
        <v>239</v>
      </c>
      <c r="AQ919" t="s">
        <v>4636</v>
      </c>
      <c r="AR919" t="s">
        <v>4637</v>
      </c>
      <c r="AS919" t="s">
        <v>1459</v>
      </c>
      <c r="AT919" t="s">
        <v>4638</v>
      </c>
      <c r="AU919" t="s">
        <v>124</v>
      </c>
      <c r="AV919" t="s">
        <v>4639</v>
      </c>
      <c r="AW919" t="s">
        <v>158</v>
      </c>
      <c r="AX919" s="3">
        <v>77414</v>
      </c>
      <c r="AY919" t="s">
        <v>117</v>
      </c>
      <c r="AZ919" t="s">
        <v>124</v>
      </c>
      <c r="BA919">
        <v>19792457577</v>
      </c>
      <c r="BB919">
        <v>109</v>
      </c>
      <c r="BC919" t="s">
        <v>4640</v>
      </c>
      <c r="BD919" t="s">
        <v>4641</v>
      </c>
      <c r="BG919" t="s">
        <v>1200</v>
      </c>
      <c r="BH919" s="1">
        <v>44137.791666666664</v>
      </c>
      <c r="BI919">
        <v>40</v>
      </c>
      <c r="BJ919">
        <v>0</v>
      </c>
      <c r="BK919">
        <v>8</v>
      </c>
      <c r="BL919">
        <v>8</v>
      </c>
      <c r="BM919">
        <v>8</v>
      </c>
      <c r="BN919">
        <v>8</v>
      </c>
      <c r="BO919">
        <v>8</v>
      </c>
      <c r="BP919">
        <v>0</v>
      </c>
      <c r="BQ919" t="str">
        <f>"7:00 AM"</f>
        <v>7:00 AM</v>
      </c>
      <c r="BR919" t="str">
        <f>"4:00 PM"</f>
        <v>4:00 PM</v>
      </c>
      <c r="BS919" t="s">
        <v>120</v>
      </c>
      <c r="BT919">
        <v>0</v>
      </c>
      <c r="BU919">
        <v>0</v>
      </c>
      <c r="BV919" t="s">
        <v>113</v>
      </c>
      <c r="BW919">
        <v>0</v>
      </c>
      <c r="BX919" s="2" t="s">
        <v>5962</v>
      </c>
      <c r="BY919" t="s">
        <v>5963</v>
      </c>
      <c r="BZ919" t="s">
        <v>124</v>
      </c>
      <c r="CA919" t="s">
        <v>5964</v>
      </c>
      <c r="CB919" t="s">
        <v>1200</v>
      </c>
      <c r="CC919" s="3">
        <v>20833</v>
      </c>
      <c r="CD919" t="s">
        <v>1556</v>
      </c>
      <c r="CE919" t="s">
        <v>1652</v>
      </c>
      <c r="CF919" s="4">
        <v>16.25</v>
      </c>
      <c r="CH919" s="4">
        <v>24.38</v>
      </c>
      <c r="CJ919" t="s">
        <v>123</v>
      </c>
      <c r="CK919" t="s">
        <v>5965</v>
      </c>
      <c r="CL919" t="s">
        <v>5966</v>
      </c>
      <c r="CO919" t="s">
        <v>124</v>
      </c>
      <c r="CP919" t="s">
        <v>121</v>
      </c>
      <c r="CQ919" t="s">
        <v>121</v>
      </c>
      <c r="CR919" t="s">
        <v>121</v>
      </c>
      <c r="CS919" t="s">
        <v>121</v>
      </c>
      <c r="CT919" t="s">
        <v>121</v>
      </c>
      <c r="CU919" t="s">
        <v>113</v>
      </c>
      <c r="CV919" t="s">
        <v>1772</v>
      </c>
      <c r="CW919" t="str">
        <f>"13012520485"</f>
        <v>13012520485</v>
      </c>
      <c r="CX919" t="s">
        <v>5967</v>
      </c>
      <c r="CY919" t="s">
        <v>124</v>
      </c>
      <c r="CZ919" t="s">
        <v>126</v>
      </c>
      <c r="DA919" t="s">
        <v>113</v>
      </c>
      <c r="DB919" t="s">
        <v>113</v>
      </c>
      <c r="DC919" t="s">
        <v>121</v>
      </c>
      <c r="DD919" t="s">
        <v>113</v>
      </c>
    </row>
    <row r="920" spans="1:113" ht="15" customHeight="1" x14ac:dyDescent="0.25">
      <c r="A920" t="s">
        <v>4527</v>
      </c>
      <c r="B920" t="s">
        <v>835</v>
      </c>
      <c r="C920" s="1">
        <v>44138.405824884256</v>
      </c>
      <c r="D920" s="1">
        <v>44153</v>
      </c>
      <c r="E920" t="s">
        <v>113</v>
      </c>
      <c r="F920" t="s">
        <v>587</v>
      </c>
      <c r="G920" t="s">
        <v>12786</v>
      </c>
      <c r="H920" t="s">
        <v>131</v>
      </c>
      <c r="I920">
        <v>9</v>
      </c>
      <c r="K920" s="1">
        <v>44228</v>
      </c>
      <c r="L920" s="1">
        <v>44530</v>
      </c>
      <c r="O920" t="s">
        <v>115</v>
      </c>
      <c r="P920" t="s">
        <v>4528</v>
      </c>
      <c r="R920" t="s">
        <v>4529</v>
      </c>
      <c r="S920" t="s">
        <v>124</v>
      </c>
      <c r="T920" t="s">
        <v>4530</v>
      </c>
      <c r="U920" t="s">
        <v>158</v>
      </c>
      <c r="V920" s="3">
        <v>77705</v>
      </c>
      <c r="W920" t="s">
        <v>117</v>
      </c>
      <c r="X920" t="s">
        <v>124</v>
      </c>
      <c r="Y920">
        <v>14098131866</v>
      </c>
      <c r="AA920">
        <v>561730</v>
      </c>
      <c r="AB920" t="s">
        <v>4531</v>
      </c>
      <c r="AC920" t="s">
        <v>1158</v>
      </c>
      <c r="AD920" t="s">
        <v>124</v>
      </c>
      <c r="AE920" t="s">
        <v>161</v>
      </c>
      <c r="AF920" t="s">
        <v>4532</v>
      </c>
      <c r="AG920" t="s">
        <v>124</v>
      </c>
      <c r="AH920" t="s">
        <v>4530</v>
      </c>
      <c r="AI920" t="s">
        <v>158</v>
      </c>
      <c r="AJ920" s="3">
        <v>77705</v>
      </c>
      <c r="AK920" t="s">
        <v>117</v>
      </c>
      <c r="AL920" t="s">
        <v>124</v>
      </c>
      <c r="AM920">
        <v>14098131866</v>
      </c>
      <c r="AO920" t="s">
        <v>4533</v>
      </c>
      <c r="AP920" t="s">
        <v>239</v>
      </c>
      <c r="AQ920" t="s">
        <v>1605</v>
      </c>
      <c r="AR920" t="s">
        <v>1606</v>
      </c>
      <c r="AS920" t="s">
        <v>295</v>
      </c>
      <c r="AT920" t="s">
        <v>1367</v>
      </c>
      <c r="AU920" t="s">
        <v>124</v>
      </c>
      <c r="AV920" t="s">
        <v>1368</v>
      </c>
      <c r="AW920" t="s">
        <v>158</v>
      </c>
      <c r="AX920" s="3">
        <v>77414</v>
      </c>
      <c r="AY920" t="s">
        <v>117</v>
      </c>
      <c r="AZ920" t="s">
        <v>124</v>
      </c>
      <c r="BA920">
        <v>19792457577</v>
      </c>
      <c r="BB920">
        <v>105</v>
      </c>
      <c r="BC920" t="s">
        <v>1607</v>
      </c>
      <c r="BD920" t="s">
        <v>1370</v>
      </c>
      <c r="BG920" t="s">
        <v>158</v>
      </c>
      <c r="BH920" s="1">
        <v>44137.791666666664</v>
      </c>
      <c r="BI920">
        <v>40</v>
      </c>
      <c r="BJ920">
        <v>0</v>
      </c>
      <c r="BK920">
        <v>8</v>
      </c>
      <c r="BL920">
        <v>8</v>
      </c>
      <c r="BM920">
        <v>8</v>
      </c>
      <c r="BN920">
        <v>8</v>
      </c>
      <c r="BO920">
        <v>8</v>
      </c>
      <c r="BP920">
        <v>0</v>
      </c>
      <c r="BQ920" t="str">
        <f>"7:30 AM"</f>
        <v>7:30 AM</v>
      </c>
      <c r="BR920" t="str">
        <f>"4:00 PM"</f>
        <v>4:00 PM</v>
      </c>
      <c r="BS920" t="s">
        <v>120</v>
      </c>
      <c r="BT920">
        <v>0</v>
      </c>
      <c r="BU920">
        <v>0</v>
      </c>
      <c r="BV920" t="s">
        <v>113</v>
      </c>
      <c r="BW920">
        <v>0</v>
      </c>
      <c r="BX920" s="2" t="s">
        <v>4534</v>
      </c>
      <c r="BY920" t="s">
        <v>4529</v>
      </c>
      <c r="BZ920" t="s">
        <v>124</v>
      </c>
      <c r="CA920" t="s">
        <v>4530</v>
      </c>
      <c r="CB920" t="s">
        <v>158</v>
      </c>
      <c r="CC920" s="3">
        <v>77705</v>
      </c>
      <c r="CD920" t="s">
        <v>3707</v>
      </c>
      <c r="CE920" t="s">
        <v>4535</v>
      </c>
      <c r="CF920" s="4">
        <v>12.76</v>
      </c>
      <c r="CH920" s="4">
        <v>19.14</v>
      </c>
      <c r="CJ920" t="s">
        <v>123</v>
      </c>
      <c r="CK920" t="s">
        <v>1770</v>
      </c>
      <c r="CL920" t="s">
        <v>4536</v>
      </c>
      <c r="CO920" t="s">
        <v>124</v>
      </c>
      <c r="CP920" t="s">
        <v>121</v>
      </c>
      <c r="CQ920" t="s">
        <v>121</v>
      </c>
      <c r="CR920" t="s">
        <v>121</v>
      </c>
      <c r="CS920" t="s">
        <v>121</v>
      </c>
      <c r="CT920" t="s">
        <v>121</v>
      </c>
      <c r="CU920" t="s">
        <v>121</v>
      </c>
      <c r="CV920" t="s">
        <v>4537</v>
      </c>
      <c r="CW920" t="str">
        <f>"14098131866"</f>
        <v>14098131866</v>
      </c>
      <c r="CX920" t="s">
        <v>4533</v>
      </c>
      <c r="CY920" t="s">
        <v>124</v>
      </c>
      <c r="CZ920" t="s">
        <v>126</v>
      </c>
      <c r="DA920" t="s">
        <v>113</v>
      </c>
      <c r="DB920" t="s">
        <v>113</v>
      </c>
      <c r="DC920" t="s">
        <v>121</v>
      </c>
      <c r="DD920" t="s">
        <v>113</v>
      </c>
    </row>
    <row r="921" spans="1:113" ht="15" customHeight="1" x14ac:dyDescent="0.25">
      <c r="A921" t="s">
        <v>12176</v>
      </c>
      <c r="B921" t="s">
        <v>835</v>
      </c>
      <c r="C921" s="1">
        <v>44138.410730439813</v>
      </c>
      <c r="D921" s="1">
        <v>44154</v>
      </c>
      <c r="E921" t="s">
        <v>113</v>
      </c>
      <c r="F921" t="s">
        <v>587</v>
      </c>
      <c r="G921" t="s">
        <v>12786</v>
      </c>
      <c r="H921" t="s">
        <v>131</v>
      </c>
      <c r="I921">
        <v>6</v>
      </c>
      <c r="K921" s="1">
        <v>44228</v>
      </c>
      <c r="L921" s="1">
        <v>44530</v>
      </c>
      <c r="O921" t="s">
        <v>115</v>
      </c>
      <c r="P921" t="s">
        <v>12177</v>
      </c>
      <c r="Q921" t="s">
        <v>12178</v>
      </c>
      <c r="R921" t="s">
        <v>12179</v>
      </c>
      <c r="S921" t="s">
        <v>12180</v>
      </c>
      <c r="T921" t="s">
        <v>12181</v>
      </c>
      <c r="U921" t="s">
        <v>348</v>
      </c>
      <c r="V921" s="3">
        <v>31632</v>
      </c>
      <c r="W921" t="s">
        <v>117</v>
      </c>
      <c r="X921" t="s">
        <v>124</v>
      </c>
      <c r="Y921">
        <v>12297942198</v>
      </c>
      <c r="AA921">
        <v>561730</v>
      </c>
      <c r="AB921" t="s">
        <v>12182</v>
      </c>
      <c r="AC921" t="s">
        <v>992</v>
      </c>
      <c r="AD921" t="s">
        <v>124</v>
      </c>
      <c r="AE921" t="s">
        <v>263</v>
      </c>
      <c r="AF921" t="s">
        <v>12179</v>
      </c>
      <c r="AG921" t="s">
        <v>12180</v>
      </c>
      <c r="AH921" t="s">
        <v>12181</v>
      </c>
      <c r="AI921" t="s">
        <v>348</v>
      </c>
      <c r="AJ921" s="3">
        <v>31632</v>
      </c>
      <c r="AK921" t="s">
        <v>117</v>
      </c>
      <c r="AL921" t="s">
        <v>124</v>
      </c>
      <c r="AM921">
        <v>12297942198</v>
      </c>
      <c r="AO921" t="s">
        <v>12183</v>
      </c>
      <c r="AP921" t="s">
        <v>239</v>
      </c>
      <c r="AQ921" t="s">
        <v>3546</v>
      </c>
      <c r="AR921" t="s">
        <v>12184</v>
      </c>
      <c r="AS921" t="s">
        <v>144</v>
      </c>
      <c r="AT921" t="s">
        <v>3547</v>
      </c>
      <c r="AU921" t="s">
        <v>124</v>
      </c>
      <c r="AV921" t="s">
        <v>1368</v>
      </c>
      <c r="AW921" t="s">
        <v>158</v>
      </c>
      <c r="AX921" s="3">
        <v>77414</v>
      </c>
      <c r="AY921" t="s">
        <v>117</v>
      </c>
      <c r="AZ921" t="s">
        <v>124</v>
      </c>
      <c r="BA921">
        <v>19792457577</v>
      </c>
      <c r="BB921">
        <v>114</v>
      </c>
      <c r="BC921" t="s">
        <v>3548</v>
      </c>
      <c r="BD921" t="s">
        <v>1370</v>
      </c>
      <c r="BG921" t="s">
        <v>348</v>
      </c>
      <c r="BH921" s="1">
        <v>44137.791666666664</v>
      </c>
      <c r="BI921">
        <v>40</v>
      </c>
      <c r="BJ921">
        <v>0</v>
      </c>
      <c r="BK921">
        <v>8</v>
      </c>
      <c r="BL921">
        <v>8</v>
      </c>
      <c r="BM921">
        <v>8</v>
      </c>
      <c r="BN921">
        <v>8</v>
      </c>
      <c r="BO921">
        <v>8</v>
      </c>
      <c r="BP921">
        <v>0</v>
      </c>
      <c r="BQ921" t="str">
        <f>"8:00 AM"</f>
        <v>8:00 AM</v>
      </c>
      <c r="BR921" t="str">
        <f>"5:00 PM"</f>
        <v>5:00 PM</v>
      </c>
      <c r="BS921" t="s">
        <v>120</v>
      </c>
      <c r="BT921">
        <v>0</v>
      </c>
      <c r="BU921">
        <v>0</v>
      </c>
      <c r="BV921" t="s">
        <v>113</v>
      </c>
      <c r="BW921">
        <v>0</v>
      </c>
      <c r="BX921" t="s">
        <v>12185</v>
      </c>
      <c r="BY921" t="s">
        <v>12186</v>
      </c>
      <c r="BZ921" t="s">
        <v>124</v>
      </c>
      <c r="CA921" t="s">
        <v>12181</v>
      </c>
      <c r="CB921" t="s">
        <v>348</v>
      </c>
      <c r="CC921" s="3">
        <v>31632</v>
      </c>
      <c r="CD921" t="s">
        <v>12187</v>
      </c>
      <c r="CE921" t="s">
        <v>1003</v>
      </c>
      <c r="CF921" s="4">
        <v>12.29</v>
      </c>
      <c r="CH921" s="4">
        <v>18.440000000000001</v>
      </c>
      <c r="CJ921" t="s">
        <v>123</v>
      </c>
      <c r="CK921" t="s">
        <v>6001</v>
      </c>
      <c r="CL921" t="s">
        <v>12188</v>
      </c>
      <c r="CO921" t="s">
        <v>124</v>
      </c>
      <c r="CP921" t="s">
        <v>121</v>
      </c>
      <c r="CQ921" t="s">
        <v>121</v>
      </c>
      <c r="CR921" t="s">
        <v>121</v>
      </c>
      <c r="CS921" t="s">
        <v>121</v>
      </c>
      <c r="CT921" t="s">
        <v>121</v>
      </c>
      <c r="CU921" t="s">
        <v>113</v>
      </c>
      <c r="CV921" t="s">
        <v>1614</v>
      </c>
      <c r="CW921" t="str">
        <f>"12297942198"</f>
        <v>12297942198</v>
      </c>
      <c r="CX921" t="s">
        <v>12183</v>
      </c>
      <c r="CY921" t="s">
        <v>124</v>
      </c>
      <c r="CZ921" t="s">
        <v>126</v>
      </c>
      <c r="DA921" t="s">
        <v>113</v>
      </c>
      <c r="DB921" t="s">
        <v>113</v>
      </c>
      <c r="DC921" t="s">
        <v>121</v>
      </c>
      <c r="DD921" t="s">
        <v>113</v>
      </c>
    </row>
    <row r="922" spans="1:113" ht="15" customHeight="1" x14ac:dyDescent="0.25">
      <c r="A922" t="s">
        <v>12663</v>
      </c>
      <c r="B922" t="s">
        <v>129</v>
      </c>
      <c r="C922" s="1">
        <v>44138.432337615741</v>
      </c>
      <c r="D922" s="1">
        <v>44179</v>
      </c>
      <c r="E922" t="s">
        <v>121</v>
      </c>
      <c r="F922" t="s">
        <v>587</v>
      </c>
      <c r="G922" t="s">
        <v>12786</v>
      </c>
      <c r="H922" t="s">
        <v>131</v>
      </c>
      <c r="I922">
        <v>20</v>
      </c>
      <c r="J922">
        <v>20</v>
      </c>
      <c r="K922" s="1">
        <v>44228</v>
      </c>
      <c r="L922" s="1">
        <v>44520</v>
      </c>
      <c r="M922" s="1">
        <v>44228</v>
      </c>
      <c r="N922" s="1">
        <v>44520</v>
      </c>
      <c r="O922" t="s">
        <v>115</v>
      </c>
      <c r="P922" t="s">
        <v>7985</v>
      </c>
      <c r="R922" t="s">
        <v>7986</v>
      </c>
      <c r="T922" t="s">
        <v>7987</v>
      </c>
      <c r="U922" t="s">
        <v>750</v>
      </c>
      <c r="V922" s="3">
        <v>45011</v>
      </c>
      <c r="W922" t="s">
        <v>117</v>
      </c>
      <c r="Y922">
        <v>15132421700</v>
      </c>
      <c r="AA922">
        <v>56173</v>
      </c>
      <c r="AB922" t="s">
        <v>5314</v>
      </c>
      <c r="AC922" t="s">
        <v>1427</v>
      </c>
      <c r="AD922" t="s">
        <v>972</v>
      </c>
      <c r="AE922" t="s">
        <v>263</v>
      </c>
      <c r="AF922" t="s">
        <v>7986</v>
      </c>
      <c r="AH922" t="s">
        <v>7987</v>
      </c>
      <c r="AI922" t="s">
        <v>750</v>
      </c>
      <c r="AJ922" s="3">
        <v>45011</v>
      </c>
      <c r="AK922" t="s">
        <v>117</v>
      </c>
      <c r="AM922">
        <v>15132421700</v>
      </c>
      <c r="AO922" t="s">
        <v>7988</v>
      </c>
      <c r="AP922" t="s">
        <v>239</v>
      </c>
      <c r="AQ922" t="s">
        <v>1031</v>
      </c>
      <c r="AR922" t="s">
        <v>1032</v>
      </c>
      <c r="AS922" t="s">
        <v>1033</v>
      </c>
      <c r="AT922" t="s">
        <v>1034</v>
      </c>
      <c r="AU922" t="s">
        <v>1035</v>
      </c>
      <c r="AV922" t="s">
        <v>1036</v>
      </c>
      <c r="AW922" t="s">
        <v>158</v>
      </c>
      <c r="AX922" s="3">
        <v>75033</v>
      </c>
      <c r="AY922" t="s">
        <v>117</v>
      </c>
      <c r="BA922">
        <v>19727789690</v>
      </c>
      <c r="BC922" t="s">
        <v>1323</v>
      </c>
      <c r="BD922" t="s">
        <v>1038</v>
      </c>
      <c r="BG922" t="s">
        <v>136</v>
      </c>
      <c r="BH922" s="1">
        <v>44137.791666666664</v>
      </c>
      <c r="BI922">
        <v>40</v>
      </c>
      <c r="BJ922">
        <v>0</v>
      </c>
      <c r="BK922">
        <v>8</v>
      </c>
      <c r="BL922">
        <v>8</v>
      </c>
      <c r="BM922">
        <v>8</v>
      </c>
      <c r="BN922">
        <v>8</v>
      </c>
      <c r="BO922">
        <v>8</v>
      </c>
      <c r="BP922">
        <v>0</v>
      </c>
      <c r="BQ922" t="str">
        <f>"7:00 AM"</f>
        <v>7:00 AM</v>
      </c>
      <c r="BR922" t="str">
        <f>"3:30 PM"</f>
        <v>3:30 PM</v>
      </c>
      <c r="BS922" t="s">
        <v>120</v>
      </c>
      <c r="BT922">
        <v>0</v>
      </c>
      <c r="BU922">
        <v>0</v>
      </c>
      <c r="BV922" t="s">
        <v>113</v>
      </c>
      <c r="BW922">
        <v>0</v>
      </c>
      <c r="BX922" t="s">
        <v>12664</v>
      </c>
      <c r="BY922" t="s">
        <v>12665</v>
      </c>
      <c r="CA922" t="s">
        <v>529</v>
      </c>
      <c r="CB922" t="s">
        <v>136</v>
      </c>
      <c r="CC922" s="3">
        <v>46254</v>
      </c>
      <c r="CD922" t="s">
        <v>188</v>
      </c>
      <c r="CE922" t="s">
        <v>530</v>
      </c>
      <c r="CF922" s="4">
        <v>15.51</v>
      </c>
      <c r="CH922" s="4">
        <v>23.27</v>
      </c>
      <c r="CJ922" t="s">
        <v>123</v>
      </c>
      <c r="CK922" t="s">
        <v>12666</v>
      </c>
      <c r="CL922" t="s">
        <v>12667</v>
      </c>
      <c r="CO922" t="s">
        <v>124</v>
      </c>
      <c r="CP922" t="s">
        <v>121</v>
      </c>
      <c r="CQ922" t="s">
        <v>121</v>
      </c>
      <c r="CR922" t="s">
        <v>121</v>
      </c>
      <c r="CS922" t="s">
        <v>121</v>
      </c>
      <c r="CT922" t="s">
        <v>121</v>
      </c>
      <c r="CU922" t="s">
        <v>121</v>
      </c>
      <c r="CV922" t="s">
        <v>12668</v>
      </c>
      <c r="CW922" t="str">
        <f>"15132421700"</f>
        <v>15132421700</v>
      </c>
      <c r="CX922" t="s">
        <v>124</v>
      </c>
      <c r="CY922" t="s">
        <v>12669</v>
      </c>
      <c r="CZ922" t="s">
        <v>126</v>
      </c>
      <c r="DA922" t="s">
        <v>113</v>
      </c>
      <c r="DB922" t="s">
        <v>121</v>
      </c>
      <c r="DC922" t="s">
        <v>121</v>
      </c>
      <c r="DD922" t="s">
        <v>113</v>
      </c>
    </row>
    <row r="923" spans="1:113" ht="15" customHeight="1" x14ac:dyDescent="0.25">
      <c r="A923" t="s">
        <v>9488</v>
      </c>
      <c r="B923" t="s">
        <v>129</v>
      </c>
      <c r="C923" s="1">
        <v>44138.463253240741</v>
      </c>
      <c r="D923" s="1">
        <v>44182</v>
      </c>
      <c r="E923" t="s">
        <v>113</v>
      </c>
      <c r="F923" t="s">
        <v>9489</v>
      </c>
      <c r="G923" t="s">
        <v>12786</v>
      </c>
      <c r="H923" t="s">
        <v>131</v>
      </c>
      <c r="I923">
        <v>6</v>
      </c>
      <c r="J923">
        <v>6</v>
      </c>
      <c r="K923" s="1">
        <v>44228</v>
      </c>
      <c r="L923" s="1">
        <v>44530</v>
      </c>
      <c r="M923" s="1">
        <v>44228</v>
      </c>
      <c r="N923" s="1">
        <v>44530</v>
      </c>
      <c r="O923" t="s">
        <v>132</v>
      </c>
      <c r="P923" t="s">
        <v>9490</v>
      </c>
      <c r="R923" t="s">
        <v>9491</v>
      </c>
      <c r="S923" t="s">
        <v>9492</v>
      </c>
      <c r="T923" t="s">
        <v>9493</v>
      </c>
      <c r="U923" t="s">
        <v>716</v>
      </c>
      <c r="V923" s="3">
        <v>12564</v>
      </c>
      <c r="W923" t="s">
        <v>117</v>
      </c>
      <c r="Y923">
        <v>18458323107</v>
      </c>
      <c r="AA923">
        <v>56173</v>
      </c>
      <c r="AB923" t="s">
        <v>2950</v>
      </c>
      <c r="AC923" t="s">
        <v>2951</v>
      </c>
      <c r="AE923" t="s">
        <v>9494</v>
      </c>
      <c r="AF923" t="s">
        <v>9491</v>
      </c>
      <c r="AH923" t="s">
        <v>9493</v>
      </c>
      <c r="AI923" t="s">
        <v>716</v>
      </c>
      <c r="AJ923" s="3">
        <v>12564</v>
      </c>
      <c r="AK923" t="s">
        <v>117</v>
      </c>
      <c r="AM923">
        <v>18458323107</v>
      </c>
      <c r="AO923" t="s">
        <v>9495</v>
      </c>
      <c r="AP923" t="s">
        <v>141</v>
      </c>
      <c r="AQ923" t="s">
        <v>9496</v>
      </c>
      <c r="AR923" t="s">
        <v>9497</v>
      </c>
      <c r="AS923" t="s">
        <v>9498</v>
      </c>
      <c r="AT923" t="s">
        <v>9499</v>
      </c>
      <c r="AV923" t="s">
        <v>9500</v>
      </c>
      <c r="AW923" t="s">
        <v>2957</v>
      </c>
      <c r="AX923" s="3">
        <v>54301</v>
      </c>
      <c r="AY923" t="s">
        <v>117</v>
      </c>
      <c r="BA923">
        <v>19703180464</v>
      </c>
      <c r="BC923" t="s">
        <v>2958</v>
      </c>
      <c r="BD923" t="s">
        <v>6284</v>
      </c>
      <c r="BE923" t="s">
        <v>2103</v>
      </c>
      <c r="BF923" t="s">
        <v>6285</v>
      </c>
      <c r="BG923" t="s">
        <v>716</v>
      </c>
      <c r="BH923" s="1">
        <v>44136.791666666664</v>
      </c>
      <c r="BI923">
        <v>40</v>
      </c>
      <c r="BJ923">
        <v>0</v>
      </c>
      <c r="BK923">
        <v>8</v>
      </c>
      <c r="BL923">
        <v>8</v>
      </c>
      <c r="BM923">
        <v>8</v>
      </c>
      <c r="BN923">
        <v>8</v>
      </c>
      <c r="BO923">
        <v>8</v>
      </c>
      <c r="BP923">
        <v>0</v>
      </c>
      <c r="BQ923" t="str">
        <f>"7:00 AM"</f>
        <v>7:00 AM</v>
      </c>
      <c r="BR923" t="str">
        <f>"4:00 PM"</f>
        <v>4:00 PM</v>
      </c>
      <c r="BS923" t="s">
        <v>120</v>
      </c>
      <c r="BT923">
        <v>0</v>
      </c>
      <c r="BU923">
        <v>0</v>
      </c>
      <c r="BV923" t="s">
        <v>113</v>
      </c>
      <c r="BW923">
        <v>0</v>
      </c>
      <c r="BX923" t="s">
        <v>170</v>
      </c>
      <c r="BY923" t="s">
        <v>9501</v>
      </c>
      <c r="CA923" t="s">
        <v>9502</v>
      </c>
      <c r="CB923" t="s">
        <v>716</v>
      </c>
      <c r="CC923" s="3">
        <v>10532</v>
      </c>
      <c r="CD923" t="s">
        <v>2748</v>
      </c>
      <c r="CE923" t="s">
        <v>1845</v>
      </c>
      <c r="CF923" s="4">
        <v>17.75</v>
      </c>
      <c r="CG923" s="4">
        <v>17.75</v>
      </c>
      <c r="CJ923" t="s">
        <v>123</v>
      </c>
      <c r="CK923" t="s">
        <v>124</v>
      </c>
      <c r="CL923" t="s">
        <v>9503</v>
      </c>
      <c r="CO923" t="s">
        <v>124</v>
      </c>
      <c r="CP923" t="s">
        <v>121</v>
      </c>
      <c r="CQ923" t="s">
        <v>121</v>
      </c>
      <c r="CR923" t="s">
        <v>113</v>
      </c>
      <c r="CS923" t="s">
        <v>113</v>
      </c>
      <c r="CT923" t="s">
        <v>121</v>
      </c>
      <c r="CU923" t="s">
        <v>113</v>
      </c>
      <c r="CV923" t="s">
        <v>9504</v>
      </c>
      <c r="CW923" t="str">
        <f>"18458323107"</f>
        <v>18458323107</v>
      </c>
      <c r="CX923" t="s">
        <v>9495</v>
      </c>
      <c r="CY923" t="s">
        <v>124</v>
      </c>
      <c r="CZ923" t="s">
        <v>126</v>
      </c>
      <c r="DA923" t="s">
        <v>113</v>
      </c>
      <c r="DB923" t="s">
        <v>113</v>
      </c>
      <c r="DC923" t="s">
        <v>121</v>
      </c>
      <c r="DD923" t="s">
        <v>113</v>
      </c>
    </row>
    <row r="924" spans="1:113" ht="15" customHeight="1" x14ac:dyDescent="0.25">
      <c r="A924" t="s">
        <v>2737</v>
      </c>
      <c r="B924" t="s">
        <v>129</v>
      </c>
      <c r="C924" s="1">
        <v>44138.468752777779</v>
      </c>
      <c r="D924" s="1">
        <v>44179</v>
      </c>
      <c r="E924" t="s">
        <v>121</v>
      </c>
      <c r="F924" t="s">
        <v>2738</v>
      </c>
      <c r="G924" t="s">
        <v>12786</v>
      </c>
      <c r="H924" t="s">
        <v>131</v>
      </c>
      <c r="I924">
        <v>30</v>
      </c>
      <c r="J924">
        <v>30</v>
      </c>
      <c r="K924" s="1">
        <v>44228</v>
      </c>
      <c r="L924" s="1">
        <v>44531</v>
      </c>
      <c r="M924" s="1">
        <v>44228</v>
      </c>
      <c r="N924" s="1">
        <v>44531</v>
      </c>
      <c r="O924" t="s">
        <v>115</v>
      </c>
      <c r="P924" t="s">
        <v>2739</v>
      </c>
      <c r="R924" t="s">
        <v>2740</v>
      </c>
      <c r="T924" t="s">
        <v>2741</v>
      </c>
      <c r="U924" t="s">
        <v>716</v>
      </c>
      <c r="V924" s="3">
        <v>10523</v>
      </c>
      <c r="W924" t="s">
        <v>117</v>
      </c>
      <c r="Y924">
        <v>19143475151</v>
      </c>
      <c r="AA924">
        <v>22131</v>
      </c>
      <c r="AB924" t="s">
        <v>2742</v>
      </c>
      <c r="AC924" t="s">
        <v>2743</v>
      </c>
      <c r="AD924" t="s">
        <v>124</v>
      </c>
      <c r="AE924" t="s">
        <v>2744</v>
      </c>
      <c r="AF924" t="s">
        <v>2740</v>
      </c>
      <c r="AH924" t="s">
        <v>2741</v>
      </c>
      <c r="AI924" t="s">
        <v>716</v>
      </c>
      <c r="AJ924" s="3">
        <v>10523</v>
      </c>
      <c r="AK924" t="s">
        <v>117</v>
      </c>
      <c r="AM924">
        <v>19143475151</v>
      </c>
      <c r="AO924" t="s">
        <v>2745</v>
      </c>
      <c r="AP924" t="s">
        <v>239</v>
      </c>
      <c r="AQ924" t="s">
        <v>573</v>
      </c>
      <c r="AR924" t="s">
        <v>574</v>
      </c>
      <c r="AS924" t="s">
        <v>575</v>
      </c>
      <c r="AT924" t="s">
        <v>576</v>
      </c>
      <c r="AU924" t="s">
        <v>577</v>
      </c>
      <c r="AV924" t="s">
        <v>578</v>
      </c>
      <c r="AW924" t="s">
        <v>324</v>
      </c>
      <c r="AX924" s="3">
        <v>83814</v>
      </c>
      <c r="AY924" t="s">
        <v>117</v>
      </c>
      <c r="BA924">
        <v>12087772654</v>
      </c>
      <c r="BC924" t="s">
        <v>579</v>
      </c>
      <c r="BD924" t="s">
        <v>478</v>
      </c>
      <c r="BG924" t="s">
        <v>716</v>
      </c>
      <c r="BH924" s="1">
        <v>44136.791666666664</v>
      </c>
      <c r="BI924">
        <v>40</v>
      </c>
      <c r="BJ924">
        <v>0</v>
      </c>
      <c r="BK924">
        <v>8</v>
      </c>
      <c r="BL924">
        <v>8</v>
      </c>
      <c r="BM924">
        <v>8</v>
      </c>
      <c r="BN924">
        <v>8</v>
      </c>
      <c r="BO924">
        <v>8</v>
      </c>
      <c r="BP924">
        <v>0</v>
      </c>
      <c r="BQ924" t="str">
        <f>"7:30 AM"</f>
        <v>7:30 AM</v>
      </c>
      <c r="BR924" t="str">
        <f>"5:30 PM"</f>
        <v>5:30 PM</v>
      </c>
      <c r="BS924" t="s">
        <v>120</v>
      </c>
      <c r="BT924">
        <v>0</v>
      </c>
      <c r="BU924">
        <v>0</v>
      </c>
      <c r="BV924" t="s">
        <v>113</v>
      </c>
      <c r="BW924">
        <v>0</v>
      </c>
      <c r="BX924" t="s">
        <v>2746</v>
      </c>
      <c r="BY924" t="s">
        <v>2747</v>
      </c>
      <c r="CA924" t="s">
        <v>2741</v>
      </c>
      <c r="CB924" t="s">
        <v>716</v>
      </c>
      <c r="CC924" s="3">
        <v>10523</v>
      </c>
      <c r="CD924" t="s">
        <v>2748</v>
      </c>
      <c r="CE924" t="s">
        <v>1845</v>
      </c>
      <c r="CF924" s="4">
        <v>17.75</v>
      </c>
      <c r="CG924" s="4">
        <v>37.5</v>
      </c>
      <c r="CH924" s="4">
        <v>26.63</v>
      </c>
      <c r="CI924" s="4">
        <v>56.25</v>
      </c>
      <c r="CJ924" t="s">
        <v>123</v>
      </c>
      <c r="CK924" t="s">
        <v>483</v>
      </c>
      <c r="CL924" t="s">
        <v>2749</v>
      </c>
      <c r="CO924" t="s">
        <v>124</v>
      </c>
      <c r="CP924" t="s">
        <v>121</v>
      </c>
      <c r="CQ924" t="s">
        <v>121</v>
      </c>
      <c r="CR924" t="s">
        <v>121</v>
      </c>
      <c r="CS924" t="s">
        <v>121</v>
      </c>
      <c r="CT924" t="s">
        <v>121</v>
      </c>
      <c r="CU924" t="s">
        <v>113</v>
      </c>
      <c r="CV924" t="s">
        <v>485</v>
      </c>
      <c r="CW924" t="str">
        <f>"19143475151"</f>
        <v>19143475151</v>
      </c>
      <c r="CX924" t="s">
        <v>2750</v>
      </c>
      <c r="CY924" t="s">
        <v>124</v>
      </c>
      <c r="CZ924" t="s">
        <v>126</v>
      </c>
      <c r="DA924" t="s">
        <v>113</v>
      </c>
      <c r="DB924" t="s">
        <v>121</v>
      </c>
      <c r="DC924" t="s">
        <v>121</v>
      </c>
      <c r="DD924" t="s">
        <v>113</v>
      </c>
    </row>
    <row r="925" spans="1:113" ht="15" customHeight="1" x14ac:dyDescent="0.25">
      <c r="A925" t="s">
        <v>12763</v>
      </c>
      <c r="B925" t="s">
        <v>835</v>
      </c>
      <c r="C925" s="1">
        <v>44138.469061342592</v>
      </c>
      <c r="D925" s="1">
        <v>44168</v>
      </c>
      <c r="E925" t="s">
        <v>113</v>
      </c>
      <c r="F925" t="s">
        <v>1571</v>
      </c>
      <c r="G925" t="s">
        <v>12786</v>
      </c>
      <c r="H925" t="s">
        <v>131</v>
      </c>
      <c r="I925">
        <v>30</v>
      </c>
      <c r="K925" s="1">
        <v>44228</v>
      </c>
      <c r="L925" s="1">
        <v>44530</v>
      </c>
      <c r="O925" t="s">
        <v>132</v>
      </c>
      <c r="P925" t="s">
        <v>12764</v>
      </c>
      <c r="R925" t="s">
        <v>12765</v>
      </c>
      <c r="T925" t="s">
        <v>6795</v>
      </c>
      <c r="U925" t="s">
        <v>610</v>
      </c>
      <c r="V925" s="3">
        <v>23454</v>
      </c>
      <c r="W925" t="s">
        <v>117</v>
      </c>
      <c r="Y925">
        <v>17575027724</v>
      </c>
      <c r="AA925">
        <v>56173</v>
      </c>
      <c r="AB925" t="s">
        <v>1119</v>
      </c>
      <c r="AC925" t="s">
        <v>1731</v>
      </c>
      <c r="AD925" t="s">
        <v>124</v>
      </c>
      <c r="AE925" t="s">
        <v>161</v>
      </c>
      <c r="AF925" t="s">
        <v>12766</v>
      </c>
      <c r="AH925" t="s">
        <v>12767</v>
      </c>
      <c r="AI925" t="s">
        <v>610</v>
      </c>
      <c r="AJ925" s="3">
        <v>23450</v>
      </c>
      <c r="AK925" t="s">
        <v>117</v>
      </c>
      <c r="AM925">
        <v>17575027724</v>
      </c>
      <c r="AO925" t="s">
        <v>12768</v>
      </c>
      <c r="AP925" t="s">
        <v>239</v>
      </c>
      <c r="AQ925" t="s">
        <v>1548</v>
      </c>
      <c r="AR925" t="s">
        <v>1549</v>
      </c>
      <c r="AS925" t="s">
        <v>1550</v>
      </c>
      <c r="AT925" t="s">
        <v>1551</v>
      </c>
      <c r="AV925" t="s">
        <v>1552</v>
      </c>
      <c r="AW925" t="s">
        <v>610</v>
      </c>
      <c r="AX925" s="3">
        <v>23223</v>
      </c>
      <c r="AY925" t="s">
        <v>117</v>
      </c>
      <c r="AZ925" t="s">
        <v>610</v>
      </c>
      <c r="BA925">
        <v>18043019607</v>
      </c>
      <c r="BC925" t="s">
        <v>1553</v>
      </c>
      <c r="BD925" t="s">
        <v>1554</v>
      </c>
      <c r="BG925" t="s">
        <v>610</v>
      </c>
      <c r="BH925" s="1">
        <v>44136.791666666664</v>
      </c>
      <c r="BI925">
        <v>50</v>
      </c>
      <c r="BJ925">
        <v>0</v>
      </c>
      <c r="BK925">
        <v>10</v>
      </c>
      <c r="BL925">
        <v>10</v>
      </c>
      <c r="BM925">
        <v>10</v>
      </c>
      <c r="BN925">
        <v>10</v>
      </c>
      <c r="BO925">
        <v>10</v>
      </c>
      <c r="BP925">
        <v>0</v>
      </c>
      <c r="BQ925" t="str">
        <f>"7:30 AM"</f>
        <v>7:30 AM</v>
      </c>
      <c r="BR925" t="str">
        <f>"5:30 PM"</f>
        <v>5:30 PM</v>
      </c>
      <c r="BS925" t="s">
        <v>120</v>
      </c>
      <c r="BT925">
        <v>0</v>
      </c>
      <c r="BU925">
        <v>3</v>
      </c>
      <c r="BV925" t="s">
        <v>113</v>
      </c>
      <c r="BW925">
        <v>0</v>
      </c>
      <c r="BX925" t="s">
        <v>12769</v>
      </c>
      <c r="BY925" t="s">
        <v>12770</v>
      </c>
      <c r="CA925" t="s">
        <v>6795</v>
      </c>
      <c r="CB925" t="s">
        <v>610</v>
      </c>
      <c r="CC925" s="3">
        <v>23454</v>
      </c>
      <c r="CD925" t="s">
        <v>6800</v>
      </c>
      <c r="CE925" t="s">
        <v>622</v>
      </c>
      <c r="CF925" s="4">
        <v>13.3</v>
      </c>
      <c r="CH925" s="4">
        <v>19.95</v>
      </c>
      <c r="CJ925" t="s">
        <v>123</v>
      </c>
      <c r="CK925" t="s">
        <v>12771</v>
      </c>
      <c r="CL925" t="s">
        <v>12772</v>
      </c>
      <c r="CO925" t="s">
        <v>124</v>
      </c>
      <c r="CP925" t="s">
        <v>121</v>
      </c>
      <c r="CQ925" t="s">
        <v>121</v>
      </c>
      <c r="CR925" t="s">
        <v>121</v>
      </c>
      <c r="CS925" t="s">
        <v>113</v>
      </c>
      <c r="CT925" t="s">
        <v>121</v>
      </c>
      <c r="CU925" t="s">
        <v>113</v>
      </c>
      <c r="CV925" t="s">
        <v>1560</v>
      </c>
      <c r="CW925" t="str">
        <f>"17575027724"</f>
        <v>17575027724</v>
      </c>
      <c r="CX925" t="s">
        <v>12768</v>
      </c>
      <c r="CY925" t="s">
        <v>124</v>
      </c>
      <c r="CZ925" t="s">
        <v>126</v>
      </c>
      <c r="DA925" t="s">
        <v>113</v>
      </c>
      <c r="DB925" t="s">
        <v>121</v>
      </c>
      <c r="DC925" t="s">
        <v>121</v>
      </c>
      <c r="DD925" t="s">
        <v>113</v>
      </c>
      <c r="DE925" t="s">
        <v>1548</v>
      </c>
      <c r="DF925" t="s">
        <v>1549</v>
      </c>
      <c r="DG925" t="s">
        <v>931</v>
      </c>
      <c r="DH925" t="s">
        <v>1554</v>
      </c>
      <c r="DI925" t="s">
        <v>1553</v>
      </c>
    </row>
    <row r="926" spans="1:113" ht="15" customHeight="1" x14ac:dyDescent="0.25">
      <c r="A926" t="s">
        <v>1273</v>
      </c>
      <c r="B926" t="s">
        <v>835</v>
      </c>
      <c r="C926" s="1">
        <v>44138.480904976852</v>
      </c>
      <c r="D926" s="1">
        <v>44162</v>
      </c>
      <c r="E926" t="s">
        <v>113</v>
      </c>
      <c r="F926" t="s">
        <v>1274</v>
      </c>
      <c r="G926" t="s">
        <v>12786</v>
      </c>
      <c r="H926" t="s">
        <v>131</v>
      </c>
      <c r="I926">
        <v>5</v>
      </c>
      <c r="K926" s="1">
        <v>44228</v>
      </c>
      <c r="L926" s="1">
        <v>44500</v>
      </c>
      <c r="O926" t="s">
        <v>132</v>
      </c>
      <c r="P926" t="s">
        <v>1275</v>
      </c>
      <c r="R926" t="s">
        <v>1276</v>
      </c>
      <c r="T926" t="s">
        <v>1277</v>
      </c>
      <c r="U926" t="s">
        <v>541</v>
      </c>
      <c r="V926" s="3">
        <v>70759</v>
      </c>
      <c r="W926" t="s">
        <v>117</v>
      </c>
      <c r="Y926">
        <v>12257186193</v>
      </c>
      <c r="AA926">
        <v>56173</v>
      </c>
      <c r="AB926" t="s">
        <v>1278</v>
      </c>
      <c r="AC926" t="s">
        <v>1279</v>
      </c>
      <c r="AD926" t="s">
        <v>195</v>
      </c>
      <c r="AE926" t="s">
        <v>161</v>
      </c>
      <c r="AF926" t="s">
        <v>1276</v>
      </c>
      <c r="AH926" t="s">
        <v>1277</v>
      </c>
      <c r="AI926" t="s">
        <v>541</v>
      </c>
      <c r="AJ926" s="3">
        <v>70759</v>
      </c>
      <c r="AK926" t="s">
        <v>117</v>
      </c>
      <c r="AM926">
        <v>12257180246</v>
      </c>
      <c r="AO926" t="s">
        <v>1280</v>
      </c>
      <c r="AP926" t="s">
        <v>239</v>
      </c>
      <c r="AQ926" t="s">
        <v>1119</v>
      </c>
      <c r="AR926" t="s">
        <v>1120</v>
      </c>
      <c r="AS926" t="s">
        <v>144</v>
      </c>
      <c r="AT926" t="s">
        <v>1121</v>
      </c>
      <c r="AU926" t="s">
        <v>1122</v>
      </c>
      <c r="AV926" t="s">
        <v>1123</v>
      </c>
      <c r="AW926" t="s">
        <v>541</v>
      </c>
      <c r="AX926" s="3">
        <v>70754</v>
      </c>
      <c r="AY926" t="s">
        <v>117</v>
      </c>
      <c r="AZ926" t="s">
        <v>1124</v>
      </c>
      <c r="BA926">
        <v>12256863033</v>
      </c>
      <c r="BC926" t="s">
        <v>1125</v>
      </c>
      <c r="BD926" t="s">
        <v>1126</v>
      </c>
      <c r="BG926" t="s">
        <v>541</v>
      </c>
      <c r="BH926" s="1">
        <v>44137.791666666664</v>
      </c>
      <c r="BI926">
        <v>35</v>
      </c>
      <c r="BJ926">
        <v>0</v>
      </c>
      <c r="BK926">
        <v>6</v>
      </c>
      <c r="BL926">
        <v>6</v>
      </c>
      <c r="BM926">
        <v>6</v>
      </c>
      <c r="BN926">
        <v>6</v>
      </c>
      <c r="BO926">
        <v>6</v>
      </c>
      <c r="BP926">
        <v>5</v>
      </c>
      <c r="BQ926" t="str">
        <f>"6:30 AM"</f>
        <v>6:30 AM</v>
      </c>
      <c r="BR926" t="str">
        <f>"3:00 PM"</f>
        <v>3:00 PM</v>
      </c>
      <c r="BS926" t="s">
        <v>120</v>
      </c>
      <c r="BT926">
        <v>0</v>
      </c>
      <c r="BU926">
        <v>0</v>
      </c>
      <c r="BV926" t="s">
        <v>113</v>
      </c>
      <c r="BW926">
        <v>0</v>
      </c>
      <c r="BX926" s="2" t="s">
        <v>1281</v>
      </c>
      <c r="BY926" t="s">
        <v>1276</v>
      </c>
      <c r="CA926" t="s">
        <v>1282</v>
      </c>
      <c r="CB926" t="s">
        <v>541</v>
      </c>
      <c r="CC926" s="3">
        <v>70759</v>
      </c>
      <c r="CD926" t="s">
        <v>1283</v>
      </c>
      <c r="CE926" t="s">
        <v>1266</v>
      </c>
      <c r="CF926" s="4">
        <v>14.59</v>
      </c>
      <c r="CH926" s="4">
        <v>21.89</v>
      </c>
      <c r="CJ926" t="s">
        <v>123</v>
      </c>
      <c r="CK926" t="s">
        <v>1284</v>
      </c>
      <c r="CL926" t="s">
        <v>1285</v>
      </c>
      <c r="CO926" t="s">
        <v>124</v>
      </c>
      <c r="CP926" t="s">
        <v>121</v>
      </c>
      <c r="CQ926" t="s">
        <v>121</v>
      </c>
      <c r="CR926" t="s">
        <v>121</v>
      </c>
      <c r="CS926" t="s">
        <v>121</v>
      </c>
      <c r="CT926" t="s">
        <v>121</v>
      </c>
      <c r="CU926" t="s">
        <v>121</v>
      </c>
      <c r="CV926" t="s">
        <v>1286</v>
      </c>
      <c r="CW926" t="str">
        <f>"12257180246"</f>
        <v>12257180246</v>
      </c>
      <c r="CX926" t="s">
        <v>1280</v>
      </c>
      <c r="CY926" t="s">
        <v>1133</v>
      </c>
      <c r="CZ926" t="s">
        <v>126</v>
      </c>
      <c r="DA926" t="s">
        <v>113</v>
      </c>
      <c r="DB926" t="s">
        <v>113</v>
      </c>
      <c r="DC926" t="s">
        <v>121</v>
      </c>
      <c r="DD926" t="s">
        <v>113</v>
      </c>
    </row>
    <row r="927" spans="1:113" ht="15" customHeight="1" x14ac:dyDescent="0.25">
      <c r="A927" t="s">
        <v>11987</v>
      </c>
      <c r="B927" t="s">
        <v>835</v>
      </c>
      <c r="C927" s="1">
        <v>44138.48855613426</v>
      </c>
      <c r="D927" s="1">
        <v>44162</v>
      </c>
      <c r="E927" t="s">
        <v>113</v>
      </c>
      <c r="F927" t="s">
        <v>5741</v>
      </c>
      <c r="G927" t="s">
        <v>12797</v>
      </c>
      <c r="H927" t="s">
        <v>537</v>
      </c>
      <c r="I927">
        <v>3</v>
      </c>
      <c r="K927" s="1">
        <v>44228</v>
      </c>
      <c r="L927" s="1">
        <v>44470</v>
      </c>
      <c r="O927" t="s">
        <v>115</v>
      </c>
      <c r="P927" t="s">
        <v>5742</v>
      </c>
      <c r="R927" t="s">
        <v>5743</v>
      </c>
      <c r="S927" t="s">
        <v>5744</v>
      </c>
      <c r="T927" t="s">
        <v>5745</v>
      </c>
      <c r="U927" t="s">
        <v>541</v>
      </c>
      <c r="V927" s="3">
        <v>70542</v>
      </c>
      <c r="W927" t="s">
        <v>117</v>
      </c>
      <c r="Y927">
        <v>13373239903</v>
      </c>
      <c r="AA927">
        <v>115112</v>
      </c>
      <c r="AB927" t="s">
        <v>5746</v>
      </c>
      <c r="AC927" t="s">
        <v>5747</v>
      </c>
      <c r="AD927" t="s">
        <v>753</v>
      </c>
      <c r="AE927" t="s">
        <v>161</v>
      </c>
      <c r="AF927" t="s">
        <v>5748</v>
      </c>
      <c r="AH927" t="s">
        <v>5749</v>
      </c>
      <c r="AI927" t="s">
        <v>541</v>
      </c>
      <c r="AJ927" s="3">
        <v>71362</v>
      </c>
      <c r="AK927" t="s">
        <v>117</v>
      </c>
      <c r="AM927">
        <v>13373598981</v>
      </c>
      <c r="AO927" t="s">
        <v>5750</v>
      </c>
      <c r="AP927" t="s">
        <v>239</v>
      </c>
      <c r="AQ927" t="s">
        <v>1119</v>
      </c>
      <c r="AR927" t="s">
        <v>1120</v>
      </c>
      <c r="AS927" t="s">
        <v>144</v>
      </c>
      <c r="AT927" t="s">
        <v>1121</v>
      </c>
      <c r="AU927" t="s">
        <v>1122</v>
      </c>
      <c r="AV927" t="s">
        <v>1123</v>
      </c>
      <c r="AW927" t="s">
        <v>541</v>
      </c>
      <c r="AX927" s="3">
        <v>70754</v>
      </c>
      <c r="AY927" t="s">
        <v>117</v>
      </c>
      <c r="AZ927" t="s">
        <v>1124</v>
      </c>
      <c r="BA927">
        <v>12256863033</v>
      </c>
      <c r="BC927" t="s">
        <v>1125</v>
      </c>
      <c r="BD927" t="s">
        <v>1126</v>
      </c>
      <c r="BG927" t="s">
        <v>541</v>
      </c>
      <c r="BH927" s="1">
        <v>44137.791666666664</v>
      </c>
      <c r="BI927">
        <v>35</v>
      </c>
      <c r="BJ927">
        <v>0</v>
      </c>
      <c r="BK927">
        <v>6</v>
      </c>
      <c r="BL927">
        <v>6</v>
      </c>
      <c r="BM927">
        <v>6</v>
      </c>
      <c r="BN927">
        <v>6</v>
      </c>
      <c r="BO927">
        <v>6</v>
      </c>
      <c r="BP927">
        <v>5</v>
      </c>
      <c r="BQ927" t="str">
        <f>"6:30 AM"</f>
        <v>6:30 AM</v>
      </c>
      <c r="BR927" t="str">
        <f>"3:00 PM"</f>
        <v>3:00 PM</v>
      </c>
      <c r="BS927" t="s">
        <v>120</v>
      </c>
      <c r="BT927">
        <v>0</v>
      </c>
      <c r="BU927">
        <v>0</v>
      </c>
      <c r="BV927" t="s">
        <v>113</v>
      </c>
      <c r="BW927">
        <v>0</v>
      </c>
      <c r="BX927" s="2" t="s">
        <v>5751</v>
      </c>
      <c r="BY927" t="s">
        <v>5743</v>
      </c>
      <c r="CA927" t="s">
        <v>5745</v>
      </c>
      <c r="CB927" t="s">
        <v>541</v>
      </c>
      <c r="CC927" s="3">
        <v>70542</v>
      </c>
      <c r="CD927" t="s">
        <v>5189</v>
      </c>
      <c r="CE927" t="s">
        <v>3182</v>
      </c>
      <c r="CF927" s="4">
        <v>14.42</v>
      </c>
      <c r="CH927" s="4">
        <v>21.63</v>
      </c>
      <c r="CJ927" t="s">
        <v>123</v>
      </c>
      <c r="CK927" t="s">
        <v>1284</v>
      </c>
      <c r="CL927" t="s">
        <v>5752</v>
      </c>
      <c r="CO927" t="s">
        <v>124</v>
      </c>
      <c r="CP927" t="s">
        <v>121</v>
      </c>
      <c r="CQ927" t="s">
        <v>121</v>
      </c>
      <c r="CR927" t="s">
        <v>121</v>
      </c>
      <c r="CS927" t="s">
        <v>121</v>
      </c>
      <c r="CT927" t="s">
        <v>121</v>
      </c>
      <c r="CU927" t="s">
        <v>121</v>
      </c>
      <c r="CV927" t="s">
        <v>11988</v>
      </c>
      <c r="CW927" t="str">
        <f>"13373239903"</f>
        <v>13373239903</v>
      </c>
      <c r="CX927" t="s">
        <v>5750</v>
      </c>
      <c r="CY927" t="s">
        <v>1133</v>
      </c>
      <c r="CZ927" t="s">
        <v>126</v>
      </c>
      <c r="DA927" t="s">
        <v>113</v>
      </c>
      <c r="DB927" t="s">
        <v>113</v>
      </c>
      <c r="DC927" t="s">
        <v>113</v>
      </c>
      <c r="DD927" t="s">
        <v>113</v>
      </c>
    </row>
    <row r="928" spans="1:113" ht="15" customHeight="1" x14ac:dyDescent="0.25">
      <c r="A928" t="s">
        <v>2832</v>
      </c>
      <c r="B928" t="s">
        <v>835</v>
      </c>
      <c r="C928" s="1">
        <v>44138.496264120367</v>
      </c>
      <c r="D928" s="1">
        <v>44154</v>
      </c>
      <c r="E928" t="s">
        <v>113</v>
      </c>
      <c r="F928" t="s">
        <v>2833</v>
      </c>
      <c r="G928" t="s">
        <v>12786</v>
      </c>
      <c r="H928" t="s">
        <v>131</v>
      </c>
      <c r="I928">
        <v>12</v>
      </c>
      <c r="K928" s="1">
        <v>44228</v>
      </c>
      <c r="L928" s="1">
        <v>44530</v>
      </c>
      <c r="O928" t="s">
        <v>115</v>
      </c>
      <c r="P928" t="s">
        <v>2834</v>
      </c>
      <c r="Q928" t="s">
        <v>2835</v>
      </c>
      <c r="R928" t="s">
        <v>2836</v>
      </c>
      <c r="S928" t="s">
        <v>124</v>
      </c>
      <c r="T928" t="s">
        <v>2837</v>
      </c>
      <c r="U928" t="s">
        <v>158</v>
      </c>
      <c r="V928" s="3">
        <v>76502</v>
      </c>
      <c r="W928" t="s">
        <v>117</v>
      </c>
      <c r="X928" t="s">
        <v>124</v>
      </c>
      <c r="Y928">
        <v>12545980218</v>
      </c>
      <c r="AA928">
        <v>561730</v>
      </c>
      <c r="AB928" t="s">
        <v>2838</v>
      </c>
      <c r="AC928" t="s">
        <v>2839</v>
      </c>
      <c r="AD928" t="s">
        <v>124</v>
      </c>
      <c r="AE928" t="s">
        <v>263</v>
      </c>
      <c r="AF928" t="s">
        <v>2836</v>
      </c>
      <c r="AG928" t="s">
        <v>124</v>
      </c>
      <c r="AH928" t="s">
        <v>2837</v>
      </c>
      <c r="AI928" t="s">
        <v>158</v>
      </c>
      <c r="AJ928" s="3">
        <v>76502</v>
      </c>
      <c r="AK928" t="s">
        <v>117</v>
      </c>
      <c r="AL928" t="s">
        <v>124</v>
      </c>
      <c r="AM928">
        <v>12545980218</v>
      </c>
      <c r="AO928" t="s">
        <v>2840</v>
      </c>
      <c r="AP928" t="s">
        <v>239</v>
      </c>
      <c r="AQ928" t="s">
        <v>1762</v>
      </c>
      <c r="AR928" t="s">
        <v>1763</v>
      </c>
      <c r="AS928" t="s">
        <v>124</v>
      </c>
      <c r="AT928" t="s">
        <v>2824</v>
      </c>
      <c r="AU928" t="s">
        <v>124</v>
      </c>
      <c r="AV928" t="s">
        <v>1368</v>
      </c>
      <c r="AW928" t="s">
        <v>158</v>
      </c>
      <c r="AX928" s="3">
        <v>77414</v>
      </c>
      <c r="AY928" t="s">
        <v>117</v>
      </c>
      <c r="AZ928" t="s">
        <v>124</v>
      </c>
      <c r="BA928">
        <v>19792457577</v>
      </c>
      <c r="BB928">
        <v>110</v>
      </c>
      <c r="BC928" t="s">
        <v>1765</v>
      </c>
      <c r="BD928" t="s">
        <v>1370</v>
      </c>
      <c r="BG928" t="s">
        <v>158</v>
      </c>
      <c r="BH928" s="1">
        <v>44137.791666666664</v>
      </c>
      <c r="BI928">
        <v>40</v>
      </c>
      <c r="BJ928">
        <v>0</v>
      </c>
      <c r="BK928">
        <v>10</v>
      </c>
      <c r="BL928">
        <v>10</v>
      </c>
      <c r="BM928">
        <v>10</v>
      </c>
      <c r="BN928">
        <v>10</v>
      </c>
      <c r="BO928">
        <v>0</v>
      </c>
      <c r="BP928">
        <v>0</v>
      </c>
      <c r="BQ928" t="str">
        <f>"7:00 AM"</f>
        <v>7:00 AM</v>
      </c>
      <c r="BR928" t="str">
        <f>"5:00 PM"</f>
        <v>5:00 PM</v>
      </c>
      <c r="BS928" t="s">
        <v>120</v>
      </c>
      <c r="BT928">
        <v>0</v>
      </c>
      <c r="BU928">
        <v>0</v>
      </c>
      <c r="BV928" t="s">
        <v>113</v>
      </c>
      <c r="BW928">
        <v>0</v>
      </c>
      <c r="BX928" s="2" t="s">
        <v>2841</v>
      </c>
      <c r="BY928" t="s">
        <v>2836</v>
      </c>
      <c r="BZ928" t="s">
        <v>124</v>
      </c>
      <c r="CA928" t="s">
        <v>2837</v>
      </c>
      <c r="CB928" t="s">
        <v>158</v>
      </c>
      <c r="CC928" s="3">
        <v>76502</v>
      </c>
      <c r="CD928" t="s">
        <v>2842</v>
      </c>
      <c r="CE928" t="s">
        <v>2565</v>
      </c>
      <c r="CF928" s="4">
        <v>13.86</v>
      </c>
      <c r="CG928" s="4">
        <v>17</v>
      </c>
      <c r="CH928" s="4">
        <v>20.79</v>
      </c>
      <c r="CI928" s="4">
        <v>25.5</v>
      </c>
      <c r="CJ928" t="s">
        <v>123</v>
      </c>
      <c r="CK928" t="s">
        <v>2843</v>
      </c>
      <c r="CL928" t="s">
        <v>2844</v>
      </c>
      <c r="CO928" t="s">
        <v>124</v>
      </c>
      <c r="CP928" t="s">
        <v>121</v>
      </c>
      <c r="CQ928" t="s">
        <v>121</v>
      </c>
      <c r="CR928" t="s">
        <v>121</v>
      </c>
      <c r="CS928" t="s">
        <v>121</v>
      </c>
      <c r="CT928" t="s">
        <v>121</v>
      </c>
      <c r="CU928" t="s">
        <v>113</v>
      </c>
      <c r="CV928" t="s">
        <v>1772</v>
      </c>
      <c r="CW928" t="str">
        <f>"12545980218"</f>
        <v>12545980218</v>
      </c>
      <c r="CX928" t="s">
        <v>2840</v>
      </c>
      <c r="CY928" t="s">
        <v>124</v>
      </c>
      <c r="CZ928" t="s">
        <v>126</v>
      </c>
      <c r="DA928" t="s">
        <v>113</v>
      </c>
      <c r="DB928" t="s">
        <v>113</v>
      </c>
      <c r="DC928" t="s">
        <v>121</v>
      </c>
      <c r="DD928" t="s">
        <v>113</v>
      </c>
    </row>
    <row r="929" spans="1:113" ht="15" customHeight="1" x14ac:dyDescent="0.25">
      <c r="A929" t="s">
        <v>11494</v>
      </c>
      <c r="B929" t="s">
        <v>835</v>
      </c>
      <c r="C929" s="1">
        <v>44138.500224189818</v>
      </c>
      <c r="D929" s="1">
        <v>44154</v>
      </c>
      <c r="E929" t="s">
        <v>113</v>
      </c>
      <c r="F929" t="s">
        <v>587</v>
      </c>
      <c r="G929" t="s">
        <v>12786</v>
      </c>
      <c r="H929" t="s">
        <v>131</v>
      </c>
      <c r="I929">
        <v>10</v>
      </c>
      <c r="K929" s="1">
        <v>44228</v>
      </c>
      <c r="L929" s="1">
        <v>44498</v>
      </c>
      <c r="O929" t="s">
        <v>115</v>
      </c>
      <c r="P929" t="s">
        <v>11495</v>
      </c>
      <c r="R929" t="s">
        <v>11496</v>
      </c>
      <c r="S929" t="s">
        <v>124</v>
      </c>
      <c r="T929" t="s">
        <v>3647</v>
      </c>
      <c r="U929" t="s">
        <v>158</v>
      </c>
      <c r="V929" s="3">
        <v>78666</v>
      </c>
      <c r="W929" t="s">
        <v>117</v>
      </c>
      <c r="X929" t="s">
        <v>124</v>
      </c>
      <c r="Y929">
        <v>15123923808</v>
      </c>
      <c r="AA929">
        <v>561730</v>
      </c>
      <c r="AB929" t="s">
        <v>11497</v>
      </c>
      <c r="AC929" t="s">
        <v>1680</v>
      </c>
      <c r="AD929" t="s">
        <v>2985</v>
      </c>
      <c r="AE929" t="s">
        <v>3576</v>
      </c>
      <c r="AF929" t="s">
        <v>11496</v>
      </c>
      <c r="AG929" t="s">
        <v>124</v>
      </c>
      <c r="AH929" t="s">
        <v>3647</v>
      </c>
      <c r="AI929" t="s">
        <v>158</v>
      </c>
      <c r="AJ929" s="3">
        <v>78666</v>
      </c>
      <c r="AK929" t="s">
        <v>117</v>
      </c>
      <c r="AL929" t="s">
        <v>124</v>
      </c>
      <c r="AM929">
        <v>15123923808</v>
      </c>
      <c r="AO929" t="s">
        <v>11498</v>
      </c>
      <c r="AP929" t="s">
        <v>239</v>
      </c>
      <c r="AQ929" t="s">
        <v>1762</v>
      </c>
      <c r="AR929" t="s">
        <v>1763</v>
      </c>
      <c r="AS929" t="s">
        <v>124</v>
      </c>
      <c r="AT929" t="s">
        <v>1764</v>
      </c>
      <c r="AU929" t="s">
        <v>124</v>
      </c>
      <c r="AV929" t="s">
        <v>1368</v>
      </c>
      <c r="AW929" t="s">
        <v>158</v>
      </c>
      <c r="AX929" s="3">
        <v>77414</v>
      </c>
      <c r="AY929" t="s">
        <v>117</v>
      </c>
      <c r="AZ929" t="s">
        <v>124</v>
      </c>
      <c r="BA929">
        <v>19792457577</v>
      </c>
      <c r="BB929">
        <v>110</v>
      </c>
      <c r="BC929" t="s">
        <v>1765</v>
      </c>
      <c r="BD929" t="s">
        <v>1370</v>
      </c>
      <c r="BG929" t="s">
        <v>158</v>
      </c>
      <c r="BH929" s="1">
        <v>44137.791666666664</v>
      </c>
      <c r="BI929">
        <v>40</v>
      </c>
      <c r="BJ929">
        <v>0</v>
      </c>
      <c r="BK929">
        <v>8</v>
      </c>
      <c r="BL929">
        <v>8</v>
      </c>
      <c r="BM929">
        <v>8</v>
      </c>
      <c r="BN929">
        <v>8</v>
      </c>
      <c r="BO929">
        <v>8</v>
      </c>
      <c r="BP929">
        <v>0</v>
      </c>
      <c r="BQ929" t="str">
        <f>"7:00 AM"</f>
        <v>7:00 AM</v>
      </c>
      <c r="BR929" t="str">
        <f>"5:00 PM"</f>
        <v>5:00 PM</v>
      </c>
      <c r="BS929" t="s">
        <v>120</v>
      </c>
      <c r="BT929">
        <v>0</v>
      </c>
      <c r="BU929">
        <v>0</v>
      </c>
      <c r="BV929" t="s">
        <v>113</v>
      </c>
      <c r="BW929">
        <v>0</v>
      </c>
      <c r="BX929" s="2" t="s">
        <v>11499</v>
      </c>
      <c r="BY929" t="s">
        <v>11500</v>
      </c>
      <c r="BZ929" t="s">
        <v>124</v>
      </c>
      <c r="CA929" t="s">
        <v>3647</v>
      </c>
      <c r="CB929" t="s">
        <v>158</v>
      </c>
      <c r="CC929" s="3">
        <v>78666</v>
      </c>
      <c r="CD929" t="s">
        <v>3652</v>
      </c>
      <c r="CE929" t="s">
        <v>2198</v>
      </c>
      <c r="CF929" s="4">
        <v>14.63</v>
      </c>
      <c r="CG929" s="4">
        <v>15</v>
      </c>
      <c r="CH929" s="4">
        <v>21.95</v>
      </c>
      <c r="CI929" s="4">
        <v>22.5</v>
      </c>
      <c r="CJ929" t="s">
        <v>123</v>
      </c>
      <c r="CK929" t="s">
        <v>1373</v>
      </c>
      <c r="CL929" t="s">
        <v>11501</v>
      </c>
      <c r="CO929" t="s">
        <v>124</v>
      </c>
      <c r="CP929" t="s">
        <v>121</v>
      </c>
      <c r="CQ929" t="s">
        <v>121</v>
      </c>
      <c r="CR929" t="s">
        <v>121</v>
      </c>
      <c r="CS929" t="s">
        <v>121</v>
      </c>
      <c r="CT929" t="s">
        <v>121</v>
      </c>
      <c r="CU929" t="s">
        <v>113</v>
      </c>
      <c r="CV929" t="s">
        <v>1772</v>
      </c>
      <c r="CW929" t="str">
        <f>"15123923808"</f>
        <v>15123923808</v>
      </c>
      <c r="CX929" t="s">
        <v>11498</v>
      </c>
      <c r="CY929" t="s">
        <v>124</v>
      </c>
      <c r="CZ929" t="s">
        <v>126</v>
      </c>
      <c r="DA929" t="s">
        <v>113</v>
      </c>
      <c r="DB929" t="s">
        <v>113</v>
      </c>
      <c r="DC929" t="s">
        <v>121</v>
      </c>
      <c r="DD929" t="s">
        <v>113</v>
      </c>
    </row>
    <row r="930" spans="1:113" ht="15" customHeight="1" x14ac:dyDescent="0.25">
      <c r="A930" t="s">
        <v>12559</v>
      </c>
      <c r="B930" t="s">
        <v>835</v>
      </c>
      <c r="C930" s="1">
        <v>44138.503441550929</v>
      </c>
      <c r="D930" s="1">
        <v>44154</v>
      </c>
      <c r="E930" t="s">
        <v>113</v>
      </c>
      <c r="F930" t="s">
        <v>7846</v>
      </c>
      <c r="G930" t="s">
        <v>12812</v>
      </c>
      <c r="H930" t="s">
        <v>1775</v>
      </c>
      <c r="I930">
        <v>6</v>
      </c>
      <c r="K930" s="1">
        <v>44228</v>
      </c>
      <c r="L930" s="1">
        <v>44530</v>
      </c>
      <c r="O930" t="s">
        <v>115</v>
      </c>
      <c r="P930" t="s">
        <v>12560</v>
      </c>
      <c r="R930" t="s">
        <v>12561</v>
      </c>
      <c r="S930" t="s">
        <v>124</v>
      </c>
      <c r="T930" t="s">
        <v>2837</v>
      </c>
      <c r="U930" t="s">
        <v>158</v>
      </c>
      <c r="V930" s="3">
        <v>76502</v>
      </c>
      <c r="W930" t="s">
        <v>117</v>
      </c>
      <c r="X930" t="s">
        <v>124</v>
      </c>
      <c r="Y930">
        <v>12545980218</v>
      </c>
      <c r="AA930">
        <v>238990</v>
      </c>
      <c r="AB930" t="s">
        <v>12562</v>
      </c>
      <c r="AC930" t="s">
        <v>12563</v>
      </c>
      <c r="AD930" t="s">
        <v>124</v>
      </c>
      <c r="AE930" t="s">
        <v>161</v>
      </c>
      <c r="AF930" t="s">
        <v>12561</v>
      </c>
      <c r="AG930" t="s">
        <v>124</v>
      </c>
      <c r="AH930" t="s">
        <v>2837</v>
      </c>
      <c r="AI930" t="s">
        <v>158</v>
      </c>
      <c r="AJ930" s="3">
        <v>76502</v>
      </c>
      <c r="AK930" t="s">
        <v>117</v>
      </c>
      <c r="AL930" t="s">
        <v>124</v>
      </c>
      <c r="AM930">
        <v>12545980218</v>
      </c>
      <c r="AO930" t="s">
        <v>12564</v>
      </c>
      <c r="AP930" t="s">
        <v>239</v>
      </c>
      <c r="AQ930" t="s">
        <v>1762</v>
      </c>
      <c r="AR930" t="s">
        <v>1763</v>
      </c>
      <c r="AS930" t="s">
        <v>124</v>
      </c>
      <c r="AT930" t="s">
        <v>2824</v>
      </c>
      <c r="AU930" t="s">
        <v>124</v>
      </c>
      <c r="AV930" t="s">
        <v>1368</v>
      </c>
      <c r="AW930" t="s">
        <v>158</v>
      </c>
      <c r="AX930" s="3">
        <v>77414</v>
      </c>
      <c r="AY930" t="s">
        <v>117</v>
      </c>
      <c r="AZ930" t="s">
        <v>124</v>
      </c>
      <c r="BA930">
        <v>19792457577</v>
      </c>
      <c r="BB930">
        <v>110</v>
      </c>
      <c r="BC930" t="s">
        <v>1765</v>
      </c>
      <c r="BD930" t="s">
        <v>1370</v>
      </c>
      <c r="BG930" t="s">
        <v>158</v>
      </c>
      <c r="BH930" s="1">
        <v>44137.791666666664</v>
      </c>
      <c r="BI930">
        <v>40</v>
      </c>
      <c r="BJ930">
        <v>0</v>
      </c>
      <c r="BK930">
        <v>10</v>
      </c>
      <c r="BL930">
        <v>10</v>
      </c>
      <c r="BM930">
        <v>10</v>
      </c>
      <c r="BN930">
        <v>10</v>
      </c>
      <c r="BO930">
        <v>0</v>
      </c>
      <c r="BP930">
        <v>0</v>
      </c>
      <c r="BQ930" t="str">
        <f>"7:00 AM"</f>
        <v>7:00 AM</v>
      </c>
      <c r="BR930" t="str">
        <f>"4:00 PM"</f>
        <v>4:00 PM</v>
      </c>
      <c r="BS930" t="s">
        <v>120</v>
      </c>
      <c r="BT930">
        <v>0</v>
      </c>
      <c r="BU930">
        <v>0</v>
      </c>
      <c r="BV930" t="s">
        <v>113</v>
      </c>
      <c r="BW930">
        <v>0</v>
      </c>
      <c r="BX930" s="2" t="s">
        <v>12565</v>
      </c>
      <c r="BY930" t="s">
        <v>12561</v>
      </c>
      <c r="BZ930" t="s">
        <v>124</v>
      </c>
      <c r="CA930" t="s">
        <v>2837</v>
      </c>
      <c r="CB930" t="s">
        <v>158</v>
      </c>
      <c r="CC930" s="3">
        <v>76502</v>
      </c>
      <c r="CD930" t="s">
        <v>2842</v>
      </c>
      <c r="CE930" t="s">
        <v>2565</v>
      </c>
      <c r="CF930" s="4">
        <v>12.4</v>
      </c>
      <c r="CG930" s="4">
        <v>17</v>
      </c>
      <c r="CH930" s="4">
        <v>18.600000000000001</v>
      </c>
      <c r="CI930" s="4">
        <v>25.5</v>
      </c>
      <c r="CJ930" t="s">
        <v>123</v>
      </c>
      <c r="CK930" t="s">
        <v>12566</v>
      </c>
      <c r="CL930" t="s">
        <v>12567</v>
      </c>
      <c r="CO930" t="s">
        <v>124</v>
      </c>
      <c r="CP930" t="s">
        <v>121</v>
      </c>
      <c r="CQ930" t="s">
        <v>121</v>
      </c>
      <c r="CR930" t="s">
        <v>121</v>
      </c>
      <c r="CS930" t="s">
        <v>121</v>
      </c>
      <c r="CT930" t="s">
        <v>121</v>
      </c>
      <c r="CU930" t="s">
        <v>113</v>
      </c>
      <c r="CV930" t="s">
        <v>1772</v>
      </c>
      <c r="CW930" t="str">
        <f>"12545980218"</f>
        <v>12545980218</v>
      </c>
      <c r="CX930" t="s">
        <v>12564</v>
      </c>
      <c r="CY930" t="s">
        <v>124</v>
      </c>
      <c r="CZ930" t="s">
        <v>126</v>
      </c>
      <c r="DA930" t="s">
        <v>113</v>
      </c>
      <c r="DB930" t="s">
        <v>113</v>
      </c>
      <c r="DC930" t="s">
        <v>121</v>
      </c>
      <c r="DD930" t="s">
        <v>113</v>
      </c>
    </row>
    <row r="931" spans="1:113" ht="15" customHeight="1" x14ac:dyDescent="0.25">
      <c r="A931" t="s">
        <v>10192</v>
      </c>
      <c r="B931" t="s">
        <v>1009</v>
      </c>
      <c r="C931" s="1">
        <v>44138.503816319448</v>
      </c>
      <c r="D931" s="1">
        <v>44179</v>
      </c>
      <c r="E931" t="s">
        <v>113</v>
      </c>
      <c r="F931" t="s">
        <v>984</v>
      </c>
      <c r="G931" t="s">
        <v>12798</v>
      </c>
      <c r="H931" t="s">
        <v>649</v>
      </c>
      <c r="I931">
        <v>15</v>
      </c>
      <c r="J931">
        <v>15</v>
      </c>
      <c r="K931" s="1">
        <v>44220</v>
      </c>
      <c r="L931" s="1">
        <v>44523</v>
      </c>
      <c r="M931" s="1">
        <v>44220</v>
      </c>
      <c r="N931" s="1">
        <v>44523</v>
      </c>
      <c r="O931" t="s">
        <v>132</v>
      </c>
      <c r="P931" t="s">
        <v>10193</v>
      </c>
      <c r="Q931" t="s">
        <v>10194</v>
      </c>
      <c r="R931" t="s">
        <v>10195</v>
      </c>
      <c r="T931" t="s">
        <v>10196</v>
      </c>
      <c r="U931" t="s">
        <v>1933</v>
      </c>
      <c r="V931" s="3">
        <v>62226</v>
      </c>
      <c r="W931" t="s">
        <v>117</v>
      </c>
      <c r="Y931">
        <v>18133445153</v>
      </c>
      <c r="AA931">
        <v>71399</v>
      </c>
      <c r="AB931" t="s">
        <v>10197</v>
      </c>
      <c r="AC931" t="s">
        <v>4191</v>
      </c>
      <c r="AE931" t="s">
        <v>161</v>
      </c>
      <c r="AF931" t="s">
        <v>10195</v>
      </c>
      <c r="AH931" t="s">
        <v>10196</v>
      </c>
      <c r="AI931" t="s">
        <v>1933</v>
      </c>
      <c r="AJ931" s="3">
        <v>62226</v>
      </c>
      <c r="AK931" t="s">
        <v>117</v>
      </c>
      <c r="AM931">
        <v>18133345153</v>
      </c>
      <c r="AO931" t="s">
        <v>10198</v>
      </c>
      <c r="AP931" t="s">
        <v>239</v>
      </c>
      <c r="AQ931" t="s">
        <v>991</v>
      </c>
      <c r="AR931" t="s">
        <v>992</v>
      </c>
      <c r="AS931" t="s">
        <v>993</v>
      </c>
      <c r="AT931" t="s">
        <v>994</v>
      </c>
      <c r="AU931" t="s">
        <v>995</v>
      </c>
      <c r="AV931" t="s">
        <v>996</v>
      </c>
      <c r="AW931" t="s">
        <v>158</v>
      </c>
      <c r="AX931" s="3">
        <v>78550</v>
      </c>
      <c r="AY931" t="s">
        <v>117</v>
      </c>
      <c r="AZ931" t="s">
        <v>124</v>
      </c>
      <c r="BA931">
        <v>19564408720</v>
      </c>
      <c r="BB931">
        <v>0</v>
      </c>
      <c r="BC931" t="s">
        <v>1143</v>
      </c>
      <c r="BD931" t="s">
        <v>998</v>
      </c>
      <c r="BG931" t="s">
        <v>1933</v>
      </c>
      <c r="BH931" s="1">
        <v>44137.791666666664</v>
      </c>
      <c r="BI931">
        <v>40</v>
      </c>
      <c r="BJ931">
        <v>8</v>
      </c>
      <c r="BK931">
        <v>0</v>
      </c>
      <c r="BL931">
        <v>0</v>
      </c>
      <c r="BM931">
        <v>8</v>
      </c>
      <c r="BN931">
        <v>8</v>
      </c>
      <c r="BO931">
        <v>8</v>
      </c>
      <c r="BP931">
        <v>8</v>
      </c>
      <c r="BQ931" t="str">
        <f>"1:00 PM"</f>
        <v>1:00 PM</v>
      </c>
      <c r="BR931" t="str">
        <f>"10:00 PM"</f>
        <v>10:00 PM</v>
      </c>
      <c r="BS931" t="s">
        <v>120</v>
      </c>
      <c r="BT931">
        <v>0</v>
      </c>
      <c r="BU931">
        <v>0</v>
      </c>
      <c r="BV931" t="s">
        <v>113</v>
      </c>
      <c r="BW931">
        <v>0</v>
      </c>
      <c r="BX931" t="s">
        <v>999</v>
      </c>
      <c r="BY931" t="s">
        <v>10199</v>
      </c>
      <c r="CA931" t="s">
        <v>10200</v>
      </c>
      <c r="CB931" t="s">
        <v>1933</v>
      </c>
      <c r="CC931" s="3">
        <v>62264</v>
      </c>
      <c r="CD931" t="s">
        <v>4874</v>
      </c>
      <c r="CE931" t="s">
        <v>1056</v>
      </c>
      <c r="CF931" s="4">
        <v>9.85</v>
      </c>
      <c r="CG931" s="4">
        <v>13.23</v>
      </c>
      <c r="CJ931" t="s">
        <v>123</v>
      </c>
      <c r="CK931" t="s">
        <v>1004</v>
      </c>
      <c r="CL931" t="s">
        <v>10201</v>
      </c>
      <c r="CO931" t="s">
        <v>124</v>
      </c>
      <c r="CP931" t="s">
        <v>121</v>
      </c>
      <c r="CQ931" t="s">
        <v>121</v>
      </c>
      <c r="CR931" t="s">
        <v>113</v>
      </c>
      <c r="CS931" t="s">
        <v>121</v>
      </c>
      <c r="CT931" t="s">
        <v>121</v>
      </c>
      <c r="CU931" t="s">
        <v>121</v>
      </c>
      <c r="CV931" t="s">
        <v>10202</v>
      </c>
      <c r="CW931" t="str">
        <f>"18133345153"</f>
        <v>18133345153</v>
      </c>
      <c r="CX931" t="s">
        <v>10198</v>
      </c>
      <c r="CY931" t="s">
        <v>124</v>
      </c>
      <c r="CZ931" t="s">
        <v>126</v>
      </c>
      <c r="DA931" t="s">
        <v>113</v>
      </c>
      <c r="DB931" t="s">
        <v>121</v>
      </c>
      <c r="DC931" t="s">
        <v>121</v>
      </c>
      <c r="DD931" t="s">
        <v>113</v>
      </c>
    </row>
    <row r="932" spans="1:113" ht="15" customHeight="1" x14ac:dyDescent="0.25">
      <c r="A932" t="s">
        <v>5310</v>
      </c>
      <c r="B932" t="s">
        <v>835</v>
      </c>
      <c r="C932" s="1">
        <v>44138.506998263889</v>
      </c>
      <c r="D932" s="1">
        <v>44154</v>
      </c>
      <c r="E932" t="s">
        <v>113</v>
      </c>
      <c r="F932" t="s">
        <v>156</v>
      </c>
      <c r="G932" t="s">
        <v>12786</v>
      </c>
      <c r="H932" t="s">
        <v>131</v>
      </c>
      <c r="I932">
        <v>15</v>
      </c>
      <c r="K932" s="1">
        <v>44228</v>
      </c>
      <c r="L932" s="1">
        <v>44530</v>
      </c>
      <c r="O932" t="s">
        <v>115</v>
      </c>
      <c r="P932" t="s">
        <v>5311</v>
      </c>
      <c r="R932" t="s">
        <v>5312</v>
      </c>
      <c r="S932" t="s">
        <v>5313</v>
      </c>
      <c r="T932" t="s">
        <v>5066</v>
      </c>
      <c r="U932" t="s">
        <v>158</v>
      </c>
      <c r="V932" s="3">
        <v>76571</v>
      </c>
      <c r="W932" t="s">
        <v>117</v>
      </c>
      <c r="X932" t="s">
        <v>124</v>
      </c>
      <c r="Y932">
        <v>12549477147</v>
      </c>
      <c r="AA932">
        <v>561730</v>
      </c>
      <c r="AB932" t="s">
        <v>5314</v>
      </c>
      <c r="AC932" t="s">
        <v>5315</v>
      </c>
      <c r="AD932" t="s">
        <v>124</v>
      </c>
      <c r="AE932" t="s">
        <v>1363</v>
      </c>
      <c r="AF932" t="s">
        <v>5312</v>
      </c>
      <c r="AG932" t="s">
        <v>5313</v>
      </c>
      <c r="AH932" t="s">
        <v>5066</v>
      </c>
      <c r="AI932" t="s">
        <v>158</v>
      </c>
      <c r="AJ932" s="3">
        <v>76571</v>
      </c>
      <c r="AK932" t="s">
        <v>117</v>
      </c>
      <c r="AL932" t="s">
        <v>124</v>
      </c>
      <c r="AM932">
        <v>12549477147</v>
      </c>
      <c r="AO932" t="s">
        <v>5316</v>
      </c>
      <c r="AP932" t="s">
        <v>239</v>
      </c>
      <c r="AQ932" t="s">
        <v>1762</v>
      </c>
      <c r="AR932" t="s">
        <v>1763</v>
      </c>
      <c r="AS932" t="s">
        <v>124</v>
      </c>
      <c r="AT932" t="s">
        <v>2824</v>
      </c>
      <c r="AU932" t="s">
        <v>124</v>
      </c>
      <c r="AV932" t="s">
        <v>1368</v>
      </c>
      <c r="AW932" t="s">
        <v>158</v>
      </c>
      <c r="AX932" s="3">
        <v>77414</v>
      </c>
      <c r="AY932" t="s">
        <v>117</v>
      </c>
      <c r="AZ932" t="s">
        <v>124</v>
      </c>
      <c r="BA932">
        <v>19792457577</v>
      </c>
      <c r="BB932">
        <v>110</v>
      </c>
      <c r="BC932" t="s">
        <v>1765</v>
      </c>
      <c r="BD932" t="s">
        <v>1370</v>
      </c>
      <c r="BG932" t="s">
        <v>158</v>
      </c>
      <c r="BH932" s="1">
        <v>44137.791666666664</v>
      </c>
      <c r="BI932">
        <v>40</v>
      </c>
      <c r="BJ932">
        <v>0</v>
      </c>
      <c r="BK932">
        <v>8</v>
      </c>
      <c r="BL932">
        <v>8</v>
      </c>
      <c r="BM932">
        <v>8</v>
      </c>
      <c r="BN932">
        <v>8</v>
      </c>
      <c r="BO932">
        <v>8</v>
      </c>
      <c r="BP932">
        <v>0</v>
      </c>
      <c r="BQ932" t="str">
        <f>"7:30 AM"</f>
        <v>7:30 AM</v>
      </c>
      <c r="BR932" t="str">
        <f>"5:00 PM"</f>
        <v>5:00 PM</v>
      </c>
      <c r="BS932" t="s">
        <v>120</v>
      </c>
      <c r="BT932">
        <v>0</v>
      </c>
      <c r="BU932">
        <v>0</v>
      </c>
      <c r="BV932" t="s">
        <v>113</v>
      </c>
      <c r="BW932">
        <v>0</v>
      </c>
      <c r="BX932" s="2" t="s">
        <v>5317</v>
      </c>
      <c r="BY932" t="s">
        <v>5312</v>
      </c>
      <c r="BZ932" t="s">
        <v>124</v>
      </c>
      <c r="CA932" t="s">
        <v>5066</v>
      </c>
      <c r="CB932" t="s">
        <v>158</v>
      </c>
      <c r="CC932" s="3">
        <v>76571</v>
      </c>
      <c r="CD932" t="s">
        <v>2842</v>
      </c>
      <c r="CE932" t="s">
        <v>2565</v>
      </c>
      <c r="CF932" s="4">
        <v>13.86</v>
      </c>
      <c r="CG932" s="4">
        <v>14</v>
      </c>
      <c r="CH932" s="4">
        <v>20.79</v>
      </c>
      <c r="CI932" s="4">
        <v>21</v>
      </c>
      <c r="CJ932" t="s">
        <v>123</v>
      </c>
      <c r="CK932" t="s">
        <v>5318</v>
      </c>
      <c r="CL932" t="s">
        <v>5319</v>
      </c>
      <c r="CO932" t="s">
        <v>124</v>
      </c>
      <c r="CP932" t="s">
        <v>121</v>
      </c>
      <c r="CQ932" t="s">
        <v>121</v>
      </c>
      <c r="CR932" t="s">
        <v>121</v>
      </c>
      <c r="CS932" t="s">
        <v>121</v>
      </c>
      <c r="CT932" t="s">
        <v>121</v>
      </c>
      <c r="CU932" t="s">
        <v>113</v>
      </c>
      <c r="CV932" t="s">
        <v>1772</v>
      </c>
      <c r="CW932" t="str">
        <f>"12549477147"</f>
        <v>12549477147</v>
      </c>
      <c r="CX932" t="s">
        <v>5316</v>
      </c>
      <c r="CY932" t="s">
        <v>124</v>
      </c>
      <c r="CZ932" t="s">
        <v>126</v>
      </c>
      <c r="DA932" t="s">
        <v>113</v>
      </c>
      <c r="DB932" t="s">
        <v>113</v>
      </c>
      <c r="DC932" t="s">
        <v>121</v>
      </c>
      <c r="DD932" t="s">
        <v>113</v>
      </c>
    </row>
    <row r="933" spans="1:113" ht="15" customHeight="1" x14ac:dyDescent="0.25">
      <c r="A933" t="s">
        <v>2818</v>
      </c>
      <c r="B933" t="s">
        <v>835</v>
      </c>
      <c r="C933" s="1">
        <v>44138.510307060184</v>
      </c>
      <c r="D933" s="1">
        <v>44154</v>
      </c>
      <c r="E933" t="s">
        <v>113</v>
      </c>
      <c r="F933" t="s">
        <v>587</v>
      </c>
      <c r="G933" t="s">
        <v>12786</v>
      </c>
      <c r="H933" t="s">
        <v>131</v>
      </c>
      <c r="I933">
        <v>35</v>
      </c>
      <c r="K933" s="1">
        <v>44228</v>
      </c>
      <c r="L933" s="1">
        <v>44515</v>
      </c>
      <c r="O933" t="s">
        <v>115</v>
      </c>
      <c r="P933" t="s">
        <v>2819</v>
      </c>
      <c r="R933" t="s">
        <v>2820</v>
      </c>
      <c r="S933" t="s">
        <v>124</v>
      </c>
      <c r="T933" t="s">
        <v>2821</v>
      </c>
      <c r="U933" t="s">
        <v>1047</v>
      </c>
      <c r="V933" s="3">
        <v>63303</v>
      </c>
      <c r="W933" t="s">
        <v>117</v>
      </c>
      <c r="X933" t="s">
        <v>124</v>
      </c>
      <c r="Y933">
        <v>13144206447</v>
      </c>
      <c r="AA933">
        <v>561730</v>
      </c>
      <c r="AB933" t="s">
        <v>2822</v>
      </c>
      <c r="AC933" t="s">
        <v>1158</v>
      </c>
      <c r="AD933" t="s">
        <v>124</v>
      </c>
      <c r="AE933" t="s">
        <v>161</v>
      </c>
      <c r="AF933" t="s">
        <v>2820</v>
      </c>
      <c r="AG933" t="s">
        <v>124</v>
      </c>
      <c r="AH933" t="s">
        <v>2821</v>
      </c>
      <c r="AI933" t="s">
        <v>1047</v>
      </c>
      <c r="AJ933" s="3">
        <v>63303</v>
      </c>
      <c r="AK933" t="s">
        <v>117</v>
      </c>
      <c r="AL933" t="s">
        <v>124</v>
      </c>
      <c r="AM933">
        <v>13144206447</v>
      </c>
      <c r="AO933" t="s">
        <v>2823</v>
      </c>
      <c r="AP933" t="s">
        <v>239</v>
      </c>
      <c r="AQ933" t="s">
        <v>1762</v>
      </c>
      <c r="AR933" t="s">
        <v>1763</v>
      </c>
      <c r="AS933" t="s">
        <v>124</v>
      </c>
      <c r="AT933" t="s">
        <v>2824</v>
      </c>
      <c r="AU933" t="s">
        <v>124</v>
      </c>
      <c r="AV933" t="s">
        <v>1368</v>
      </c>
      <c r="AW933" t="s">
        <v>158</v>
      </c>
      <c r="AX933" s="3">
        <v>77414</v>
      </c>
      <c r="AY933" t="s">
        <v>117</v>
      </c>
      <c r="AZ933" t="s">
        <v>124</v>
      </c>
      <c r="BA933">
        <v>19792457577</v>
      </c>
      <c r="BB933">
        <v>110</v>
      </c>
      <c r="BC933" t="s">
        <v>1765</v>
      </c>
      <c r="BD933" t="s">
        <v>1370</v>
      </c>
      <c r="BG933" t="s">
        <v>1047</v>
      </c>
      <c r="BH933" s="1">
        <v>44137.791666666664</v>
      </c>
      <c r="BI933">
        <v>40</v>
      </c>
      <c r="BJ933">
        <v>0</v>
      </c>
      <c r="BK933">
        <v>8</v>
      </c>
      <c r="BL933">
        <v>8</v>
      </c>
      <c r="BM933">
        <v>8</v>
      </c>
      <c r="BN933">
        <v>8</v>
      </c>
      <c r="BO933">
        <v>8</v>
      </c>
      <c r="BP933">
        <v>0</v>
      </c>
      <c r="BQ933" t="str">
        <f>"7:00 AM"</f>
        <v>7:00 AM</v>
      </c>
      <c r="BR933" t="str">
        <f>"4:00 PM"</f>
        <v>4:00 PM</v>
      </c>
      <c r="BS933" t="s">
        <v>120</v>
      </c>
      <c r="BT933">
        <v>0</v>
      </c>
      <c r="BU933">
        <v>0</v>
      </c>
      <c r="BV933" t="s">
        <v>113</v>
      </c>
      <c r="BW933">
        <v>0</v>
      </c>
      <c r="BX933" s="2" t="s">
        <v>2825</v>
      </c>
      <c r="BY933" t="s">
        <v>2826</v>
      </c>
      <c r="BZ933" t="s">
        <v>124</v>
      </c>
      <c r="CA933" t="s">
        <v>2827</v>
      </c>
      <c r="CB933" t="s">
        <v>1047</v>
      </c>
      <c r="CC933" s="3">
        <v>63376</v>
      </c>
      <c r="CD933" t="s">
        <v>2828</v>
      </c>
      <c r="CE933" t="s">
        <v>1056</v>
      </c>
      <c r="CF933" s="4">
        <v>15.37</v>
      </c>
      <c r="CG933" s="4">
        <v>17</v>
      </c>
      <c r="CH933" s="4">
        <v>23.06</v>
      </c>
      <c r="CI933" s="4">
        <v>25.5</v>
      </c>
      <c r="CJ933" t="s">
        <v>123</v>
      </c>
      <c r="CK933" t="s">
        <v>2829</v>
      </c>
      <c r="CL933" t="s">
        <v>2830</v>
      </c>
      <c r="CO933" t="s">
        <v>124</v>
      </c>
      <c r="CP933" t="s">
        <v>121</v>
      </c>
      <c r="CQ933" t="s">
        <v>121</v>
      </c>
      <c r="CR933" t="s">
        <v>121</v>
      </c>
      <c r="CS933" t="s">
        <v>121</v>
      </c>
      <c r="CT933" t="s">
        <v>121</v>
      </c>
      <c r="CU933" t="s">
        <v>113</v>
      </c>
      <c r="CV933" t="s">
        <v>1772</v>
      </c>
      <c r="CW933" t="str">
        <f>"13144206447"</f>
        <v>13144206447</v>
      </c>
      <c r="CX933" t="s">
        <v>2831</v>
      </c>
      <c r="CY933" t="s">
        <v>124</v>
      </c>
      <c r="CZ933" t="s">
        <v>126</v>
      </c>
      <c r="DA933" t="s">
        <v>113</v>
      </c>
      <c r="DB933" t="s">
        <v>113</v>
      </c>
      <c r="DC933" t="s">
        <v>121</v>
      </c>
      <c r="DD933" t="s">
        <v>113</v>
      </c>
    </row>
    <row r="934" spans="1:113" ht="15" customHeight="1" x14ac:dyDescent="0.25">
      <c r="A934" t="s">
        <v>12693</v>
      </c>
      <c r="B934" t="s">
        <v>835</v>
      </c>
      <c r="C934" s="1">
        <v>44138.526115162036</v>
      </c>
      <c r="D934" s="1">
        <v>44154</v>
      </c>
      <c r="E934" t="s">
        <v>113</v>
      </c>
      <c r="F934" t="s">
        <v>587</v>
      </c>
      <c r="G934" t="s">
        <v>12786</v>
      </c>
      <c r="H934" t="s">
        <v>131</v>
      </c>
      <c r="I934">
        <v>30</v>
      </c>
      <c r="K934" s="1">
        <v>44228</v>
      </c>
      <c r="L934" s="1">
        <v>44530</v>
      </c>
      <c r="O934" t="s">
        <v>132</v>
      </c>
      <c r="P934" t="s">
        <v>12694</v>
      </c>
      <c r="R934" t="s">
        <v>12695</v>
      </c>
      <c r="S934" t="s">
        <v>124</v>
      </c>
      <c r="T934" t="s">
        <v>6636</v>
      </c>
      <c r="U934" t="s">
        <v>1292</v>
      </c>
      <c r="V934" s="3">
        <v>18914</v>
      </c>
      <c r="W934" t="s">
        <v>117</v>
      </c>
      <c r="X934" t="s">
        <v>124</v>
      </c>
      <c r="Y934">
        <v>12678800890</v>
      </c>
      <c r="AA934">
        <v>561730</v>
      </c>
      <c r="AB934" t="s">
        <v>11292</v>
      </c>
      <c r="AC934" t="s">
        <v>12696</v>
      </c>
      <c r="AD934" t="s">
        <v>124</v>
      </c>
      <c r="AE934" t="s">
        <v>263</v>
      </c>
      <c r="AF934" t="s">
        <v>12695</v>
      </c>
      <c r="AG934" t="s">
        <v>124</v>
      </c>
      <c r="AH934" t="s">
        <v>6636</v>
      </c>
      <c r="AI934" t="s">
        <v>1292</v>
      </c>
      <c r="AJ934" s="3">
        <v>18914</v>
      </c>
      <c r="AK934" t="s">
        <v>117</v>
      </c>
      <c r="AL934" t="s">
        <v>124</v>
      </c>
      <c r="AM934">
        <v>12678800890</v>
      </c>
      <c r="AO934" t="s">
        <v>12697</v>
      </c>
      <c r="AP934" t="s">
        <v>239</v>
      </c>
      <c r="AQ934" t="s">
        <v>1762</v>
      </c>
      <c r="AR934" t="s">
        <v>1763</v>
      </c>
      <c r="AS934" t="s">
        <v>124</v>
      </c>
      <c r="AT934" t="s">
        <v>2824</v>
      </c>
      <c r="AU934" t="s">
        <v>124</v>
      </c>
      <c r="AV934" t="s">
        <v>1368</v>
      </c>
      <c r="AW934" t="s">
        <v>158</v>
      </c>
      <c r="AX934" s="3">
        <v>77414</v>
      </c>
      <c r="AY934" t="s">
        <v>117</v>
      </c>
      <c r="AZ934" t="s">
        <v>124</v>
      </c>
      <c r="BA934">
        <v>19792457577</v>
      </c>
      <c r="BB934">
        <v>110</v>
      </c>
      <c r="BC934" t="s">
        <v>1765</v>
      </c>
      <c r="BD934" t="s">
        <v>1370</v>
      </c>
      <c r="BG934" t="s">
        <v>1292</v>
      </c>
      <c r="BH934" s="1">
        <v>44137.791666666664</v>
      </c>
      <c r="BI934">
        <v>40</v>
      </c>
      <c r="BJ934">
        <v>0</v>
      </c>
      <c r="BK934">
        <v>8</v>
      </c>
      <c r="BL934">
        <v>8</v>
      </c>
      <c r="BM934">
        <v>8</v>
      </c>
      <c r="BN934">
        <v>8</v>
      </c>
      <c r="BO934">
        <v>8</v>
      </c>
      <c r="BP934">
        <v>0</v>
      </c>
      <c r="BQ934" t="str">
        <f>"6:30 AM"</f>
        <v>6:30 AM</v>
      </c>
      <c r="BR934" t="str">
        <f>"3:30 PM"</f>
        <v>3:30 PM</v>
      </c>
      <c r="BS934" t="s">
        <v>120</v>
      </c>
      <c r="BT934">
        <v>0</v>
      </c>
      <c r="BU934">
        <v>0</v>
      </c>
      <c r="BV934" t="s">
        <v>113</v>
      </c>
      <c r="BW934">
        <v>0</v>
      </c>
      <c r="BX934" s="2" t="s">
        <v>12698</v>
      </c>
      <c r="BY934" t="s">
        <v>12699</v>
      </c>
      <c r="BZ934" t="s">
        <v>124</v>
      </c>
      <c r="CA934" t="s">
        <v>6636</v>
      </c>
      <c r="CB934" t="s">
        <v>1292</v>
      </c>
      <c r="CC934" s="3">
        <v>18914</v>
      </c>
      <c r="CD934" t="s">
        <v>5332</v>
      </c>
      <c r="CE934" t="s">
        <v>1557</v>
      </c>
      <c r="CF934" s="4">
        <v>16.600000000000001</v>
      </c>
      <c r="CG934" s="4">
        <v>18</v>
      </c>
      <c r="CH934" s="4">
        <v>24.9</v>
      </c>
      <c r="CI934" s="4">
        <v>27</v>
      </c>
      <c r="CJ934" t="s">
        <v>123</v>
      </c>
      <c r="CK934" t="s">
        <v>12700</v>
      </c>
      <c r="CL934" t="s">
        <v>12701</v>
      </c>
      <c r="CO934" t="s">
        <v>124</v>
      </c>
      <c r="CP934" t="s">
        <v>121</v>
      </c>
      <c r="CQ934" t="s">
        <v>121</v>
      </c>
      <c r="CR934" t="s">
        <v>121</v>
      </c>
      <c r="CS934" t="s">
        <v>121</v>
      </c>
      <c r="CT934" t="s">
        <v>121</v>
      </c>
      <c r="CU934" t="s">
        <v>121</v>
      </c>
      <c r="CV934" t="s">
        <v>12702</v>
      </c>
      <c r="CW934" t="str">
        <f>"12678800890"</f>
        <v>12678800890</v>
      </c>
      <c r="CX934" t="s">
        <v>12697</v>
      </c>
      <c r="CY934" t="s">
        <v>124</v>
      </c>
      <c r="CZ934" t="s">
        <v>126</v>
      </c>
      <c r="DA934" t="s">
        <v>113</v>
      </c>
      <c r="DB934" t="s">
        <v>113</v>
      </c>
      <c r="DC934" t="s">
        <v>121</v>
      </c>
      <c r="DD934" t="s">
        <v>113</v>
      </c>
    </row>
    <row r="935" spans="1:113" ht="15" customHeight="1" x14ac:dyDescent="0.25">
      <c r="A935" t="s">
        <v>12153</v>
      </c>
      <c r="B935" t="s">
        <v>129</v>
      </c>
      <c r="C935" s="1">
        <v>44138.538529050929</v>
      </c>
      <c r="D935" s="1">
        <v>44182</v>
      </c>
      <c r="E935" t="s">
        <v>113</v>
      </c>
      <c r="F935" t="s">
        <v>2603</v>
      </c>
      <c r="G935" t="s">
        <v>12795</v>
      </c>
      <c r="H935" t="s">
        <v>488</v>
      </c>
      <c r="I935">
        <v>6</v>
      </c>
      <c r="J935">
        <v>6</v>
      </c>
      <c r="K935" s="1">
        <v>44228</v>
      </c>
      <c r="L935" s="1">
        <v>44530</v>
      </c>
      <c r="M935" s="1">
        <v>44228</v>
      </c>
      <c r="N935" s="1">
        <v>44530</v>
      </c>
      <c r="O935" t="s">
        <v>115</v>
      </c>
      <c r="P935" t="s">
        <v>12154</v>
      </c>
      <c r="R935" t="s">
        <v>12155</v>
      </c>
      <c r="S935" t="s">
        <v>12156</v>
      </c>
      <c r="T935" t="s">
        <v>12157</v>
      </c>
      <c r="U935" t="s">
        <v>204</v>
      </c>
      <c r="V935" s="3">
        <v>40456</v>
      </c>
      <c r="W935" t="s">
        <v>117</v>
      </c>
      <c r="Y935">
        <v>16062560063</v>
      </c>
      <c r="AA935">
        <v>56179</v>
      </c>
      <c r="AB935" t="s">
        <v>6872</v>
      </c>
      <c r="AC935" t="s">
        <v>495</v>
      </c>
      <c r="AE935" t="s">
        <v>263</v>
      </c>
      <c r="AF935" t="s">
        <v>12155</v>
      </c>
      <c r="AH935" t="s">
        <v>12158</v>
      </c>
      <c r="AI935" t="s">
        <v>204</v>
      </c>
      <c r="AJ935" s="3">
        <v>40456</v>
      </c>
      <c r="AK935" t="s">
        <v>117</v>
      </c>
      <c r="AM935">
        <v>16062560063</v>
      </c>
      <c r="AO935" t="s">
        <v>12159</v>
      </c>
      <c r="AP935" t="s">
        <v>141</v>
      </c>
      <c r="AQ935" t="s">
        <v>1243</v>
      </c>
      <c r="AR935" t="s">
        <v>1244</v>
      </c>
      <c r="AS935" t="s">
        <v>1245</v>
      </c>
      <c r="AT935" t="s">
        <v>1246</v>
      </c>
      <c r="AV935" t="s">
        <v>215</v>
      </c>
      <c r="AW935" t="s">
        <v>204</v>
      </c>
      <c r="AX935" s="3">
        <v>40508</v>
      </c>
      <c r="AY935" t="s">
        <v>117</v>
      </c>
      <c r="BA935">
        <v>18592687705</v>
      </c>
      <c r="BC935" t="s">
        <v>1247</v>
      </c>
      <c r="BD935" t="s">
        <v>1248</v>
      </c>
      <c r="BE935" t="s">
        <v>204</v>
      </c>
      <c r="BF935" t="s">
        <v>218</v>
      </c>
      <c r="BG935" t="s">
        <v>204</v>
      </c>
      <c r="BH935" s="1">
        <v>44137.791666666664</v>
      </c>
      <c r="BI935">
        <v>35</v>
      </c>
      <c r="BJ935">
        <v>0</v>
      </c>
      <c r="BK935">
        <v>7</v>
      </c>
      <c r="BL935">
        <v>7</v>
      </c>
      <c r="BM935">
        <v>7</v>
      </c>
      <c r="BN935">
        <v>7</v>
      </c>
      <c r="BO935">
        <v>7</v>
      </c>
      <c r="BP935">
        <v>0</v>
      </c>
      <c r="BQ935" t="str">
        <f>"8:00 AM"</f>
        <v>8:00 AM</v>
      </c>
      <c r="BR935" t="str">
        <f>"3:00 PM"</f>
        <v>3:00 PM</v>
      </c>
      <c r="BS935" t="s">
        <v>120</v>
      </c>
      <c r="BT935">
        <v>0</v>
      </c>
      <c r="BU935">
        <v>0</v>
      </c>
      <c r="BV935" t="s">
        <v>113</v>
      </c>
      <c r="BW935">
        <v>0</v>
      </c>
      <c r="BX935" t="s">
        <v>120</v>
      </c>
      <c r="BY935" t="s">
        <v>12160</v>
      </c>
      <c r="CA935" t="s">
        <v>12157</v>
      </c>
      <c r="CB935" t="s">
        <v>204</v>
      </c>
      <c r="CC935" s="3">
        <v>40456</v>
      </c>
      <c r="CD935" t="s">
        <v>12161</v>
      </c>
      <c r="CE935" t="s">
        <v>3611</v>
      </c>
      <c r="CF935" s="4">
        <v>13.78</v>
      </c>
      <c r="CG935" s="4">
        <v>13.78</v>
      </c>
      <c r="CH935" s="4">
        <v>20.67</v>
      </c>
      <c r="CI935" s="4">
        <v>20.67</v>
      </c>
      <c r="CJ935" t="s">
        <v>123</v>
      </c>
      <c r="CK935" t="s">
        <v>120</v>
      </c>
      <c r="CL935" t="s">
        <v>12162</v>
      </c>
      <c r="CO935" t="s">
        <v>124</v>
      </c>
      <c r="CP935" t="s">
        <v>121</v>
      </c>
      <c r="CQ935" t="s">
        <v>121</v>
      </c>
      <c r="CR935" t="s">
        <v>121</v>
      </c>
      <c r="CS935" t="s">
        <v>121</v>
      </c>
      <c r="CT935" t="s">
        <v>121</v>
      </c>
      <c r="CU935" t="s">
        <v>113</v>
      </c>
      <c r="CV935" t="s">
        <v>120</v>
      </c>
      <c r="CW935" t="str">
        <f>"16062560063"</f>
        <v>16062560063</v>
      </c>
      <c r="CX935" t="s">
        <v>12159</v>
      </c>
      <c r="CY935" t="s">
        <v>124</v>
      </c>
      <c r="CZ935" t="s">
        <v>126</v>
      </c>
      <c r="DA935" t="s">
        <v>113</v>
      </c>
      <c r="DB935" t="s">
        <v>113</v>
      </c>
      <c r="DC935" t="s">
        <v>121</v>
      </c>
      <c r="DD935" t="s">
        <v>113</v>
      </c>
    </row>
    <row r="936" spans="1:113" ht="15" customHeight="1" x14ac:dyDescent="0.25">
      <c r="A936" t="s">
        <v>11386</v>
      </c>
      <c r="B936" t="s">
        <v>129</v>
      </c>
      <c r="C936" s="1">
        <v>44138.546508217594</v>
      </c>
      <c r="D936" s="1">
        <v>44196</v>
      </c>
      <c r="E936" t="s">
        <v>113</v>
      </c>
      <c r="F936" t="s">
        <v>2603</v>
      </c>
      <c r="G936" t="s">
        <v>12795</v>
      </c>
      <c r="H936" t="s">
        <v>488</v>
      </c>
      <c r="I936">
        <v>2</v>
      </c>
      <c r="J936">
        <v>2</v>
      </c>
      <c r="K936" s="1">
        <v>44228</v>
      </c>
      <c r="L936" s="1">
        <v>44530</v>
      </c>
      <c r="M936" s="1">
        <v>44228</v>
      </c>
      <c r="N936" s="1">
        <v>44530</v>
      </c>
      <c r="O936" t="s">
        <v>115</v>
      </c>
      <c r="P936" t="s">
        <v>11387</v>
      </c>
      <c r="R936" t="s">
        <v>11388</v>
      </c>
      <c r="T936" t="s">
        <v>11389</v>
      </c>
      <c r="U936" t="s">
        <v>204</v>
      </c>
      <c r="V936" s="3">
        <v>40701</v>
      </c>
      <c r="W936" t="s">
        <v>117</v>
      </c>
      <c r="Y936">
        <v>16065283112</v>
      </c>
      <c r="AA936">
        <v>56179</v>
      </c>
      <c r="AB936" t="s">
        <v>11390</v>
      </c>
      <c r="AC936" t="s">
        <v>879</v>
      </c>
      <c r="AE936" t="s">
        <v>207</v>
      </c>
      <c r="AF936" t="s">
        <v>11391</v>
      </c>
      <c r="AH936" t="s">
        <v>11389</v>
      </c>
      <c r="AI936" t="s">
        <v>204</v>
      </c>
      <c r="AJ936" s="3">
        <v>40701</v>
      </c>
      <c r="AK936" t="s">
        <v>117</v>
      </c>
      <c r="AM936">
        <v>16065283112</v>
      </c>
      <c r="AO936" t="s">
        <v>11392</v>
      </c>
      <c r="AP936" t="s">
        <v>141</v>
      </c>
      <c r="AQ936" t="s">
        <v>1243</v>
      </c>
      <c r="AR936" t="s">
        <v>1244</v>
      </c>
      <c r="AS936" t="s">
        <v>1245</v>
      </c>
      <c r="AT936" t="s">
        <v>1246</v>
      </c>
      <c r="AV936" t="s">
        <v>215</v>
      </c>
      <c r="AW936" t="s">
        <v>204</v>
      </c>
      <c r="AX936" s="3">
        <v>40508</v>
      </c>
      <c r="AY936" t="s">
        <v>117</v>
      </c>
      <c r="BA936">
        <v>18592687705</v>
      </c>
      <c r="BC936" t="s">
        <v>1247</v>
      </c>
      <c r="BD936" t="s">
        <v>1248</v>
      </c>
      <c r="BE936" t="s">
        <v>204</v>
      </c>
      <c r="BF936" t="s">
        <v>218</v>
      </c>
      <c r="BG936" t="s">
        <v>204</v>
      </c>
      <c r="BH936" s="1">
        <v>44137.791666666664</v>
      </c>
      <c r="BI936">
        <v>35</v>
      </c>
      <c r="BJ936">
        <v>0</v>
      </c>
      <c r="BK936">
        <v>7</v>
      </c>
      <c r="BL936">
        <v>7</v>
      </c>
      <c r="BM936">
        <v>7</v>
      </c>
      <c r="BN936">
        <v>7</v>
      </c>
      <c r="BO936">
        <v>7</v>
      </c>
      <c r="BP936">
        <v>0</v>
      </c>
      <c r="BQ936" t="str">
        <f>"8:00 AM"</f>
        <v>8:00 AM</v>
      </c>
      <c r="BR936" t="str">
        <f>"3:00 PM"</f>
        <v>3:00 PM</v>
      </c>
      <c r="BS936" t="s">
        <v>120</v>
      </c>
      <c r="BT936">
        <v>0</v>
      </c>
      <c r="BU936">
        <v>0</v>
      </c>
      <c r="BV936" t="s">
        <v>113</v>
      </c>
      <c r="BW936">
        <v>0</v>
      </c>
      <c r="BX936" t="s">
        <v>120</v>
      </c>
      <c r="BY936" t="s">
        <v>11393</v>
      </c>
      <c r="CA936" t="s">
        <v>11389</v>
      </c>
      <c r="CB936" t="s">
        <v>204</v>
      </c>
      <c r="CC936" s="3">
        <v>40701</v>
      </c>
      <c r="CD936" t="s">
        <v>11394</v>
      </c>
      <c r="CE936" t="s">
        <v>223</v>
      </c>
      <c r="CF936" s="4">
        <v>12.49</v>
      </c>
      <c r="CG936" s="4">
        <v>12.49</v>
      </c>
      <c r="CH936" s="4">
        <v>18.739999999999998</v>
      </c>
      <c r="CI936" s="4">
        <v>18.739999999999998</v>
      </c>
      <c r="CJ936" t="s">
        <v>123</v>
      </c>
      <c r="CK936" t="s">
        <v>120</v>
      </c>
      <c r="CL936" t="s">
        <v>11395</v>
      </c>
      <c r="CO936" t="s">
        <v>124</v>
      </c>
      <c r="CP936" t="s">
        <v>121</v>
      </c>
      <c r="CQ936" t="s">
        <v>121</v>
      </c>
      <c r="CR936" t="s">
        <v>121</v>
      </c>
      <c r="CS936" t="s">
        <v>121</v>
      </c>
      <c r="CT936" t="s">
        <v>121</v>
      </c>
      <c r="CU936" t="s">
        <v>113</v>
      </c>
      <c r="CV936" t="s">
        <v>120</v>
      </c>
      <c r="CW936" t="str">
        <f>"16065283112"</f>
        <v>16065283112</v>
      </c>
      <c r="CX936" t="s">
        <v>11392</v>
      </c>
      <c r="CY936" t="s">
        <v>124</v>
      </c>
      <c r="CZ936" t="s">
        <v>126</v>
      </c>
      <c r="DA936" t="s">
        <v>113</v>
      </c>
      <c r="DB936" t="s">
        <v>113</v>
      </c>
      <c r="DC936" t="s">
        <v>121</v>
      </c>
      <c r="DD936" t="s">
        <v>113</v>
      </c>
    </row>
    <row r="937" spans="1:113" ht="15" customHeight="1" x14ac:dyDescent="0.25">
      <c r="A937" t="s">
        <v>6852</v>
      </c>
      <c r="B937" t="s">
        <v>852</v>
      </c>
      <c r="C937" s="1">
        <v>44138.556288194442</v>
      </c>
      <c r="D937" s="1">
        <v>44168</v>
      </c>
      <c r="E937" t="s">
        <v>113</v>
      </c>
      <c r="F937" t="s">
        <v>6853</v>
      </c>
      <c r="G937" t="s">
        <v>12846</v>
      </c>
      <c r="H937" t="s">
        <v>6854</v>
      </c>
      <c r="I937">
        <v>1</v>
      </c>
      <c r="K937" s="1">
        <v>44213</v>
      </c>
      <c r="L937" s="1">
        <v>44456</v>
      </c>
      <c r="O937" t="s">
        <v>854</v>
      </c>
      <c r="P937" t="s">
        <v>6855</v>
      </c>
      <c r="Q937" t="s">
        <v>6856</v>
      </c>
      <c r="R937" t="s">
        <v>6857</v>
      </c>
      <c r="T937" t="s">
        <v>6858</v>
      </c>
      <c r="U937" t="s">
        <v>1933</v>
      </c>
      <c r="V937" s="3">
        <v>60623</v>
      </c>
      <c r="W937" t="s">
        <v>117</v>
      </c>
      <c r="Y937">
        <v>13122961249</v>
      </c>
      <c r="AA937">
        <v>811111</v>
      </c>
      <c r="AB937" t="s">
        <v>6859</v>
      </c>
      <c r="AC937" t="s">
        <v>6860</v>
      </c>
      <c r="AE937" t="s">
        <v>6861</v>
      </c>
      <c r="AF937" t="s">
        <v>6862</v>
      </c>
      <c r="AH937" t="s">
        <v>6858</v>
      </c>
      <c r="AI937" t="s">
        <v>1933</v>
      </c>
      <c r="AJ937" s="3">
        <v>60623</v>
      </c>
      <c r="AK937" t="s">
        <v>117</v>
      </c>
      <c r="AM937">
        <v>13122961249</v>
      </c>
      <c r="AO937" t="s">
        <v>6863</v>
      </c>
      <c r="AP937" t="s">
        <v>141</v>
      </c>
      <c r="AQ937" t="s">
        <v>6864</v>
      </c>
      <c r="AR937" t="s">
        <v>5683</v>
      </c>
      <c r="AS937" t="s">
        <v>5980</v>
      </c>
      <c r="AT937" t="s">
        <v>6865</v>
      </c>
      <c r="AU937" t="s">
        <v>6866</v>
      </c>
      <c r="AV937" t="s">
        <v>6858</v>
      </c>
      <c r="AW937" t="s">
        <v>1933</v>
      </c>
      <c r="AX937" s="3">
        <v>60641</v>
      </c>
      <c r="AY937" t="s">
        <v>117</v>
      </c>
      <c r="BA937">
        <v>17737751717</v>
      </c>
      <c r="BC937" t="s">
        <v>6867</v>
      </c>
      <c r="BD937" t="s">
        <v>6868</v>
      </c>
      <c r="BE937" t="s">
        <v>1825</v>
      </c>
      <c r="BF937" t="s">
        <v>1837</v>
      </c>
      <c r="BG937" t="s">
        <v>1933</v>
      </c>
      <c r="BH937" s="1">
        <v>44137.791666666664</v>
      </c>
      <c r="BI937">
        <v>40</v>
      </c>
      <c r="BJ937">
        <v>0</v>
      </c>
      <c r="BK937">
        <v>8</v>
      </c>
      <c r="BL937">
        <v>8</v>
      </c>
      <c r="BM937">
        <v>8</v>
      </c>
      <c r="BN937">
        <v>8</v>
      </c>
      <c r="BO937">
        <v>8</v>
      </c>
      <c r="BP937">
        <v>0</v>
      </c>
      <c r="BQ937" t="str">
        <f>"9:00 AM"</f>
        <v>9:00 AM</v>
      </c>
      <c r="BR937" t="str">
        <f>"5:00 PM"</f>
        <v>5:00 PM</v>
      </c>
      <c r="BS937" t="s">
        <v>526</v>
      </c>
      <c r="BT937">
        <v>0</v>
      </c>
      <c r="BU937">
        <v>1</v>
      </c>
      <c r="BV937" t="s">
        <v>113</v>
      </c>
      <c r="BW937">
        <v>0</v>
      </c>
      <c r="BX937" t="s">
        <v>120</v>
      </c>
      <c r="BY937" t="s">
        <v>6857</v>
      </c>
      <c r="CA937" t="s">
        <v>6858</v>
      </c>
      <c r="CB937" t="s">
        <v>1933</v>
      </c>
      <c r="CC937" s="3">
        <v>60623</v>
      </c>
      <c r="CD937" t="s">
        <v>1939</v>
      </c>
      <c r="CE937" t="s">
        <v>1940</v>
      </c>
      <c r="CF937" s="4">
        <v>34.61</v>
      </c>
      <c r="CJ937" t="s">
        <v>123</v>
      </c>
      <c r="CK937" t="s">
        <v>6869</v>
      </c>
      <c r="CL937" t="s">
        <v>6870</v>
      </c>
      <c r="CO937" t="s">
        <v>124</v>
      </c>
      <c r="CP937" t="s">
        <v>113</v>
      </c>
      <c r="CQ937" t="s">
        <v>121</v>
      </c>
      <c r="CR937" t="s">
        <v>113</v>
      </c>
      <c r="CS937" t="s">
        <v>121</v>
      </c>
      <c r="CT937" t="s">
        <v>121</v>
      </c>
      <c r="CU937" t="s">
        <v>121</v>
      </c>
      <c r="CV937" t="s">
        <v>120</v>
      </c>
      <c r="CW937" t="str">
        <f>"13122961249"</f>
        <v>13122961249</v>
      </c>
      <c r="CX937" t="s">
        <v>6863</v>
      </c>
      <c r="CY937" t="s">
        <v>124</v>
      </c>
      <c r="CZ937" t="s">
        <v>126</v>
      </c>
      <c r="DA937" t="s">
        <v>113</v>
      </c>
      <c r="DB937" t="s">
        <v>113</v>
      </c>
      <c r="DC937" t="s">
        <v>121</v>
      </c>
      <c r="DD937" t="s">
        <v>113</v>
      </c>
      <c r="DE937" t="s">
        <v>6864</v>
      </c>
      <c r="DF937" t="s">
        <v>5683</v>
      </c>
      <c r="DG937" t="s">
        <v>5980</v>
      </c>
      <c r="DH937" t="s">
        <v>6868</v>
      </c>
      <c r="DI937" t="s">
        <v>6867</v>
      </c>
    </row>
    <row r="938" spans="1:113" ht="15" customHeight="1" x14ac:dyDescent="0.25">
      <c r="A938" t="s">
        <v>9354</v>
      </c>
      <c r="B938" t="s">
        <v>129</v>
      </c>
      <c r="C938" s="1">
        <v>44138.564705787037</v>
      </c>
      <c r="D938" s="1">
        <v>44179</v>
      </c>
      <c r="E938" t="s">
        <v>113</v>
      </c>
      <c r="F938" t="s">
        <v>2603</v>
      </c>
      <c r="G938" t="s">
        <v>12845</v>
      </c>
      <c r="H938" t="s">
        <v>6845</v>
      </c>
      <c r="I938">
        <v>20</v>
      </c>
      <c r="J938">
        <v>20</v>
      </c>
      <c r="K938" s="1">
        <v>44228</v>
      </c>
      <c r="L938" s="1">
        <v>44530</v>
      </c>
      <c r="M938" s="1">
        <v>44228</v>
      </c>
      <c r="N938" s="1">
        <v>44530</v>
      </c>
      <c r="O938" t="s">
        <v>115</v>
      </c>
      <c r="P938" t="s">
        <v>9355</v>
      </c>
      <c r="R938" t="s">
        <v>9356</v>
      </c>
      <c r="S938" t="s">
        <v>9357</v>
      </c>
      <c r="T938" t="s">
        <v>1318</v>
      </c>
      <c r="U938" t="s">
        <v>204</v>
      </c>
      <c r="V938" s="3">
        <v>40475</v>
      </c>
      <c r="W938" t="s">
        <v>117</v>
      </c>
      <c r="Y938">
        <v>18596239963</v>
      </c>
      <c r="AA938">
        <v>238110</v>
      </c>
      <c r="AB938" t="s">
        <v>9358</v>
      </c>
      <c r="AC938" t="s">
        <v>6401</v>
      </c>
      <c r="AD938" t="s">
        <v>124</v>
      </c>
      <c r="AE938" t="s">
        <v>263</v>
      </c>
      <c r="AF938" t="s">
        <v>9356</v>
      </c>
      <c r="AH938" t="s">
        <v>1318</v>
      </c>
      <c r="AI938" t="s">
        <v>204</v>
      </c>
      <c r="AJ938" s="3">
        <v>40475</v>
      </c>
      <c r="AK938" t="s">
        <v>117</v>
      </c>
      <c r="AM938">
        <v>18596239963</v>
      </c>
      <c r="AO938" t="s">
        <v>9359</v>
      </c>
      <c r="AP938" t="s">
        <v>141</v>
      </c>
      <c r="AQ938" t="s">
        <v>1243</v>
      </c>
      <c r="AR938" t="s">
        <v>1244</v>
      </c>
      <c r="AS938" t="s">
        <v>1245</v>
      </c>
      <c r="AT938" t="s">
        <v>1246</v>
      </c>
      <c r="AV938" t="s">
        <v>215</v>
      </c>
      <c r="AW938" t="s">
        <v>204</v>
      </c>
      <c r="AX938" s="3">
        <v>40508</v>
      </c>
      <c r="AY938" t="s">
        <v>117</v>
      </c>
      <c r="BA938">
        <v>18592687705</v>
      </c>
      <c r="BC938" t="s">
        <v>1247</v>
      </c>
      <c r="BD938" t="s">
        <v>1248</v>
      </c>
      <c r="BE938" t="s">
        <v>204</v>
      </c>
      <c r="BF938" t="s">
        <v>218</v>
      </c>
      <c r="BG938" t="s">
        <v>204</v>
      </c>
      <c r="BH938" s="1">
        <v>44137.791666666664</v>
      </c>
      <c r="BI938">
        <v>35</v>
      </c>
      <c r="BJ938">
        <v>0</v>
      </c>
      <c r="BK938">
        <v>7</v>
      </c>
      <c r="BL938">
        <v>7</v>
      </c>
      <c r="BM938">
        <v>7</v>
      </c>
      <c r="BN938">
        <v>7</v>
      </c>
      <c r="BO938">
        <v>7</v>
      </c>
      <c r="BP938">
        <v>0</v>
      </c>
      <c r="BQ938" t="str">
        <f>"8:00 AM"</f>
        <v>8:00 AM</v>
      </c>
      <c r="BR938" t="str">
        <f>"3:00 PM"</f>
        <v>3:00 PM</v>
      </c>
      <c r="BS938" t="s">
        <v>120</v>
      </c>
      <c r="BT938">
        <v>0</v>
      </c>
      <c r="BU938">
        <v>0</v>
      </c>
      <c r="BV938" t="s">
        <v>113</v>
      </c>
      <c r="BW938">
        <v>0</v>
      </c>
      <c r="BX938" t="s">
        <v>120</v>
      </c>
      <c r="BY938" t="s">
        <v>9356</v>
      </c>
      <c r="CA938" t="s">
        <v>1318</v>
      </c>
      <c r="CB938" t="s">
        <v>204</v>
      </c>
      <c r="CC938" s="3">
        <v>40475</v>
      </c>
      <c r="CD938" t="s">
        <v>807</v>
      </c>
      <c r="CE938" t="s">
        <v>3611</v>
      </c>
      <c r="CF938" s="4">
        <v>24.31</v>
      </c>
      <c r="CG938" s="4">
        <v>24.31</v>
      </c>
      <c r="CH938" s="4">
        <v>36.47</v>
      </c>
      <c r="CI938" s="4">
        <v>36.47</v>
      </c>
      <c r="CJ938" t="s">
        <v>123</v>
      </c>
      <c r="CK938" t="s">
        <v>120</v>
      </c>
      <c r="CL938" t="s">
        <v>9360</v>
      </c>
      <c r="CO938" t="s">
        <v>124</v>
      </c>
      <c r="CP938" t="s">
        <v>121</v>
      </c>
      <c r="CQ938" t="s">
        <v>121</v>
      </c>
      <c r="CR938" t="s">
        <v>121</v>
      </c>
      <c r="CS938" t="s">
        <v>121</v>
      </c>
      <c r="CT938" t="s">
        <v>121</v>
      </c>
      <c r="CU938" t="s">
        <v>113</v>
      </c>
      <c r="CV938" t="s">
        <v>120</v>
      </c>
      <c r="CW938" t="str">
        <f>"18596239963"</f>
        <v>18596239963</v>
      </c>
      <c r="CX938" t="s">
        <v>9359</v>
      </c>
      <c r="CY938" t="s">
        <v>124</v>
      </c>
      <c r="CZ938" t="s">
        <v>126</v>
      </c>
      <c r="DA938" t="s">
        <v>113</v>
      </c>
      <c r="DB938" t="s">
        <v>113</v>
      </c>
      <c r="DC938" t="s">
        <v>121</v>
      </c>
      <c r="DD938" t="s">
        <v>113</v>
      </c>
    </row>
    <row r="939" spans="1:113" ht="15" customHeight="1" x14ac:dyDescent="0.25">
      <c r="A939" t="s">
        <v>9320</v>
      </c>
      <c r="B939" t="s">
        <v>129</v>
      </c>
      <c r="C939" s="1">
        <v>44138.567237731484</v>
      </c>
      <c r="D939" s="1">
        <v>44179</v>
      </c>
      <c r="E939" t="s">
        <v>121</v>
      </c>
      <c r="F939" t="s">
        <v>587</v>
      </c>
      <c r="G939" t="s">
        <v>12786</v>
      </c>
      <c r="H939" t="s">
        <v>131</v>
      </c>
      <c r="I939">
        <v>8</v>
      </c>
      <c r="J939">
        <v>8</v>
      </c>
      <c r="K939" s="1">
        <v>44228</v>
      </c>
      <c r="L939" s="1">
        <v>44530</v>
      </c>
      <c r="M939" s="1">
        <v>44228</v>
      </c>
      <c r="N939" s="1">
        <v>44530</v>
      </c>
      <c r="O939" t="s">
        <v>132</v>
      </c>
      <c r="P939" t="s">
        <v>9321</v>
      </c>
      <c r="R939" t="s">
        <v>9322</v>
      </c>
      <c r="T939" t="s">
        <v>9323</v>
      </c>
      <c r="U939" t="s">
        <v>1047</v>
      </c>
      <c r="V939" s="3">
        <v>63301</v>
      </c>
      <c r="W939" t="s">
        <v>117</v>
      </c>
      <c r="Y939">
        <v>16369161881</v>
      </c>
      <c r="AA939">
        <v>56173</v>
      </c>
      <c r="AB939" t="s">
        <v>9324</v>
      </c>
      <c r="AC939" t="s">
        <v>1647</v>
      </c>
      <c r="AE939" t="s">
        <v>119</v>
      </c>
      <c r="AF939" t="s">
        <v>9322</v>
      </c>
      <c r="AH939" t="s">
        <v>3610</v>
      </c>
      <c r="AI939" t="s">
        <v>1047</v>
      </c>
      <c r="AJ939" s="3">
        <v>63301</v>
      </c>
      <c r="AK939" t="s">
        <v>117</v>
      </c>
      <c r="AM939">
        <v>16369161881</v>
      </c>
      <c r="AO939" t="s">
        <v>124</v>
      </c>
      <c r="AP939" t="s">
        <v>239</v>
      </c>
      <c r="AQ939" t="s">
        <v>1258</v>
      </c>
      <c r="AR939" t="s">
        <v>164</v>
      </c>
      <c r="AS939" t="s">
        <v>972</v>
      </c>
      <c r="AT939" t="s">
        <v>1690</v>
      </c>
      <c r="AU939" t="s">
        <v>1260</v>
      </c>
      <c r="AV939" t="s">
        <v>329</v>
      </c>
      <c r="AW939" t="s">
        <v>158</v>
      </c>
      <c r="AX939" s="3">
        <v>75231</v>
      </c>
      <c r="AY939" t="s">
        <v>117</v>
      </c>
      <c r="BA939">
        <v>12145265665</v>
      </c>
      <c r="BC939" t="s">
        <v>1691</v>
      </c>
      <c r="BD939" t="s">
        <v>1262</v>
      </c>
      <c r="BG939" t="s">
        <v>1047</v>
      </c>
      <c r="BH939" s="1">
        <v>44133.833333333336</v>
      </c>
      <c r="BI939">
        <v>40</v>
      </c>
      <c r="BJ939">
        <v>0</v>
      </c>
      <c r="BK939">
        <v>8</v>
      </c>
      <c r="BL939">
        <v>8</v>
      </c>
      <c r="BM939">
        <v>8</v>
      </c>
      <c r="BN939">
        <v>8</v>
      </c>
      <c r="BO939">
        <v>8</v>
      </c>
      <c r="BP939">
        <v>0</v>
      </c>
      <c r="BQ939" t="str">
        <f>"7:00 AM"</f>
        <v>7:00 AM</v>
      </c>
      <c r="BR939" t="str">
        <f>"4:00 PM"</f>
        <v>4:00 PM</v>
      </c>
      <c r="BS939" t="s">
        <v>120</v>
      </c>
      <c r="BT939">
        <v>0</v>
      </c>
      <c r="BU939">
        <v>0</v>
      </c>
      <c r="BV939" t="s">
        <v>113</v>
      </c>
      <c r="BW939">
        <v>0</v>
      </c>
      <c r="BX939" s="2" t="s">
        <v>9325</v>
      </c>
      <c r="BY939" t="s">
        <v>9322</v>
      </c>
      <c r="CA939" t="s">
        <v>9323</v>
      </c>
      <c r="CB939" t="s">
        <v>1047</v>
      </c>
      <c r="CC939" s="3">
        <v>63301</v>
      </c>
      <c r="CD939" t="s">
        <v>2828</v>
      </c>
      <c r="CE939" t="s">
        <v>1056</v>
      </c>
      <c r="CF939" s="4">
        <v>15.38</v>
      </c>
      <c r="CG939" s="4">
        <v>15.38</v>
      </c>
      <c r="CH939" s="4">
        <v>23.07</v>
      </c>
      <c r="CI939" s="4">
        <v>23.07</v>
      </c>
      <c r="CJ939" t="s">
        <v>123</v>
      </c>
      <c r="CK939" t="s">
        <v>1267</v>
      </c>
      <c r="CL939" t="s">
        <v>9326</v>
      </c>
      <c r="CO939" t="s">
        <v>124</v>
      </c>
      <c r="CP939" t="s">
        <v>121</v>
      </c>
      <c r="CQ939" t="s">
        <v>121</v>
      </c>
      <c r="CR939" t="s">
        <v>121</v>
      </c>
      <c r="CS939" t="s">
        <v>121</v>
      </c>
      <c r="CT939" t="s">
        <v>121</v>
      </c>
      <c r="CU939" t="s">
        <v>121</v>
      </c>
      <c r="CV939" t="s">
        <v>9327</v>
      </c>
      <c r="CW939" t="str">
        <f>"N/A"</f>
        <v>N/A</v>
      </c>
      <c r="CX939" t="s">
        <v>9328</v>
      </c>
      <c r="CY939" t="s">
        <v>8153</v>
      </c>
      <c r="CZ939" t="s">
        <v>126</v>
      </c>
      <c r="DA939" t="s">
        <v>113</v>
      </c>
      <c r="DB939" t="s">
        <v>113</v>
      </c>
      <c r="DC939" t="s">
        <v>121</v>
      </c>
      <c r="DD939" t="s">
        <v>113</v>
      </c>
      <c r="DE939" t="s">
        <v>1698</v>
      </c>
      <c r="DF939" t="s">
        <v>1699</v>
      </c>
      <c r="DH939" t="s">
        <v>1262</v>
      </c>
      <c r="DI939" t="s">
        <v>1691</v>
      </c>
    </row>
    <row r="940" spans="1:113" ht="15" customHeight="1" x14ac:dyDescent="0.25">
      <c r="A940" t="s">
        <v>3801</v>
      </c>
      <c r="B940" t="s">
        <v>129</v>
      </c>
      <c r="C940" s="1">
        <v>44138.570527430558</v>
      </c>
      <c r="D940" s="1">
        <v>44179</v>
      </c>
      <c r="E940" t="s">
        <v>113</v>
      </c>
      <c r="F940" t="s">
        <v>2603</v>
      </c>
      <c r="G940" t="s">
        <v>12795</v>
      </c>
      <c r="H940" t="s">
        <v>488</v>
      </c>
      <c r="I940">
        <v>4</v>
      </c>
      <c r="J940">
        <v>4</v>
      </c>
      <c r="K940" s="1">
        <v>44228</v>
      </c>
      <c r="L940" s="1">
        <v>44530</v>
      </c>
      <c r="M940" s="1">
        <v>44228</v>
      </c>
      <c r="N940" s="1">
        <v>44530</v>
      </c>
      <c r="O940" t="s">
        <v>115</v>
      </c>
      <c r="P940" t="s">
        <v>3802</v>
      </c>
      <c r="R940" t="s">
        <v>3803</v>
      </c>
      <c r="T940" t="s">
        <v>3804</v>
      </c>
      <c r="U940" t="s">
        <v>204</v>
      </c>
      <c r="V940" s="3">
        <v>40356</v>
      </c>
      <c r="W940" t="s">
        <v>117</v>
      </c>
      <c r="Y940">
        <v>18598854296</v>
      </c>
      <c r="AA940">
        <v>56179</v>
      </c>
      <c r="AB940" t="s">
        <v>3805</v>
      </c>
      <c r="AC940" t="s">
        <v>3806</v>
      </c>
      <c r="AD940" t="s">
        <v>915</v>
      </c>
      <c r="AE940" t="s">
        <v>207</v>
      </c>
      <c r="AF940" t="s">
        <v>3807</v>
      </c>
      <c r="AH940" t="s">
        <v>3804</v>
      </c>
      <c r="AI940" t="s">
        <v>204</v>
      </c>
      <c r="AJ940" s="3">
        <v>40356</v>
      </c>
      <c r="AK940" t="s">
        <v>117</v>
      </c>
      <c r="AM940">
        <v>18598854296</v>
      </c>
      <c r="AO940" t="s">
        <v>3808</v>
      </c>
      <c r="AP940" t="s">
        <v>141</v>
      </c>
      <c r="AQ940" t="s">
        <v>1243</v>
      </c>
      <c r="AR940" t="s">
        <v>1244</v>
      </c>
      <c r="AS940" t="s">
        <v>1245</v>
      </c>
      <c r="AT940" t="s">
        <v>1246</v>
      </c>
      <c r="AV940" t="s">
        <v>215</v>
      </c>
      <c r="AW940" t="s">
        <v>204</v>
      </c>
      <c r="AX940" s="3">
        <v>40508</v>
      </c>
      <c r="AY940" t="s">
        <v>117</v>
      </c>
      <c r="BA940">
        <v>18592687705</v>
      </c>
      <c r="BC940" t="s">
        <v>1247</v>
      </c>
      <c r="BD940" t="s">
        <v>1248</v>
      </c>
      <c r="BE940" t="s">
        <v>204</v>
      </c>
      <c r="BF940" t="s">
        <v>218</v>
      </c>
      <c r="BG940" t="s">
        <v>204</v>
      </c>
      <c r="BH940" s="1">
        <v>44137.791666666664</v>
      </c>
      <c r="BI940">
        <v>35</v>
      </c>
      <c r="BJ940">
        <v>0</v>
      </c>
      <c r="BK940">
        <v>7</v>
      </c>
      <c r="BL940">
        <v>7</v>
      </c>
      <c r="BM940">
        <v>7</v>
      </c>
      <c r="BN940">
        <v>7</v>
      </c>
      <c r="BO940">
        <v>7</v>
      </c>
      <c r="BP940">
        <v>0</v>
      </c>
      <c r="BQ940" t="str">
        <f>"8:00 AM"</f>
        <v>8:00 AM</v>
      </c>
      <c r="BR940" t="str">
        <f>"3:00 PM"</f>
        <v>3:00 PM</v>
      </c>
      <c r="BS940" t="s">
        <v>120</v>
      </c>
      <c r="BT940">
        <v>0</v>
      </c>
      <c r="BU940">
        <v>0</v>
      </c>
      <c r="BV940" t="s">
        <v>113</v>
      </c>
      <c r="BW940">
        <v>0</v>
      </c>
      <c r="BX940" t="s">
        <v>120</v>
      </c>
      <c r="BY940" t="s">
        <v>3803</v>
      </c>
      <c r="CA940" t="s">
        <v>3804</v>
      </c>
      <c r="CB940" t="s">
        <v>204</v>
      </c>
      <c r="CC940" s="3">
        <v>40356</v>
      </c>
      <c r="CD940" t="s">
        <v>3809</v>
      </c>
      <c r="CE940" t="s">
        <v>3810</v>
      </c>
      <c r="CF940" s="4">
        <v>13.78</v>
      </c>
      <c r="CG940" s="4">
        <v>13.78</v>
      </c>
      <c r="CH940" s="4">
        <v>20.67</v>
      </c>
      <c r="CI940" s="4">
        <v>20.67</v>
      </c>
      <c r="CJ940" t="s">
        <v>123</v>
      </c>
      <c r="CK940" t="s">
        <v>120</v>
      </c>
      <c r="CL940" t="s">
        <v>3811</v>
      </c>
      <c r="CO940" t="s">
        <v>124</v>
      </c>
      <c r="CP940" t="s">
        <v>121</v>
      </c>
      <c r="CQ940" t="s">
        <v>121</v>
      </c>
      <c r="CR940" t="s">
        <v>121</v>
      </c>
      <c r="CS940" t="s">
        <v>121</v>
      </c>
      <c r="CT940" t="s">
        <v>121</v>
      </c>
      <c r="CU940" t="s">
        <v>113</v>
      </c>
      <c r="CV940" t="s">
        <v>120</v>
      </c>
      <c r="CW940" t="str">
        <f>"18598854296"</f>
        <v>18598854296</v>
      </c>
      <c r="CX940" t="s">
        <v>3808</v>
      </c>
      <c r="CY940" t="s">
        <v>124</v>
      </c>
      <c r="CZ940" t="s">
        <v>126</v>
      </c>
      <c r="DA940" t="s">
        <v>113</v>
      </c>
      <c r="DB940" t="s">
        <v>113</v>
      </c>
      <c r="DC940" t="s">
        <v>121</v>
      </c>
      <c r="DD940" t="s">
        <v>113</v>
      </c>
    </row>
    <row r="941" spans="1:113" ht="15" customHeight="1" x14ac:dyDescent="0.25">
      <c r="A941" t="s">
        <v>1570</v>
      </c>
      <c r="B941" t="s">
        <v>835</v>
      </c>
      <c r="C941" s="1">
        <v>44138.57211458333</v>
      </c>
      <c r="D941" s="1">
        <v>44168</v>
      </c>
      <c r="E941" t="s">
        <v>113</v>
      </c>
      <c r="F941" t="s">
        <v>1571</v>
      </c>
      <c r="G941" t="s">
        <v>12786</v>
      </c>
      <c r="H941" t="s">
        <v>131</v>
      </c>
      <c r="I941">
        <v>18</v>
      </c>
      <c r="K941" s="1">
        <v>44228</v>
      </c>
      <c r="L941" s="1">
        <v>44530</v>
      </c>
      <c r="O941" t="s">
        <v>132</v>
      </c>
      <c r="P941" t="s">
        <v>1572</v>
      </c>
      <c r="R941" t="s">
        <v>1573</v>
      </c>
      <c r="T941" t="s">
        <v>1574</v>
      </c>
      <c r="U941" t="s">
        <v>1200</v>
      </c>
      <c r="V941" s="3">
        <v>21797</v>
      </c>
      <c r="W941" t="s">
        <v>117</v>
      </c>
      <c r="Y941">
        <v>13018545990</v>
      </c>
      <c r="AA941">
        <v>56173</v>
      </c>
      <c r="AB941" t="s">
        <v>1575</v>
      </c>
      <c r="AC941" t="s">
        <v>1576</v>
      </c>
      <c r="AE941" t="s">
        <v>119</v>
      </c>
      <c r="AF941" t="s">
        <v>1573</v>
      </c>
      <c r="AH941" t="s">
        <v>1574</v>
      </c>
      <c r="AI941" t="s">
        <v>1200</v>
      </c>
      <c r="AJ941" s="3">
        <v>21797</v>
      </c>
      <c r="AK941" t="s">
        <v>117</v>
      </c>
      <c r="AM941">
        <v>13018545990</v>
      </c>
      <c r="AO941" t="s">
        <v>1577</v>
      </c>
      <c r="AP941" t="s">
        <v>239</v>
      </c>
      <c r="AQ941" t="s">
        <v>1548</v>
      </c>
      <c r="AR941" t="s">
        <v>1549</v>
      </c>
      <c r="AS941" t="s">
        <v>1550</v>
      </c>
      <c r="AT941" t="s">
        <v>1551</v>
      </c>
      <c r="AV941" t="s">
        <v>1552</v>
      </c>
      <c r="AW941" t="s">
        <v>610</v>
      </c>
      <c r="AX941" s="3">
        <v>23223</v>
      </c>
      <c r="AY941" t="s">
        <v>117</v>
      </c>
      <c r="AZ941" t="s">
        <v>610</v>
      </c>
      <c r="BA941">
        <v>18043019607</v>
      </c>
      <c r="BC941" t="s">
        <v>1553</v>
      </c>
      <c r="BD941" t="s">
        <v>1554</v>
      </c>
      <c r="BG941" t="s">
        <v>1200</v>
      </c>
      <c r="BH941" s="1">
        <v>44137.791666666664</v>
      </c>
      <c r="BI941">
        <v>40</v>
      </c>
      <c r="BJ941">
        <v>0</v>
      </c>
      <c r="BK941">
        <v>8</v>
      </c>
      <c r="BL941">
        <v>8</v>
      </c>
      <c r="BM941">
        <v>8</v>
      </c>
      <c r="BN941">
        <v>8</v>
      </c>
      <c r="BO941">
        <v>8</v>
      </c>
      <c r="BP941">
        <v>0</v>
      </c>
      <c r="BQ941" t="str">
        <f>"7:00 AM"</f>
        <v>7:00 AM</v>
      </c>
      <c r="BR941" t="str">
        <f>"3:30 PM"</f>
        <v>3:30 PM</v>
      </c>
      <c r="BS941" t="s">
        <v>120</v>
      </c>
      <c r="BT941">
        <v>0</v>
      </c>
      <c r="BU941">
        <v>3</v>
      </c>
      <c r="BV941" t="s">
        <v>113</v>
      </c>
      <c r="BW941">
        <v>0</v>
      </c>
      <c r="BX941" t="s">
        <v>1578</v>
      </c>
      <c r="BY941" t="s">
        <v>1573</v>
      </c>
      <c r="CA941" t="s">
        <v>1574</v>
      </c>
      <c r="CB941" t="s">
        <v>1200</v>
      </c>
      <c r="CC941" s="3">
        <v>21797</v>
      </c>
      <c r="CD941" t="s">
        <v>1579</v>
      </c>
      <c r="CE941" t="s">
        <v>1580</v>
      </c>
      <c r="CF941" s="4">
        <v>16.89</v>
      </c>
      <c r="CH941" s="4">
        <v>25.34</v>
      </c>
      <c r="CJ941" t="s">
        <v>123</v>
      </c>
      <c r="CK941" t="s">
        <v>1581</v>
      </c>
      <c r="CL941" t="s">
        <v>1582</v>
      </c>
      <c r="CO941" t="s">
        <v>124</v>
      </c>
      <c r="CP941" t="s">
        <v>121</v>
      </c>
      <c r="CQ941" t="s">
        <v>121</v>
      </c>
      <c r="CR941" t="s">
        <v>121</v>
      </c>
      <c r="CS941" t="s">
        <v>113</v>
      </c>
      <c r="CT941" t="s">
        <v>121</v>
      </c>
      <c r="CU941" t="s">
        <v>113</v>
      </c>
      <c r="CV941" t="s">
        <v>1583</v>
      </c>
      <c r="CW941" t="str">
        <f>"13018545990"</f>
        <v>13018545990</v>
      </c>
      <c r="CX941" t="s">
        <v>1577</v>
      </c>
      <c r="CY941" t="s">
        <v>124</v>
      </c>
      <c r="CZ941" t="s">
        <v>126</v>
      </c>
      <c r="DA941" t="s">
        <v>113</v>
      </c>
      <c r="DB941" t="s">
        <v>121</v>
      </c>
      <c r="DC941" t="s">
        <v>121</v>
      </c>
      <c r="DD941" t="s">
        <v>113</v>
      </c>
      <c r="DE941" t="s">
        <v>1548</v>
      </c>
      <c r="DF941" t="s">
        <v>1549</v>
      </c>
      <c r="DG941" t="s">
        <v>931</v>
      </c>
      <c r="DH941" t="s">
        <v>1554</v>
      </c>
      <c r="DI941" t="s">
        <v>1553</v>
      </c>
    </row>
    <row r="942" spans="1:113" ht="15" customHeight="1" x14ac:dyDescent="0.25">
      <c r="A942" t="s">
        <v>4654</v>
      </c>
      <c r="B942" t="s">
        <v>129</v>
      </c>
      <c r="C942" s="1">
        <v>44138.585718865739</v>
      </c>
      <c r="D942" s="1">
        <v>44179</v>
      </c>
      <c r="E942" t="s">
        <v>113</v>
      </c>
      <c r="F942" t="s">
        <v>283</v>
      </c>
      <c r="G942" t="s">
        <v>12791</v>
      </c>
      <c r="H942" t="s">
        <v>283</v>
      </c>
      <c r="I942">
        <v>30</v>
      </c>
      <c r="J942">
        <v>30</v>
      </c>
      <c r="K942" s="1">
        <v>44228</v>
      </c>
      <c r="L942" s="1">
        <v>44530</v>
      </c>
      <c r="M942" s="1">
        <v>44228</v>
      </c>
      <c r="N942" s="1">
        <v>44530</v>
      </c>
      <c r="O942" t="s">
        <v>115</v>
      </c>
      <c r="P942" t="s">
        <v>4655</v>
      </c>
      <c r="R942" t="s">
        <v>4656</v>
      </c>
      <c r="T942" t="s">
        <v>1661</v>
      </c>
      <c r="U942" t="s">
        <v>426</v>
      </c>
      <c r="V942" s="3">
        <v>68845</v>
      </c>
      <c r="W942" t="s">
        <v>117</v>
      </c>
      <c r="Y942">
        <v>13084405810</v>
      </c>
      <c r="AA942">
        <v>721110</v>
      </c>
      <c r="AB942" t="s">
        <v>4657</v>
      </c>
      <c r="AC942" t="s">
        <v>4658</v>
      </c>
      <c r="AE942" t="s">
        <v>1363</v>
      </c>
      <c r="AF942" t="s">
        <v>4659</v>
      </c>
      <c r="AH942" t="s">
        <v>1661</v>
      </c>
      <c r="AI942" t="s">
        <v>426</v>
      </c>
      <c r="AJ942" s="3">
        <v>68845</v>
      </c>
      <c r="AK942" t="s">
        <v>117</v>
      </c>
      <c r="AM942">
        <v>13084405810</v>
      </c>
      <c r="AO942" t="s">
        <v>124</v>
      </c>
      <c r="AP942" t="s">
        <v>239</v>
      </c>
      <c r="AQ942" t="s">
        <v>1067</v>
      </c>
      <c r="AR942" t="s">
        <v>1068</v>
      </c>
      <c r="AT942" t="s">
        <v>520</v>
      </c>
      <c r="AV942" t="s">
        <v>521</v>
      </c>
      <c r="AW942" t="s">
        <v>522</v>
      </c>
      <c r="AX942" s="3">
        <v>74132</v>
      </c>
      <c r="AY942" t="s">
        <v>117</v>
      </c>
      <c r="AZ942" t="s">
        <v>522</v>
      </c>
      <c r="BA942">
        <v>19189065212</v>
      </c>
      <c r="BC942" t="s">
        <v>1069</v>
      </c>
      <c r="BD942" t="s">
        <v>525</v>
      </c>
      <c r="BG942" t="s">
        <v>426</v>
      </c>
      <c r="BH942" s="1">
        <v>44117.833333333336</v>
      </c>
      <c r="BI942">
        <v>35</v>
      </c>
      <c r="BJ942">
        <v>0</v>
      </c>
      <c r="BK942">
        <v>7</v>
      </c>
      <c r="BL942">
        <v>7</v>
      </c>
      <c r="BM942">
        <v>7</v>
      </c>
      <c r="BN942">
        <v>7</v>
      </c>
      <c r="BO942">
        <v>7</v>
      </c>
      <c r="BP942">
        <v>0</v>
      </c>
      <c r="BQ942" t="str">
        <f>"9:00 AM"</f>
        <v>9:00 AM</v>
      </c>
      <c r="BR942" t="str">
        <f>"5:00 PM"</f>
        <v>5:00 PM</v>
      </c>
      <c r="BS942" t="s">
        <v>120</v>
      </c>
      <c r="BT942">
        <v>0</v>
      </c>
      <c r="BU942">
        <v>0</v>
      </c>
      <c r="BV942" t="s">
        <v>113</v>
      </c>
      <c r="BW942">
        <v>0</v>
      </c>
      <c r="BX942" s="2" t="s">
        <v>4660</v>
      </c>
      <c r="BY942" t="s">
        <v>4661</v>
      </c>
      <c r="CA942" t="s">
        <v>1661</v>
      </c>
      <c r="CB942" t="s">
        <v>426</v>
      </c>
      <c r="CC942" s="3">
        <v>68847</v>
      </c>
      <c r="CD942" t="s">
        <v>1668</v>
      </c>
      <c r="CE942" t="s">
        <v>1669</v>
      </c>
      <c r="CF942" s="4">
        <v>11.88</v>
      </c>
      <c r="CG942" s="4">
        <v>11.88</v>
      </c>
      <c r="CH942" s="4">
        <v>17.82</v>
      </c>
      <c r="CI942" s="4">
        <v>17.82</v>
      </c>
      <c r="CJ942" t="s">
        <v>123</v>
      </c>
      <c r="CK942" t="s">
        <v>1670</v>
      </c>
      <c r="CL942" t="s">
        <v>4662</v>
      </c>
      <c r="CO942" t="s">
        <v>124</v>
      </c>
      <c r="CP942" t="s">
        <v>113</v>
      </c>
      <c r="CQ942" t="s">
        <v>113</v>
      </c>
      <c r="CR942" t="s">
        <v>121</v>
      </c>
      <c r="CS942" t="s">
        <v>113</v>
      </c>
      <c r="CT942" t="s">
        <v>121</v>
      </c>
      <c r="CU942" t="s">
        <v>113</v>
      </c>
      <c r="CV942" t="s">
        <v>4663</v>
      </c>
      <c r="CW942" t="str">
        <f>"13084405810"</f>
        <v>13084405810</v>
      </c>
      <c r="CX942" t="s">
        <v>124</v>
      </c>
      <c r="CY942" t="s">
        <v>534</v>
      </c>
      <c r="CZ942" t="s">
        <v>126</v>
      </c>
      <c r="DA942" t="s">
        <v>113</v>
      </c>
      <c r="DB942" t="s">
        <v>121</v>
      </c>
      <c r="DC942" t="s">
        <v>121</v>
      </c>
      <c r="DD942" t="s">
        <v>113</v>
      </c>
    </row>
    <row r="943" spans="1:113" ht="15" customHeight="1" x14ac:dyDescent="0.25">
      <c r="A943" t="s">
        <v>7372</v>
      </c>
      <c r="B943" t="s">
        <v>129</v>
      </c>
      <c r="C943" s="1">
        <v>44138.595373379627</v>
      </c>
      <c r="D943" s="1">
        <v>44179</v>
      </c>
      <c r="E943" t="s">
        <v>113</v>
      </c>
      <c r="F943" t="s">
        <v>7373</v>
      </c>
      <c r="G943" t="s">
        <v>12786</v>
      </c>
      <c r="H943" t="s">
        <v>131</v>
      </c>
      <c r="I943">
        <v>5</v>
      </c>
      <c r="J943">
        <v>5</v>
      </c>
      <c r="K943" s="1">
        <v>44228</v>
      </c>
      <c r="L943" s="1">
        <v>44530</v>
      </c>
      <c r="M943" s="1">
        <v>44228</v>
      </c>
      <c r="N943" s="1">
        <v>44530</v>
      </c>
      <c r="O943" t="s">
        <v>115</v>
      </c>
      <c r="P943" t="s">
        <v>7374</v>
      </c>
      <c r="R943" t="s">
        <v>7375</v>
      </c>
      <c r="T943" t="s">
        <v>7376</v>
      </c>
      <c r="U943" t="s">
        <v>204</v>
      </c>
      <c r="V943" s="3">
        <v>41048</v>
      </c>
      <c r="W943" t="s">
        <v>117</v>
      </c>
      <c r="Y943">
        <v>18595864784</v>
      </c>
      <c r="AA943">
        <v>56173</v>
      </c>
      <c r="AB943" t="s">
        <v>7377</v>
      </c>
      <c r="AC943" t="s">
        <v>7378</v>
      </c>
      <c r="AD943" t="s">
        <v>124</v>
      </c>
      <c r="AE943" t="s">
        <v>263</v>
      </c>
      <c r="AF943" t="s">
        <v>7379</v>
      </c>
      <c r="AH943" t="s">
        <v>7376</v>
      </c>
      <c r="AI943" t="s">
        <v>204</v>
      </c>
      <c r="AJ943" s="3">
        <v>41048</v>
      </c>
      <c r="AK943" t="s">
        <v>117</v>
      </c>
      <c r="AM943">
        <v>18595864784</v>
      </c>
      <c r="AO943" t="s">
        <v>7380</v>
      </c>
      <c r="AP943" t="s">
        <v>141</v>
      </c>
      <c r="AQ943" t="s">
        <v>1243</v>
      </c>
      <c r="AR943" t="s">
        <v>1244</v>
      </c>
      <c r="AS943" t="s">
        <v>1245</v>
      </c>
      <c r="AT943" t="s">
        <v>1246</v>
      </c>
      <c r="AV943" t="s">
        <v>215</v>
      </c>
      <c r="AW943" t="s">
        <v>204</v>
      </c>
      <c r="AX943" s="3">
        <v>40508</v>
      </c>
      <c r="AY943" t="s">
        <v>117</v>
      </c>
      <c r="BA943">
        <v>18592687705</v>
      </c>
      <c r="BC943" t="s">
        <v>1247</v>
      </c>
      <c r="BD943" t="s">
        <v>1248</v>
      </c>
      <c r="BE943" t="s">
        <v>204</v>
      </c>
      <c r="BF943" t="s">
        <v>218</v>
      </c>
      <c r="BG943" t="s">
        <v>204</v>
      </c>
      <c r="BH943" s="1">
        <v>44137.791666666664</v>
      </c>
      <c r="BI943">
        <v>35</v>
      </c>
      <c r="BJ943">
        <v>0</v>
      </c>
      <c r="BK943">
        <v>7</v>
      </c>
      <c r="BL943">
        <v>7</v>
      </c>
      <c r="BM943">
        <v>7</v>
      </c>
      <c r="BN943">
        <v>7</v>
      </c>
      <c r="BO943">
        <v>7</v>
      </c>
      <c r="BP943">
        <v>0</v>
      </c>
      <c r="BQ943" t="str">
        <f>"8:00 AM"</f>
        <v>8:00 AM</v>
      </c>
      <c r="BR943" t="str">
        <f>"3:00 PM"</f>
        <v>3:00 PM</v>
      </c>
      <c r="BS943" t="s">
        <v>120</v>
      </c>
      <c r="BT943">
        <v>0</v>
      </c>
      <c r="BU943">
        <v>0</v>
      </c>
      <c r="BV943" t="s">
        <v>113</v>
      </c>
      <c r="BW943">
        <v>0</v>
      </c>
      <c r="BX943" t="s">
        <v>120</v>
      </c>
      <c r="BY943" t="s">
        <v>7381</v>
      </c>
      <c r="CA943" t="s">
        <v>7376</v>
      </c>
      <c r="CB943" t="s">
        <v>204</v>
      </c>
      <c r="CC943" s="3">
        <v>41048</v>
      </c>
      <c r="CD943" t="s">
        <v>2576</v>
      </c>
      <c r="CE943" t="s">
        <v>2279</v>
      </c>
      <c r="CF943" s="4">
        <v>14.88</v>
      </c>
      <c r="CG943" s="4">
        <v>14.88</v>
      </c>
      <c r="CH943" s="4">
        <v>22.32</v>
      </c>
      <c r="CI943" s="4">
        <v>22.32</v>
      </c>
      <c r="CJ943" t="s">
        <v>123</v>
      </c>
      <c r="CK943" t="s">
        <v>120</v>
      </c>
      <c r="CL943" t="s">
        <v>7382</v>
      </c>
      <c r="CO943" t="s">
        <v>124</v>
      </c>
      <c r="CP943" t="s">
        <v>121</v>
      </c>
      <c r="CQ943" t="s">
        <v>121</v>
      </c>
      <c r="CR943" t="s">
        <v>121</v>
      </c>
      <c r="CS943" t="s">
        <v>121</v>
      </c>
      <c r="CT943" t="s">
        <v>121</v>
      </c>
      <c r="CU943" t="s">
        <v>113</v>
      </c>
      <c r="CV943" t="s">
        <v>120</v>
      </c>
      <c r="CW943" t="str">
        <f>"18595864784"</f>
        <v>18595864784</v>
      </c>
      <c r="CX943" t="s">
        <v>7380</v>
      </c>
      <c r="CY943" t="s">
        <v>124</v>
      </c>
      <c r="CZ943" t="s">
        <v>126</v>
      </c>
      <c r="DA943" t="s">
        <v>113</v>
      </c>
      <c r="DB943" t="s">
        <v>113</v>
      </c>
      <c r="DC943" t="s">
        <v>121</v>
      </c>
      <c r="DD943" t="s">
        <v>113</v>
      </c>
    </row>
    <row r="944" spans="1:113" ht="15" customHeight="1" x14ac:dyDescent="0.25">
      <c r="A944" t="s">
        <v>3744</v>
      </c>
      <c r="B944" t="s">
        <v>129</v>
      </c>
      <c r="C944" s="1">
        <v>44138.596560995371</v>
      </c>
      <c r="D944" s="1">
        <v>44175</v>
      </c>
      <c r="E944" t="s">
        <v>113</v>
      </c>
      <c r="F944" t="s">
        <v>587</v>
      </c>
      <c r="G944" t="s">
        <v>12786</v>
      </c>
      <c r="H944" t="s">
        <v>131</v>
      </c>
      <c r="I944">
        <v>67</v>
      </c>
      <c r="J944">
        <v>67</v>
      </c>
      <c r="K944" s="1">
        <v>44228</v>
      </c>
      <c r="L944" s="1">
        <v>44500</v>
      </c>
      <c r="M944" s="1">
        <v>44228</v>
      </c>
      <c r="N944" s="1">
        <v>44500</v>
      </c>
      <c r="O944" t="s">
        <v>132</v>
      </c>
      <c r="P944" t="s">
        <v>3745</v>
      </c>
      <c r="R944" t="s">
        <v>3746</v>
      </c>
      <c r="T944" t="s">
        <v>3747</v>
      </c>
      <c r="U944" t="s">
        <v>3748</v>
      </c>
      <c r="V944" s="3">
        <v>66030</v>
      </c>
      <c r="W944" t="s">
        <v>117</v>
      </c>
      <c r="Y944">
        <v>19138562446</v>
      </c>
      <c r="AA944">
        <v>56173</v>
      </c>
      <c r="AB944" t="s">
        <v>3749</v>
      </c>
      <c r="AC944" t="s">
        <v>3750</v>
      </c>
      <c r="AE944" t="s">
        <v>3331</v>
      </c>
      <c r="AF944" t="s">
        <v>3746</v>
      </c>
      <c r="AH944" t="s">
        <v>3747</v>
      </c>
      <c r="AI944" t="s">
        <v>3748</v>
      </c>
      <c r="AJ944" s="3">
        <v>66030</v>
      </c>
      <c r="AK944" t="s">
        <v>117</v>
      </c>
      <c r="AM944">
        <v>19138562446</v>
      </c>
      <c r="AO944" t="s">
        <v>3751</v>
      </c>
      <c r="AP944" t="s">
        <v>239</v>
      </c>
      <c r="AQ944" t="s">
        <v>614</v>
      </c>
      <c r="AR944" t="s">
        <v>615</v>
      </c>
      <c r="AS944" t="s">
        <v>616</v>
      </c>
      <c r="AT944" t="s">
        <v>597</v>
      </c>
      <c r="AU944" t="s">
        <v>475</v>
      </c>
      <c r="AV944" t="s">
        <v>476</v>
      </c>
      <c r="AW944" t="s">
        <v>324</v>
      </c>
      <c r="AX944" s="3">
        <v>83814</v>
      </c>
      <c r="AY944" t="s">
        <v>117</v>
      </c>
      <c r="BA944">
        <v>12087772654</v>
      </c>
      <c r="BC944" t="s">
        <v>617</v>
      </c>
      <c r="BD944" t="s">
        <v>478</v>
      </c>
      <c r="BG944" t="s">
        <v>3748</v>
      </c>
      <c r="BH944" s="1">
        <v>44111.833333333336</v>
      </c>
      <c r="BI944">
        <v>40</v>
      </c>
      <c r="BJ944">
        <v>0</v>
      </c>
      <c r="BK944">
        <v>8</v>
      </c>
      <c r="BL944">
        <v>8</v>
      </c>
      <c r="BM944">
        <v>8</v>
      </c>
      <c r="BN944">
        <v>8</v>
      </c>
      <c r="BO944">
        <v>8</v>
      </c>
      <c r="BP944">
        <v>0</v>
      </c>
      <c r="BQ944" t="str">
        <f>"7:30 AM"</f>
        <v>7:30 AM</v>
      </c>
      <c r="BR944" t="str">
        <f>"4:30 PM"</f>
        <v>4:30 PM</v>
      </c>
      <c r="BS944" t="s">
        <v>120</v>
      </c>
      <c r="BT944">
        <v>0</v>
      </c>
      <c r="BU944">
        <v>3</v>
      </c>
      <c r="BV944" t="s">
        <v>113</v>
      </c>
      <c r="BW944">
        <v>0</v>
      </c>
      <c r="BX944" t="s">
        <v>3752</v>
      </c>
      <c r="BY944" t="s">
        <v>3753</v>
      </c>
      <c r="CA944" t="s">
        <v>3747</v>
      </c>
      <c r="CB944" t="s">
        <v>3748</v>
      </c>
      <c r="CC944" s="3">
        <v>66030</v>
      </c>
      <c r="CD944" t="s">
        <v>3754</v>
      </c>
      <c r="CE944" t="s">
        <v>3270</v>
      </c>
      <c r="CF944" s="4">
        <v>18.010000000000002</v>
      </c>
      <c r="CG944" s="4">
        <v>19.25</v>
      </c>
      <c r="CH944" s="4">
        <v>27.02</v>
      </c>
      <c r="CI944" s="4">
        <v>28.88</v>
      </c>
      <c r="CJ944" t="s">
        <v>123</v>
      </c>
      <c r="CK944" t="s">
        <v>3755</v>
      </c>
      <c r="CL944" t="s">
        <v>3756</v>
      </c>
      <c r="CO944" t="s">
        <v>124</v>
      </c>
      <c r="CP944" t="s">
        <v>121</v>
      </c>
      <c r="CQ944" t="s">
        <v>121</v>
      </c>
      <c r="CR944" t="s">
        <v>121</v>
      </c>
      <c r="CS944" t="s">
        <v>113</v>
      </c>
      <c r="CT944" t="s">
        <v>121</v>
      </c>
      <c r="CU944" t="s">
        <v>113</v>
      </c>
      <c r="CV944" t="s">
        <v>485</v>
      </c>
      <c r="CW944" t="str">
        <f>"19132747304"</f>
        <v>19132747304</v>
      </c>
      <c r="CX944" t="s">
        <v>3757</v>
      </c>
      <c r="CY944" t="s">
        <v>124</v>
      </c>
      <c r="CZ944" t="s">
        <v>126</v>
      </c>
      <c r="DA944" t="s">
        <v>113</v>
      </c>
      <c r="DB944" t="s">
        <v>113</v>
      </c>
      <c r="DC944" t="s">
        <v>121</v>
      </c>
      <c r="DD944" t="s">
        <v>113</v>
      </c>
    </row>
    <row r="945" spans="1:113" ht="15" customHeight="1" x14ac:dyDescent="0.25">
      <c r="A945" t="s">
        <v>2568</v>
      </c>
      <c r="B945" t="s">
        <v>129</v>
      </c>
      <c r="C945" s="1">
        <v>44138.601593287036</v>
      </c>
      <c r="D945" s="1">
        <v>44179</v>
      </c>
      <c r="E945" t="s">
        <v>113</v>
      </c>
      <c r="F945" t="s">
        <v>2569</v>
      </c>
      <c r="G945" t="s">
        <v>12786</v>
      </c>
      <c r="H945" t="s">
        <v>131</v>
      </c>
      <c r="I945">
        <v>10</v>
      </c>
      <c r="J945">
        <v>10</v>
      </c>
      <c r="K945" s="1">
        <v>44228</v>
      </c>
      <c r="L945" s="1">
        <v>44530</v>
      </c>
      <c r="M945" s="1">
        <v>44228</v>
      </c>
      <c r="N945" s="1">
        <v>44530</v>
      </c>
      <c r="O945" t="s">
        <v>115</v>
      </c>
      <c r="P945" t="s">
        <v>2570</v>
      </c>
      <c r="R945" t="s">
        <v>2571</v>
      </c>
      <c r="S945" t="s">
        <v>2572</v>
      </c>
      <c r="T945" t="s">
        <v>2573</v>
      </c>
      <c r="U945" t="s">
        <v>204</v>
      </c>
      <c r="V945" s="3">
        <v>41005</v>
      </c>
      <c r="W945" t="s">
        <v>117</v>
      </c>
      <c r="Y945">
        <v>18592827119</v>
      </c>
      <c r="AA945">
        <v>56173</v>
      </c>
      <c r="AB945" t="s">
        <v>2574</v>
      </c>
      <c r="AC945" t="s">
        <v>1919</v>
      </c>
      <c r="AE945" t="s">
        <v>263</v>
      </c>
      <c r="AF945" t="s">
        <v>2571</v>
      </c>
      <c r="AG945" t="s">
        <v>2572</v>
      </c>
      <c r="AH945" t="s">
        <v>2573</v>
      </c>
      <c r="AI945" t="s">
        <v>204</v>
      </c>
      <c r="AJ945" s="3">
        <v>41005</v>
      </c>
      <c r="AK945" t="s">
        <v>117</v>
      </c>
      <c r="AM945">
        <v>18592827119</v>
      </c>
      <c r="AO945" t="s">
        <v>2575</v>
      </c>
      <c r="AP945" t="s">
        <v>141</v>
      </c>
      <c r="AQ945" t="s">
        <v>1243</v>
      </c>
      <c r="AR945" t="s">
        <v>1244</v>
      </c>
      <c r="AS945" t="s">
        <v>1245</v>
      </c>
      <c r="AT945" t="s">
        <v>1246</v>
      </c>
      <c r="AV945" t="s">
        <v>215</v>
      </c>
      <c r="AW945" t="s">
        <v>204</v>
      </c>
      <c r="AX945" s="3">
        <v>40508</v>
      </c>
      <c r="AY945" t="s">
        <v>117</v>
      </c>
      <c r="BA945">
        <v>18592687705</v>
      </c>
      <c r="BC945" t="s">
        <v>1247</v>
      </c>
      <c r="BD945" t="s">
        <v>1248</v>
      </c>
      <c r="BE945" t="s">
        <v>204</v>
      </c>
      <c r="BF945" t="s">
        <v>218</v>
      </c>
      <c r="BG945" t="s">
        <v>204</v>
      </c>
      <c r="BH945" s="1">
        <v>44137.791666666664</v>
      </c>
      <c r="BI945">
        <v>35</v>
      </c>
      <c r="BJ945">
        <v>0</v>
      </c>
      <c r="BK945">
        <v>7</v>
      </c>
      <c r="BL945">
        <v>7</v>
      </c>
      <c r="BM945">
        <v>7</v>
      </c>
      <c r="BN945">
        <v>7</v>
      </c>
      <c r="BO945">
        <v>7</v>
      </c>
      <c r="BP945">
        <v>0</v>
      </c>
      <c r="BQ945" t="str">
        <f>"8:00 AM"</f>
        <v>8:00 AM</v>
      </c>
      <c r="BR945" t="str">
        <f>"3:00 PM"</f>
        <v>3:00 PM</v>
      </c>
      <c r="BS945" t="s">
        <v>120</v>
      </c>
      <c r="BT945">
        <v>0</v>
      </c>
      <c r="BU945">
        <v>0</v>
      </c>
      <c r="BV945" t="s">
        <v>113</v>
      </c>
      <c r="BW945">
        <v>0</v>
      </c>
      <c r="BX945" t="s">
        <v>120</v>
      </c>
      <c r="BY945" t="s">
        <v>2571</v>
      </c>
      <c r="CA945" t="s">
        <v>2573</v>
      </c>
      <c r="CB945" t="s">
        <v>204</v>
      </c>
      <c r="CC945" s="3">
        <v>41005</v>
      </c>
      <c r="CD945" t="s">
        <v>2576</v>
      </c>
      <c r="CE945" t="s">
        <v>2279</v>
      </c>
      <c r="CF945" s="4">
        <v>14.88</v>
      </c>
      <c r="CG945" s="4">
        <v>14.88</v>
      </c>
      <c r="CH945" s="4">
        <v>22.32</v>
      </c>
      <c r="CI945" s="4">
        <v>22.32</v>
      </c>
      <c r="CJ945" t="s">
        <v>123</v>
      </c>
      <c r="CK945" t="s">
        <v>120</v>
      </c>
      <c r="CL945" t="s">
        <v>2577</v>
      </c>
      <c r="CO945" t="s">
        <v>124</v>
      </c>
      <c r="CP945" t="s">
        <v>121</v>
      </c>
      <c r="CQ945" t="s">
        <v>121</v>
      </c>
      <c r="CR945" t="s">
        <v>121</v>
      </c>
      <c r="CS945" t="s">
        <v>121</v>
      </c>
      <c r="CT945" t="s">
        <v>121</v>
      </c>
      <c r="CU945" t="s">
        <v>113</v>
      </c>
      <c r="CV945" t="s">
        <v>120</v>
      </c>
      <c r="CW945" t="str">
        <f>"18592827119"</f>
        <v>18592827119</v>
      </c>
      <c r="CX945" t="s">
        <v>2575</v>
      </c>
      <c r="CY945" t="s">
        <v>124</v>
      </c>
      <c r="CZ945" t="s">
        <v>126</v>
      </c>
      <c r="DA945" t="s">
        <v>113</v>
      </c>
      <c r="DB945" t="s">
        <v>113</v>
      </c>
      <c r="DC945" t="s">
        <v>121</v>
      </c>
      <c r="DD945" t="s">
        <v>113</v>
      </c>
    </row>
    <row r="946" spans="1:113" ht="15" customHeight="1" x14ac:dyDescent="0.25">
      <c r="A946" t="s">
        <v>11551</v>
      </c>
      <c r="B946" t="s">
        <v>835</v>
      </c>
      <c r="C946" s="1">
        <v>44138.602013657408</v>
      </c>
      <c r="D946" s="1">
        <v>44196</v>
      </c>
      <c r="E946" t="s">
        <v>113</v>
      </c>
      <c r="F946" t="s">
        <v>649</v>
      </c>
      <c r="G946" t="s">
        <v>12798</v>
      </c>
      <c r="H946" t="s">
        <v>649</v>
      </c>
      <c r="I946">
        <v>40</v>
      </c>
      <c r="K946" s="1">
        <v>44214</v>
      </c>
      <c r="L946" s="1">
        <v>44514</v>
      </c>
      <c r="O946" t="s">
        <v>132</v>
      </c>
      <c r="P946" t="s">
        <v>11552</v>
      </c>
      <c r="R946" t="s">
        <v>11553</v>
      </c>
      <c r="T946" t="s">
        <v>11554</v>
      </c>
      <c r="U946" t="s">
        <v>234</v>
      </c>
      <c r="V946" s="3">
        <v>33579</v>
      </c>
      <c r="W946" t="s">
        <v>117</v>
      </c>
      <c r="Y946">
        <v>16128012712</v>
      </c>
      <c r="AA946">
        <v>71399</v>
      </c>
      <c r="AB946" t="s">
        <v>11555</v>
      </c>
      <c r="AC946" t="s">
        <v>689</v>
      </c>
      <c r="AD946" t="s">
        <v>931</v>
      </c>
      <c r="AE946" t="s">
        <v>161</v>
      </c>
      <c r="AF946" t="s">
        <v>11553</v>
      </c>
      <c r="AH946" t="s">
        <v>11554</v>
      </c>
      <c r="AI946" t="s">
        <v>234</v>
      </c>
      <c r="AJ946" s="3">
        <v>33579</v>
      </c>
      <c r="AK946" t="s">
        <v>117</v>
      </c>
      <c r="AM946">
        <v>16128012712</v>
      </c>
      <c r="AO946" t="s">
        <v>11556</v>
      </c>
      <c r="AP946" t="s">
        <v>141</v>
      </c>
      <c r="AQ946" t="s">
        <v>8695</v>
      </c>
      <c r="AR946" t="s">
        <v>8696</v>
      </c>
      <c r="AS946" t="s">
        <v>2985</v>
      </c>
      <c r="AT946" t="s">
        <v>8697</v>
      </c>
      <c r="AU946" t="s">
        <v>8698</v>
      </c>
      <c r="AV946" t="s">
        <v>8699</v>
      </c>
      <c r="AW946" t="s">
        <v>234</v>
      </c>
      <c r="AX946" s="3">
        <v>33431</v>
      </c>
      <c r="AY946" t="s">
        <v>117</v>
      </c>
      <c r="BA946">
        <v>15614837000</v>
      </c>
      <c r="BC946" t="s">
        <v>8700</v>
      </c>
      <c r="BD946" t="s">
        <v>8701</v>
      </c>
      <c r="BE946" t="s">
        <v>234</v>
      </c>
      <c r="BF946" t="s">
        <v>11557</v>
      </c>
      <c r="BG946" t="s">
        <v>234</v>
      </c>
      <c r="BH946" s="1">
        <v>44128.833333333336</v>
      </c>
      <c r="BI946">
        <v>40</v>
      </c>
      <c r="BJ946">
        <v>8</v>
      </c>
      <c r="BK946">
        <v>0</v>
      </c>
      <c r="BL946">
        <v>0</v>
      </c>
      <c r="BM946">
        <v>8</v>
      </c>
      <c r="BN946">
        <v>8</v>
      </c>
      <c r="BO946">
        <v>8</v>
      </c>
      <c r="BP946">
        <v>8</v>
      </c>
      <c r="BQ946" t="str">
        <f>"3:00 PM"</f>
        <v>3:00 PM</v>
      </c>
      <c r="BR946" t="str">
        <f>"11:00 PM"</f>
        <v>11:00 PM</v>
      </c>
      <c r="BS946" t="s">
        <v>120</v>
      </c>
      <c r="BT946">
        <v>0</v>
      </c>
      <c r="BU946">
        <v>0</v>
      </c>
      <c r="BV946" t="s">
        <v>113</v>
      </c>
      <c r="BW946">
        <v>0</v>
      </c>
      <c r="BX946" t="s">
        <v>8703</v>
      </c>
      <c r="BY946" t="s">
        <v>11553</v>
      </c>
      <c r="CA946" t="s">
        <v>11554</v>
      </c>
      <c r="CB946" t="s">
        <v>234</v>
      </c>
      <c r="CC946" s="3">
        <v>33579</v>
      </c>
      <c r="CD946" t="s">
        <v>1146</v>
      </c>
      <c r="CE946" t="s">
        <v>368</v>
      </c>
      <c r="CF946" s="4">
        <v>9.14</v>
      </c>
      <c r="CG946" s="4">
        <v>12.53</v>
      </c>
      <c r="CJ946" t="s">
        <v>123</v>
      </c>
      <c r="CK946" t="s">
        <v>11558</v>
      </c>
      <c r="CL946" t="s">
        <v>11559</v>
      </c>
      <c r="CO946" t="s">
        <v>124</v>
      </c>
      <c r="CP946" t="s">
        <v>121</v>
      </c>
      <c r="CQ946" t="s">
        <v>121</v>
      </c>
      <c r="CR946" t="s">
        <v>113</v>
      </c>
      <c r="CS946" t="s">
        <v>121</v>
      </c>
      <c r="CT946" t="s">
        <v>121</v>
      </c>
      <c r="CU946" t="s">
        <v>121</v>
      </c>
      <c r="CV946" t="s">
        <v>11560</v>
      </c>
      <c r="CW946" t="str">
        <f>"16128012712"</f>
        <v>16128012712</v>
      </c>
      <c r="CX946" t="s">
        <v>11556</v>
      </c>
      <c r="CY946" t="s">
        <v>124</v>
      </c>
      <c r="CZ946" t="s">
        <v>126</v>
      </c>
      <c r="DA946" t="s">
        <v>113</v>
      </c>
      <c r="DB946" t="s">
        <v>121</v>
      </c>
      <c r="DC946" t="s">
        <v>121</v>
      </c>
      <c r="DD946" t="s">
        <v>113</v>
      </c>
    </row>
    <row r="947" spans="1:113" ht="15" customHeight="1" x14ac:dyDescent="0.25">
      <c r="A947" t="s">
        <v>8739</v>
      </c>
      <c r="B947" t="s">
        <v>129</v>
      </c>
      <c r="C947" s="1">
        <v>44138.607610879626</v>
      </c>
      <c r="D947" s="1">
        <v>44181</v>
      </c>
      <c r="E947" t="s">
        <v>113</v>
      </c>
      <c r="F947" t="s">
        <v>2603</v>
      </c>
      <c r="G947" t="s">
        <v>12830</v>
      </c>
      <c r="H947" t="s">
        <v>3931</v>
      </c>
      <c r="I947">
        <v>3</v>
      </c>
      <c r="J947">
        <v>3</v>
      </c>
      <c r="K947" s="1">
        <v>44228</v>
      </c>
      <c r="L947" s="1">
        <v>44530</v>
      </c>
      <c r="M947" s="1">
        <v>44228</v>
      </c>
      <c r="N947" s="1">
        <v>44530</v>
      </c>
      <c r="O947" t="s">
        <v>115</v>
      </c>
      <c r="P947" t="s">
        <v>8740</v>
      </c>
      <c r="R947" t="s">
        <v>8741</v>
      </c>
      <c r="T947" t="s">
        <v>8742</v>
      </c>
      <c r="U947" t="s">
        <v>204</v>
      </c>
      <c r="V947" s="3">
        <v>40422</v>
      </c>
      <c r="W947" t="s">
        <v>117</v>
      </c>
      <c r="Y947">
        <v>18593324934</v>
      </c>
      <c r="AA947">
        <v>23832</v>
      </c>
      <c r="AB947" t="s">
        <v>472</v>
      </c>
      <c r="AC947" t="s">
        <v>3662</v>
      </c>
      <c r="AE947" t="s">
        <v>263</v>
      </c>
      <c r="AF947" t="s">
        <v>8741</v>
      </c>
      <c r="AH947" t="s">
        <v>8742</v>
      </c>
      <c r="AI947" t="s">
        <v>204</v>
      </c>
      <c r="AJ947" s="3">
        <v>40422</v>
      </c>
      <c r="AK947" t="s">
        <v>117</v>
      </c>
      <c r="AM947">
        <v>18593324934</v>
      </c>
      <c r="AO947" t="s">
        <v>8743</v>
      </c>
      <c r="AP947" t="s">
        <v>141</v>
      </c>
      <c r="AQ947" t="s">
        <v>1243</v>
      </c>
      <c r="AR947" t="s">
        <v>1244</v>
      </c>
      <c r="AS947" t="s">
        <v>1245</v>
      </c>
      <c r="AT947" t="s">
        <v>1246</v>
      </c>
      <c r="AV947" t="s">
        <v>215</v>
      </c>
      <c r="AW947" t="s">
        <v>204</v>
      </c>
      <c r="AX947" s="3">
        <v>40508</v>
      </c>
      <c r="AY947" t="s">
        <v>117</v>
      </c>
      <c r="BA947">
        <v>18592687705</v>
      </c>
      <c r="BC947" t="s">
        <v>1247</v>
      </c>
      <c r="BD947" t="s">
        <v>1248</v>
      </c>
      <c r="BE947" t="s">
        <v>204</v>
      </c>
      <c r="BF947" t="s">
        <v>218</v>
      </c>
      <c r="BG947" t="s">
        <v>204</v>
      </c>
      <c r="BH947" s="1">
        <v>44137.791666666664</v>
      </c>
      <c r="BI947">
        <v>35</v>
      </c>
      <c r="BJ947">
        <v>0</v>
      </c>
      <c r="BK947">
        <v>7</v>
      </c>
      <c r="BL947">
        <v>7</v>
      </c>
      <c r="BM947">
        <v>7</v>
      </c>
      <c r="BN947">
        <v>7</v>
      </c>
      <c r="BO947">
        <v>7</v>
      </c>
      <c r="BP947">
        <v>0</v>
      </c>
      <c r="BQ947" t="str">
        <f>"8:00 AM"</f>
        <v>8:00 AM</v>
      </c>
      <c r="BR947" t="str">
        <f>"3:00 PM"</f>
        <v>3:00 PM</v>
      </c>
      <c r="BS947" t="s">
        <v>120</v>
      </c>
      <c r="BT947">
        <v>0</v>
      </c>
      <c r="BU947">
        <v>0</v>
      </c>
      <c r="BV947" t="s">
        <v>113</v>
      </c>
      <c r="BW947">
        <v>0</v>
      </c>
      <c r="BX947" t="s">
        <v>120</v>
      </c>
      <c r="BY947" t="s">
        <v>8744</v>
      </c>
      <c r="CA947" t="s">
        <v>8742</v>
      </c>
      <c r="CB947" t="s">
        <v>204</v>
      </c>
      <c r="CC947" s="3">
        <v>40422</v>
      </c>
      <c r="CD947" t="s">
        <v>8745</v>
      </c>
      <c r="CE947" t="s">
        <v>3611</v>
      </c>
      <c r="CF947" s="4">
        <v>14.46</v>
      </c>
      <c r="CG947" s="4">
        <v>14.46</v>
      </c>
      <c r="CH947" s="4">
        <v>21.69</v>
      </c>
      <c r="CI947" s="4">
        <v>21.69</v>
      </c>
      <c r="CJ947" t="s">
        <v>123</v>
      </c>
      <c r="CK947" t="s">
        <v>120</v>
      </c>
      <c r="CL947" t="s">
        <v>8746</v>
      </c>
      <c r="CO947" t="s">
        <v>124</v>
      </c>
      <c r="CP947" t="s">
        <v>121</v>
      </c>
      <c r="CQ947" t="s">
        <v>121</v>
      </c>
      <c r="CR947" t="s">
        <v>121</v>
      </c>
      <c r="CS947" t="s">
        <v>121</v>
      </c>
      <c r="CT947" t="s">
        <v>121</v>
      </c>
      <c r="CU947" t="s">
        <v>113</v>
      </c>
      <c r="CV947" t="s">
        <v>120</v>
      </c>
      <c r="CW947" t="str">
        <f>"18593324934"</f>
        <v>18593324934</v>
      </c>
      <c r="CX947" t="s">
        <v>8743</v>
      </c>
      <c r="CY947" t="s">
        <v>124</v>
      </c>
      <c r="CZ947" t="s">
        <v>126</v>
      </c>
      <c r="DA947" t="s">
        <v>113</v>
      </c>
      <c r="DB947" t="s">
        <v>113</v>
      </c>
      <c r="DC947" t="s">
        <v>121</v>
      </c>
      <c r="DD947" t="s">
        <v>113</v>
      </c>
    </row>
    <row r="948" spans="1:113" ht="15" customHeight="1" x14ac:dyDescent="0.25">
      <c r="A948" t="s">
        <v>1584</v>
      </c>
      <c r="B948" t="s">
        <v>835</v>
      </c>
      <c r="C948" s="1">
        <v>44138.617122222226</v>
      </c>
      <c r="D948" s="1">
        <v>44168</v>
      </c>
      <c r="E948" t="s">
        <v>113</v>
      </c>
      <c r="F948" t="s">
        <v>1571</v>
      </c>
      <c r="G948" t="s">
        <v>12786</v>
      </c>
      <c r="H948" t="s">
        <v>131</v>
      </c>
      <c r="I948">
        <v>12</v>
      </c>
      <c r="K948" s="1">
        <v>44228</v>
      </c>
      <c r="L948" s="1">
        <v>44530</v>
      </c>
      <c r="O948" t="s">
        <v>132</v>
      </c>
      <c r="P948" t="s">
        <v>1585</v>
      </c>
      <c r="R948" t="s">
        <v>1586</v>
      </c>
      <c r="T948" t="s">
        <v>1587</v>
      </c>
      <c r="U948" t="s">
        <v>1200</v>
      </c>
      <c r="V948" s="3">
        <v>21157</v>
      </c>
      <c r="W948" t="s">
        <v>117</v>
      </c>
      <c r="X948" t="s">
        <v>1588</v>
      </c>
      <c r="Y948">
        <v>13017489872</v>
      </c>
      <c r="AA948">
        <v>56173</v>
      </c>
      <c r="AB948" t="s">
        <v>1589</v>
      </c>
      <c r="AC948" t="s">
        <v>820</v>
      </c>
      <c r="AE948" t="s">
        <v>263</v>
      </c>
      <c r="AF948" t="s">
        <v>1590</v>
      </c>
      <c r="AH948" t="s">
        <v>1591</v>
      </c>
      <c r="AI948" t="s">
        <v>1200</v>
      </c>
      <c r="AJ948" s="3">
        <v>21157</v>
      </c>
      <c r="AK948" t="s">
        <v>117</v>
      </c>
      <c r="AM948">
        <v>13017489872</v>
      </c>
      <c r="AO948" t="s">
        <v>1592</v>
      </c>
      <c r="AP948" t="s">
        <v>239</v>
      </c>
      <c r="AQ948" t="s">
        <v>1548</v>
      </c>
      <c r="AR948" t="s">
        <v>1549</v>
      </c>
      <c r="AS948" t="s">
        <v>1550</v>
      </c>
      <c r="AT948" t="s">
        <v>1551</v>
      </c>
      <c r="AV948" t="s">
        <v>1552</v>
      </c>
      <c r="AW948" t="s">
        <v>610</v>
      </c>
      <c r="AX948" s="3">
        <v>23223</v>
      </c>
      <c r="AY948" t="s">
        <v>117</v>
      </c>
      <c r="AZ948" t="s">
        <v>610</v>
      </c>
      <c r="BA948">
        <v>18043019607</v>
      </c>
      <c r="BC948" t="s">
        <v>1553</v>
      </c>
      <c r="BD948" t="s">
        <v>1554</v>
      </c>
      <c r="BG948" t="s">
        <v>1200</v>
      </c>
      <c r="BH948" s="1">
        <v>44137.791666666664</v>
      </c>
      <c r="BI948">
        <v>45</v>
      </c>
      <c r="BJ948">
        <v>0</v>
      </c>
      <c r="BK948">
        <v>9</v>
      </c>
      <c r="BL948">
        <v>9</v>
      </c>
      <c r="BM948">
        <v>9</v>
      </c>
      <c r="BN948">
        <v>9</v>
      </c>
      <c r="BO948">
        <v>9</v>
      </c>
      <c r="BP948">
        <v>0</v>
      </c>
      <c r="BQ948" t="str">
        <f>"7:00 AM"</f>
        <v>7:00 AM</v>
      </c>
      <c r="BR948" t="str">
        <f>"5:00 PM"</f>
        <v>5:00 PM</v>
      </c>
      <c r="BS948" t="s">
        <v>120</v>
      </c>
      <c r="BT948">
        <v>0</v>
      </c>
      <c r="BU948">
        <v>3</v>
      </c>
      <c r="BV948" t="s">
        <v>113</v>
      </c>
      <c r="BW948">
        <v>0</v>
      </c>
      <c r="BX948" t="s">
        <v>1593</v>
      </c>
      <c r="BY948" t="s">
        <v>1586</v>
      </c>
      <c r="CA948" t="s">
        <v>1587</v>
      </c>
      <c r="CB948" t="s">
        <v>1200</v>
      </c>
      <c r="CC948" s="3">
        <v>21157</v>
      </c>
      <c r="CD948" t="s">
        <v>1594</v>
      </c>
      <c r="CE948" t="s">
        <v>1580</v>
      </c>
      <c r="CF948" s="4">
        <v>16.89</v>
      </c>
      <c r="CH948" s="4">
        <v>25.34</v>
      </c>
      <c r="CJ948" t="s">
        <v>123</v>
      </c>
      <c r="CK948" t="s">
        <v>1595</v>
      </c>
      <c r="CL948" t="s">
        <v>1596</v>
      </c>
      <c r="CO948" t="s">
        <v>124</v>
      </c>
      <c r="CP948" t="s">
        <v>121</v>
      </c>
      <c r="CQ948" t="s">
        <v>121</v>
      </c>
      <c r="CR948" t="s">
        <v>121</v>
      </c>
      <c r="CS948" t="s">
        <v>113</v>
      </c>
      <c r="CT948" t="s">
        <v>121</v>
      </c>
      <c r="CU948" t="s">
        <v>113</v>
      </c>
      <c r="CV948" t="s">
        <v>1560</v>
      </c>
      <c r="CW948" t="str">
        <f>"13017489872"</f>
        <v>13017489872</v>
      </c>
      <c r="CX948" t="s">
        <v>1592</v>
      </c>
      <c r="CY948" t="s">
        <v>124</v>
      </c>
      <c r="CZ948" t="s">
        <v>126</v>
      </c>
      <c r="DA948" t="s">
        <v>113</v>
      </c>
      <c r="DB948" t="s">
        <v>121</v>
      </c>
      <c r="DC948" t="s">
        <v>121</v>
      </c>
      <c r="DD948" t="s">
        <v>113</v>
      </c>
      <c r="DE948" t="s">
        <v>1548</v>
      </c>
      <c r="DF948" t="s">
        <v>1549</v>
      </c>
      <c r="DG948" t="s">
        <v>931</v>
      </c>
      <c r="DH948" t="s">
        <v>1554</v>
      </c>
      <c r="DI948" t="s">
        <v>1553</v>
      </c>
    </row>
    <row r="949" spans="1:113" ht="15" customHeight="1" x14ac:dyDescent="0.25">
      <c r="A949" t="s">
        <v>6791</v>
      </c>
      <c r="B949" t="s">
        <v>835</v>
      </c>
      <c r="C949" s="1">
        <v>44138.619929398148</v>
      </c>
      <c r="D949" s="1">
        <v>44168</v>
      </c>
      <c r="E949" t="s">
        <v>113</v>
      </c>
      <c r="F949" t="s">
        <v>1571</v>
      </c>
      <c r="G949" t="s">
        <v>12786</v>
      </c>
      <c r="H949" t="s">
        <v>131</v>
      </c>
      <c r="I949">
        <v>10</v>
      </c>
      <c r="K949" s="1">
        <v>44228</v>
      </c>
      <c r="L949" s="1">
        <v>44530</v>
      </c>
      <c r="O949" t="s">
        <v>132</v>
      </c>
      <c r="P949" t="s">
        <v>6792</v>
      </c>
      <c r="R949" t="s">
        <v>6793</v>
      </c>
      <c r="S949" t="s">
        <v>6794</v>
      </c>
      <c r="T949" t="s">
        <v>6795</v>
      </c>
      <c r="U949" t="s">
        <v>610</v>
      </c>
      <c r="V949" s="3">
        <v>23454</v>
      </c>
      <c r="W949" t="s">
        <v>117</v>
      </c>
      <c r="Y949">
        <v>17573400827</v>
      </c>
      <c r="AA949">
        <v>56173</v>
      </c>
      <c r="AB949" t="s">
        <v>6796</v>
      </c>
      <c r="AC949" t="s">
        <v>3560</v>
      </c>
      <c r="AE949" t="s">
        <v>263</v>
      </c>
      <c r="AF949" t="s">
        <v>6797</v>
      </c>
      <c r="AH949" t="s">
        <v>6795</v>
      </c>
      <c r="AI949" t="s">
        <v>610</v>
      </c>
      <c r="AJ949" s="3">
        <v>23454</v>
      </c>
      <c r="AK949" t="s">
        <v>117</v>
      </c>
      <c r="AM949">
        <v>17573400827</v>
      </c>
      <c r="AO949" t="s">
        <v>6798</v>
      </c>
      <c r="AP949" t="s">
        <v>239</v>
      </c>
      <c r="AQ949" t="s">
        <v>1548</v>
      </c>
      <c r="AR949" t="s">
        <v>1549</v>
      </c>
      <c r="AS949" t="s">
        <v>1550</v>
      </c>
      <c r="AT949" t="s">
        <v>1551</v>
      </c>
      <c r="AV949" t="s">
        <v>1552</v>
      </c>
      <c r="AW949" t="s">
        <v>610</v>
      </c>
      <c r="AX949" s="3">
        <v>23223</v>
      </c>
      <c r="AY949" t="s">
        <v>117</v>
      </c>
      <c r="AZ949" t="s">
        <v>610</v>
      </c>
      <c r="BA949">
        <v>18043019607</v>
      </c>
      <c r="BC949" t="s">
        <v>1553</v>
      </c>
      <c r="BD949" t="s">
        <v>1554</v>
      </c>
      <c r="BG949" t="s">
        <v>1200</v>
      </c>
      <c r="BH949" s="1">
        <v>44136.791666666664</v>
      </c>
      <c r="BI949">
        <v>45</v>
      </c>
      <c r="BJ949">
        <v>0</v>
      </c>
      <c r="BK949">
        <v>9</v>
      </c>
      <c r="BL949">
        <v>9</v>
      </c>
      <c r="BM949">
        <v>9</v>
      </c>
      <c r="BN949">
        <v>9</v>
      </c>
      <c r="BO949">
        <v>9</v>
      </c>
      <c r="BP949">
        <v>0</v>
      </c>
      <c r="BQ949" t="str">
        <f>"6:30 AM"</f>
        <v>6:30 AM</v>
      </c>
      <c r="BR949" t="str">
        <f>"3:30 PM"</f>
        <v>3:30 PM</v>
      </c>
      <c r="BS949" t="s">
        <v>120</v>
      </c>
      <c r="BT949">
        <v>0</v>
      </c>
      <c r="BU949">
        <v>3</v>
      </c>
      <c r="BV949" t="s">
        <v>113</v>
      </c>
      <c r="BW949">
        <v>0</v>
      </c>
      <c r="BX949" t="s">
        <v>1593</v>
      </c>
      <c r="BY949" t="s">
        <v>6799</v>
      </c>
      <c r="BZ949" t="s">
        <v>6794</v>
      </c>
      <c r="CA949" t="s">
        <v>6795</v>
      </c>
      <c r="CB949" t="s">
        <v>610</v>
      </c>
      <c r="CC949" s="3">
        <v>23454</v>
      </c>
      <c r="CD949" t="s">
        <v>6800</v>
      </c>
      <c r="CE949" t="s">
        <v>622</v>
      </c>
      <c r="CF949" s="4">
        <v>13.3</v>
      </c>
      <c r="CH949" s="4">
        <v>19.95</v>
      </c>
      <c r="CJ949" t="s">
        <v>123</v>
      </c>
      <c r="CK949" t="s">
        <v>2589</v>
      </c>
      <c r="CL949" t="s">
        <v>6801</v>
      </c>
      <c r="CO949" t="s">
        <v>124</v>
      </c>
      <c r="CP949" t="s">
        <v>113</v>
      </c>
      <c r="CQ949" t="s">
        <v>121</v>
      </c>
      <c r="CR949" t="s">
        <v>121</v>
      </c>
      <c r="CS949" t="s">
        <v>113</v>
      </c>
      <c r="CT949" t="s">
        <v>121</v>
      </c>
      <c r="CU949" t="s">
        <v>113</v>
      </c>
      <c r="CV949" t="s">
        <v>1560</v>
      </c>
      <c r="CW949" t="str">
        <f>"17573400507"</f>
        <v>17573400507</v>
      </c>
      <c r="CX949" t="s">
        <v>6798</v>
      </c>
      <c r="CY949" t="s">
        <v>124</v>
      </c>
      <c r="CZ949" t="s">
        <v>126</v>
      </c>
      <c r="DA949" t="s">
        <v>113</v>
      </c>
      <c r="DB949" t="s">
        <v>121</v>
      </c>
      <c r="DC949" t="s">
        <v>121</v>
      </c>
      <c r="DD949" t="s">
        <v>113</v>
      </c>
      <c r="DE949" t="s">
        <v>1548</v>
      </c>
      <c r="DF949" t="s">
        <v>1549</v>
      </c>
      <c r="DG949" t="s">
        <v>931</v>
      </c>
      <c r="DH949" t="s">
        <v>1554</v>
      </c>
      <c r="DI949" t="s">
        <v>1553</v>
      </c>
    </row>
    <row r="950" spans="1:113" ht="15" customHeight="1" x14ac:dyDescent="0.25">
      <c r="A950" t="s">
        <v>12189</v>
      </c>
      <c r="B950" t="s">
        <v>129</v>
      </c>
      <c r="C950" s="1">
        <v>44138.626519097219</v>
      </c>
      <c r="D950" s="1">
        <v>44179</v>
      </c>
      <c r="E950" t="s">
        <v>113</v>
      </c>
      <c r="F950" t="s">
        <v>2569</v>
      </c>
      <c r="G950" t="s">
        <v>12786</v>
      </c>
      <c r="H950" t="s">
        <v>131</v>
      </c>
      <c r="I950">
        <v>40</v>
      </c>
      <c r="J950">
        <v>40</v>
      </c>
      <c r="K950" s="1">
        <v>44228</v>
      </c>
      <c r="L950" s="1">
        <v>44530</v>
      </c>
      <c r="M950" s="1">
        <v>44228</v>
      </c>
      <c r="N950" s="1">
        <v>44530</v>
      </c>
      <c r="O950" t="s">
        <v>115</v>
      </c>
      <c r="P950" t="s">
        <v>12190</v>
      </c>
      <c r="R950" t="s">
        <v>12191</v>
      </c>
      <c r="T950" t="s">
        <v>12192</v>
      </c>
      <c r="U950" t="s">
        <v>204</v>
      </c>
      <c r="V950" s="3">
        <v>41076</v>
      </c>
      <c r="W950" t="s">
        <v>117</v>
      </c>
      <c r="Y950">
        <v>18597818652</v>
      </c>
      <c r="AA950">
        <v>561730</v>
      </c>
      <c r="AB950" t="s">
        <v>12193</v>
      </c>
      <c r="AC950" t="s">
        <v>660</v>
      </c>
      <c r="AE950" t="s">
        <v>342</v>
      </c>
      <c r="AF950" t="s">
        <v>12194</v>
      </c>
      <c r="AH950" t="s">
        <v>12192</v>
      </c>
      <c r="AI950" t="s">
        <v>204</v>
      </c>
      <c r="AJ950" s="3">
        <v>41076</v>
      </c>
      <c r="AK950" t="s">
        <v>117</v>
      </c>
      <c r="AM950">
        <v>18597818652</v>
      </c>
      <c r="AO950" t="s">
        <v>12195</v>
      </c>
      <c r="AP950" t="s">
        <v>141</v>
      </c>
      <c r="AQ950" t="s">
        <v>1243</v>
      </c>
      <c r="AR950" t="s">
        <v>1244</v>
      </c>
      <c r="AS950" t="s">
        <v>1245</v>
      </c>
      <c r="AT950" t="s">
        <v>1246</v>
      </c>
      <c r="AV950" t="s">
        <v>215</v>
      </c>
      <c r="AW950" t="s">
        <v>204</v>
      </c>
      <c r="AX950" s="3">
        <v>40508</v>
      </c>
      <c r="AY950" t="s">
        <v>117</v>
      </c>
      <c r="BA950">
        <v>18592687705</v>
      </c>
      <c r="BC950" t="s">
        <v>1247</v>
      </c>
      <c r="BD950" t="s">
        <v>1248</v>
      </c>
      <c r="BE950" t="s">
        <v>204</v>
      </c>
      <c r="BF950" t="s">
        <v>218</v>
      </c>
      <c r="BG950" t="s">
        <v>204</v>
      </c>
      <c r="BH950" s="1">
        <v>44137.791666666664</v>
      </c>
      <c r="BI950">
        <v>35</v>
      </c>
      <c r="BJ950">
        <v>0</v>
      </c>
      <c r="BK950">
        <v>7</v>
      </c>
      <c r="BL950">
        <v>7</v>
      </c>
      <c r="BM950">
        <v>7</v>
      </c>
      <c r="BN950">
        <v>7</v>
      </c>
      <c r="BO950">
        <v>7</v>
      </c>
      <c r="BP950">
        <v>0</v>
      </c>
      <c r="BQ950" t="str">
        <f>"8:00 AM"</f>
        <v>8:00 AM</v>
      </c>
      <c r="BR950" t="str">
        <f>"3:00 PM"</f>
        <v>3:00 PM</v>
      </c>
      <c r="BS950" t="s">
        <v>120</v>
      </c>
      <c r="BT950">
        <v>0</v>
      </c>
      <c r="BU950">
        <v>0</v>
      </c>
      <c r="BV950" t="s">
        <v>113</v>
      </c>
      <c r="BW950">
        <v>0</v>
      </c>
      <c r="BX950" t="s">
        <v>120</v>
      </c>
      <c r="BY950" t="s">
        <v>12191</v>
      </c>
      <c r="CA950" t="s">
        <v>12192</v>
      </c>
      <c r="CB950" t="s">
        <v>204</v>
      </c>
      <c r="CC950" s="3">
        <v>41076</v>
      </c>
      <c r="CD950" t="s">
        <v>5240</v>
      </c>
      <c r="CE950" t="s">
        <v>2279</v>
      </c>
      <c r="CF950" s="4">
        <v>15.58</v>
      </c>
      <c r="CG950" s="4">
        <v>15.58</v>
      </c>
      <c r="CH950" s="4">
        <v>23.37</v>
      </c>
      <c r="CI950" s="4">
        <v>23.37</v>
      </c>
      <c r="CJ950" t="s">
        <v>123</v>
      </c>
      <c r="CK950" t="s">
        <v>120</v>
      </c>
      <c r="CL950" t="s">
        <v>12196</v>
      </c>
      <c r="CO950" t="s">
        <v>124</v>
      </c>
      <c r="CP950" t="s">
        <v>121</v>
      </c>
      <c r="CQ950" t="s">
        <v>121</v>
      </c>
      <c r="CR950" t="s">
        <v>121</v>
      </c>
      <c r="CS950" t="s">
        <v>121</v>
      </c>
      <c r="CT950" t="s">
        <v>121</v>
      </c>
      <c r="CU950" t="s">
        <v>113</v>
      </c>
      <c r="CV950" t="s">
        <v>120</v>
      </c>
      <c r="CW950" t="str">
        <f>"18597818652"</f>
        <v>18597818652</v>
      </c>
      <c r="CX950" t="s">
        <v>12195</v>
      </c>
      <c r="CY950" t="s">
        <v>124</v>
      </c>
      <c r="CZ950" t="s">
        <v>126</v>
      </c>
      <c r="DA950" t="s">
        <v>113</v>
      </c>
      <c r="DB950" t="s">
        <v>113</v>
      </c>
      <c r="DC950" t="s">
        <v>121</v>
      </c>
      <c r="DD950" t="s">
        <v>113</v>
      </c>
    </row>
    <row r="951" spans="1:113" ht="15" customHeight="1" x14ac:dyDescent="0.25">
      <c r="A951" t="s">
        <v>9408</v>
      </c>
      <c r="B951" t="s">
        <v>129</v>
      </c>
      <c r="C951" s="1">
        <v>44138.633391782409</v>
      </c>
      <c r="D951" s="1">
        <v>44179</v>
      </c>
      <c r="E951" t="s">
        <v>113</v>
      </c>
      <c r="F951" t="s">
        <v>9409</v>
      </c>
      <c r="G951" t="s">
        <v>12786</v>
      </c>
      <c r="H951" t="s">
        <v>131</v>
      </c>
      <c r="I951">
        <v>40</v>
      </c>
      <c r="J951">
        <v>40</v>
      </c>
      <c r="K951" s="1">
        <v>44228</v>
      </c>
      <c r="L951" s="1">
        <v>44530</v>
      </c>
      <c r="M951" s="1">
        <v>44228</v>
      </c>
      <c r="N951" s="1">
        <v>44530</v>
      </c>
      <c r="O951" t="s">
        <v>115</v>
      </c>
      <c r="P951" t="s">
        <v>9410</v>
      </c>
      <c r="R951" t="s">
        <v>9411</v>
      </c>
      <c r="T951" t="s">
        <v>9412</v>
      </c>
      <c r="U951" t="s">
        <v>204</v>
      </c>
      <c r="V951" s="3">
        <v>40358</v>
      </c>
      <c r="W951" t="s">
        <v>117</v>
      </c>
      <c r="Y951">
        <v>16066742971</v>
      </c>
      <c r="AA951">
        <v>56173</v>
      </c>
      <c r="AB951" t="s">
        <v>9413</v>
      </c>
      <c r="AC951" t="s">
        <v>9414</v>
      </c>
      <c r="AE951" t="s">
        <v>3907</v>
      </c>
      <c r="AF951" t="s">
        <v>9415</v>
      </c>
      <c r="AH951" t="s">
        <v>9412</v>
      </c>
      <c r="AI951" t="s">
        <v>204</v>
      </c>
      <c r="AJ951" s="3">
        <v>40358</v>
      </c>
      <c r="AK951" t="s">
        <v>117</v>
      </c>
      <c r="AM951">
        <v>16066742971</v>
      </c>
      <c r="AO951" t="s">
        <v>9416</v>
      </c>
      <c r="AP951" t="s">
        <v>141</v>
      </c>
      <c r="AQ951" t="s">
        <v>1243</v>
      </c>
      <c r="AR951" t="s">
        <v>1244</v>
      </c>
      <c r="AS951" t="s">
        <v>1245</v>
      </c>
      <c r="AT951" t="s">
        <v>1246</v>
      </c>
      <c r="AV951" t="s">
        <v>215</v>
      </c>
      <c r="AW951" t="s">
        <v>204</v>
      </c>
      <c r="AX951" s="3">
        <v>40508</v>
      </c>
      <c r="AY951" t="s">
        <v>117</v>
      </c>
      <c r="BA951">
        <v>18592687705</v>
      </c>
      <c r="BC951" t="s">
        <v>1247</v>
      </c>
      <c r="BD951" t="s">
        <v>1248</v>
      </c>
      <c r="BE951" t="s">
        <v>204</v>
      </c>
      <c r="BF951" t="s">
        <v>218</v>
      </c>
      <c r="BG951" t="s">
        <v>204</v>
      </c>
      <c r="BH951" s="1">
        <v>44137.791666666664</v>
      </c>
      <c r="BI951">
        <v>35</v>
      </c>
      <c r="BJ951">
        <v>0</v>
      </c>
      <c r="BK951">
        <v>7</v>
      </c>
      <c r="BL951">
        <v>7</v>
      </c>
      <c r="BM951">
        <v>7</v>
      </c>
      <c r="BN951">
        <v>7</v>
      </c>
      <c r="BO951">
        <v>7</v>
      </c>
      <c r="BP951">
        <v>0</v>
      </c>
      <c r="BQ951" t="str">
        <f>"8:00 AM"</f>
        <v>8:00 AM</v>
      </c>
      <c r="BR951" t="str">
        <f>"3:00 PM"</f>
        <v>3:00 PM</v>
      </c>
      <c r="BS951" t="s">
        <v>120</v>
      </c>
      <c r="BT951">
        <v>0</v>
      </c>
      <c r="BU951">
        <v>0</v>
      </c>
      <c r="BV951" t="s">
        <v>113</v>
      </c>
      <c r="BW951">
        <v>0</v>
      </c>
      <c r="BX951" t="s">
        <v>120</v>
      </c>
      <c r="BY951" t="s">
        <v>9411</v>
      </c>
      <c r="CA951" t="s">
        <v>9412</v>
      </c>
      <c r="CB951" t="s">
        <v>204</v>
      </c>
      <c r="CC951" s="3">
        <v>40358</v>
      </c>
      <c r="CD951" t="s">
        <v>9417</v>
      </c>
      <c r="CE951" t="s">
        <v>3611</v>
      </c>
      <c r="CF951" s="4">
        <v>15.58</v>
      </c>
      <c r="CG951" s="4">
        <v>15.58</v>
      </c>
      <c r="CH951" s="4">
        <v>23.37</v>
      </c>
      <c r="CI951" s="4">
        <v>23.37</v>
      </c>
      <c r="CJ951" t="s">
        <v>123</v>
      </c>
      <c r="CK951" t="s">
        <v>120</v>
      </c>
      <c r="CL951" t="s">
        <v>9418</v>
      </c>
      <c r="CO951" t="s">
        <v>124</v>
      </c>
      <c r="CP951" t="s">
        <v>121</v>
      </c>
      <c r="CQ951" t="s">
        <v>121</v>
      </c>
      <c r="CR951" t="s">
        <v>121</v>
      </c>
      <c r="CS951" t="s">
        <v>121</v>
      </c>
      <c r="CT951" t="s">
        <v>121</v>
      </c>
      <c r="CU951" t="s">
        <v>113</v>
      </c>
      <c r="CV951" t="s">
        <v>120</v>
      </c>
      <c r="CW951" t="str">
        <f>"16066742971"</f>
        <v>16066742971</v>
      </c>
      <c r="CX951" t="s">
        <v>9416</v>
      </c>
      <c r="CY951" t="s">
        <v>124</v>
      </c>
      <c r="CZ951" t="s">
        <v>126</v>
      </c>
      <c r="DA951" t="s">
        <v>113</v>
      </c>
      <c r="DB951" t="s">
        <v>113</v>
      </c>
      <c r="DC951" t="s">
        <v>121</v>
      </c>
      <c r="DD951" t="s">
        <v>113</v>
      </c>
    </row>
    <row r="952" spans="1:113" ht="15" customHeight="1" x14ac:dyDescent="0.25">
      <c r="A952" t="s">
        <v>8688</v>
      </c>
      <c r="B952" t="s">
        <v>852</v>
      </c>
      <c r="C952" s="1">
        <v>44138.637111458331</v>
      </c>
      <c r="D952" s="1">
        <v>44166</v>
      </c>
      <c r="E952" t="s">
        <v>113</v>
      </c>
      <c r="F952" t="s">
        <v>649</v>
      </c>
      <c r="G952" t="s">
        <v>12798</v>
      </c>
      <c r="H952" t="s">
        <v>649</v>
      </c>
      <c r="I952">
        <v>55</v>
      </c>
      <c r="K952" s="1">
        <v>44214</v>
      </c>
      <c r="L952" s="1">
        <v>44514</v>
      </c>
      <c r="O952" t="s">
        <v>132</v>
      </c>
      <c r="P952" t="s">
        <v>8689</v>
      </c>
      <c r="R952" t="s">
        <v>8690</v>
      </c>
      <c r="T952" t="s">
        <v>8691</v>
      </c>
      <c r="U952" t="s">
        <v>324</v>
      </c>
      <c r="V952" s="3">
        <v>83854</v>
      </c>
      <c r="W952" t="s">
        <v>117</v>
      </c>
      <c r="Y952">
        <v>12086606829</v>
      </c>
      <c r="AA952">
        <v>71399</v>
      </c>
      <c r="AB952" t="s">
        <v>8692</v>
      </c>
      <c r="AC952" t="s">
        <v>8693</v>
      </c>
      <c r="AE952" t="s">
        <v>161</v>
      </c>
      <c r="AF952" t="s">
        <v>8690</v>
      </c>
      <c r="AH952" t="s">
        <v>8691</v>
      </c>
      <c r="AI952" t="s">
        <v>324</v>
      </c>
      <c r="AJ952" s="3">
        <v>83854</v>
      </c>
      <c r="AK952" t="s">
        <v>117</v>
      </c>
      <c r="AM952">
        <v>12086606829</v>
      </c>
      <c r="AO952" t="s">
        <v>8694</v>
      </c>
      <c r="AP952" t="s">
        <v>141</v>
      </c>
      <c r="AQ952" t="s">
        <v>8695</v>
      </c>
      <c r="AR952" t="s">
        <v>8696</v>
      </c>
      <c r="AS952" t="s">
        <v>2985</v>
      </c>
      <c r="AT952" t="s">
        <v>8697</v>
      </c>
      <c r="AU952" t="s">
        <v>8698</v>
      </c>
      <c r="AV952" t="s">
        <v>8699</v>
      </c>
      <c r="AW952" t="s">
        <v>234</v>
      </c>
      <c r="AX952" s="3">
        <v>33431</v>
      </c>
      <c r="AY952" t="s">
        <v>117</v>
      </c>
      <c r="BA952">
        <v>15614837000</v>
      </c>
      <c r="BC952" t="s">
        <v>8700</v>
      </c>
      <c r="BD952" t="s">
        <v>8701</v>
      </c>
      <c r="BE952" t="s">
        <v>234</v>
      </c>
      <c r="BF952" t="s">
        <v>8702</v>
      </c>
      <c r="BG952" t="s">
        <v>324</v>
      </c>
      <c r="BH952" s="1">
        <v>44137.791666666664</v>
      </c>
      <c r="BI952">
        <v>40</v>
      </c>
      <c r="BJ952">
        <v>8</v>
      </c>
      <c r="BK952">
        <v>0</v>
      </c>
      <c r="BL952">
        <v>0</v>
      </c>
      <c r="BM952">
        <v>8</v>
      </c>
      <c r="BN952">
        <v>8</v>
      </c>
      <c r="BO952">
        <v>8</v>
      </c>
      <c r="BP952">
        <v>8</v>
      </c>
      <c r="BQ952" t="str">
        <f>"3:00 PM"</f>
        <v>3:00 PM</v>
      </c>
      <c r="BR952" t="str">
        <f>"11:00 PM"</f>
        <v>11:00 PM</v>
      </c>
      <c r="BS952" t="s">
        <v>120</v>
      </c>
      <c r="BT952">
        <v>0</v>
      </c>
      <c r="BU952">
        <v>0</v>
      </c>
      <c r="BV952" t="s">
        <v>113</v>
      </c>
      <c r="BW952">
        <v>0</v>
      </c>
      <c r="BX952" t="s">
        <v>8703</v>
      </c>
      <c r="BY952" t="s">
        <v>8690</v>
      </c>
      <c r="CA952" t="s">
        <v>8691</v>
      </c>
      <c r="CB952" t="s">
        <v>324</v>
      </c>
      <c r="CC952" s="3">
        <v>83854</v>
      </c>
      <c r="CD952" t="s">
        <v>8704</v>
      </c>
      <c r="CE952" t="s">
        <v>8705</v>
      </c>
      <c r="CF952" s="4">
        <v>10.23</v>
      </c>
      <c r="CG952" s="4">
        <v>15.19</v>
      </c>
      <c r="CJ952" t="s">
        <v>123</v>
      </c>
      <c r="CK952" t="s">
        <v>8706</v>
      </c>
      <c r="CL952" t="s">
        <v>8707</v>
      </c>
      <c r="CO952" t="s">
        <v>124</v>
      </c>
      <c r="CP952" t="s">
        <v>121</v>
      </c>
      <c r="CQ952" t="s">
        <v>113</v>
      </c>
      <c r="CR952" t="s">
        <v>113</v>
      </c>
      <c r="CS952" t="s">
        <v>121</v>
      </c>
      <c r="CT952" t="s">
        <v>121</v>
      </c>
      <c r="CU952" t="s">
        <v>121</v>
      </c>
      <c r="CV952" t="s">
        <v>8708</v>
      </c>
      <c r="CW952" t="str">
        <f>"12086606829"</f>
        <v>12086606829</v>
      </c>
      <c r="CX952" t="s">
        <v>8709</v>
      </c>
      <c r="CY952" t="s">
        <v>124</v>
      </c>
      <c r="CZ952" t="s">
        <v>126</v>
      </c>
      <c r="DA952" t="s">
        <v>113</v>
      </c>
      <c r="DB952" t="s">
        <v>113</v>
      </c>
      <c r="DC952" t="s">
        <v>113</v>
      </c>
      <c r="DD952" t="s">
        <v>113</v>
      </c>
    </row>
    <row r="953" spans="1:113" ht="15" customHeight="1" x14ac:dyDescent="0.25">
      <c r="A953" t="s">
        <v>8720</v>
      </c>
      <c r="B953" t="s">
        <v>627</v>
      </c>
      <c r="C953" s="1">
        <v>44138.651811226853</v>
      </c>
      <c r="D953" s="1">
        <v>44179</v>
      </c>
      <c r="E953" t="s">
        <v>121</v>
      </c>
      <c r="F953" t="s">
        <v>587</v>
      </c>
      <c r="G953" t="s">
        <v>12786</v>
      </c>
      <c r="H953" t="s">
        <v>131</v>
      </c>
      <c r="I953">
        <v>30</v>
      </c>
      <c r="J953">
        <v>28</v>
      </c>
      <c r="K953" s="1">
        <v>44228</v>
      </c>
      <c r="L953" s="1">
        <v>44530</v>
      </c>
      <c r="M953" s="1">
        <v>44228</v>
      </c>
      <c r="N953" s="1">
        <v>44530</v>
      </c>
      <c r="O953" t="s">
        <v>115</v>
      </c>
      <c r="P953" t="s">
        <v>8721</v>
      </c>
      <c r="R953" t="s">
        <v>8722</v>
      </c>
      <c r="T953" t="s">
        <v>6896</v>
      </c>
      <c r="U953" t="s">
        <v>610</v>
      </c>
      <c r="V953" s="3">
        <v>20109</v>
      </c>
      <c r="W953" t="s">
        <v>117</v>
      </c>
      <c r="Y953">
        <v>18667181788</v>
      </c>
      <c r="AA953">
        <v>56173</v>
      </c>
      <c r="AB953" t="s">
        <v>5146</v>
      </c>
      <c r="AC953" t="s">
        <v>8723</v>
      </c>
      <c r="AD953" t="s">
        <v>1459</v>
      </c>
      <c r="AE953" t="s">
        <v>1363</v>
      </c>
      <c r="AF953" t="s">
        <v>8722</v>
      </c>
      <c r="AH953" t="s">
        <v>6896</v>
      </c>
      <c r="AI953" t="s">
        <v>610</v>
      </c>
      <c r="AJ953" s="3">
        <v>20109</v>
      </c>
      <c r="AK953" t="s">
        <v>117</v>
      </c>
      <c r="AM953">
        <v>18667187188</v>
      </c>
      <c r="AO953" t="s">
        <v>124</v>
      </c>
      <c r="AP953" t="s">
        <v>239</v>
      </c>
      <c r="AQ953" t="s">
        <v>1258</v>
      </c>
      <c r="AR953" t="s">
        <v>164</v>
      </c>
      <c r="AS953" t="s">
        <v>972</v>
      </c>
      <c r="AT953" t="s">
        <v>1811</v>
      </c>
      <c r="AV953" t="s">
        <v>315</v>
      </c>
      <c r="AW953" t="s">
        <v>158</v>
      </c>
      <c r="AX953" s="3">
        <v>75231</v>
      </c>
      <c r="AY953" t="s">
        <v>117</v>
      </c>
      <c r="BA953">
        <v>12145265665</v>
      </c>
      <c r="BC953" t="s">
        <v>1812</v>
      </c>
      <c r="BD953" t="s">
        <v>1262</v>
      </c>
      <c r="BG953" t="s">
        <v>610</v>
      </c>
      <c r="BH953" s="1">
        <v>44161.791666666664</v>
      </c>
      <c r="BI953">
        <v>40</v>
      </c>
      <c r="BJ953">
        <v>0</v>
      </c>
      <c r="BK953">
        <v>8</v>
      </c>
      <c r="BL953">
        <v>8</v>
      </c>
      <c r="BM953">
        <v>8</v>
      </c>
      <c r="BN953">
        <v>8</v>
      </c>
      <c r="BO953">
        <v>8</v>
      </c>
      <c r="BP953">
        <v>0</v>
      </c>
      <c r="BQ953" t="str">
        <f>"7:00 AM"</f>
        <v>7:00 AM</v>
      </c>
      <c r="BR953" t="str">
        <f>"4:00 PM"</f>
        <v>4:00 PM</v>
      </c>
      <c r="BS953" t="s">
        <v>120</v>
      </c>
      <c r="BT953">
        <v>0</v>
      </c>
      <c r="BU953">
        <v>0</v>
      </c>
      <c r="BV953" t="s">
        <v>113</v>
      </c>
      <c r="BW953">
        <v>0</v>
      </c>
      <c r="BX953" t="s">
        <v>2811</v>
      </c>
      <c r="BY953" t="s">
        <v>8724</v>
      </c>
      <c r="CA953" t="s">
        <v>6896</v>
      </c>
      <c r="CB953" t="s">
        <v>610</v>
      </c>
      <c r="CC953" s="3">
        <v>20109</v>
      </c>
      <c r="CD953" t="s">
        <v>5973</v>
      </c>
      <c r="CE953" t="s">
        <v>1652</v>
      </c>
      <c r="CF953" s="4">
        <v>16.260000000000002</v>
      </c>
      <c r="CH953" s="4">
        <v>24.39</v>
      </c>
      <c r="CJ953" t="s">
        <v>123</v>
      </c>
      <c r="CK953" t="s">
        <v>1653</v>
      </c>
      <c r="CL953" t="s">
        <v>8725</v>
      </c>
      <c r="CO953" t="s">
        <v>124</v>
      </c>
      <c r="CP953" t="s">
        <v>121</v>
      </c>
      <c r="CQ953" t="s">
        <v>121</v>
      </c>
      <c r="CR953" t="s">
        <v>121</v>
      </c>
      <c r="CS953" t="s">
        <v>121</v>
      </c>
      <c r="CT953" t="s">
        <v>121</v>
      </c>
      <c r="CU953" t="s">
        <v>121</v>
      </c>
      <c r="CV953" t="s">
        <v>8726</v>
      </c>
      <c r="CW953" t="str">
        <f>"N/A"</f>
        <v>N/A</v>
      </c>
      <c r="CX953" t="s">
        <v>8727</v>
      </c>
      <c r="CY953" t="s">
        <v>2817</v>
      </c>
      <c r="CZ953" t="s">
        <v>126</v>
      </c>
      <c r="DA953" t="s">
        <v>113</v>
      </c>
      <c r="DB953" t="s">
        <v>113</v>
      </c>
      <c r="DC953" t="s">
        <v>121</v>
      </c>
      <c r="DD953" t="s">
        <v>113</v>
      </c>
      <c r="DE953" t="s">
        <v>1814</v>
      </c>
      <c r="DF953" t="s">
        <v>1815</v>
      </c>
      <c r="DH953" t="s">
        <v>1262</v>
      </c>
      <c r="DI953" t="s">
        <v>1812</v>
      </c>
    </row>
    <row r="954" spans="1:113" ht="15" customHeight="1" x14ac:dyDescent="0.25">
      <c r="A954" t="s">
        <v>11471</v>
      </c>
      <c r="B954" t="s">
        <v>129</v>
      </c>
      <c r="C954" s="1">
        <v>44138.657940277779</v>
      </c>
      <c r="D954" s="1">
        <v>44179</v>
      </c>
      <c r="E954" t="s">
        <v>113</v>
      </c>
      <c r="F954" t="s">
        <v>11472</v>
      </c>
      <c r="G954" t="s">
        <v>12814</v>
      </c>
      <c r="H954" t="s">
        <v>1818</v>
      </c>
      <c r="I954">
        <v>30</v>
      </c>
      <c r="J954">
        <v>30</v>
      </c>
      <c r="K954" s="1">
        <v>44228</v>
      </c>
      <c r="L954" s="1">
        <v>44530</v>
      </c>
      <c r="M954" s="1">
        <v>44228</v>
      </c>
      <c r="N954" s="1">
        <v>44530</v>
      </c>
      <c r="O954" t="s">
        <v>115</v>
      </c>
      <c r="P954" t="s">
        <v>11473</v>
      </c>
      <c r="R954" t="s">
        <v>11474</v>
      </c>
      <c r="T954" t="s">
        <v>683</v>
      </c>
      <c r="U954" t="s">
        <v>204</v>
      </c>
      <c r="V954" s="3">
        <v>40299</v>
      </c>
      <c r="W954" t="s">
        <v>117</v>
      </c>
      <c r="Y954">
        <v>15022675242</v>
      </c>
      <c r="AA954">
        <v>561730</v>
      </c>
      <c r="AB954" t="s">
        <v>11475</v>
      </c>
      <c r="AC954" t="s">
        <v>5613</v>
      </c>
      <c r="AE954" t="s">
        <v>3331</v>
      </c>
      <c r="AF954" t="s">
        <v>11476</v>
      </c>
      <c r="AH954" t="s">
        <v>683</v>
      </c>
      <c r="AI954" t="s">
        <v>204</v>
      </c>
      <c r="AJ954" s="3">
        <v>40299</v>
      </c>
      <c r="AK954" t="s">
        <v>117</v>
      </c>
      <c r="AM954">
        <v>15022675242</v>
      </c>
      <c r="AO954" t="s">
        <v>11477</v>
      </c>
      <c r="AP954" t="s">
        <v>141</v>
      </c>
      <c r="AQ954" t="s">
        <v>1243</v>
      </c>
      <c r="AR954" t="s">
        <v>1244</v>
      </c>
      <c r="AS954" t="s">
        <v>1245</v>
      </c>
      <c r="AT954" t="s">
        <v>1246</v>
      </c>
      <c r="AV954" t="s">
        <v>215</v>
      </c>
      <c r="AW954" t="s">
        <v>204</v>
      </c>
      <c r="AX954" s="3">
        <v>40508</v>
      </c>
      <c r="AY954" t="s">
        <v>117</v>
      </c>
      <c r="BA954">
        <v>18592687705</v>
      </c>
      <c r="BC954" t="s">
        <v>1247</v>
      </c>
      <c r="BD954" t="s">
        <v>1248</v>
      </c>
      <c r="BE954" t="s">
        <v>204</v>
      </c>
      <c r="BF954" t="s">
        <v>218</v>
      </c>
      <c r="BG954" t="s">
        <v>204</v>
      </c>
      <c r="BH954" s="1">
        <v>44137.791666666664</v>
      </c>
      <c r="BI954">
        <v>35</v>
      </c>
      <c r="BJ954">
        <v>0</v>
      </c>
      <c r="BK954">
        <v>7</v>
      </c>
      <c r="BL954">
        <v>7</v>
      </c>
      <c r="BM954">
        <v>7</v>
      </c>
      <c r="BN954">
        <v>7</v>
      </c>
      <c r="BO954">
        <v>7</v>
      </c>
      <c r="BP954">
        <v>0</v>
      </c>
      <c r="BQ954" t="str">
        <f>"8:00 AM"</f>
        <v>8:00 AM</v>
      </c>
      <c r="BR954" t="str">
        <f>"3:00 PM"</f>
        <v>3:00 PM</v>
      </c>
      <c r="BS954" t="s">
        <v>120</v>
      </c>
      <c r="BT954">
        <v>0</v>
      </c>
      <c r="BU954">
        <v>0</v>
      </c>
      <c r="BV954" t="s">
        <v>113</v>
      </c>
      <c r="BW954">
        <v>0</v>
      </c>
      <c r="BX954" t="s">
        <v>120</v>
      </c>
      <c r="BY954" t="s">
        <v>11474</v>
      </c>
      <c r="CA954" t="s">
        <v>683</v>
      </c>
      <c r="CB954" t="s">
        <v>204</v>
      </c>
      <c r="CC954" s="3">
        <v>40299</v>
      </c>
      <c r="CD954" t="s">
        <v>3707</v>
      </c>
      <c r="CE954" t="s">
        <v>2612</v>
      </c>
      <c r="CF954" s="4">
        <v>18.170000000000002</v>
      </c>
      <c r="CG954" s="4">
        <v>18.170000000000002</v>
      </c>
      <c r="CH954" s="4">
        <v>27.26</v>
      </c>
      <c r="CI954" s="4">
        <v>27.26</v>
      </c>
      <c r="CJ954" t="s">
        <v>123</v>
      </c>
      <c r="CK954" t="s">
        <v>120</v>
      </c>
      <c r="CL954" t="s">
        <v>11478</v>
      </c>
      <c r="CO954" t="s">
        <v>124</v>
      </c>
      <c r="CP954" t="s">
        <v>121</v>
      </c>
      <c r="CQ954" t="s">
        <v>121</v>
      </c>
      <c r="CR954" t="s">
        <v>121</v>
      </c>
      <c r="CS954" t="s">
        <v>121</v>
      </c>
      <c r="CT954" t="s">
        <v>121</v>
      </c>
      <c r="CU954" t="s">
        <v>113</v>
      </c>
      <c r="CV954" t="s">
        <v>120</v>
      </c>
      <c r="CW954" t="str">
        <f>"15022675243"</f>
        <v>15022675243</v>
      </c>
      <c r="CX954" t="s">
        <v>11477</v>
      </c>
      <c r="CY954" t="s">
        <v>124</v>
      </c>
      <c r="CZ954" t="s">
        <v>126</v>
      </c>
      <c r="DA954" t="s">
        <v>113</v>
      </c>
      <c r="DB954" t="s">
        <v>113</v>
      </c>
      <c r="DC954" t="s">
        <v>121</v>
      </c>
      <c r="DD954" t="s">
        <v>113</v>
      </c>
    </row>
    <row r="955" spans="1:113" ht="15" customHeight="1" x14ac:dyDescent="0.25">
      <c r="A955" t="s">
        <v>8866</v>
      </c>
      <c r="B955" t="s">
        <v>129</v>
      </c>
      <c r="C955" s="1">
        <v>44138.675358217595</v>
      </c>
      <c r="D955" s="1">
        <v>44179</v>
      </c>
      <c r="E955" t="s">
        <v>113</v>
      </c>
      <c r="F955" t="s">
        <v>131</v>
      </c>
      <c r="G955" t="s">
        <v>12786</v>
      </c>
      <c r="H955" t="s">
        <v>131</v>
      </c>
      <c r="I955">
        <v>8</v>
      </c>
      <c r="J955">
        <v>8</v>
      </c>
      <c r="K955" s="1">
        <v>44228</v>
      </c>
      <c r="L955" s="1">
        <v>44530</v>
      </c>
      <c r="M955" s="1">
        <v>44228</v>
      </c>
      <c r="N955" s="1">
        <v>44530</v>
      </c>
      <c r="O955" t="s">
        <v>115</v>
      </c>
      <c r="P955" t="s">
        <v>8867</v>
      </c>
      <c r="R955" t="s">
        <v>8868</v>
      </c>
      <c r="T955" t="s">
        <v>2573</v>
      </c>
      <c r="U955" t="s">
        <v>204</v>
      </c>
      <c r="V955" s="3">
        <v>41005</v>
      </c>
      <c r="W955" t="s">
        <v>117</v>
      </c>
      <c r="Y955">
        <v>15132001837</v>
      </c>
      <c r="AA955">
        <v>238990</v>
      </c>
      <c r="AB955" t="s">
        <v>7398</v>
      </c>
      <c r="AC955" t="s">
        <v>1366</v>
      </c>
      <c r="AD955" t="s">
        <v>124</v>
      </c>
      <c r="AE955" t="s">
        <v>8099</v>
      </c>
      <c r="AF955" t="s">
        <v>8869</v>
      </c>
      <c r="AH955" t="s">
        <v>2573</v>
      </c>
      <c r="AI955" t="s">
        <v>204</v>
      </c>
      <c r="AJ955" s="3">
        <v>41005</v>
      </c>
      <c r="AK955" t="s">
        <v>117</v>
      </c>
      <c r="AM955">
        <v>15132001837</v>
      </c>
      <c r="AO955" t="s">
        <v>8870</v>
      </c>
      <c r="AP955" t="s">
        <v>141</v>
      </c>
      <c r="AQ955" t="s">
        <v>1243</v>
      </c>
      <c r="AR955" t="s">
        <v>1244</v>
      </c>
      <c r="AS955" t="s">
        <v>1245</v>
      </c>
      <c r="AT955" t="s">
        <v>1246</v>
      </c>
      <c r="AV955" t="s">
        <v>215</v>
      </c>
      <c r="AW955" t="s">
        <v>204</v>
      </c>
      <c r="AX955" s="3">
        <v>40508</v>
      </c>
      <c r="AY955" t="s">
        <v>117</v>
      </c>
      <c r="BA955">
        <v>18592687705</v>
      </c>
      <c r="BC955" t="s">
        <v>1247</v>
      </c>
      <c r="BD955" t="s">
        <v>1248</v>
      </c>
      <c r="BE955" t="s">
        <v>204</v>
      </c>
      <c r="BF955" t="s">
        <v>218</v>
      </c>
      <c r="BG955" t="s">
        <v>204</v>
      </c>
      <c r="BH955" s="1">
        <v>44137.791666666664</v>
      </c>
      <c r="BI955">
        <v>35</v>
      </c>
      <c r="BJ955">
        <v>0</v>
      </c>
      <c r="BK955">
        <v>7</v>
      </c>
      <c r="BL955">
        <v>7</v>
      </c>
      <c r="BM955">
        <v>7</v>
      </c>
      <c r="BN955">
        <v>7</v>
      </c>
      <c r="BO955">
        <v>7</v>
      </c>
      <c r="BP955">
        <v>0</v>
      </c>
      <c r="BQ955" t="str">
        <f>"8:00 AM"</f>
        <v>8:00 AM</v>
      </c>
      <c r="BR955" t="str">
        <f>"3:00 PM"</f>
        <v>3:00 PM</v>
      </c>
      <c r="BS955" t="s">
        <v>120</v>
      </c>
      <c r="BT955">
        <v>0</v>
      </c>
      <c r="BU955">
        <v>0</v>
      </c>
      <c r="BV955" t="s">
        <v>113</v>
      </c>
      <c r="BW955">
        <v>0</v>
      </c>
      <c r="BX955" t="s">
        <v>120</v>
      </c>
      <c r="BY955" t="s">
        <v>8869</v>
      </c>
      <c r="CA955" t="s">
        <v>2573</v>
      </c>
      <c r="CB955" t="s">
        <v>204</v>
      </c>
      <c r="CC955" s="3">
        <v>41005</v>
      </c>
      <c r="CD955" t="s">
        <v>2576</v>
      </c>
      <c r="CE955" t="s">
        <v>2279</v>
      </c>
      <c r="CF955" s="4">
        <v>14.88</v>
      </c>
      <c r="CG955" s="4">
        <v>14.88</v>
      </c>
      <c r="CH955" s="4">
        <v>22.32</v>
      </c>
      <c r="CI955" s="4">
        <v>22.32</v>
      </c>
      <c r="CJ955" t="s">
        <v>123</v>
      </c>
      <c r="CK955" t="s">
        <v>120</v>
      </c>
      <c r="CL955" t="s">
        <v>8871</v>
      </c>
      <c r="CO955" t="s">
        <v>124</v>
      </c>
      <c r="CP955" t="s">
        <v>121</v>
      </c>
      <c r="CQ955" t="s">
        <v>121</v>
      </c>
      <c r="CR955" t="s">
        <v>121</v>
      </c>
      <c r="CS955" t="s">
        <v>121</v>
      </c>
      <c r="CT955" t="s">
        <v>121</v>
      </c>
      <c r="CU955" t="s">
        <v>113</v>
      </c>
      <c r="CV955" t="s">
        <v>120</v>
      </c>
      <c r="CW955" t="str">
        <f>"15132001837"</f>
        <v>15132001837</v>
      </c>
      <c r="CX955" t="s">
        <v>8870</v>
      </c>
      <c r="CY955" t="s">
        <v>124</v>
      </c>
      <c r="CZ955" t="s">
        <v>126</v>
      </c>
      <c r="DA955" t="s">
        <v>113</v>
      </c>
      <c r="DB955" t="s">
        <v>113</v>
      </c>
      <c r="DC955" t="s">
        <v>121</v>
      </c>
      <c r="DD955" t="s">
        <v>113</v>
      </c>
    </row>
    <row r="956" spans="1:113" ht="15" customHeight="1" x14ac:dyDescent="0.25">
      <c r="A956" t="s">
        <v>7482</v>
      </c>
      <c r="B956" t="s">
        <v>129</v>
      </c>
      <c r="C956" s="1">
        <v>44138.682768865743</v>
      </c>
      <c r="D956" s="1">
        <v>44179</v>
      </c>
      <c r="E956" t="s">
        <v>121</v>
      </c>
      <c r="F956" t="s">
        <v>587</v>
      </c>
      <c r="G956" t="s">
        <v>12786</v>
      </c>
      <c r="H956" t="s">
        <v>131</v>
      </c>
      <c r="I956">
        <v>100</v>
      </c>
      <c r="J956">
        <v>100</v>
      </c>
      <c r="K956" s="1">
        <v>44228</v>
      </c>
      <c r="L956" s="1">
        <v>44530</v>
      </c>
      <c r="M956" s="1">
        <v>44228</v>
      </c>
      <c r="N956" s="1">
        <v>44530</v>
      </c>
      <c r="O956" t="s">
        <v>115</v>
      </c>
      <c r="P956" t="s">
        <v>7483</v>
      </c>
      <c r="R956" t="s">
        <v>1321</v>
      </c>
      <c r="T956" t="s">
        <v>329</v>
      </c>
      <c r="U956" t="s">
        <v>158</v>
      </c>
      <c r="V956" s="3">
        <v>75229</v>
      </c>
      <c r="W956" t="s">
        <v>117</v>
      </c>
      <c r="Y956">
        <v>19724884769</v>
      </c>
      <c r="AA956">
        <v>56173</v>
      </c>
      <c r="AB956" t="s">
        <v>1318</v>
      </c>
      <c r="AC956" t="s">
        <v>992</v>
      </c>
      <c r="AD956" t="s">
        <v>1319</v>
      </c>
      <c r="AE956" t="s">
        <v>1320</v>
      </c>
      <c r="AF956" t="s">
        <v>1321</v>
      </c>
      <c r="AH956" t="s">
        <v>329</v>
      </c>
      <c r="AI956" t="s">
        <v>158</v>
      </c>
      <c r="AJ956" s="3">
        <v>75229</v>
      </c>
      <c r="AK956" t="s">
        <v>117</v>
      </c>
      <c r="AM956">
        <v>19724884769</v>
      </c>
      <c r="AO956" t="s">
        <v>1322</v>
      </c>
      <c r="AP956" t="s">
        <v>239</v>
      </c>
      <c r="AQ956" t="s">
        <v>1031</v>
      </c>
      <c r="AR956" t="s">
        <v>1032</v>
      </c>
      <c r="AS956" t="s">
        <v>1033</v>
      </c>
      <c r="AT956" t="s">
        <v>1034</v>
      </c>
      <c r="AU956" t="s">
        <v>1035</v>
      </c>
      <c r="AV956" t="s">
        <v>1036</v>
      </c>
      <c r="AW956" t="s">
        <v>158</v>
      </c>
      <c r="AX956" s="3">
        <v>75033</v>
      </c>
      <c r="AY956" t="s">
        <v>117</v>
      </c>
      <c r="BA956">
        <v>19727789690</v>
      </c>
      <c r="BC956" t="s">
        <v>1323</v>
      </c>
      <c r="BD956" t="s">
        <v>1038</v>
      </c>
      <c r="BG956" t="s">
        <v>158</v>
      </c>
      <c r="BH956" s="1">
        <v>44137.791666666664</v>
      </c>
      <c r="BI956">
        <v>40</v>
      </c>
      <c r="BJ956">
        <v>0</v>
      </c>
      <c r="BK956">
        <v>8</v>
      </c>
      <c r="BL956">
        <v>8</v>
      </c>
      <c r="BM956">
        <v>8</v>
      </c>
      <c r="BN956">
        <v>8</v>
      </c>
      <c r="BO956">
        <v>8</v>
      </c>
      <c r="BP956">
        <v>0</v>
      </c>
      <c r="BQ956" t="str">
        <f>"7:30 AM"</f>
        <v>7:30 AM</v>
      </c>
      <c r="BR956" t="str">
        <f>"4:30 PM"</f>
        <v>4:30 PM</v>
      </c>
      <c r="BS956" t="s">
        <v>120</v>
      </c>
      <c r="BT956">
        <v>0</v>
      </c>
      <c r="BU956">
        <v>0</v>
      </c>
      <c r="BV956" t="s">
        <v>113</v>
      </c>
      <c r="BW956">
        <v>0</v>
      </c>
      <c r="BX956" t="s">
        <v>1324</v>
      </c>
      <c r="BY956" t="s">
        <v>1321</v>
      </c>
      <c r="CA956" t="s">
        <v>329</v>
      </c>
      <c r="CB956" t="s">
        <v>158</v>
      </c>
      <c r="CC956" s="3">
        <v>75229</v>
      </c>
      <c r="CD956" t="s">
        <v>315</v>
      </c>
      <c r="CE956" t="s">
        <v>1090</v>
      </c>
      <c r="CF956" s="4">
        <v>15.23</v>
      </c>
      <c r="CH956" s="4">
        <v>22.85</v>
      </c>
      <c r="CJ956" t="s">
        <v>123</v>
      </c>
      <c r="CK956" t="s">
        <v>1327</v>
      </c>
      <c r="CL956" t="s">
        <v>7484</v>
      </c>
      <c r="CO956" t="s">
        <v>124</v>
      </c>
      <c r="CP956" t="s">
        <v>121</v>
      </c>
      <c r="CQ956" t="s">
        <v>121</v>
      </c>
      <c r="CR956" t="s">
        <v>121</v>
      </c>
      <c r="CS956" t="s">
        <v>121</v>
      </c>
      <c r="CT956" t="s">
        <v>121</v>
      </c>
      <c r="CU956" t="s">
        <v>113</v>
      </c>
      <c r="CV956" t="s">
        <v>1329</v>
      </c>
      <c r="CW956" t="str">
        <f>"19724884769"</f>
        <v>19724884769</v>
      </c>
      <c r="CX956" t="s">
        <v>124</v>
      </c>
      <c r="CY956" t="s">
        <v>1094</v>
      </c>
      <c r="CZ956" t="s">
        <v>126</v>
      </c>
      <c r="DA956" t="s">
        <v>113</v>
      </c>
      <c r="DB956" t="s">
        <v>121</v>
      </c>
      <c r="DC956" t="s">
        <v>121</v>
      </c>
      <c r="DD956" t="s">
        <v>113</v>
      </c>
    </row>
    <row r="957" spans="1:113" ht="15" customHeight="1" x14ac:dyDescent="0.25">
      <c r="A957" t="s">
        <v>12603</v>
      </c>
      <c r="B957" t="s">
        <v>129</v>
      </c>
      <c r="C957" s="1">
        <v>44138.683726388888</v>
      </c>
      <c r="D957" s="1">
        <v>44179</v>
      </c>
      <c r="E957" t="s">
        <v>113</v>
      </c>
      <c r="F957" t="s">
        <v>12604</v>
      </c>
      <c r="G957" t="s">
        <v>12798</v>
      </c>
      <c r="H957" t="s">
        <v>649</v>
      </c>
      <c r="I957">
        <v>80</v>
      </c>
      <c r="J957">
        <v>80</v>
      </c>
      <c r="K957" s="1">
        <v>44228</v>
      </c>
      <c r="L957" s="1">
        <v>44530</v>
      </c>
      <c r="M957" s="1">
        <v>44228</v>
      </c>
      <c r="N957" s="1">
        <v>44530</v>
      </c>
      <c r="O957" t="s">
        <v>115</v>
      </c>
      <c r="P957" t="s">
        <v>12605</v>
      </c>
      <c r="R957" t="s">
        <v>12606</v>
      </c>
      <c r="T957" t="s">
        <v>12607</v>
      </c>
      <c r="U957" t="s">
        <v>716</v>
      </c>
      <c r="V957" s="3">
        <v>12866</v>
      </c>
      <c r="W957" t="s">
        <v>117</v>
      </c>
      <c r="Y957">
        <v>15022624735</v>
      </c>
      <c r="AA957">
        <v>11292</v>
      </c>
      <c r="AB957" t="s">
        <v>12608</v>
      </c>
      <c r="AC957" t="s">
        <v>1244</v>
      </c>
      <c r="AD957" t="s">
        <v>124</v>
      </c>
      <c r="AE957" t="s">
        <v>12609</v>
      </c>
      <c r="AF957" t="s">
        <v>12610</v>
      </c>
      <c r="AH957" t="s">
        <v>12611</v>
      </c>
      <c r="AI957" t="s">
        <v>204</v>
      </c>
      <c r="AJ957" s="3">
        <v>40014</v>
      </c>
      <c r="AK957" t="s">
        <v>117</v>
      </c>
      <c r="AM957">
        <v>15022624735</v>
      </c>
      <c r="AO957" t="s">
        <v>12612</v>
      </c>
      <c r="AP957" t="s">
        <v>141</v>
      </c>
      <c r="AQ957" t="s">
        <v>1243</v>
      </c>
      <c r="AR957" t="s">
        <v>1244</v>
      </c>
      <c r="AS957" t="s">
        <v>1245</v>
      </c>
      <c r="AT957" t="s">
        <v>1246</v>
      </c>
      <c r="AV957" t="s">
        <v>215</v>
      </c>
      <c r="AW957" t="s">
        <v>204</v>
      </c>
      <c r="AX957" s="3">
        <v>40508</v>
      </c>
      <c r="AY957" t="s">
        <v>117</v>
      </c>
      <c r="BA957">
        <v>18592687705</v>
      </c>
      <c r="BC957" t="s">
        <v>1247</v>
      </c>
      <c r="BD957" t="s">
        <v>1248</v>
      </c>
      <c r="BE957" t="s">
        <v>204</v>
      </c>
      <c r="BF957" t="s">
        <v>218</v>
      </c>
      <c r="BG957" t="s">
        <v>716</v>
      </c>
      <c r="BH957" s="1">
        <v>44137.791666666664</v>
      </c>
      <c r="BI957">
        <v>40</v>
      </c>
      <c r="BJ957">
        <v>0</v>
      </c>
      <c r="BK957">
        <v>8</v>
      </c>
      <c r="BL957">
        <v>8</v>
      </c>
      <c r="BM957">
        <v>8</v>
      </c>
      <c r="BN957">
        <v>8</v>
      </c>
      <c r="BO957">
        <v>8</v>
      </c>
      <c r="BP957">
        <v>0</v>
      </c>
      <c r="BQ957" t="str">
        <f>"6:30 AM"</f>
        <v>6:30 AM</v>
      </c>
      <c r="BR957" t="str">
        <f>"4:00 PM"</f>
        <v>4:00 PM</v>
      </c>
      <c r="BS957" t="s">
        <v>120</v>
      </c>
      <c r="BT957">
        <v>0</v>
      </c>
      <c r="BU957">
        <v>0</v>
      </c>
      <c r="BV957" t="s">
        <v>113</v>
      </c>
      <c r="BW957">
        <v>0</v>
      </c>
      <c r="BX957" t="s">
        <v>12613</v>
      </c>
      <c r="BY957" t="s">
        <v>12614</v>
      </c>
      <c r="CA957" t="s">
        <v>12607</v>
      </c>
      <c r="CB957" t="s">
        <v>716</v>
      </c>
      <c r="CC957" s="3">
        <v>12866</v>
      </c>
      <c r="CD957" t="s">
        <v>12615</v>
      </c>
      <c r="CE957" t="s">
        <v>12616</v>
      </c>
      <c r="CF957" s="4">
        <v>13.15</v>
      </c>
      <c r="CG957" s="4">
        <v>13.15</v>
      </c>
      <c r="CH957" s="4">
        <v>19.73</v>
      </c>
      <c r="CI957" s="4">
        <v>19.73</v>
      </c>
      <c r="CJ957" t="s">
        <v>123</v>
      </c>
      <c r="CK957" t="s">
        <v>120</v>
      </c>
      <c r="CL957" t="s">
        <v>12617</v>
      </c>
      <c r="CO957" t="s">
        <v>124</v>
      </c>
      <c r="CP957" t="s">
        <v>113</v>
      </c>
      <c r="CQ957" t="s">
        <v>113</v>
      </c>
      <c r="CR957" t="s">
        <v>121</v>
      </c>
      <c r="CS957" t="s">
        <v>121</v>
      </c>
      <c r="CT957" t="s">
        <v>121</v>
      </c>
      <c r="CU957" t="s">
        <v>113</v>
      </c>
      <c r="CV957" t="s">
        <v>120</v>
      </c>
      <c r="CW957" t="str">
        <f>"15022624735"</f>
        <v>15022624735</v>
      </c>
      <c r="CX957" t="s">
        <v>12612</v>
      </c>
      <c r="CY957" t="s">
        <v>124</v>
      </c>
      <c r="CZ957" t="s">
        <v>126</v>
      </c>
      <c r="DA957" t="s">
        <v>113</v>
      </c>
      <c r="DB957" t="s">
        <v>113</v>
      </c>
      <c r="DC957" t="s">
        <v>121</v>
      </c>
      <c r="DD957" t="s">
        <v>113</v>
      </c>
    </row>
    <row r="958" spans="1:113" ht="15" customHeight="1" x14ac:dyDescent="0.25">
      <c r="A958" t="s">
        <v>7974</v>
      </c>
      <c r="B958" t="s">
        <v>835</v>
      </c>
      <c r="C958" s="1">
        <v>44138.684296296298</v>
      </c>
      <c r="D958" s="1">
        <v>44176</v>
      </c>
      <c r="E958" t="s">
        <v>113</v>
      </c>
      <c r="F958" t="s">
        <v>587</v>
      </c>
      <c r="G958" t="s">
        <v>12786</v>
      </c>
      <c r="H958" t="s">
        <v>131</v>
      </c>
      <c r="I958">
        <v>28</v>
      </c>
      <c r="K958" s="1">
        <v>44228</v>
      </c>
      <c r="L958" s="1">
        <v>44530</v>
      </c>
      <c r="O958" t="s">
        <v>115</v>
      </c>
      <c r="P958" t="s">
        <v>7975</v>
      </c>
      <c r="Q958" t="s">
        <v>7976</v>
      </c>
      <c r="R958" t="s">
        <v>7977</v>
      </c>
      <c r="T958" t="s">
        <v>1601</v>
      </c>
      <c r="U958" t="s">
        <v>158</v>
      </c>
      <c r="V958" s="3">
        <v>76092</v>
      </c>
      <c r="W958" t="s">
        <v>117</v>
      </c>
      <c r="Y958">
        <v>18176080660</v>
      </c>
      <c r="AA958">
        <v>56173</v>
      </c>
      <c r="AB958" t="s">
        <v>7978</v>
      </c>
      <c r="AC958" t="s">
        <v>7979</v>
      </c>
      <c r="AE958" t="s">
        <v>2716</v>
      </c>
      <c r="AF958" t="s">
        <v>7977</v>
      </c>
      <c r="AH958" t="s">
        <v>1601</v>
      </c>
      <c r="AI958" t="s">
        <v>158</v>
      </c>
      <c r="AJ958" s="3">
        <v>76092</v>
      </c>
      <c r="AK958" t="s">
        <v>117</v>
      </c>
      <c r="AM958">
        <v>18176080660</v>
      </c>
      <c r="AO958" t="s">
        <v>124</v>
      </c>
      <c r="AP958" t="s">
        <v>239</v>
      </c>
      <c r="AQ958" t="s">
        <v>1716</v>
      </c>
      <c r="AR958" t="s">
        <v>1717</v>
      </c>
      <c r="AS958" t="s">
        <v>144</v>
      </c>
      <c r="AT958" t="s">
        <v>1718</v>
      </c>
      <c r="AV958" t="s">
        <v>315</v>
      </c>
      <c r="AW958" t="s">
        <v>158</v>
      </c>
      <c r="AX958" s="3">
        <v>75231</v>
      </c>
      <c r="AY958" t="s">
        <v>117</v>
      </c>
      <c r="BA958">
        <v>12145265665</v>
      </c>
      <c r="BC958" t="s">
        <v>1719</v>
      </c>
      <c r="BD958" t="s">
        <v>7980</v>
      </c>
      <c r="BG958" t="s">
        <v>158</v>
      </c>
      <c r="BH958" s="1">
        <v>44136.791666666664</v>
      </c>
      <c r="BI958">
        <v>40</v>
      </c>
      <c r="BJ958">
        <v>0</v>
      </c>
      <c r="BK958">
        <v>8</v>
      </c>
      <c r="BL958">
        <v>8</v>
      </c>
      <c r="BM958">
        <v>8</v>
      </c>
      <c r="BN958">
        <v>8</v>
      </c>
      <c r="BO958">
        <v>8</v>
      </c>
      <c r="BP958">
        <v>0</v>
      </c>
      <c r="BQ958" t="str">
        <f>"8:00 AM"</f>
        <v>8:00 AM</v>
      </c>
      <c r="BR958" t="str">
        <f>"5:00 PM"</f>
        <v>5:00 PM</v>
      </c>
      <c r="BS958" t="s">
        <v>120</v>
      </c>
      <c r="BT958">
        <v>0</v>
      </c>
      <c r="BU958">
        <v>0</v>
      </c>
      <c r="BV958" t="s">
        <v>113</v>
      </c>
      <c r="BW958">
        <v>0</v>
      </c>
      <c r="BX958" t="s">
        <v>2886</v>
      </c>
      <c r="BY958" t="s">
        <v>7977</v>
      </c>
      <c r="CA958" t="s">
        <v>1601</v>
      </c>
      <c r="CB958" t="s">
        <v>158</v>
      </c>
      <c r="CC958" s="3">
        <v>76092</v>
      </c>
      <c r="CD958" t="s">
        <v>1611</v>
      </c>
      <c r="CE958" t="s">
        <v>1090</v>
      </c>
      <c r="CF958" s="4">
        <v>15.24</v>
      </c>
      <c r="CH958" s="4">
        <v>22.86</v>
      </c>
      <c r="CJ958" t="s">
        <v>123</v>
      </c>
      <c r="CK958" t="s">
        <v>1724</v>
      </c>
      <c r="CL958" t="s">
        <v>7981</v>
      </c>
      <c r="CO958" t="s">
        <v>124</v>
      </c>
      <c r="CP958" t="s">
        <v>121</v>
      </c>
      <c r="CQ958" t="s">
        <v>121</v>
      </c>
      <c r="CR958" t="s">
        <v>121</v>
      </c>
      <c r="CS958" t="s">
        <v>121</v>
      </c>
      <c r="CT958" t="s">
        <v>121</v>
      </c>
      <c r="CU958" t="s">
        <v>121</v>
      </c>
      <c r="CV958" t="s">
        <v>7982</v>
      </c>
      <c r="CW958" t="str">
        <f>"19724189557"</f>
        <v>19724189557</v>
      </c>
      <c r="CX958" t="s">
        <v>124</v>
      </c>
      <c r="CY958" t="s">
        <v>1094</v>
      </c>
      <c r="CZ958" t="s">
        <v>126</v>
      </c>
      <c r="DA958" t="s">
        <v>113</v>
      </c>
      <c r="DB958" t="s">
        <v>113</v>
      </c>
      <c r="DC958" t="s">
        <v>121</v>
      </c>
      <c r="DD958" t="s">
        <v>113</v>
      </c>
      <c r="DE958" t="s">
        <v>1728</v>
      </c>
      <c r="DF958" t="s">
        <v>1729</v>
      </c>
      <c r="DH958" t="s">
        <v>7983</v>
      </c>
      <c r="DI958" t="s">
        <v>1730</v>
      </c>
    </row>
    <row r="959" spans="1:113" ht="15" customHeight="1" x14ac:dyDescent="0.25">
      <c r="A959" t="s">
        <v>2578</v>
      </c>
      <c r="B959" t="s">
        <v>835</v>
      </c>
      <c r="C959" s="1">
        <v>44138.692896412038</v>
      </c>
      <c r="D959" s="1">
        <v>44168</v>
      </c>
      <c r="E959" t="s">
        <v>113</v>
      </c>
      <c r="F959" t="s">
        <v>1571</v>
      </c>
      <c r="G959" t="s">
        <v>12786</v>
      </c>
      <c r="H959" t="s">
        <v>131</v>
      </c>
      <c r="I959">
        <v>8</v>
      </c>
      <c r="K959" s="1">
        <v>44228</v>
      </c>
      <c r="L959" s="1">
        <v>44530</v>
      </c>
      <c r="O959" t="s">
        <v>132</v>
      </c>
      <c r="P959" t="s">
        <v>2579</v>
      </c>
      <c r="R959" t="s">
        <v>2580</v>
      </c>
      <c r="T959" t="s">
        <v>2581</v>
      </c>
      <c r="U959" t="s">
        <v>339</v>
      </c>
      <c r="V959" s="3">
        <v>27948</v>
      </c>
      <c r="W959" t="s">
        <v>117</v>
      </c>
      <c r="Y959">
        <v>12524809280</v>
      </c>
      <c r="AA959">
        <v>56173</v>
      </c>
      <c r="AB959" t="s">
        <v>2582</v>
      </c>
      <c r="AC959" t="s">
        <v>2583</v>
      </c>
      <c r="AE959" t="s">
        <v>1858</v>
      </c>
      <c r="AF959" t="s">
        <v>2584</v>
      </c>
      <c r="AH959" t="s">
        <v>2581</v>
      </c>
      <c r="AI959" t="s">
        <v>339</v>
      </c>
      <c r="AJ959" s="3">
        <v>27948</v>
      </c>
      <c r="AK959" t="s">
        <v>117</v>
      </c>
      <c r="AM959">
        <v>12524809280</v>
      </c>
      <c r="AO959" t="s">
        <v>2585</v>
      </c>
      <c r="AP959" t="s">
        <v>239</v>
      </c>
      <c r="AQ959" t="s">
        <v>1548</v>
      </c>
      <c r="AR959" t="s">
        <v>1549</v>
      </c>
      <c r="AS959" t="s">
        <v>1550</v>
      </c>
      <c r="AT959" t="s">
        <v>1551</v>
      </c>
      <c r="AV959" t="s">
        <v>1552</v>
      </c>
      <c r="AW959" t="s">
        <v>610</v>
      </c>
      <c r="AX959" s="3">
        <v>23223</v>
      </c>
      <c r="AY959" t="s">
        <v>117</v>
      </c>
      <c r="AZ959" t="s">
        <v>610</v>
      </c>
      <c r="BA959">
        <v>18043019607</v>
      </c>
      <c r="BC959" t="s">
        <v>1553</v>
      </c>
      <c r="BD959" t="s">
        <v>1554</v>
      </c>
      <c r="BG959" t="s">
        <v>339</v>
      </c>
      <c r="BH959" s="1">
        <v>44137.791666666664</v>
      </c>
      <c r="BI959">
        <v>45</v>
      </c>
      <c r="BJ959">
        <v>0</v>
      </c>
      <c r="BK959">
        <v>9</v>
      </c>
      <c r="BL959">
        <v>9</v>
      </c>
      <c r="BM959">
        <v>9</v>
      </c>
      <c r="BN959">
        <v>9</v>
      </c>
      <c r="BO959">
        <v>9</v>
      </c>
      <c r="BP959">
        <v>0</v>
      </c>
      <c r="BQ959" t="str">
        <f>"7:00 AM"</f>
        <v>7:00 AM</v>
      </c>
      <c r="BR959" t="str">
        <f>"6:00 PM"</f>
        <v>6:00 PM</v>
      </c>
      <c r="BS959" t="s">
        <v>120</v>
      </c>
      <c r="BT959">
        <v>0</v>
      </c>
      <c r="BU959">
        <v>3</v>
      </c>
      <c r="BV959" t="s">
        <v>113</v>
      </c>
      <c r="BW959">
        <v>0</v>
      </c>
      <c r="BX959" t="s">
        <v>1593</v>
      </c>
      <c r="BY959" t="s">
        <v>2586</v>
      </c>
      <c r="CA959" t="s">
        <v>2581</v>
      </c>
      <c r="CB959" t="s">
        <v>339</v>
      </c>
      <c r="CC959" s="3">
        <v>27948</v>
      </c>
      <c r="CD959" t="s">
        <v>2587</v>
      </c>
      <c r="CE959" t="s">
        <v>2588</v>
      </c>
      <c r="CF959" s="4">
        <v>13.3</v>
      </c>
      <c r="CH959" s="4">
        <v>19.95</v>
      </c>
      <c r="CJ959" t="s">
        <v>123</v>
      </c>
      <c r="CK959" t="s">
        <v>2589</v>
      </c>
      <c r="CL959" t="s">
        <v>2590</v>
      </c>
      <c r="CO959" t="s">
        <v>124</v>
      </c>
      <c r="CP959" t="s">
        <v>121</v>
      </c>
      <c r="CQ959" t="s">
        <v>121</v>
      </c>
      <c r="CR959" t="s">
        <v>121</v>
      </c>
      <c r="CS959" t="s">
        <v>113</v>
      </c>
      <c r="CT959" t="s">
        <v>121</v>
      </c>
      <c r="CU959" t="s">
        <v>113</v>
      </c>
      <c r="CV959" t="s">
        <v>1560</v>
      </c>
      <c r="CW959" t="str">
        <f>"12524891969"</f>
        <v>12524891969</v>
      </c>
      <c r="CX959" t="s">
        <v>2585</v>
      </c>
      <c r="CY959" t="s">
        <v>124</v>
      </c>
      <c r="CZ959" t="s">
        <v>126</v>
      </c>
      <c r="DA959" t="s">
        <v>113</v>
      </c>
      <c r="DB959" t="s">
        <v>121</v>
      </c>
      <c r="DC959" t="s">
        <v>121</v>
      </c>
      <c r="DD959" t="s">
        <v>113</v>
      </c>
      <c r="DE959" t="s">
        <v>1548</v>
      </c>
      <c r="DF959" t="s">
        <v>1549</v>
      </c>
      <c r="DG959" t="s">
        <v>931</v>
      </c>
      <c r="DH959" t="s">
        <v>1554</v>
      </c>
      <c r="DI959" t="s">
        <v>1553</v>
      </c>
    </row>
    <row r="960" spans="1:113" ht="15" customHeight="1" x14ac:dyDescent="0.25">
      <c r="A960" t="s">
        <v>1314</v>
      </c>
      <c r="B960" t="s">
        <v>129</v>
      </c>
      <c r="C960" s="1">
        <v>44138.693165625002</v>
      </c>
      <c r="D960" s="1">
        <v>44179</v>
      </c>
      <c r="E960" t="s">
        <v>121</v>
      </c>
      <c r="F960" t="s">
        <v>587</v>
      </c>
      <c r="G960" t="s">
        <v>12786</v>
      </c>
      <c r="H960" t="s">
        <v>131</v>
      </c>
      <c r="I960">
        <v>60</v>
      </c>
      <c r="J960">
        <v>60</v>
      </c>
      <c r="K960" s="1">
        <v>44228</v>
      </c>
      <c r="L960" s="1">
        <v>44530</v>
      </c>
      <c r="M960" s="1">
        <v>44228</v>
      </c>
      <c r="N960" s="1">
        <v>44530</v>
      </c>
      <c r="O960" t="s">
        <v>115</v>
      </c>
      <c r="P960" t="s">
        <v>1315</v>
      </c>
      <c r="R960" t="s">
        <v>1316</v>
      </c>
      <c r="T960" t="s">
        <v>1317</v>
      </c>
      <c r="U960" t="s">
        <v>158</v>
      </c>
      <c r="V960" s="3">
        <v>77043</v>
      </c>
      <c r="W960" t="s">
        <v>117</v>
      </c>
      <c r="Y960">
        <v>17134675296</v>
      </c>
      <c r="AA960">
        <v>56173</v>
      </c>
      <c r="AB960" t="s">
        <v>1318</v>
      </c>
      <c r="AC960" t="s">
        <v>992</v>
      </c>
      <c r="AD960" t="s">
        <v>1319</v>
      </c>
      <c r="AE960" t="s">
        <v>1320</v>
      </c>
      <c r="AF960" t="s">
        <v>1321</v>
      </c>
      <c r="AH960" t="s">
        <v>329</v>
      </c>
      <c r="AI960" t="s">
        <v>158</v>
      </c>
      <c r="AJ960" s="3">
        <v>75229</v>
      </c>
      <c r="AK960" t="s">
        <v>117</v>
      </c>
      <c r="AM960">
        <v>19724884769</v>
      </c>
      <c r="AO960" t="s">
        <v>1322</v>
      </c>
      <c r="AP960" t="s">
        <v>239</v>
      </c>
      <c r="AQ960" t="s">
        <v>1031</v>
      </c>
      <c r="AR960" t="s">
        <v>1032</v>
      </c>
      <c r="AS960" t="s">
        <v>1033</v>
      </c>
      <c r="AT960" t="s">
        <v>1034</v>
      </c>
      <c r="AU960" t="s">
        <v>1035</v>
      </c>
      <c r="AV960" t="s">
        <v>1036</v>
      </c>
      <c r="AW960" t="s">
        <v>158</v>
      </c>
      <c r="AX960" s="3">
        <v>75033</v>
      </c>
      <c r="AY960" t="s">
        <v>117</v>
      </c>
      <c r="BA960">
        <v>19727789690</v>
      </c>
      <c r="BC960" t="s">
        <v>1323</v>
      </c>
      <c r="BD960" t="s">
        <v>1038</v>
      </c>
      <c r="BG960" t="s">
        <v>158</v>
      </c>
      <c r="BH960" s="1">
        <v>44137.791666666664</v>
      </c>
      <c r="BI960">
        <v>40</v>
      </c>
      <c r="BJ960">
        <v>0</v>
      </c>
      <c r="BK960">
        <v>8</v>
      </c>
      <c r="BL960">
        <v>8</v>
      </c>
      <c r="BM960">
        <v>8</v>
      </c>
      <c r="BN960">
        <v>8</v>
      </c>
      <c r="BO960">
        <v>8</v>
      </c>
      <c r="BP960">
        <v>0</v>
      </c>
      <c r="BQ960" t="str">
        <f>"7:30 AM"</f>
        <v>7:30 AM</v>
      </c>
      <c r="BR960" t="str">
        <f>"4:30 PM"</f>
        <v>4:30 PM</v>
      </c>
      <c r="BS960" t="s">
        <v>120</v>
      </c>
      <c r="BT960">
        <v>0</v>
      </c>
      <c r="BU960">
        <v>0</v>
      </c>
      <c r="BV960" t="s">
        <v>113</v>
      </c>
      <c r="BW960">
        <v>0</v>
      </c>
      <c r="BX960" t="s">
        <v>1324</v>
      </c>
      <c r="BY960" t="s">
        <v>1316</v>
      </c>
      <c r="CA960" t="s">
        <v>1317</v>
      </c>
      <c r="CB960" t="s">
        <v>158</v>
      </c>
      <c r="CC960" s="3">
        <v>77043</v>
      </c>
      <c r="CD960" t="s">
        <v>1325</v>
      </c>
      <c r="CE960" t="s">
        <v>1326</v>
      </c>
      <c r="CF960" s="4">
        <v>13.93</v>
      </c>
      <c r="CH960" s="4">
        <v>20.9</v>
      </c>
      <c r="CJ960" t="s">
        <v>123</v>
      </c>
      <c r="CK960" t="s">
        <v>1327</v>
      </c>
      <c r="CL960" t="s">
        <v>1328</v>
      </c>
      <c r="CO960" t="s">
        <v>124</v>
      </c>
      <c r="CP960" t="s">
        <v>121</v>
      </c>
      <c r="CQ960" t="s">
        <v>121</v>
      </c>
      <c r="CR960" t="s">
        <v>121</v>
      </c>
      <c r="CS960" t="s">
        <v>121</v>
      </c>
      <c r="CT960" t="s">
        <v>121</v>
      </c>
      <c r="CU960" t="s">
        <v>113</v>
      </c>
      <c r="CV960" t="s">
        <v>1329</v>
      </c>
      <c r="CW960" t="str">
        <f>"17134675296"</f>
        <v>17134675296</v>
      </c>
      <c r="CX960" t="s">
        <v>124</v>
      </c>
      <c r="CY960" t="s">
        <v>1094</v>
      </c>
      <c r="CZ960" t="s">
        <v>126</v>
      </c>
      <c r="DA960" t="s">
        <v>113</v>
      </c>
      <c r="DB960" t="s">
        <v>121</v>
      </c>
      <c r="DC960" t="s">
        <v>121</v>
      </c>
      <c r="DD960" t="s">
        <v>113</v>
      </c>
    </row>
    <row r="961" spans="1:113" ht="15" customHeight="1" x14ac:dyDescent="0.25">
      <c r="A961" t="s">
        <v>10764</v>
      </c>
      <c r="B961" t="s">
        <v>129</v>
      </c>
      <c r="C961" s="1">
        <v>44138.702255902776</v>
      </c>
      <c r="D961" s="1">
        <v>44183</v>
      </c>
      <c r="E961" t="s">
        <v>113</v>
      </c>
      <c r="F961" t="s">
        <v>156</v>
      </c>
      <c r="G961" t="s">
        <v>12787</v>
      </c>
      <c r="H961" t="s">
        <v>176</v>
      </c>
      <c r="I961">
        <v>60</v>
      </c>
      <c r="J961">
        <v>60</v>
      </c>
      <c r="K961" s="1">
        <v>44178</v>
      </c>
      <c r="L961" s="1">
        <v>44291</v>
      </c>
      <c r="M961" s="1">
        <v>44178</v>
      </c>
      <c r="N961" s="1">
        <v>44291</v>
      </c>
      <c r="O961" t="s">
        <v>132</v>
      </c>
      <c r="P961" t="s">
        <v>10765</v>
      </c>
      <c r="R961" t="s">
        <v>10766</v>
      </c>
      <c r="T961" t="s">
        <v>4678</v>
      </c>
      <c r="U961" t="s">
        <v>339</v>
      </c>
      <c r="V961" s="3">
        <v>27856</v>
      </c>
      <c r="W961" t="s">
        <v>117</v>
      </c>
      <c r="Y961">
        <v>12523630834</v>
      </c>
      <c r="AA961">
        <v>115115</v>
      </c>
      <c r="AB961" t="s">
        <v>10767</v>
      </c>
      <c r="AC961" t="s">
        <v>1244</v>
      </c>
      <c r="AE961" t="s">
        <v>161</v>
      </c>
      <c r="AF961" t="s">
        <v>10768</v>
      </c>
      <c r="AH961" t="s">
        <v>8675</v>
      </c>
      <c r="AI961" t="s">
        <v>339</v>
      </c>
      <c r="AJ961" s="3">
        <v>27856</v>
      </c>
      <c r="AK961" t="s">
        <v>117</v>
      </c>
      <c r="AM961">
        <v>12523630834</v>
      </c>
      <c r="AO961" t="s">
        <v>10769</v>
      </c>
      <c r="AP961" t="s">
        <v>239</v>
      </c>
      <c r="AQ961" t="s">
        <v>10770</v>
      </c>
      <c r="AR961" t="s">
        <v>10771</v>
      </c>
      <c r="AT961" t="s">
        <v>10772</v>
      </c>
      <c r="AV961" t="s">
        <v>4409</v>
      </c>
      <c r="AW961" t="s">
        <v>348</v>
      </c>
      <c r="AX961" s="3">
        <v>27856</v>
      </c>
      <c r="AY961" t="s">
        <v>117</v>
      </c>
      <c r="BA961">
        <v>14049341359</v>
      </c>
      <c r="BC961" t="s">
        <v>10773</v>
      </c>
      <c r="BD961" t="s">
        <v>10774</v>
      </c>
      <c r="BG961" t="s">
        <v>339</v>
      </c>
      <c r="BH961" s="1">
        <v>44137.791666666664</v>
      </c>
      <c r="BI961">
        <v>35</v>
      </c>
      <c r="BJ961">
        <v>0</v>
      </c>
      <c r="BK961">
        <v>6</v>
      </c>
      <c r="BL961">
        <v>6</v>
      </c>
      <c r="BM961">
        <v>6</v>
      </c>
      <c r="BN961">
        <v>6</v>
      </c>
      <c r="BO961">
        <v>6</v>
      </c>
      <c r="BP961">
        <v>5</v>
      </c>
      <c r="BQ961" t="str">
        <f>"8:00 AM"</f>
        <v>8:00 AM</v>
      </c>
      <c r="BR961" t="str">
        <f>"3:00 PM"</f>
        <v>3:00 PM</v>
      </c>
      <c r="BS961" t="s">
        <v>120</v>
      </c>
      <c r="BT961">
        <v>0</v>
      </c>
      <c r="BU961">
        <v>1</v>
      </c>
      <c r="BV961" t="s">
        <v>113</v>
      </c>
      <c r="BW961">
        <v>0</v>
      </c>
      <c r="BX961" s="2" t="s">
        <v>10775</v>
      </c>
      <c r="BY961" t="s">
        <v>10776</v>
      </c>
      <c r="CA961" t="s">
        <v>6014</v>
      </c>
      <c r="CB961" t="s">
        <v>339</v>
      </c>
      <c r="CC961" s="3">
        <v>27807</v>
      </c>
      <c r="CD961" t="s">
        <v>352</v>
      </c>
      <c r="CE961" t="s">
        <v>353</v>
      </c>
      <c r="CF961" s="4">
        <v>15.76</v>
      </c>
      <c r="CG961" s="4">
        <v>15.76</v>
      </c>
      <c r="CH961" s="4">
        <v>23.64</v>
      </c>
      <c r="CI961" s="4">
        <v>23.64</v>
      </c>
      <c r="CJ961" t="s">
        <v>123</v>
      </c>
      <c r="CL961" t="s">
        <v>10777</v>
      </c>
      <c r="CO961" t="s">
        <v>121</v>
      </c>
      <c r="CP961" t="s">
        <v>121</v>
      </c>
      <c r="CQ961" t="s">
        <v>121</v>
      </c>
      <c r="CR961" t="s">
        <v>121</v>
      </c>
      <c r="CS961" t="s">
        <v>121</v>
      </c>
      <c r="CT961" t="s">
        <v>121</v>
      </c>
      <c r="CU961" t="s">
        <v>113</v>
      </c>
      <c r="CV961" t="s">
        <v>10778</v>
      </c>
      <c r="CW961" t="str">
        <f>"12523630834"</f>
        <v>12523630834</v>
      </c>
      <c r="CX961" t="s">
        <v>10769</v>
      </c>
      <c r="CY961" t="s">
        <v>4759</v>
      </c>
      <c r="CZ961" t="s">
        <v>10779</v>
      </c>
      <c r="DA961" t="s">
        <v>121</v>
      </c>
      <c r="DB961" t="s">
        <v>113</v>
      </c>
      <c r="DC961" t="s">
        <v>121</v>
      </c>
      <c r="DD961" t="s">
        <v>121</v>
      </c>
    </row>
    <row r="962" spans="1:113" ht="15" customHeight="1" x14ac:dyDescent="0.25">
      <c r="A962" t="s">
        <v>10756</v>
      </c>
      <c r="B962" t="s">
        <v>835</v>
      </c>
      <c r="C962" s="1">
        <v>44138.707770949077</v>
      </c>
      <c r="D962" s="1">
        <v>44176</v>
      </c>
      <c r="E962" t="s">
        <v>113</v>
      </c>
      <c r="F962" t="s">
        <v>587</v>
      </c>
      <c r="G962" t="s">
        <v>12786</v>
      </c>
      <c r="H962" t="s">
        <v>131</v>
      </c>
      <c r="I962">
        <v>44</v>
      </c>
      <c r="K962" s="1">
        <v>44228</v>
      </c>
      <c r="L962" s="1">
        <v>44530</v>
      </c>
      <c r="O962" t="s">
        <v>115</v>
      </c>
      <c r="P962" t="s">
        <v>10757</v>
      </c>
      <c r="Q962" t="s">
        <v>8796</v>
      </c>
      <c r="R962" t="s">
        <v>10758</v>
      </c>
      <c r="T962" t="s">
        <v>2595</v>
      </c>
      <c r="U962" t="s">
        <v>158</v>
      </c>
      <c r="V962" s="3">
        <v>75006</v>
      </c>
      <c r="W962" t="s">
        <v>117</v>
      </c>
      <c r="Y962">
        <v>19724186998</v>
      </c>
      <c r="AA962">
        <v>56173</v>
      </c>
      <c r="AB962" t="s">
        <v>7978</v>
      </c>
      <c r="AC962" t="s">
        <v>7979</v>
      </c>
      <c r="AE962" t="s">
        <v>2716</v>
      </c>
      <c r="AF962" t="s">
        <v>10758</v>
      </c>
      <c r="AH962" t="s">
        <v>2595</v>
      </c>
      <c r="AI962" t="s">
        <v>158</v>
      </c>
      <c r="AJ962" s="3">
        <v>75006</v>
      </c>
      <c r="AK962" t="s">
        <v>117</v>
      </c>
      <c r="AM962">
        <v>19724186998</v>
      </c>
      <c r="AO962" t="s">
        <v>124</v>
      </c>
      <c r="AP962" t="s">
        <v>239</v>
      </c>
      <c r="AQ962" t="s">
        <v>1716</v>
      </c>
      <c r="AR962" t="s">
        <v>1717</v>
      </c>
      <c r="AS962" t="s">
        <v>144</v>
      </c>
      <c r="AT962" t="s">
        <v>1718</v>
      </c>
      <c r="AV962" t="s">
        <v>315</v>
      </c>
      <c r="AW962" t="s">
        <v>158</v>
      </c>
      <c r="AX962" s="3">
        <v>75231</v>
      </c>
      <c r="AY962" t="s">
        <v>117</v>
      </c>
      <c r="BA962">
        <v>12145265665</v>
      </c>
      <c r="BC962" t="s">
        <v>1719</v>
      </c>
      <c r="BD962" t="s">
        <v>1720</v>
      </c>
      <c r="BG962" t="s">
        <v>158</v>
      </c>
      <c r="BH962" s="1">
        <v>44136.791666666664</v>
      </c>
      <c r="BI962">
        <v>40</v>
      </c>
      <c r="BJ962">
        <v>0</v>
      </c>
      <c r="BK962">
        <v>8</v>
      </c>
      <c r="BL962">
        <v>8</v>
      </c>
      <c r="BM962">
        <v>8</v>
      </c>
      <c r="BN962">
        <v>8</v>
      </c>
      <c r="BO962">
        <v>8</v>
      </c>
      <c r="BP962">
        <v>0</v>
      </c>
      <c r="BQ962" t="str">
        <f>"8:00 AM"</f>
        <v>8:00 AM</v>
      </c>
      <c r="BR962" t="str">
        <f>"5:00 PM"</f>
        <v>5:00 PM</v>
      </c>
      <c r="BS962" t="s">
        <v>120</v>
      </c>
      <c r="BT962">
        <v>0</v>
      </c>
      <c r="BU962">
        <v>0</v>
      </c>
      <c r="BV962" t="s">
        <v>113</v>
      </c>
      <c r="BW962">
        <v>0</v>
      </c>
      <c r="BX962" s="2" t="s">
        <v>10759</v>
      </c>
      <c r="BY962" t="s">
        <v>10758</v>
      </c>
      <c r="CA962" t="s">
        <v>2595</v>
      </c>
      <c r="CB962" t="s">
        <v>158</v>
      </c>
      <c r="CC962" s="3">
        <v>75006</v>
      </c>
      <c r="CD962" t="s">
        <v>315</v>
      </c>
      <c r="CE962" t="s">
        <v>1090</v>
      </c>
      <c r="CF962" s="4">
        <v>15.24</v>
      </c>
      <c r="CH962" s="4">
        <v>22.86</v>
      </c>
      <c r="CJ962" t="s">
        <v>123</v>
      </c>
      <c r="CK962" t="s">
        <v>1724</v>
      </c>
      <c r="CL962" t="s">
        <v>10760</v>
      </c>
      <c r="CO962" t="s">
        <v>124</v>
      </c>
      <c r="CP962" t="s">
        <v>121</v>
      </c>
      <c r="CQ962" t="s">
        <v>121</v>
      </c>
      <c r="CR962" t="s">
        <v>121</v>
      </c>
      <c r="CS962" t="s">
        <v>121</v>
      </c>
      <c r="CT962" t="s">
        <v>121</v>
      </c>
      <c r="CU962" t="s">
        <v>121</v>
      </c>
      <c r="CV962" t="s">
        <v>10761</v>
      </c>
      <c r="CW962" t="str">
        <f>"19724189557"</f>
        <v>19724189557</v>
      </c>
      <c r="CX962" t="s">
        <v>124</v>
      </c>
      <c r="CY962" t="s">
        <v>1094</v>
      </c>
      <c r="CZ962" t="s">
        <v>126</v>
      </c>
      <c r="DA962" t="s">
        <v>113</v>
      </c>
      <c r="DB962" t="s">
        <v>113</v>
      </c>
      <c r="DC962" t="s">
        <v>121</v>
      </c>
      <c r="DD962" t="s">
        <v>113</v>
      </c>
      <c r="DE962" t="s">
        <v>1728</v>
      </c>
      <c r="DF962" t="s">
        <v>1729</v>
      </c>
      <c r="DH962" t="s">
        <v>1720</v>
      </c>
      <c r="DI962" t="s">
        <v>1730</v>
      </c>
    </row>
    <row r="963" spans="1:113" ht="15" customHeight="1" x14ac:dyDescent="0.25">
      <c r="A963" t="s">
        <v>6694</v>
      </c>
      <c r="B963" t="s">
        <v>1009</v>
      </c>
      <c r="C963" s="1">
        <v>44138.696725694441</v>
      </c>
      <c r="D963" s="1">
        <v>44180</v>
      </c>
      <c r="E963" t="s">
        <v>113</v>
      </c>
      <c r="F963" t="s">
        <v>6695</v>
      </c>
      <c r="G963" t="s">
        <v>12814</v>
      </c>
      <c r="H963" t="s">
        <v>1818</v>
      </c>
      <c r="I963">
        <v>3</v>
      </c>
      <c r="J963">
        <v>3</v>
      </c>
      <c r="K963" s="1">
        <v>44228</v>
      </c>
      <c r="L963" s="1">
        <v>44530</v>
      </c>
      <c r="M963" s="1">
        <v>44228</v>
      </c>
      <c r="N963" s="1">
        <v>44530</v>
      </c>
      <c r="O963" t="s">
        <v>115</v>
      </c>
      <c r="P963" t="s">
        <v>6696</v>
      </c>
      <c r="R963" t="s">
        <v>6697</v>
      </c>
      <c r="T963" t="s">
        <v>6698</v>
      </c>
      <c r="U963" t="s">
        <v>541</v>
      </c>
      <c r="V963" s="3">
        <v>70767</v>
      </c>
      <c r="W963" t="s">
        <v>117</v>
      </c>
      <c r="Y963">
        <v>12257496655</v>
      </c>
      <c r="AA963">
        <v>423740</v>
      </c>
      <c r="AB963" t="s">
        <v>6699</v>
      </c>
      <c r="AC963" t="s">
        <v>992</v>
      </c>
      <c r="AD963" t="s">
        <v>295</v>
      </c>
      <c r="AE963" t="s">
        <v>161</v>
      </c>
      <c r="AF963" t="s">
        <v>6697</v>
      </c>
      <c r="AH963" t="s">
        <v>6698</v>
      </c>
      <c r="AI963" t="s">
        <v>541</v>
      </c>
      <c r="AJ963" s="3">
        <v>70767</v>
      </c>
      <c r="AK963" t="s">
        <v>117</v>
      </c>
      <c r="AM963">
        <v>12254196655</v>
      </c>
      <c r="AO963" t="s">
        <v>124</v>
      </c>
      <c r="AP963" t="s">
        <v>239</v>
      </c>
      <c r="AQ963" t="s">
        <v>1258</v>
      </c>
      <c r="AR963" t="s">
        <v>164</v>
      </c>
      <c r="AS963" t="s">
        <v>972</v>
      </c>
      <c r="AT963" t="s">
        <v>1259</v>
      </c>
      <c r="AU963" t="s">
        <v>1260</v>
      </c>
      <c r="AV963" t="s">
        <v>329</v>
      </c>
      <c r="AW963" t="s">
        <v>158</v>
      </c>
      <c r="AX963" s="3">
        <v>75231</v>
      </c>
      <c r="AY963" t="s">
        <v>117</v>
      </c>
      <c r="BA963">
        <v>12145265665</v>
      </c>
      <c r="BC963" t="s">
        <v>1261</v>
      </c>
      <c r="BD963" t="s">
        <v>1262</v>
      </c>
      <c r="BG963" t="s">
        <v>541</v>
      </c>
      <c r="BH963" s="1">
        <v>44137.791666666664</v>
      </c>
      <c r="BI963">
        <v>40</v>
      </c>
      <c r="BJ963">
        <v>0</v>
      </c>
      <c r="BK963">
        <v>8</v>
      </c>
      <c r="BL963">
        <v>8</v>
      </c>
      <c r="BM963">
        <v>8</v>
      </c>
      <c r="BN963">
        <v>8</v>
      </c>
      <c r="BO963">
        <v>8</v>
      </c>
      <c r="BP963">
        <v>0</v>
      </c>
      <c r="BQ963" t="str">
        <f>"7:00 AM"</f>
        <v>7:00 AM</v>
      </c>
      <c r="BR963" t="str">
        <f>"4:00 PM"</f>
        <v>4:00 PM</v>
      </c>
      <c r="BS963" t="s">
        <v>120</v>
      </c>
      <c r="BT963">
        <v>0</v>
      </c>
      <c r="BU963">
        <v>0</v>
      </c>
      <c r="BV963" t="s">
        <v>113</v>
      </c>
      <c r="BW963">
        <v>0</v>
      </c>
      <c r="BX963" t="s">
        <v>6700</v>
      </c>
      <c r="BY963" t="s">
        <v>6697</v>
      </c>
      <c r="CA963" t="s">
        <v>6698</v>
      </c>
      <c r="CB963" t="s">
        <v>541</v>
      </c>
      <c r="CC963" s="3">
        <v>70767</v>
      </c>
      <c r="CD963" t="s">
        <v>6701</v>
      </c>
      <c r="CE963" t="s">
        <v>1266</v>
      </c>
      <c r="CF963" s="4">
        <v>15.04</v>
      </c>
      <c r="CH963" s="4">
        <v>22.56</v>
      </c>
      <c r="CJ963" t="s">
        <v>123</v>
      </c>
      <c r="CK963" t="s">
        <v>1653</v>
      </c>
      <c r="CL963" t="s">
        <v>6702</v>
      </c>
      <c r="CO963" t="s">
        <v>124</v>
      </c>
      <c r="CP963" t="s">
        <v>121</v>
      </c>
      <c r="CQ963" t="s">
        <v>121</v>
      </c>
      <c r="CR963" t="s">
        <v>121</v>
      </c>
      <c r="CS963" t="s">
        <v>121</v>
      </c>
      <c r="CT963" t="s">
        <v>121</v>
      </c>
      <c r="CU963" t="s">
        <v>113</v>
      </c>
      <c r="CV963" t="s">
        <v>124</v>
      </c>
      <c r="CW963" t="str">
        <f>"12257495723"</f>
        <v>12257495723</v>
      </c>
      <c r="CX963" t="s">
        <v>124</v>
      </c>
      <c r="CY963" t="s">
        <v>1133</v>
      </c>
      <c r="CZ963" t="s">
        <v>126</v>
      </c>
      <c r="DA963" t="s">
        <v>113</v>
      </c>
      <c r="DB963" t="s">
        <v>113</v>
      </c>
      <c r="DC963" t="s">
        <v>121</v>
      </c>
      <c r="DD963" t="s">
        <v>113</v>
      </c>
      <c r="DE963" t="s">
        <v>1271</v>
      </c>
      <c r="DF963" t="s">
        <v>1272</v>
      </c>
      <c r="DH963" t="s">
        <v>1262</v>
      </c>
      <c r="DI963" t="s">
        <v>1261</v>
      </c>
    </row>
    <row r="964" spans="1:113" ht="15" customHeight="1" x14ac:dyDescent="0.25">
      <c r="A964" t="s">
        <v>6621</v>
      </c>
      <c r="B964" t="s">
        <v>835</v>
      </c>
      <c r="C964" s="1">
        <v>44138.719855208336</v>
      </c>
      <c r="D964" s="1">
        <v>44168</v>
      </c>
      <c r="E964" t="s">
        <v>113</v>
      </c>
      <c r="F964" t="s">
        <v>6622</v>
      </c>
      <c r="G964" t="s">
        <v>12827</v>
      </c>
      <c r="H964" t="s">
        <v>3626</v>
      </c>
      <c r="I964">
        <v>23</v>
      </c>
      <c r="K964" s="1">
        <v>44228</v>
      </c>
      <c r="L964" s="1">
        <v>44530</v>
      </c>
      <c r="O964" t="s">
        <v>132</v>
      </c>
      <c r="P964" t="s">
        <v>6623</v>
      </c>
      <c r="R964" t="s">
        <v>6624</v>
      </c>
      <c r="T964" t="s">
        <v>2547</v>
      </c>
      <c r="U964" t="s">
        <v>610</v>
      </c>
      <c r="V964" s="3">
        <v>23836</v>
      </c>
      <c r="W964" t="s">
        <v>117</v>
      </c>
      <c r="Y964">
        <v>18047989889</v>
      </c>
      <c r="AA964">
        <v>722330</v>
      </c>
      <c r="AB964" t="s">
        <v>3631</v>
      </c>
      <c r="AC964" t="s">
        <v>3632</v>
      </c>
      <c r="AE964" t="s">
        <v>263</v>
      </c>
      <c r="AF964" t="s">
        <v>6624</v>
      </c>
      <c r="AH964" t="s">
        <v>2547</v>
      </c>
      <c r="AI964" t="s">
        <v>610</v>
      </c>
      <c r="AJ964" s="3">
        <v>23836</v>
      </c>
      <c r="AK964" t="s">
        <v>117</v>
      </c>
      <c r="AM964">
        <v>18047989884</v>
      </c>
      <c r="AO964" t="s">
        <v>3634</v>
      </c>
      <c r="AP964" t="s">
        <v>239</v>
      </c>
      <c r="AQ964" t="s">
        <v>1548</v>
      </c>
      <c r="AR964" t="s">
        <v>1549</v>
      </c>
      <c r="AS964" t="s">
        <v>1550</v>
      </c>
      <c r="AT964" t="s">
        <v>1551</v>
      </c>
      <c r="AV964" t="s">
        <v>1552</v>
      </c>
      <c r="AW964" t="s">
        <v>610</v>
      </c>
      <c r="AX964" s="3">
        <v>23223</v>
      </c>
      <c r="AY964" t="s">
        <v>117</v>
      </c>
      <c r="AZ964" t="s">
        <v>610</v>
      </c>
      <c r="BA964">
        <v>18043019607</v>
      </c>
      <c r="BC964" t="s">
        <v>1553</v>
      </c>
      <c r="BD964" t="s">
        <v>1554</v>
      </c>
      <c r="BG964" t="s">
        <v>610</v>
      </c>
      <c r="BH964" s="1">
        <v>44137.791666666664</v>
      </c>
      <c r="BI964">
        <v>45</v>
      </c>
      <c r="BJ964">
        <v>0</v>
      </c>
      <c r="BK964">
        <v>8</v>
      </c>
      <c r="BL964">
        <v>8</v>
      </c>
      <c r="BM964">
        <v>8</v>
      </c>
      <c r="BN964">
        <v>8</v>
      </c>
      <c r="BO964">
        <v>8</v>
      </c>
      <c r="BP964">
        <v>5</v>
      </c>
      <c r="BQ964" t="str">
        <f>"12:00 PM"</f>
        <v>12:00 PM</v>
      </c>
      <c r="BR964" t="str">
        <f>"8:00 PM"</f>
        <v>8:00 PM</v>
      </c>
      <c r="BS964" t="s">
        <v>120</v>
      </c>
      <c r="BT964">
        <v>0</v>
      </c>
      <c r="BU964">
        <v>0</v>
      </c>
      <c r="BV964" t="s">
        <v>113</v>
      </c>
      <c r="BW964">
        <v>0</v>
      </c>
      <c r="BX964" t="s">
        <v>1593</v>
      </c>
      <c r="BY964" t="s">
        <v>6625</v>
      </c>
      <c r="CA964" t="s">
        <v>2547</v>
      </c>
      <c r="CB964" t="s">
        <v>610</v>
      </c>
      <c r="CC964" s="3">
        <v>23836</v>
      </c>
      <c r="CD964" t="s">
        <v>6626</v>
      </c>
      <c r="CE964" t="s">
        <v>2813</v>
      </c>
      <c r="CF964" s="4">
        <v>16.2</v>
      </c>
      <c r="CJ964" t="s">
        <v>123</v>
      </c>
      <c r="CK964" t="s">
        <v>6627</v>
      </c>
      <c r="CL964" t="s">
        <v>6628</v>
      </c>
      <c r="CO964" t="s">
        <v>124</v>
      </c>
      <c r="CP964" t="s">
        <v>121</v>
      </c>
      <c r="CQ964" t="s">
        <v>121</v>
      </c>
      <c r="CR964" t="s">
        <v>113</v>
      </c>
      <c r="CS964" t="s">
        <v>113</v>
      </c>
      <c r="CT964" t="s">
        <v>121</v>
      </c>
      <c r="CU964" t="s">
        <v>113</v>
      </c>
      <c r="CV964" t="s">
        <v>1560</v>
      </c>
      <c r="CW964" t="str">
        <f>"18047989889"</f>
        <v>18047989889</v>
      </c>
      <c r="CX964" t="s">
        <v>3634</v>
      </c>
      <c r="CY964" t="s">
        <v>124</v>
      </c>
      <c r="CZ964" t="s">
        <v>126</v>
      </c>
      <c r="DA964" t="s">
        <v>113</v>
      </c>
      <c r="DB964" t="s">
        <v>113</v>
      </c>
      <c r="DC964" t="s">
        <v>121</v>
      </c>
      <c r="DD964" t="s">
        <v>113</v>
      </c>
      <c r="DE964" t="s">
        <v>1548</v>
      </c>
      <c r="DF964" t="s">
        <v>1549</v>
      </c>
      <c r="DG964" t="s">
        <v>931</v>
      </c>
      <c r="DH964" t="s">
        <v>1554</v>
      </c>
      <c r="DI964" t="s">
        <v>1553</v>
      </c>
    </row>
    <row r="965" spans="1:113" ht="15" customHeight="1" x14ac:dyDescent="0.25">
      <c r="A965" t="s">
        <v>11993</v>
      </c>
      <c r="B965" t="s">
        <v>1009</v>
      </c>
      <c r="C965" s="1">
        <v>44138.725729861108</v>
      </c>
      <c r="D965" s="1">
        <v>44183</v>
      </c>
      <c r="E965" t="s">
        <v>113</v>
      </c>
      <c r="F965" t="s">
        <v>1135</v>
      </c>
      <c r="G965" t="s">
        <v>12798</v>
      </c>
      <c r="H965" t="s">
        <v>649</v>
      </c>
      <c r="I965">
        <v>25</v>
      </c>
      <c r="J965">
        <v>25</v>
      </c>
      <c r="K965" s="1">
        <v>44228</v>
      </c>
      <c r="L965" s="1">
        <v>44500</v>
      </c>
      <c r="M965" s="1">
        <v>44228</v>
      </c>
      <c r="N965" s="1">
        <v>44500</v>
      </c>
      <c r="O965" t="s">
        <v>132</v>
      </c>
      <c r="P965" t="s">
        <v>11994</v>
      </c>
      <c r="Q965" t="s">
        <v>124</v>
      </c>
      <c r="R965" t="s">
        <v>11995</v>
      </c>
      <c r="S965" t="s">
        <v>124</v>
      </c>
      <c r="T965" t="s">
        <v>11996</v>
      </c>
      <c r="U965" t="s">
        <v>1933</v>
      </c>
      <c r="V965" s="3">
        <v>62061</v>
      </c>
      <c r="W965" t="s">
        <v>117</v>
      </c>
      <c r="X965" t="s">
        <v>124</v>
      </c>
      <c r="Y965">
        <v>16185419516</v>
      </c>
      <c r="Z965">
        <v>0</v>
      </c>
      <c r="AA965">
        <v>711190</v>
      </c>
      <c r="AB965" t="s">
        <v>11997</v>
      </c>
      <c r="AC965" t="s">
        <v>4299</v>
      </c>
      <c r="AD965" t="s">
        <v>7574</v>
      </c>
      <c r="AE965" t="s">
        <v>263</v>
      </c>
      <c r="AF965" t="s">
        <v>11995</v>
      </c>
      <c r="AG965" t="s">
        <v>124</v>
      </c>
      <c r="AH965" t="s">
        <v>11996</v>
      </c>
      <c r="AI965" t="s">
        <v>1933</v>
      </c>
      <c r="AJ965" s="3">
        <v>62061</v>
      </c>
      <c r="AK965" t="s">
        <v>117</v>
      </c>
      <c r="AM965">
        <v>16185419517</v>
      </c>
      <c r="AN965">
        <v>0</v>
      </c>
      <c r="AO965" t="s">
        <v>11998</v>
      </c>
      <c r="AP965" t="s">
        <v>239</v>
      </c>
      <c r="AQ965" t="s">
        <v>991</v>
      </c>
      <c r="AR965" t="s">
        <v>992</v>
      </c>
      <c r="AS965" t="s">
        <v>993</v>
      </c>
      <c r="AT965" t="s">
        <v>994</v>
      </c>
      <c r="AU965" t="s">
        <v>995</v>
      </c>
      <c r="AV965" t="s">
        <v>996</v>
      </c>
      <c r="AW965" t="s">
        <v>158</v>
      </c>
      <c r="AX965" s="3">
        <v>78550</v>
      </c>
      <c r="AY965" t="s">
        <v>117</v>
      </c>
      <c r="AZ965" t="s">
        <v>124</v>
      </c>
      <c r="BA965">
        <v>19564408720</v>
      </c>
      <c r="BB965">
        <v>0</v>
      </c>
      <c r="BC965" t="s">
        <v>1143</v>
      </c>
      <c r="BD965" t="s">
        <v>998</v>
      </c>
      <c r="BG965" t="s">
        <v>1933</v>
      </c>
      <c r="BH965" s="1">
        <v>44132.833333333336</v>
      </c>
      <c r="BI965">
        <v>40</v>
      </c>
      <c r="BJ965">
        <v>8</v>
      </c>
      <c r="BK965">
        <v>0</v>
      </c>
      <c r="BL965">
        <v>0</v>
      </c>
      <c r="BM965">
        <v>8</v>
      </c>
      <c r="BN965">
        <v>8</v>
      </c>
      <c r="BO965">
        <v>8</v>
      </c>
      <c r="BP965">
        <v>8</v>
      </c>
      <c r="BQ965" t="str">
        <f>"1:00 PM"</f>
        <v>1:00 PM</v>
      </c>
      <c r="BR965" t="str">
        <f>"10:00 PM"</f>
        <v>10:00 PM</v>
      </c>
      <c r="BS965" t="s">
        <v>120</v>
      </c>
      <c r="BT965">
        <v>0</v>
      </c>
      <c r="BU965">
        <v>0</v>
      </c>
      <c r="BV965" t="s">
        <v>113</v>
      </c>
      <c r="BW965">
        <v>0</v>
      </c>
      <c r="BX965" t="s">
        <v>999</v>
      </c>
      <c r="BY965" t="s">
        <v>11995</v>
      </c>
      <c r="CA965" t="s">
        <v>11996</v>
      </c>
      <c r="CB965" t="s">
        <v>1933</v>
      </c>
      <c r="CC965" s="3">
        <v>62061</v>
      </c>
      <c r="CD965" t="s">
        <v>807</v>
      </c>
      <c r="CE965" t="s">
        <v>1056</v>
      </c>
      <c r="CF965" s="4">
        <v>9.43</v>
      </c>
      <c r="CG965" s="4">
        <v>14.54</v>
      </c>
      <c r="CH965" s="4">
        <v>0</v>
      </c>
      <c r="CI965" s="4">
        <v>0</v>
      </c>
      <c r="CJ965" t="s">
        <v>123</v>
      </c>
      <c r="CK965" t="s">
        <v>1004</v>
      </c>
      <c r="CL965" t="s">
        <v>11999</v>
      </c>
      <c r="CO965" t="s">
        <v>124</v>
      </c>
      <c r="CP965" t="s">
        <v>121</v>
      </c>
      <c r="CQ965" t="s">
        <v>121</v>
      </c>
      <c r="CR965" t="s">
        <v>113</v>
      </c>
      <c r="CS965" t="s">
        <v>121</v>
      </c>
      <c r="CT965" t="s">
        <v>121</v>
      </c>
      <c r="CU965" t="s">
        <v>121</v>
      </c>
      <c r="CV965" t="s">
        <v>4939</v>
      </c>
      <c r="CW965" t="str">
        <f>"16185419517"</f>
        <v>16185419517</v>
      </c>
      <c r="CX965" t="s">
        <v>11998</v>
      </c>
      <c r="CY965" t="s">
        <v>12000</v>
      </c>
      <c r="CZ965" t="s">
        <v>126</v>
      </c>
      <c r="DA965" t="s">
        <v>113</v>
      </c>
      <c r="DB965" t="s">
        <v>121</v>
      </c>
      <c r="DC965" t="s">
        <v>121</v>
      </c>
      <c r="DD965" t="s">
        <v>113</v>
      </c>
    </row>
    <row r="966" spans="1:113" ht="15" customHeight="1" x14ac:dyDescent="0.25">
      <c r="A966" t="s">
        <v>2649</v>
      </c>
      <c r="B966" t="s">
        <v>1009</v>
      </c>
      <c r="C966" s="1">
        <v>44138.726046990741</v>
      </c>
      <c r="D966" s="1">
        <v>44180</v>
      </c>
      <c r="E966" t="s">
        <v>113</v>
      </c>
      <c r="F966" t="s">
        <v>587</v>
      </c>
      <c r="G966" t="s">
        <v>12786</v>
      </c>
      <c r="H966" t="s">
        <v>131</v>
      </c>
      <c r="I966">
        <v>33</v>
      </c>
      <c r="J966">
        <v>33</v>
      </c>
      <c r="K966" s="1">
        <v>44228</v>
      </c>
      <c r="L966" s="1">
        <v>44530</v>
      </c>
      <c r="M966" s="1">
        <v>44228</v>
      </c>
      <c r="N966" s="1">
        <v>44530</v>
      </c>
      <c r="O966" t="s">
        <v>115</v>
      </c>
      <c r="P966" t="s">
        <v>2650</v>
      </c>
      <c r="R966" t="s">
        <v>2651</v>
      </c>
      <c r="T966" t="s">
        <v>1255</v>
      </c>
      <c r="U966" t="s">
        <v>541</v>
      </c>
      <c r="V966" s="3">
        <v>70806</v>
      </c>
      <c r="W966" t="s">
        <v>117</v>
      </c>
      <c r="Y966">
        <v>12252468230</v>
      </c>
      <c r="AA966">
        <v>56173</v>
      </c>
      <c r="AB966" t="s">
        <v>2652</v>
      </c>
      <c r="AC966" t="s">
        <v>268</v>
      </c>
      <c r="AE966" t="s">
        <v>2653</v>
      </c>
      <c r="AF966" t="s">
        <v>2651</v>
      </c>
      <c r="AH966" t="s">
        <v>1255</v>
      </c>
      <c r="AI966" t="s">
        <v>541</v>
      </c>
      <c r="AJ966" s="3">
        <v>70806</v>
      </c>
      <c r="AK966" t="s">
        <v>117</v>
      </c>
      <c r="AM966">
        <v>12252468230</v>
      </c>
      <c r="AO966" t="s">
        <v>517</v>
      </c>
      <c r="AP966" t="s">
        <v>239</v>
      </c>
      <c r="AQ966" t="s">
        <v>1258</v>
      </c>
      <c r="AR966" t="s">
        <v>164</v>
      </c>
      <c r="AS966" t="s">
        <v>972</v>
      </c>
      <c r="AT966" t="s">
        <v>1259</v>
      </c>
      <c r="AU966" t="s">
        <v>1260</v>
      </c>
      <c r="AV966" t="s">
        <v>329</v>
      </c>
      <c r="AW966" t="s">
        <v>158</v>
      </c>
      <c r="AX966" s="3">
        <v>75231</v>
      </c>
      <c r="AY966" t="s">
        <v>117</v>
      </c>
      <c r="BA966">
        <v>12145265665</v>
      </c>
      <c r="BC966" t="s">
        <v>1261</v>
      </c>
      <c r="BD966" t="s">
        <v>1262</v>
      </c>
      <c r="BG966" t="s">
        <v>541</v>
      </c>
      <c r="BH966" s="1">
        <v>44137.791666666664</v>
      </c>
      <c r="BI966">
        <v>40</v>
      </c>
      <c r="BJ966">
        <v>0</v>
      </c>
      <c r="BK966">
        <v>8</v>
      </c>
      <c r="BL966">
        <v>8</v>
      </c>
      <c r="BM966">
        <v>8</v>
      </c>
      <c r="BN966">
        <v>8</v>
      </c>
      <c r="BO966">
        <v>8</v>
      </c>
      <c r="BP966">
        <v>0</v>
      </c>
      <c r="BQ966" t="str">
        <f>"7:00 AM"</f>
        <v>7:00 AM</v>
      </c>
      <c r="BR966" t="str">
        <f>"4:00 PM"</f>
        <v>4:00 PM</v>
      </c>
      <c r="BS966" t="s">
        <v>120</v>
      </c>
      <c r="BT966">
        <v>0</v>
      </c>
      <c r="BU966">
        <v>0</v>
      </c>
      <c r="BV966" t="s">
        <v>113</v>
      </c>
      <c r="BW966">
        <v>0</v>
      </c>
      <c r="BX966" t="s">
        <v>2654</v>
      </c>
      <c r="BY966" t="s">
        <v>2651</v>
      </c>
      <c r="CA966" t="s">
        <v>1255</v>
      </c>
      <c r="CB966" t="s">
        <v>541</v>
      </c>
      <c r="CC966" s="3">
        <v>70806</v>
      </c>
      <c r="CD966" t="s">
        <v>1265</v>
      </c>
      <c r="CE966" t="s">
        <v>1266</v>
      </c>
      <c r="CF966" s="4">
        <v>14.6</v>
      </c>
      <c r="CH966" s="4">
        <v>21.9</v>
      </c>
      <c r="CJ966" t="s">
        <v>123</v>
      </c>
      <c r="CK966" t="s">
        <v>1267</v>
      </c>
      <c r="CL966" t="s">
        <v>2655</v>
      </c>
      <c r="CO966" t="s">
        <v>124</v>
      </c>
      <c r="CP966" t="s">
        <v>121</v>
      </c>
      <c r="CQ966" t="s">
        <v>121</v>
      </c>
      <c r="CR966" t="s">
        <v>121</v>
      </c>
      <c r="CS966" t="s">
        <v>121</v>
      </c>
      <c r="CT966" t="s">
        <v>121</v>
      </c>
      <c r="CU966" t="s">
        <v>121</v>
      </c>
      <c r="CV966" t="s">
        <v>2656</v>
      </c>
      <c r="CW966" t="str">
        <f>"12252468639"</f>
        <v>12252468639</v>
      </c>
      <c r="CX966" t="s">
        <v>124</v>
      </c>
      <c r="CY966" t="s">
        <v>1133</v>
      </c>
      <c r="CZ966" t="s">
        <v>126</v>
      </c>
      <c r="DA966" t="s">
        <v>113</v>
      </c>
      <c r="DB966" t="s">
        <v>113</v>
      </c>
      <c r="DC966" t="s">
        <v>121</v>
      </c>
      <c r="DD966" t="s">
        <v>113</v>
      </c>
      <c r="DE966" t="s">
        <v>1271</v>
      </c>
      <c r="DF966" t="s">
        <v>1272</v>
      </c>
      <c r="DH966" t="s">
        <v>1262</v>
      </c>
      <c r="DI966" t="s">
        <v>1261</v>
      </c>
    </row>
    <row r="967" spans="1:113" ht="15" customHeight="1" x14ac:dyDescent="0.25">
      <c r="A967" t="s">
        <v>5078</v>
      </c>
      <c r="B967" t="s">
        <v>129</v>
      </c>
      <c r="C967" s="1">
        <v>44138.730453935183</v>
      </c>
      <c r="D967" s="1">
        <v>44179</v>
      </c>
      <c r="E967" t="s">
        <v>113</v>
      </c>
      <c r="F967" t="s">
        <v>5079</v>
      </c>
      <c r="G967" t="s">
        <v>12805</v>
      </c>
      <c r="H967" t="s">
        <v>1234</v>
      </c>
      <c r="I967">
        <v>15</v>
      </c>
      <c r="J967">
        <v>15</v>
      </c>
      <c r="K967" s="1">
        <v>44228</v>
      </c>
      <c r="L967" s="1">
        <v>44530</v>
      </c>
      <c r="M967" s="1">
        <v>44228</v>
      </c>
      <c r="N967" s="1">
        <v>44530</v>
      </c>
      <c r="O967" t="s">
        <v>115</v>
      </c>
      <c r="P967" t="s">
        <v>1235</v>
      </c>
      <c r="R967" t="s">
        <v>5080</v>
      </c>
      <c r="T967" t="s">
        <v>5081</v>
      </c>
      <c r="U967" t="s">
        <v>204</v>
      </c>
      <c r="V967" s="3">
        <v>41002</v>
      </c>
      <c r="W967" t="s">
        <v>117</v>
      </c>
      <c r="Y967">
        <v>18039578989</v>
      </c>
      <c r="AA967">
        <v>561730</v>
      </c>
      <c r="AB967" t="s">
        <v>1238</v>
      </c>
      <c r="AC967" t="s">
        <v>1239</v>
      </c>
      <c r="AD967" t="s">
        <v>124</v>
      </c>
      <c r="AE967" t="s">
        <v>1240</v>
      </c>
      <c r="AF967" t="s">
        <v>1241</v>
      </c>
      <c r="AH967" t="s">
        <v>215</v>
      </c>
      <c r="AI967" t="s">
        <v>591</v>
      </c>
      <c r="AJ967" s="3">
        <v>29072</v>
      </c>
      <c r="AK967" t="s">
        <v>117</v>
      </c>
      <c r="AM967">
        <v>18039578989</v>
      </c>
      <c r="AO967" t="s">
        <v>1242</v>
      </c>
      <c r="AP967" t="s">
        <v>141</v>
      </c>
      <c r="AQ967" t="s">
        <v>1243</v>
      </c>
      <c r="AR967" t="s">
        <v>1244</v>
      </c>
      <c r="AS967" t="s">
        <v>1245</v>
      </c>
      <c r="AT967" t="s">
        <v>1246</v>
      </c>
      <c r="AV967" t="s">
        <v>215</v>
      </c>
      <c r="AW967" t="s">
        <v>204</v>
      </c>
      <c r="AX967" s="3">
        <v>40508</v>
      </c>
      <c r="AY967" t="s">
        <v>117</v>
      </c>
      <c r="BA967">
        <v>18592687705</v>
      </c>
      <c r="BC967" t="s">
        <v>1247</v>
      </c>
      <c r="BD967" t="s">
        <v>1248</v>
      </c>
      <c r="BE967" t="s">
        <v>204</v>
      </c>
      <c r="BF967" t="s">
        <v>218</v>
      </c>
      <c r="BG967" t="s">
        <v>204</v>
      </c>
      <c r="BH967" s="1">
        <v>44137.791666666664</v>
      </c>
      <c r="BI967">
        <v>35</v>
      </c>
      <c r="BJ967">
        <v>0</v>
      </c>
      <c r="BK967">
        <v>7</v>
      </c>
      <c r="BL967">
        <v>7</v>
      </c>
      <c r="BM967">
        <v>7</v>
      </c>
      <c r="BN967">
        <v>7</v>
      </c>
      <c r="BO967">
        <v>7</v>
      </c>
      <c r="BP967">
        <v>0</v>
      </c>
      <c r="BQ967" t="str">
        <f>"8:00 AM"</f>
        <v>8:00 AM</v>
      </c>
      <c r="BR967" t="str">
        <f>"3:00 PM"</f>
        <v>3:00 PM</v>
      </c>
      <c r="BS967" t="s">
        <v>120</v>
      </c>
      <c r="BT967">
        <v>0</v>
      </c>
      <c r="BU967">
        <v>0</v>
      </c>
      <c r="BV967" t="s">
        <v>113</v>
      </c>
      <c r="BW967">
        <v>0</v>
      </c>
      <c r="BX967" t="s">
        <v>120</v>
      </c>
      <c r="BY967" t="s">
        <v>5080</v>
      </c>
      <c r="CA967" t="s">
        <v>5081</v>
      </c>
      <c r="CB967" t="s">
        <v>204</v>
      </c>
      <c r="CC967" s="3">
        <v>41002</v>
      </c>
      <c r="CD967" t="s">
        <v>5082</v>
      </c>
      <c r="CE967" t="s">
        <v>2279</v>
      </c>
      <c r="CF967" s="4">
        <v>19.45</v>
      </c>
      <c r="CG967" s="4">
        <v>19.45</v>
      </c>
      <c r="CH967" s="4">
        <v>29.18</v>
      </c>
      <c r="CI967" s="4">
        <v>29.18</v>
      </c>
      <c r="CJ967" t="s">
        <v>123</v>
      </c>
      <c r="CK967" t="s">
        <v>120</v>
      </c>
      <c r="CL967" t="s">
        <v>5083</v>
      </c>
      <c r="CO967" t="s">
        <v>124</v>
      </c>
      <c r="CP967" t="s">
        <v>121</v>
      </c>
      <c r="CQ967" t="s">
        <v>121</v>
      </c>
      <c r="CR967" t="s">
        <v>121</v>
      </c>
      <c r="CS967" t="s">
        <v>121</v>
      </c>
      <c r="CT967" t="s">
        <v>121</v>
      </c>
      <c r="CU967" t="s">
        <v>113</v>
      </c>
      <c r="CV967" t="s">
        <v>120</v>
      </c>
      <c r="CW967" t="str">
        <f>"18039578989"</f>
        <v>18039578989</v>
      </c>
      <c r="CX967" t="s">
        <v>1242</v>
      </c>
      <c r="CY967" t="s">
        <v>124</v>
      </c>
      <c r="CZ967" t="s">
        <v>126</v>
      </c>
      <c r="DA967" t="s">
        <v>113</v>
      </c>
      <c r="DB967" t="s">
        <v>113</v>
      </c>
      <c r="DC967" t="s">
        <v>121</v>
      </c>
      <c r="DD967" t="s">
        <v>113</v>
      </c>
    </row>
    <row r="968" spans="1:113" ht="15" customHeight="1" x14ac:dyDescent="0.25">
      <c r="A968" t="s">
        <v>1460</v>
      </c>
      <c r="B968" t="s">
        <v>835</v>
      </c>
      <c r="C968" s="1">
        <v>44138.734607638886</v>
      </c>
      <c r="D968" s="1">
        <v>44174</v>
      </c>
      <c r="E968" t="s">
        <v>113</v>
      </c>
      <c r="F968" t="s">
        <v>156</v>
      </c>
      <c r="G968" t="s">
        <v>12786</v>
      </c>
      <c r="H968" t="s">
        <v>131</v>
      </c>
      <c r="I968">
        <v>40</v>
      </c>
      <c r="K968" s="1">
        <v>44213</v>
      </c>
      <c r="L968" s="1">
        <v>44516</v>
      </c>
      <c r="O968" t="s">
        <v>115</v>
      </c>
      <c r="P968" t="s">
        <v>1461</v>
      </c>
      <c r="R968" t="s">
        <v>1462</v>
      </c>
      <c r="T968" t="s">
        <v>1317</v>
      </c>
      <c r="U968" t="s">
        <v>158</v>
      </c>
      <c r="V968" s="3">
        <v>77041</v>
      </c>
      <c r="W968" t="s">
        <v>117</v>
      </c>
      <c r="Y968">
        <v>17134661822</v>
      </c>
      <c r="AA968">
        <v>561730</v>
      </c>
      <c r="AB968" t="s">
        <v>1463</v>
      </c>
      <c r="AC968" t="s">
        <v>1158</v>
      </c>
      <c r="AE968" t="s">
        <v>291</v>
      </c>
      <c r="AF968" t="s">
        <v>1464</v>
      </c>
      <c r="AH968" t="s">
        <v>1317</v>
      </c>
      <c r="AI968" t="s">
        <v>158</v>
      </c>
      <c r="AJ968" s="3">
        <v>77041</v>
      </c>
      <c r="AK968" t="s">
        <v>117</v>
      </c>
      <c r="AM968">
        <v>18323980128</v>
      </c>
      <c r="AO968" t="s">
        <v>124</v>
      </c>
      <c r="AP968" t="s">
        <v>141</v>
      </c>
      <c r="AQ968" t="s">
        <v>162</v>
      </c>
      <c r="AR968" t="s">
        <v>163</v>
      </c>
      <c r="AS968" t="s">
        <v>164</v>
      </c>
      <c r="AT968" t="s">
        <v>1465</v>
      </c>
      <c r="AU968" t="s">
        <v>1466</v>
      </c>
      <c r="AV968" t="s">
        <v>157</v>
      </c>
      <c r="AW968" t="s">
        <v>158</v>
      </c>
      <c r="AX968" s="3">
        <v>78746</v>
      </c>
      <c r="AY968" t="s">
        <v>117</v>
      </c>
      <c r="BA968">
        <v>15123470007</v>
      </c>
      <c r="BC968" t="s">
        <v>167</v>
      </c>
      <c r="BD968" t="s">
        <v>401</v>
      </c>
      <c r="BE968" t="s">
        <v>158</v>
      </c>
      <c r="BF968" t="s">
        <v>402</v>
      </c>
      <c r="BG968" t="s">
        <v>158</v>
      </c>
      <c r="BH968" s="1">
        <v>44137.791666666664</v>
      </c>
      <c r="BI968">
        <v>40</v>
      </c>
      <c r="BJ968">
        <v>0</v>
      </c>
      <c r="BK968">
        <v>8</v>
      </c>
      <c r="BL968">
        <v>8</v>
      </c>
      <c r="BM968">
        <v>8</v>
      </c>
      <c r="BN968">
        <v>8</v>
      </c>
      <c r="BO968">
        <v>8</v>
      </c>
      <c r="BP968">
        <v>0</v>
      </c>
      <c r="BQ968" t="str">
        <f>"6:00 AM"</f>
        <v>6:00 AM</v>
      </c>
      <c r="BR968" t="str">
        <f>"3:00 PM"</f>
        <v>3:00 PM</v>
      </c>
      <c r="BS968" t="s">
        <v>120</v>
      </c>
      <c r="BT968">
        <v>0</v>
      </c>
      <c r="BU968">
        <v>2</v>
      </c>
      <c r="BV968" t="s">
        <v>113</v>
      </c>
      <c r="BW968">
        <v>0</v>
      </c>
      <c r="BX968" t="s">
        <v>1467</v>
      </c>
      <c r="BY968" t="s">
        <v>1464</v>
      </c>
      <c r="CA968" t="s">
        <v>1317</v>
      </c>
      <c r="CB968" t="s">
        <v>158</v>
      </c>
      <c r="CC968" s="3">
        <v>77041</v>
      </c>
      <c r="CD968" t="s">
        <v>1325</v>
      </c>
      <c r="CE968" t="s">
        <v>1326</v>
      </c>
      <c r="CF968" s="4">
        <v>14.04</v>
      </c>
      <c r="CG968" s="4">
        <v>25</v>
      </c>
      <c r="CH968" s="4">
        <v>21.06</v>
      </c>
      <c r="CI968" s="4">
        <v>37.5</v>
      </c>
      <c r="CJ968" t="s">
        <v>123</v>
      </c>
      <c r="CK968" t="s">
        <v>1468</v>
      </c>
      <c r="CL968" t="s">
        <v>1469</v>
      </c>
      <c r="CO968" t="s">
        <v>124</v>
      </c>
      <c r="CP968" t="s">
        <v>121</v>
      </c>
      <c r="CQ968" t="s">
        <v>121</v>
      </c>
      <c r="CR968" t="s">
        <v>121</v>
      </c>
      <c r="CS968" t="s">
        <v>121</v>
      </c>
      <c r="CT968" t="s">
        <v>121</v>
      </c>
      <c r="CU968" t="s">
        <v>121</v>
      </c>
      <c r="CV968" s="2" t="s">
        <v>1470</v>
      </c>
      <c r="CW968" t="str">
        <f>"18323980128"</f>
        <v>18323980128</v>
      </c>
      <c r="CX968" t="s">
        <v>1471</v>
      </c>
      <c r="CY968" t="s">
        <v>124</v>
      </c>
      <c r="CZ968" t="s">
        <v>126</v>
      </c>
      <c r="DA968" t="s">
        <v>113</v>
      </c>
      <c r="DB968" t="s">
        <v>113</v>
      </c>
      <c r="DC968" t="s">
        <v>121</v>
      </c>
      <c r="DD968" t="s">
        <v>113</v>
      </c>
    </row>
    <row r="969" spans="1:113" ht="15" customHeight="1" x14ac:dyDescent="0.25">
      <c r="A969" t="s">
        <v>11416</v>
      </c>
      <c r="B969" t="s">
        <v>835</v>
      </c>
      <c r="C969" s="1">
        <v>44138.735172337962</v>
      </c>
      <c r="D969" s="1">
        <v>44176</v>
      </c>
      <c r="E969" t="s">
        <v>113</v>
      </c>
      <c r="F969" t="s">
        <v>587</v>
      </c>
      <c r="G969" t="s">
        <v>12786</v>
      </c>
      <c r="H969" t="s">
        <v>131</v>
      </c>
      <c r="I969">
        <v>5</v>
      </c>
      <c r="K969" s="1">
        <v>44228</v>
      </c>
      <c r="L969" s="1">
        <v>44530</v>
      </c>
      <c r="O969" t="s">
        <v>115</v>
      </c>
      <c r="P969" t="s">
        <v>11417</v>
      </c>
      <c r="Q969" t="s">
        <v>8796</v>
      </c>
      <c r="R969" t="s">
        <v>11418</v>
      </c>
      <c r="T969" t="s">
        <v>11419</v>
      </c>
      <c r="U969" t="s">
        <v>591</v>
      </c>
      <c r="V969" s="3">
        <v>29418</v>
      </c>
      <c r="W969" t="s">
        <v>117</v>
      </c>
      <c r="Y969">
        <v>18438554116</v>
      </c>
      <c r="AA969">
        <v>56173</v>
      </c>
      <c r="AB969" t="s">
        <v>7978</v>
      </c>
      <c r="AC969" t="s">
        <v>7979</v>
      </c>
      <c r="AE969" t="s">
        <v>2716</v>
      </c>
      <c r="AF969" t="s">
        <v>11420</v>
      </c>
      <c r="AH969" t="s">
        <v>11419</v>
      </c>
      <c r="AI969" t="s">
        <v>591</v>
      </c>
      <c r="AJ969" s="3">
        <v>29418</v>
      </c>
      <c r="AK969" t="s">
        <v>117</v>
      </c>
      <c r="AM969">
        <v>18438554116</v>
      </c>
      <c r="AO969" t="s">
        <v>124</v>
      </c>
      <c r="AP969" t="s">
        <v>239</v>
      </c>
      <c r="AQ969" t="s">
        <v>1716</v>
      </c>
      <c r="AR969" t="s">
        <v>1717</v>
      </c>
      <c r="AS969" t="s">
        <v>144</v>
      </c>
      <c r="AT969" t="s">
        <v>11421</v>
      </c>
      <c r="AV969" t="s">
        <v>315</v>
      </c>
      <c r="AW969" t="s">
        <v>158</v>
      </c>
      <c r="AX969" s="3">
        <v>75206</v>
      </c>
      <c r="AY969" t="s">
        <v>117</v>
      </c>
      <c r="BA969">
        <v>12145265665</v>
      </c>
      <c r="BC969" t="s">
        <v>1719</v>
      </c>
      <c r="BD969" t="s">
        <v>1720</v>
      </c>
      <c r="BG969" t="s">
        <v>591</v>
      </c>
      <c r="BH969" s="1">
        <v>44137.791666666664</v>
      </c>
      <c r="BI969">
        <v>40</v>
      </c>
      <c r="BJ969">
        <v>0</v>
      </c>
      <c r="BK969">
        <v>8</v>
      </c>
      <c r="BL969">
        <v>8</v>
      </c>
      <c r="BM969">
        <v>8</v>
      </c>
      <c r="BN969">
        <v>8</v>
      </c>
      <c r="BO969">
        <v>8</v>
      </c>
      <c r="BP969">
        <v>0</v>
      </c>
      <c r="BQ969" t="str">
        <f>"8:00 AM"</f>
        <v>8:00 AM</v>
      </c>
      <c r="BR969" t="str">
        <f>"5:00 AM"</f>
        <v>5:00 AM</v>
      </c>
      <c r="BS969" t="s">
        <v>120</v>
      </c>
      <c r="BT969">
        <v>0</v>
      </c>
      <c r="BU969">
        <v>0</v>
      </c>
      <c r="BV969" t="s">
        <v>113</v>
      </c>
      <c r="BW969">
        <v>0</v>
      </c>
      <c r="BX969" s="2" t="s">
        <v>11422</v>
      </c>
      <c r="BY969" t="s">
        <v>11418</v>
      </c>
      <c r="CA969" t="s">
        <v>11419</v>
      </c>
      <c r="CB969" t="s">
        <v>591</v>
      </c>
      <c r="CC969" s="3">
        <v>29418</v>
      </c>
      <c r="CD969" t="s">
        <v>11423</v>
      </c>
      <c r="CE969" t="s">
        <v>11424</v>
      </c>
      <c r="CF969" s="4">
        <v>14.4</v>
      </c>
      <c r="CH969" s="4">
        <v>21.6</v>
      </c>
      <c r="CJ969" t="s">
        <v>123</v>
      </c>
      <c r="CK969" t="s">
        <v>1724</v>
      </c>
      <c r="CL969" t="s">
        <v>11425</v>
      </c>
      <c r="CO969" t="s">
        <v>124</v>
      </c>
      <c r="CP969" t="s">
        <v>121</v>
      </c>
      <c r="CQ969" t="s">
        <v>121</v>
      </c>
      <c r="CR969" t="s">
        <v>121</v>
      </c>
      <c r="CS969" t="s">
        <v>121</v>
      </c>
      <c r="CT969" t="s">
        <v>121</v>
      </c>
      <c r="CU969" t="s">
        <v>121</v>
      </c>
      <c r="CV969" t="s">
        <v>11426</v>
      </c>
      <c r="CW969" t="str">
        <f>"19724189557"</f>
        <v>19724189557</v>
      </c>
      <c r="CX969" t="s">
        <v>124</v>
      </c>
      <c r="CY969" t="s">
        <v>11427</v>
      </c>
      <c r="CZ969" t="s">
        <v>126</v>
      </c>
      <c r="DA969" t="s">
        <v>113</v>
      </c>
      <c r="DB969" t="s">
        <v>113</v>
      </c>
      <c r="DC969" t="s">
        <v>121</v>
      </c>
      <c r="DD969" t="s">
        <v>113</v>
      </c>
      <c r="DE969" t="s">
        <v>1728</v>
      </c>
      <c r="DF969" t="s">
        <v>1729</v>
      </c>
      <c r="DH969" t="s">
        <v>1720</v>
      </c>
      <c r="DI969" t="s">
        <v>1730</v>
      </c>
    </row>
    <row r="970" spans="1:113" ht="15" customHeight="1" x14ac:dyDescent="0.25">
      <c r="A970" t="s">
        <v>1232</v>
      </c>
      <c r="B970" t="s">
        <v>129</v>
      </c>
      <c r="C970" s="1">
        <v>44138.793013657407</v>
      </c>
      <c r="D970" s="1">
        <v>44182</v>
      </c>
      <c r="E970" t="s">
        <v>113</v>
      </c>
      <c r="F970" t="s">
        <v>1233</v>
      </c>
      <c r="G970" t="s">
        <v>12805</v>
      </c>
      <c r="H970" t="s">
        <v>1234</v>
      </c>
      <c r="I970">
        <v>10</v>
      </c>
      <c r="J970">
        <v>10</v>
      </c>
      <c r="K970" s="1">
        <v>44228</v>
      </c>
      <c r="L970" s="1">
        <v>44530</v>
      </c>
      <c r="M970" s="1">
        <v>44228</v>
      </c>
      <c r="N970" s="1">
        <v>44530</v>
      </c>
      <c r="O970" t="s">
        <v>115</v>
      </c>
      <c r="P970" t="s">
        <v>1235</v>
      </c>
      <c r="R970" t="s">
        <v>1236</v>
      </c>
      <c r="T970" t="s">
        <v>1237</v>
      </c>
      <c r="U970" t="s">
        <v>348</v>
      </c>
      <c r="V970" s="3">
        <v>30012</v>
      </c>
      <c r="W970" t="s">
        <v>117</v>
      </c>
      <c r="Y970">
        <v>18039578989</v>
      </c>
      <c r="AA970">
        <v>561730</v>
      </c>
      <c r="AB970" t="s">
        <v>1238</v>
      </c>
      <c r="AC970" t="s">
        <v>1239</v>
      </c>
      <c r="AD970" t="s">
        <v>124</v>
      </c>
      <c r="AE970" t="s">
        <v>1240</v>
      </c>
      <c r="AF970" t="s">
        <v>1241</v>
      </c>
      <c r="AH970" t="s">
        <v>215</v>
      </c>
      <c r="AI970" t="s">
        <v>591</v>
      </c>
      <c r="AJ970" s="3">
        <v>29072</v>
      </c>
      <c r="AK970" t="s">
        <v>117</v>
      </c>
      <c r="AM970">
        <v>18039578989</v>
      </c>
      <c r="AO970" t="s">
        <v>1242</v>
      </c>
      <c r="AP970" t="s">
        <v>141</v>
      </c>
      <c r="AQ970" t="s">
        <v>1243</v>
      </c>
      <c r="AR970" t="s">
        <v>1244</v>
      </c>
      <c r="AS970" t="s">
        <v>1245</v>
      </c>
      <c r="AT970" t="s">
        <v>1246</v>
      </c>
      <c r="AV970" t="s">
        <v>215</v>
      </c>
      <c r="AW970" t="s">
        <v>204</v>
      </c>
      <c r="AX970" s="3">
        <v>40508</v>
      </c>
      <c r="AY970" t="s">
        <v>117</v>
      </c>
      <c r="BA970">
        <v>18592687705</v>
      </c>
      <c r="BC970" t="s">
        <v>1247</v>
      </c>
      <c r="BD970" t="s">
        <v>1248</v>
      </c>
      <c r="BE970" t="s">
        <v>204</v>
      </c>
      <c r="BF970" t="s">
        <v>218</v>
      </c>
      <c r="BG970" t="s">
        <v>348</v>
      </c>
      <c r="BH970" s="1">
        <v>44137.791666666664</v>
      </c>
      <c r="BI970">
        <v>35</v>
      </c>
      <c r="BJ970">
        <v>0</v>
      </c>
      <c r="BK970">
        <v>7</v>
      </c>
      <c r="BL970">
        <v>7</v>
      </c>
      <c r="BM970">
        <v>7</v>
      </c>
      <c r="BN970">
        <v>7</v>
      </c>
      <c r="BO970">
        <v>7</v>
      </c>
      <c r="BP970">
        <v>0</v>
      </c>
      <c r="BQ970" t="str">
        <f>"8:00 AM"</f>
        <v>8:00 AM</v>
      </c>
      <c r="BR970" t="str">
        <f>"3:00 PM"</f>
        <v>3:00 PM</v>
      </c>
      <c r="BS970" t="s">
        <v>120</v>
      </c>
      <c r="BT970">
        <v>0</v>
      </c>
      <c r="BU970">
        <v>0</v>
      </c>
      <c r="BV970" t="s">
        <v>113</v>
      </c>
      <c r="BW970">
        <v>0</v>
      </c>
      <c r="BX970" t="s">
        <v>120</v>
      </c>
      <c r="BY970" t="s">
        <v>1236</v>
      </c>
      <c r="CA970" t="s">
        <v>1237</v>
      </c>
      <c r="CB970" t="s">
        <v>348</v>
      </c>
      <c r="CC970" s="3">
        <v>30012</v>
      </c>
      <c r="CD970" t="s">
        <v>1249</v>
      </c>
      <c r="CE970" t="s">
        <v>1250</v>
      </c>
      <c r="CF970" s="4">
        <v>16.47</v>
      </c>
      <c r="CG970" s="4">
        <v>16.47</v>
      </c>
      <c r="CH970" s="4">
        <v>24.71</v>
      </c>
      <c r="CI970" s="4">
        <v>24.71</v>
      </c>
      <c r="CJ970" t="s">
        <v>123</v>
      </c>
      <c r="CK970" t="s">
        <v>120</v>
      </c>
      <c r="CL970" t="s">
        <v>1251</v>
      </c>
      <c r="CO970" t="s">
        <v>124</v>
      </c>
      <c r="CP970" t="s">
        <v>121</v>
      </c>
      <c r="CQ970" t="s">
        <v>121</v>
      </c>
      <c r="CR970" t="s">
        <v>121</v>
      </c>
      <c r="CS970" t="s">
        <v>121</v>
      </c>
      <c r="CT970" t="s">
        <v>121</v>
      </c>
      <c r="CU970" t="s">
        <v>113</v>
      </c>
      <c r="CV970" t="s">
        <v>120</v>
      </c>
      <c r="CW970" t="str">
        <f>"18039578989"</f>
        <v>18039578989</v>
      </c>
      <c r="CX970" t="s">
        <v>1242</v>
      </c>
      <c r="CY970" t="s">
        <v>124</v>
      </c>
      <c r="CZ970" t="s">
        <v>126</v>
      </c>
      <c r="DA970" t="s">
        <v>113</v>
      </c>
      <c r="DB970" t="s">
        <v>113</v>
      </c>
      <c r="DC970" t="s">
        <v>121</v>
      </c>
      <c r="DD970" t="s">
        <v>113</v>
      </c>
    </row>
    <row r="971" spans="1:113" ht="15" customHeight="1" x14ac:dyDescent="0.25">
      <c r="A971" t="s">
        <v>7423</v>
      </c>
      <c r="B971" t="s">
        <v>129</v>
      </c>
      <c r="C971" s="1">
        <v>44138.840502662038</v>
      </c>
      <c r="D971" s="1">
        <v>44194</v>
      </c>
      <c r="E971" t="s">
        <v>113</v>
      </c>
      <c r="F971" t="s">
        <v>156</v>
      </c>
      <c r="G971" t="s">
        <v>12786</v>
      </c>
      <c r="H971" t="s">
        <v>131</v>
      </c>
      <c r="I971">
        <v>10</v>
      </c>
      <c r="J971">
        <v>10</v>
      </c>
      <c r="K971" s="1">
        <v>44213</v>
      </c>
      <c r="L971" s="1">
        <v>44270</v>
      </c>
      <c r="M971" s="1">
        <v>44213</v>
      </c>
      <c r="N971" s="1">
        <v>44270</v>
      </c>
      <c r="O971" t="s">
        <v>132</v>
      </c>
      <c r="P971" t="s">
        <v>7424</v>
      </c>
      <c r="R971" t="s">
        <v>7425</v>
      </c>
      <c r="T971" t="s">
        <v>3338</v>
      </c>
      <c r="U971" t="s">
        <v>750</v>
      </c>
      <c r="V971" s="3">
        <v>45247</v>
      </c>
      <c r="W971" t="s">
        <v>117</v>
      </c>
      <c r="Y971">
        <v>15133854775</v>
      </c>
      <c r="AA971">
        <v>56173</v>
      </c>
      <c r="AB971" t="s">
        <v>2779</v>
      </c>
      <c r="AC971" t="s">
        <v>1158</v>
      </c>
      <c r="AE971" t="s">
        <v>161</v>
      </c>
      <c r="AF971" t="s">
        <v>7425</v>
      </c>
      <c r="AH971" t="s">
        <v>3338</v>
      </c>
      <c r="AI971" t="s">
        <v>750</v>
      </c>
      <c r="AJ971" s="3">
        <v>45247</v>
      </c>
      <c r="AK971" t="s">
        <v>117</v>
      </c>
      <c r="AM971">
        <v>15133854775</v>
      </c>
      <c r="AO971" t="s">
        <v>124</v>
      </c>
      <c r="AP971" t="s">
        <v>141</v>
      </c>
      <c r="AQ971" t="s">
        <v>162</v>
      </c>
      <c r="AR971" t="s">
        <v>163</v>
      </c>
      <c r="AS971" t="s">
        <v>164</v>
      </c>
      <c r="AT971" t="s">
        <v>165</v>
      </c>
      <c r="AU971" t="s">
        <v>166</v>
      </c>
      <c r="AV971" t="s">
        <v>157</v>
      </c>
      <c r="AW971" t="s">
        <v>158</v>
      </c>
      <c r="AX971" s="3">
        <v>78746</v>
      </c>
      <c r="AY971" t="s">
        <v>117</v>
      </c>
      <c r="BA971">
        <v>15123470007</v>
      </c>
      <c r="BC971" t="s">
        <v>167</v>
      </c>
      <c r="BD971" t="s">
        <v>168</v>
      </c>
      <c r="BE971" t="s">
        <v>158</v>
      </c>
      <c r="BF971" t="s">
        <v>2307</v>
      </c>
      <c r="BG971" t="s">
        <v>750</v>
      </c>
      <c r="BH971" s="1">
        <v>44137.791666666664</v>
      </c>
      <c r="BI971">
        <v>40</v>
      </c>
      <c r="BJ971">
        <v>0</v>
      </c>
      <c r="BK971">
        <v>8</v>
      </c>
      <c r="BL971">
        <v>8</v>
      </c>
      <c r="BM971">
        <v>8</v>
      </c>
      <c r="BN971">
        <v>8</v>
      </c>
      <c r="BO971">
        <v>8</v>
      </c>
      <c r="BP971">
        <v>0</v>
      </c>
      <c r="BQ971" t="str">
        <f>"8:00 AM"</f>
        <v>8:00 AM</v>
      </c>
      <c r="BR971" t="str">
        <f>"5:00 PM"</f>
        <v>5:00 PM</v>
      </c>
      <c r="BS971" t="s">
        <v>120</v>
      </c>
      <c r="BT971">
        <v>0</v>
      </c>
      <c r="BU971">
        <v>0</v>
      </c>
      <c r="BV971" t="s">
        <v>113</v>
      </c>
      <c r="BW971">
        <v>0</v>
      </c>
      <c r="BX971" t="s">
        <v>3825</v>
      </c>
      <c r="BY971" t="s">
        <v>7426</v>
      </c>
      <c r="CA971" t="s">
        <v>7427</v>
      </c>
      <c r="CB971" t="s">
        <v>750</v>
      </c>
      <c r="CC971" s="3">
        <v>45002</v>
      </c>
      <c r="CD971" t="s">
        <v>4316</v>
      </c>
      <c r="CE971" t="s">
        <v>2279</v>
      </c>
      <c r="CF971" s="4">
        <v>14.88</v>
      </c>
      <c r="CG971" s="4">
        <v>14.88</v>
      </c>
      <c r="CH971" s="4">
        <v>22.32</v>
      </c>
      <c r="CI971" s="4">
        <v>22.32</v>
      </c>
      <c r="CJ971" t="s">
        <v>123</v>
      </c>
      <c r="CL971" t="s">
        <v>7428</v>
      </c>
      <c r="CO971" t="s">
        <v>124</v>
      </c>
      <c r="CP971" t="s">
        <v>121</v>
      </c>
      <c r="CQ971" t="s">
        <v>121</v>
      </c>
      <c r="CR971" t="s">
        <v>121</v>
      </c>
      <c r="CS971" t="s">
        <v>121</v>
      </c>
      <c r="CT971" t="s">
        <v>121</v>
      </c>
      <c r="CU971" t="s">
        <v>121</v>
      </c>
      <c r="CV971" t="s">
        <v>7429</v>
      </c>
      <c r="CW971" t="str">
        <f>"15133854775"</f>
        <v>15133854775</v>
      </c>
      <c r="CX971" t="s">
        <v>7430</v>
      </c>
      <c r="CY971" t="s">
        <v>124</v>
      </c>
      <c r="CZ971" t="s">
        <v>126</v>
      </c>
      <c r="DA971" t="s">
        <v>113</v>
      </c>
      <c r="DB971" t="s">
        <v>113</v>
      </c>
      <c r="DC971" t="s">
        <v>121</v>
      </c>
      <c r="DD971" t="s">
        <v>113</v>
      </c>
    </row>
    <row r="972" spans="1:113" ht="15" customHeight="1" x14ac:dyDescent="0.25">
      <c r="A972" t="s">
        <v>8747</v>
      </c>
      <c r="B972" t="s">
        <v>835</v>
      </c>
      <c r="C972" s="1">
        <v>44138.840398495369</v>
      </c>
      <c r="D972" s="1">
        <v>44176</v>
      </c>
      <c r="E972" t="s">
        <v>113</v>
      </c>
      <c r="F972" t="s">
        <v>587</v>
      </c>
      <c r="G972" t="s">
        <v>12786</v>
      </c>
      <c r="H972" t="s">
        <v>131</v>
      </c>
      <c r="I972">
        <v>21</v>
      </c>
      <c r="K972" s="1">
        <v>44228</v>
      </c>
      <c r="L972" s="1">
        <v>44530</v>
      </c>
      <c r="O972" t="s">
        <v>132</v>
      </c>
      <c r="P972" t="s">
        <v>8748</v>
      </c>
      <c r="R972" t="s">
        <v>8749</v>
      </c>
      <c r="T972" t="s">
        <v>3871</v>
      </c>
      <c r="U972" t="s">
        <v>1047</v>
      </c>
      <c r="V972" s="3">
        <v>63128</v>
      </c>
      <c r="W972" t="s">
        <v>117</v>
      </c>
      <c r="Y972">
        <v>13148927733</v>
      </c>
      <c r="AA972">
        <v>56173</v>
      </c>
      <c r="AB972" t="s">
        <v>8750</v>
      </c>
      <c r="AC972" t="s">
        <v>1715</v>
      </c>
      <c r="AE972" t="s">
        <v>263</v>
      </c>
      <c r="AF972" t="s">
        <v>8751</v>
      </c>
      <c r="AH972" t="s">
        <v>3871</v>
      </c>
      <c r="AI972" t="s">
        <v>1047</v>
      </c>
      <c r="AJ972" s="3">
        <v>63128</v>
      </c>
      <c r="AK972" t="s">
        <v>117</v>
      </c>
      <c r="AM972">
        <v>13148927733</v>
      </c>
      <c r="AO972" t="s">
        <v>124</v>
      </c>
      <c r="AP972" t="s">
        <v>239</v>
      </c>
      <c r="AQ972" t="s">
        <v>1716</v>
      </c>
      <c r="AR972" t="s">
        <v>1717</v>
      </c>
      <c r="AS972" t="s">
        <v>144</v>
      </c>
      <c r="AT972" t="s">
        <v>1718</v>
      </c>
      <c r="AV972" t="s">
        <v>315</v>
      </c>
      <c r="AW972" t="s">
        <v>158</v>
      </c>
      <c r="AX972" s="3">
        <v>75231</v>
      </c>
      <c r="AY972" t="s">
        <v>117</v>
      </c>
      <c r="BA972">
        <v>12145265665</v>
      </c>
      <c r="BC972" t="s">
        <v>1719</v>
      </c>
      <c r="BD972" t="s">
        <v>1720</v>
      </c>
      <c r="BG972" t="s">
        <v>1047</v>
      </c>
      <c r="BH972" s="1">
        <v>44136.791666666664</v>
      </c>
      <c r="BI972">
        <v>40</v>
      </c>
      <c r="BJ972">
        <v>0</v>
      </c>
      <c r="BK972">
        <v>8</v>
      </c>
      <c r="BL972">
        <v>8</v>
      </c>
      <c r="BM972">
        <v>8</v>
      </c>
      <c r="BN972">
        <v>8</v>
      </c>
      <c r="BO972">
        <v>8</v>
      </c>
      <c r="BP972">
        <v>0</v>
      </c>
      <c r="BQ972" t="str">
        <f>"7:00 AM"</f>
        <v>7:00 AM</v>
      </c>
      <c r="BR972" t="str">
        <f>"4:00 PM"</f>
        <v>4:00 PM</v>
      </c>
      <c r="BS972" t="s">
        <v>120</v>
      </c>
      <c r="BT972">
        <v>0</v>
      </c>
      <c r="BU972">
        <v>0</v>
      </c>
      <c r="BV972" t="s">
        <v>113</v>
      </c>
      <c r="BW972">
        <v>0</v>
      </c>
      <c r="BX972" s="2" t="s">
        <v>5256</v>
      </c>
      <c r="BY972" t="s">
        <v>8749</v>
      </c>
      <c r="CA972" t="s">
        <v>3871</v>
      </c>
      <c r="CB972" t="s">
        <v>1047</v>
      </c>
      <c r="CC972" s="3">
        <v>63128</v>
      </c>
      <c r="CD972" t="s">
        <v>1372</v>
      </c>
      <c r="CE972" t="s">
        <v>1056</v>
      </c>
      <c r="CF972" s="4">
        <v>15.38</v>
      </c>
      <c r="CH972" s="4">
        <v>23.07</v>
      </c>
      <c r="CJ972" t="s">
        <v>123</v>
      </c>
      <c r="CK972" t="s">
        <v>1724</v>
      </c>
      <c r="CL972" t="s">
        <v>8752</v>
      </c>
      <c r="CO972" t="s">
        <v>124</v>
      </c>
      <c r="CP972" t="s">
        <v>121</v>
      </c>
      <c r="CQ972" t="s">
        <v>121</v>
      </c>
      <c r="CR972" t="s">
        <v>121</v>
      </c>
      <c r="CS972" t="s">
        <v>121</v>
      </c>
      <c r="CT972" t="s">
        <v>121</v>
      </c>
      <c r="CU972" t="s">
        <v>121</v>
      </c>
      <c r="CV972" t="s">
        <v>8753</v>
      </c>
      <c r="CW972" t="str">
        <f>"13148920097"</f>
        <v>13148920097</v>
      </c>
      <c r="CX972" t="s">
        <v>124</v>
      </c>
      <c r="CY972" t="s">
        <v>5259</v>
      </c>
      <c r="CZ972" t="s">
        <v>126</v>
      </c>
      <c r="DA972" t="s">
        <v>113</v>
      </c>
      <c r="DB972" t="s">
        <v>113</v>
      </c>
      <c r="DC972" t="s">
        <v>121</v>
      </c>
      <c r="DD972" t="s">
        <v>113</v>
      </c>
      <c r="DE972" t="s">
        <v>1728</v>
      </c>
      <c r="DF972" t="s">
        <v>1729</v>
      </c>
      <c r="DH972" t="s">
        <v>1720</v>
      </c>
      <c r="DI972" t="s">
        <v>1730</v>
      </c>
    </row>
    <row r="973" spans="1:113" ht="15" customHeight="1" x14ac:dyDescent="0.25">
      <c r="A973" t="s">
        <v>9456</v>
      </c>
      <c r="B973" t="s">
        <v>835</v>
      </c>
      <c r="C973" s="1">
        <v>44138.855136226855</v>
      </c>
      <c r="D973" s="1">
        <v>44176</v>
      </c>
      <c r="E973" t="s">
        <v>113</v>
      </c>
      <c r="F973" t="s">
        <v>587</v>
      </c>
      <c r="G973" t="s">
        <v>12786</v>
      </c>
      <c r="H973" t="s">
        <v>131</v>
      </c>
      <c r="I973">
        <v>13</v>
      </c>
      <c r="K973" s="1">
        <v>44228</v>
      </c>
      <c r="L973" s="1">
        <v>44530</v>
      </c>
      <c r="O973" t="s">
        <v>132</v>
      </c>
      <c r="P973" t="s">
        <v>9457</v>
      </c>
      <c r="R973" t="s">
        <v>9458</v>
      </c>
      <c r="T973" t="s">
        <v>3871</v>
      </c>
      <c r="U973" t="s">
        <v>1047</v>
      </c>
      <c r="V973" s="3">
        <v>63129</v>
      </c>
      <c r="W973" t="s">
        <v>117</v>
      </c>
      <c r="Y973">
        <v>13148467505</v>
      </c>
      <c r="AA973">
        <v>56173</v>
      </c>
      <c r="AB973" t="s">
        <v>9459</v>
      </c>
      <c r="AC973" t="s">
        <v>3340</v>
      </c>
      <c r="AE973" t="s">
        <v>263</v>
      </c>
      <c r="AF973" t="s">
        <v>9458</v>
      </c>
      <c r="AH973" t="s">
        <v>3871</v>
      </c>
      <c r="AI973" t="s">
        <v>1047</v>
      </c>
      <c r="AJ973" s="3">
        <v>63129</v>
      </c>
      <c r="AK973" t="s">
        <v>117</v>
      </c>
      <c r="AM973">
        <v>13148467505</v>
      </c>
      <c r="AO973" t="s">
        <v>124</v>
      </c>
      <c r="AP973" t="s">
        <v>239</v>
      </c>
      <c r="AQ973" t="s">
        <v>1716</v>
      </c>
      <c r="AR973" t="s">
        <v>1717</v>
      </c>
      <c r="AS973" t="s">
        <v>144</v>
      </c>
      <c r="AT973" t="s">
        <v>1718</v>
      </c>
      <c r="AV973" t="s">
        <v>315</v>
      </c>
      <c r="AW973" t="s">
        <v>158</v>
      </c>
      <c r="AX973" s="3">
        <v>75231</v>
      </c>
      <c r="AY973" t="s">
        <v>117</v>
      </c>
      <c r="BA973">
        <v>12145265665</v>
      </c>
      <c r="BC973" t="s">
        <v>1719</v>
      </c>
      <c r="BD973" t="s">
        <v>1720</v>
      </c>
      <c r="BG973" t="s">
        <v>1047</v>
      </c>
      <c r="BH973" s="1">
        <v>44137.791666666664</v>
      </c>
      <c r="BI973">
        <v>40</v>
      </c>
      <c r="BJ973">
        <v>0</v>
      </c>
      <c r="BK973">
        <v>8</v>
      </c>
      <c r="BL973">
        <v>8</v>
      </c>
      <c r="BM973">
        <v>8</v>
      </c>
      <c r="BN973">
        <v>8</v>
      </c>
      <c r="BO973">
        <v>8</v>
      </c>
      <c r="BP973">
        <v>0</v>
      </c>
      <c r="BQ973" t="str">
        <f>"7:30 AM"</f>
        <v>7:30 AM</v>
      </c>
      <c r="BR973" t="str">
        <f>"5:00 PM"</f>
        <v>5:00 PM</v>
      </c>
      <c r="BS973" t="s">
        <v>120</v>
      </c>
      <c r="BT973">
        <v>0</v>
      </c>
      <c r="BU973">
        <v>0</v>
      </c>
      <c r="BV973" t="s">
        <v>113</v>
      </c>
      <c r="BW973">
        <v>0</v>
      </c>
      <c r="BX973" t="s">
        <v>2811</v>
      </c>
      <c r="BY973" t="s">
        <v>9458</v>
      </c>
      <c r="CA973" t="s">
        <v>3871</v>
      </c>
      <c r="CB973" t="s">
        <v>1047</v>
      </c>
      <c r="CC973" s="3">
        <v>63129</v>
      </c>
      <c r="CD973" t="s">
        <v>1372</v>
      </c>
      <c r="CE973" t="s">
        <v>1056</v>
      </c>
      <c r="CF973" s="4">
        <v>15.38</v>
      </c>
      <c r="CH973" s="4">
        <v>23.07</v>
      </c>
      <c r="CJ973" t="s">
        <v>123</v>
      </c>
      <c r="CK973" t="s">
        <v>1724</v>
      </c>
      <c r="CL973" t="s">
        <v>9460</v>
      </c>
      <c r="CO973" t="s">
        <v>124</v>
      </c>
      <c r="CP973" t="s">
        <v>121</v>
      </c>
      <c r="CQ973" t="s">
        <v>121</v>
      </c>
      <c r="CR973" t="s">
        <v>121</v>
      </c>
      <c r="CS973" t="s">
        <v>121</v>
      </c>
      <c r="CT973" t="s">
        <v>121</v>
      </c>
      <c r="CU973" t="s">
        <v>121</v>
      </c>
      <c r="CV973" t="s">
        <v>9461</v>
      </c>
      <c r="CW973" t="str">
        <f>"13146756617"</f>
        <v>13146756617</v>
      </c>
      <c r="CX973" t="s">
        <v>124</v>
      </c>
      <c r="CY973" t="s">
        <v>2887</v>
      </c>
      <c r="CZ973" t="s">
        <v>126</v>
      </c>
      <c r="DA973" t="s">
        <v>113</v>
      </c>
      <c r="DB973" t="s">
        <v>113</v>
      </c>
      <c r="DC973" t="s">
        <v>121</v>
      </c>
      <c r="DD973" t="s">
        <v>113</v>
      </c>
      <c r="DE973" t="s">
        <v>1728</v>
      </c>
      <c r="DF973" t="s">
        <v>1729</v>
      </c>
      <c r="DH973" t="s">
        <v>1720</v>
      </c>
      <c r="DI973" t="s">
        <v>1730</v>
      </c>
    </row>
    <row r="974" spans="1:113" ht="15" customHeight="1" x14ac:dyDescent="0.25">
      <c r="A974" t="s">
        <v>12163</v>
      </c>
      <c r="B974" t="s">
        <v>835</v>
      </c>
      <c r="C974" s="1">
        <v>44138.898089351853</v>
      </c>
      <c r="D974" s="1">
        <v>44154</v>
      </c>
      <c r="E974" t="s">
        <v>113</v>
      </c>
      <c r="F974" t="s">
        <v>12164</v>
      </c>
      <c r="G974" t="s">
        <v>12845</v>
      </c>
      <c r="H974" t="s">
        <v>6845</v>
      </c>
      <c r="I974">
        <v>25</v>
      </c>
      <c r="K974" s="1">
        <v>44228</v>
      </c>
      <c r="L974" s="1">
        <v>44530</v>
      </c>
      <c r="O974" t="s">
        <v>115</v>
      </c>
      <c r="P974" t="s">
        <v>12165</v>
      </c>
      <c r="R974" t="s">
        <v>12166</v>
      </c>
      <c r="T974" t="s">
        <v>12167</v>
      </c>
      <c r="U974" t="s">
        <v>158</v>
      </c>
      <c r="V974" s="3">
        <v>75494</v>
      </c>
      <c r="W974" t="s">
        <v>117</v>
      </c>
      <c r="Y974">
        <v>19723909695</v>
      </c>
      <c r="AA974">
        <v>237310</v>
      </c>
      <c r="AB974" t="s">
        <v>12168</v>
      </c>
      <c r="AC974" t="s">
        <v>12169</v>
      </c>
      <c r="AD974" t="s">
        <v>1459</v>
      </c>
      <c r="AE974" t="s">
        <v>1858</v>
      </c>
      <c r="AF974" t="s">
        <v>12166</v>
      </c>
      <c r="AH974" t="s">
        <v>12167</v>
      </c>
      <c r="AI974" t="s">
        <v>158</v>
      </c>
      <c r="AJ974" s="3">
        <v>75494</v>
      </c>
      <c r="AK974" t="s">
        <v>117</v>
      </c>
      <c r="AM974">
        <v>19723909695</v>
      </c>
      <c r="AO974" t="s">
        <v>12170</v>
      </c>
      <c r="AP974" t="s">
        <v>239</v>
      </c>
      <c r="AQ974" t="s">
        <v>1082</v>
      </c>
      <c r="AR974" t="s">
        <v>1083</v>
      </c>
      <c r="AT974" t="s">
        <v>1084</v>
      </c>
      <c r="AV974" t="s">
        <v>1085</v>
      </c>
      <c r="AW974" t="s">
        <v>158</v>
      </c>
      <c r="AX974" s="3">
        <v>75098</v>
      </c>
      <c r="AY974" t="s">
        <v>117</v>
      </c>
      <c r="BA974">
        <v>19724424244</v>
      </c>
      <c r="BC974" t="s">
        <v>1086</v>
      </c>
      <c r="BD974" t="s">
        <v>1087</v>
      </c>
      <c r="BG974" t="s">
        <v>158</v>
      </c>
      <c r="BH974" s="1">
        <v>44137.791666666664</v>
      </c>
      <c r="BI974">
        <v>40</v>
      </c>
      <c r="BJ974">
        <v>0</v>
      </c>
      <c r="BK974">
        <v>8</v>
      </c>
      <c r="BL974">
        <v>8</v>
      </c>
      <c r="BM974">
        <v>8</v>
      </c>
      <c r="BN974">
        <v>8</v>
      </c>
      <c r="BO974">
        <v>8</v>
      </c>
      <c r="BP974">
        <v>0</v>
      </c>
      <c r="BQ974" t="str">
        <f>"8:00 AM"</f>
        <v>8:00 AM</v>
      </c>
      <c r="BR974" t="str">
        <f>"5:00 PM"</f>
        <v>5:00 PM</v>
      </c>
      <c r="BS974" t="s">
        <v>120</v>
      </c>
      <c r="BT974">
        <v>0</v>
      </c>
      <c r="BU974">
        <v>0</v>
      </c>
      <c r="BV974" t="s">
        <v>113</v>
      </c>
      <c r="BW974">
        <v>0</v>
      </c>
      <c r="BX974" t="s">
        <v>4494</v>
      </c>
      <c r="BY974" t="s">
        <v>12166</v>
      </c>
      <c r="CA974" t="s">
        <v>12167</v>
      </c>
      <c r="CB974" t="s">
        <v>158</v>
      </c>
      <c r="CC974" s="3">
        <v>75494</v>
      </c>
      <c r="CD974" t="s">
        <v>12171</v>
      </c>
      <c r="CE974" t="s">
        <v>1861</v>
      </c>
      <c r="CF974" s="4">
        <v>18.88</v>
      </c>
      <c r="CG974" s="4">
        <v>23</v>
      </c>
      <c r="CH974" s="4">
        <v>28.32</v>
      </c>
      <c r="CI974" s="4">
        <v>34.5</v>
      </c>
      <c r="CJ974" t="s">
        <v>123</v>
      </c>
      <c r="CK974" t="s">
        <v>1091</v>
      </c>
      <c r="CL974" t="s">
        <v>12172</v>
      </c>
      <c r="CO974" t="s">
        <v>124</v>
      </c>
      <c r="CP974" t="s">
        <v>121</v>
      </c>
      <c r="CQ974" t="s">
        <v>121</v>
      </c>
      <c r="CR974" t="s">
        <v>121</v>
      </c>
      <c r="CS974" t="s">
        <v>121</v>
      </c>
      <c r="CT974" t="s">
        <v>121</v>
      </c>
      <c r="CU974" t="s">
        <v>121</v>
      </c>
      <c r="CV974" t="s">
        <v>170</v>
      </c>
      <c r="CW974" t="str">
        <f>"19723909695"</f>
        <v>19723909695</v>
      </c>
      <c r="CX974" t="s">
        <v>124</v>
      </c>
      <c r="CY974" t="s">
        <v>1863</v>
      </c>
      <c r="CZ974" t="s">
        <v>126</v>
      </c>
      <c r="DA974" t="s">
        <v>113</v>
      </c>
      <c r="DB974" t="s">
        <v>113</v>
      </c>
      <c r="DC974" t="s">
        <v>121</v>
      </c>
      <c r="DD974" t="s">
        <v>113</v>
      </c>
    </row>
    <row r="975" spans="1:113" ht="15" customHeight="1" x14ac:dyDescent="0.25">
      <c r="A975" t="s">
        <v>2845</v>
      </c>
      <c r="B975" t="s">
        <v>129</v>
      </c>
      <c r="C975" s="1">
        <v>44138.899567824075</v>
      </c>
      <c r="D975" s="1">
        <v>44179</v>
      </c>
      <c r="E975" t="s">
        <v>121</v>
      </c>
      <c r="F975" t="s">
        <v>587</v>
      </c>
      <c r="G975" t="s">
        <v>12786</v>
      </c>
      <c r="H975" t="s">
        <v>131</v>
      </c>
      <c r="I975">
        <v>10</v>
      </c>
      <c r="J975">
        <v>10</v>
      </c>
      <c r="K975" s="1">
        <v>44228</v>
      </c>
      <c r="L975" s="1">
        <v>44501</v>
      </c>
      <c r="M975" s="1">
        <v>44228</v>
      </c>
      <c r="N975" s="1">
        <v>44501</v>
      </c>
      <c r="O975" t="s">
        <v>132</v>
      </c>
      <c r="P975" t="s">
        <v>2846</v>
      </c>
      <c r="R975" t="s">
        <v>2847</v>
      </c>
      <c r="T975" t="s">
        <v>2848</v>
      </c>
      <c r="U975" t="s">
        <v>158</v>
      </c>
      <c r="V975" s="3">
        <v>63021</v>
      </c>
      <c r="W975" t="s">
        <v>117</v>
      </c>
      <c r="Y975">
        <v>16368876155</v>
      </c>
      <c r="AA975">
        <v>56173</v>
      </c>
      <c r="AB975" t="s">
        <v>2849</v>
      </c>
      <c r="AC975" t="s">
        <v>2850</v>
      </c>
      <c r="AE975" t="s">
        <v>1858</v>
      </c>
      <c r="AF975" t="s">
        <v>2847</v>
      </c>
      <c r="AH975" t="s">
        <v>2848</v>
      </c>
      <c r="AI975" t="s">
        <v>1047</v>
      </c>
      <c r="AJ975" s="3">
        <v>63021</v>
      </c>
      <c r="AK975" t="s">
        <v>117</v>
      </c>
      <c r="AM975">
        <v>16368876155</v>
      </c>
      <c r="AO975" t="s">
        <v>2851</v>
      </c>
      <c r="AP975" t="s">
        <v>239</v>
      </c>
      <c r="AQ975" t="s">
        <v>1082</v>
      </c>
      <c r="AR975" t="s">
        <v>1083</v>
      </c>
      <c r="AT975" t="s">
        <v>1084</v>
      </c>
      <c r="AV975" t="s">
        <v>1085</v>
      </c>
      <c r="AW975" t="s">
        <v>158</v>
      </c>
      <c r="AX975" s="3">
        <v>75098</v>
      </c>
      <c r="AY975" t="s">
        <v>117</v>
      </c>
      <c r="BA975">
        <v>19724424244</v>
      </c>
      <c r="BC975" t="s">
        <v>1086</v>
      </c>
      <c r="BD975" t="s">
        <v>1087</v>
      </c>
      <c r="BG975" t="s">
        <v>1047</v>
      </c>
      <c r="BH975" s="1">
        <v>44137.791666666664</v>
      </c>
      <c r="BI975">
        <v>40</v>
      </c>
      <c r="BJ975">
        <v>0</v>
      </c>
      <c r="BK975">
        <v>8</v>
      </c>
      <c r="BL975">
        <v>8</v>
      </c>
      <c r="BM975">
        <v>8</v>
      </c>
      <c r="BN975">
        <v>8</v>
      </c>
      <c r="BO975">
        <v>8</v>
      </c>
      <c r="BP975">
        <v>0</v>
      </c>
      <c r="BQ975" t="str">
        <f>"7:00 AM"</f>
        <v>7:00 AM</v>
      </c>
      <c r="BR975" t="str">
        <f>"5:00 PM"</f>
        <v>5:00 PM</v>
      </c>
      <c r="BS975" t="s">
        <v>120</v>
      </c>
      <c r="BT975">
        <v>0</v>
      </c>
      <c r="BU975">
        <v>0</v>
      </c>
      <c r="BV975" t="s">
        <v>113</v>
      </c>
      <c r="BW975">
        <v>0</v>
      </c>
      <c r="BX975" t="s">
        <v>1088</v>
      </c>
      <c r="BY975" t="s">
        <v>2847</v>
      </c>
      <c r="CA975" t="s">
        <v>2848</v>
      </c>
      <c r="CB975" t="s">
        <v>1047</v>
      </c>
      <c r="CC975" s="3">
        <v>63021</v>
      </c>
      <c r="CD975" t="s">
        <v>1372</v>
      </c>
      <c r="CE975" t="s">
        <v>1056</v>
      </c>
      <c r="CF975" s="4">
        <v>15.37</v>
      </c>
      <c r="CG975" s="4">
        <v>15.37</v>
      </c>
      <c r="CH975" s="4">
        <v>23.06</v>
      </c>
      <c r="CI975" s="4">
        <v>23.06</v>
      </c>
      <c r="CJ975" t="s">
        <v>123</v>
      </c>
      <c r="CK975" t="s">
        <v>1091</v>
      </c>
      <c r="CL975" t="s">
        <v>2852</v>
      </c>
      <c r="CO975" t="s">
        <v>124</v>
      </c>
      <c r="CP975" t="s">
        <v>121</v>
      </c>
      <c r="CQ975" t="s">
        <v>121</v>
      </c>
      <c r="CR975" t="s">
        <v>121</v>
      </c>
      <c r="CS975" t="s">
        <v>121</v>
      </c>
      <c r="CT975" t="s">
        <v>121</v>
      </c>
      <c r="CU975" t="s">
        <v>113</v>
      </c>
      <c r="CV975" t="s">
        <v>170</v>
      </c>
      <c r="CW975" t="str">
        <f>"16368876155"</f>
        <v>16368876155</v>
      </c>
      <c r="CX975" t="s">
        <v>124</v>
      </c>
      <c r="CY975" t="s">
        <v>1817</v>
      </c>
      <c r="CZ975" t="s">
        <v>126</v>
      </c>
      <c r="DA975" t="s">
        <v>113</v>
      </c>
      <c r="DB975" t="s">
        <v>113</v>
      </c>
      <c r="DC975" t="s">
        <v>121</v>
      </c>
      <c r="DD975" t="s">
        <v>113</v>
      </c>
    </row>
    <row r="976" spans="1:113" ht="15" customHeight="1" x14ac:dyDescent="0.25">
      <c r="A976" t="s">
        <v>12075</v>
      </c>
      <c r="B976" t="s">
        <v>835</v>
      </c>
      <c r="C976" s="1">
        <v>44138.900594675928</v>
      </c>
      <c r="D976" s="1">
        <v>44154</v>
      </c>
      <c r="E976" t="s">
        <v>113</v>
      </c>
      <c r="F976" t="s">
        <v>1274</v>
      </c>
      <c r="G976" t="s">
        <v>12786</v>
      </c>
      <c r="H976" t="s">
        <v>131</v>
      </c>
      <c r="I976">
        <v>9</v>
      </c>
      <c r="K976" s="1">
        <v>44228</v>
      </c>
      <c r="L976" s="1">
        <v>44501</v>
      </c>
      <c r="O976" t="s">
        <v>115</v>
      </c>
      <c r="P976" t="s">
        <v>12076</v>
      </c>
      <c r="R976" t="s">
        <v>12077</v>
      </c>
      <c r="T976" t="s">
        <v>5141</v>
      </c>
      <c r="U976" t="s">
        <v>541</v>
      </c>
      <c r="V976" s="3">
        <v>70508</v>
      </c>
      <c r="W976" t="s">
        <v>117</v>
      </c>
      <c r="Y976">
        <v>13372665551</v>
      </c>
      <c r="AA976">
        <v>56173</v>
      </c>
      <c r="AB976" t="s">
        <v>4191</v>
      </c>
      <c r="AC976" t="s">
        <v>12078</v>
      </c>
      <c r="AE976" t="s">
        <v>119</v>
      </c>
      <c r="AF976" t="s">
        <v>12077</v>
      </c>
      <c r="AH976" t="s">
        <v>5141</v>
      </c>
      <c r="AI976" t="s">
        <v>541</v>
      </c>
      <c r="AJ976" s="3">
        <v>70508</v>
      </c>
      <c r="AK976" t="s">
        <v>117</v>
      </c>
      <c r="AM976">
        <v>13372665551</v>
      </c>
      <c r="AO976" t="s">
        <v>12079</v>
      </c>
      <c r="AP976" t="s">
        <v>239</v>
      </c>
      <c r="AQ976" t="s">
        <v>1082</v>
      </c>
      <c r="AR976" t="s">
        <v>1083</v>
      </c>
      <c r="AT976" t="s">
        <v>1084</v>
      </c>
      <c r="AV976" t="s">
        <v>1085</v>
      </c>
      <c r="AW976" t="s">
        <v>158</v>
      </c>
      <c r="AX976" s="3">
        <v>75098</v>
      </c>
      <c r="AY976" t="s">
        <v>117</v>
      </c>
      <c r="BA976">
        <v>19724424244</v>
      </c>
      <c r="BC976" t="s">
        <v>1086</v>
      </c>
      <c r="BD976" t="s">
        <v>1087</v>
      </c>
      <c r="BG976" t="s">
        <v>541</v>
      </c>
      <c r="BH976" s="1">
        <v>44137.791666666664</v>
      </c>
      <c r="BI976">
        <v>40</v>
      </c>
      <c r="BJ976">
        <v>0</v>
      </c>
      <c r="BK976">
        <v>8</v>
      </c>
      <c r="BL976">
        <v>8</v>
      </c>
      <c r="BM976">
        <v>8</v>
      </c>
      <c r="BN976">
        <v>8</v>
      </c>
      <c r="BO976">
        <v>8</v>
      </c>
      <c r="BP976">
        <v>0</v>
      </c>
      <c r="BQ976" t="str">
        <f>"7:00 AM"</f>
        <v>7:00 AM</v>
      </c>
      <c r="BR976" t="str">
        <f>"4:00 PM"</f>
        <v>4:00 PM</v>
      </c>
      <c r="BS976" t="s">
        <v>120</v>
      </c>
      <c r="BT976">
        <v>0</v>
      </c>
      <c r="BU976">
        <v>0</v>
      </c>
      <c r="BV976" t="s">
        <v>113</v>
      </c>
      <c r="BW976">
        <v>0</v>
      </c>
      <c r="BX976" s="2" t="s">
        <v>1859</v>
      </c>
      <c r="BY976" t="s">
        <v>12077</v>
      </c>
      <c r="CA976" t="s">
        <v>5141</v>
      </c>
      <c r="CB976" t="s">
        <v>541</v>
      </c>
      <c r="CC976" s="3">
        <v>70508</v>
      </c>
      <c r="CD976" t="s">
        <v>5150</v>
      </c>
      <c r="CE976" t="s">
        <v>1185</v>
      </c>
      <c r="CF976" s="4">
        <v>13.71</v>
      </c>
      <c r="CG976" s="4">
        <v>14</v>
      </c>
      <c r="CH976" s="4">
        <v>20.57</v>
      </c>
      <c r="CI976" s="4">
        <v>21</v>
      </c>
      <c r="CJ976" t="s">
        <v>123</v>
      </c>
      <c r="CK976" t="s">
        <v>1091</v>
      </c>
      <c r="CL976" t="s">
        <v>12080</v>
      </c>
      <c r="CO976" t="s">
        <v>124</v>
      </c>
      <c r="CP976" t="s">
        <v>121</v>
      </c>
      <c r="CQ976" t="s">
        <v>121</v>
      </c>
      <c r="CR976" t="s">
        <v>121</v>
      </c>
      <c r="CS976" t="s">
        <v>121</v>
      </c>
      <c r="CT976" t="s">
        <v>121</v>
      </c>
      <c r="CU976" t="s">
        <v>113</v>
      </c>
      <c r="CV976" t="s">
        <v>170</v>
      </c>
      <c r="CW976" t="str">
        <f>"13372665551"</f>
        <v>13372665551</v>
      </c>
      <c r="CX976" t="s">
        <v>124</v>
      </c>
      <c r="CY976" t="s">
        <v>4496</v>
      </c>
      <c r="CZ976" t="s">
        <v>126</v>
      </c>
      <c r="DA976" t="s">
        <v>113</v>
      </c>
      <c r="DB976" t="s">
        <v>113</v>
      </c>
      <c r="DC976" t="s">
        <v>121</v>
      </c>
      <c r="DD976" t="s">
        <v>113</v>
      </c>
    </row>
    <row r="977" spans="1:108" ht="15" customHeight="1" x14ac:dyDescent="0.25">
      <c r="A977" t="s">
        <v>4487</v>
      </c>
      <c r="B977" t="s">
        <v>835</v>
      </c>
      <c r="C977" s="1">
        <v>44138.902179166667</v>
      </c>
      <c r="D977" s="1">
        <v>44139</v>
      </c>
      <c r="E977" t="s">
        <v>113</v>
      </c>
      <c r="F977" t="s">
        <v>587</v>
      </c>
      <c r="G977" t="s">
        <v>12786</v>
      </c>
      <c r="H977" t="s">
        <v>131</v>
      </c>
      <c r="I977">
        <v>8</v>
      </c>
      <c r="K977" s="1">
        <v>44228</v>
      </c>
      <c r="L977" s="1">
        <v>44530</v>
      </c>
      <c r="O977" t="s">
        <v>115</v>
      </c>
      <c r="P977" t="s">
        <v>4488</v>
      </c>
      <c r="R977" t="s">
        <v>4489</v>
      </c>
      <c r="T977" t="s">
        <v>1255</v>
      </c>
      <c r="U977" t="s">
        <v>541</v>
      </c>
      <c r="V977" s="3">
        <v>70817</v>
      </c>
      <c r="W977" t="s">
        <v>117</v>
      </c>
      <c r="Y977">
        <v>12254453415</v>
      </c>
      <c r="AA977">
        <v>56173</v>
      </c>
      <c r="AB977" t="s">
        <v>4490</v>
      </c>
      <c r="AC977" t="s">
        <v>4491</v>
      </c>
      <c r="AE977" t="s">
        <v>4492</v>
      </c>
      <c r="AF977" t="s">
        <v>4489</v>
      </c>
      <c r="AH977" t="s">
        <v>1255</v>
      </c>
      <c r="AI977" t="s">
        <v>541</v>
      </c>
      <c r="AJ977" s="3">
        <v>70817</v>
      </c>
      <c r="AK977" t="s">
        <v>117</v>
      </c>
      <c r="AM977">
        <v>12254453415</v>
      </c>
      <c r="AO977" t="s">
        <v>4493</v>
      </c>
      <c r="AP977" t="s">
        <v>239</v>
      </c>
      <c r="AQ977" t="s">
        <v>1082</v>
      </c>
      <c r="AR977" t="s">
        <v>1083</v>
      </c>
      <c r="AT977" t="s">
        <v>1084</v>
      </c>
      <c r="AV977" t="s">
        <v>1085</v>
      </c>
      <c r="AW977" t="s">
        <v>158</v>
      </c>
      <c r="AX977" s="3">
        <v>75098</v>
      </c>
      <c r="AY977" t="s">
        <v>117</v>
      </c>
      <c r="BA977">
        <v>19724424244</v>
      </c>
      <c r="BC977" t="s">
        <v>1086</v>
      </c>
      <c r="BD977" t="s">
        <v>1087</v>
      </c>
      <c r="BG977" t="s">
        <v>541</v>
      </c>
      <c r="BH977" s="1">
        <v>44137.791666666664</v>
      </c>
      <c r="BI977">
        <v>35</v>
      </c>
      <c r="BJ977">
        <v>0</v>
      </c>
      <c r="BK977">
        <v>7</v>
      </c>
      <c r="BL977">
        <v>7</v>
      </c>
      <c r="BM977">
        <v>7</v>
      </c>
      <c r="BN977">
        <v>7</v>
      </c>
      <c r="BO977">
        <v>7</v>
      </c>
      <c r="BP977">
        <v>0</v>
      </c>
      <c r="BQ977" t="str">
        <f>"7:00 AM"</f>
        <v>7:00 AM</v>
      </c>
      <c r="BR977" t="str">
        <f>"4:00 PM"</f>
        <v>4:00 PM</v>
      </c>
      <c r="BS977" t="s">
        <v>120</v>
      </c>
      <c r="BT977">
        <v>0</v>
      </c>
      <c r="BU977">
        <v>0</v>
      </c>
      <c r="BV977" t="s">
        <v>113</v>
      </c>
      <c r="BW977">
        <v>0</v>
      </c>
      <c r="BX977" t="s">
        <v>4494</v>
      </c>
      <c r="BY977" t="s">
        <v>4489</v>
      </c>
      <c r="CA977" t="s">
        <v>1255</v>
      </c>
      <c r="CB977" t="s">
        <v>541</v>
      </c>
      <c r="CC977" s="3">
        <v>70817</v>
      </c>
      <c r="CD977" t="s">
        <v>1265</v>
      </c>
      <c r="CE977" t="s">
        <v>1266</v>
      </c>
      <c r="CF977" s="4">
        <v>14.59</v>
      </c>
      <c r="CG977" s="4">
        <v>17</v>
      </c>
      <c r="CH977" s="4">
        <v>21.89</v>
      </c>
      <c r="CI977" s="4">
        <v>25.5</v>
      </c>
      <c r="CJ977" t="s">
        <v>123</v>
      </c>
      <c r="CK977" t="s">
        <v>1091</v>
      </c>
      <c r="CL977" t="s">
        <v>4495</v>
      </c>
      <c r="CO977" t="s">
        <v>124</v>
      </c>
      <c r="CP977" t="s">
        <v>121</v>
      </c>
      <c r="CQ977" t="s">
        <v>121</v>
      </c>
      <c r="CR977" t="s">
        <v>121</v>
      </c>
      <c r="CS977" t="s">
        <v>121</v>
      </c>
      <c r="CT977" t="s">
        <v>121</v>
      </c>
      <c r="CU977" t="s">
        <v>113</v>
      </c>
      <c r="CV977" t="s">
        <v>170</v>
      </c>
      <c r="CW977" t="str">
        <f>"12254453415"</f>
        <v>12254453415</v>
      </c>
      <c r="CX977" t="s">
        <v>124</v>
      </c>
      <c r="CY977" t="s">
        <v>4496</v>
      </c>
      <c r="CZ977" t="s">
        <v>126</v>
      </c>
      <c r="DA977" t="s">
        <v>113</v>
      </c>
      <c r="DB977" t="s">
        <v>113</v>
      </c>
      <c r="DC977" t="s">
        <v>121</v>
      </c>
      <c r="DD977" t="s">
        <v>113</v>
      </c>
    </row>
    <row r="978" spans="1:108" ht="15" customHeight="1" x14ac:dyDescent="0.25">
      <c r="A978" t="s">
        <v>12081</v>
      </c>
      <c r="B978" t="s">
        <v>129</v>
      </c>
      <c r="C978" s="1">
        <v>44138.983895717596</v>
      </c>
      <c r="D978" s="1">
        <v>44179</v>
      </c>
      <c r="E978" t="s">
        <v>113</v>
      </c>
      <c r="F978" t="s">
        <v>156</v>
      </c>
      <c r="G978" t="s">
        <v>12786</v>
      </c>
      <c r="H978" t="s">
        <v>131</v>
      </c>
      <c r="I978">
        <v>3</v>
      </c>
      <c r="J978">
        <v>3</v>
      </c>
      <c r="K978" s="1">
        <v>44213</v>
      </c>
      <c r="L978" s="1">
        <v>44286</v>
      </c>
      <c r="M978" s="1">
        <v>44213</v>
      </c>
      <c r="N978" s="1">
        <v>44286</v>
      </c>
      <c r="O978" t="s">
        <v>132</v>
      </c>
      <c r="P978" t="s">
        <v>12082</v>
      </c>
      <c r="R978" t="s">
        <v>12083</v>
      </c>
      <c r="T978" t="s">
        <v>12084</v>
      </c>
      <c r="U978" t="s">
        <v>3748</v>
      </c>
      <c r="V978" s="3">
        <v>67205</v>
      </c>
      <c r="W978" t="s">
        <v>117</v>
      </c>
      <c r="Y978">
        <v>18168916622</v>
      </c>
      <c r="AA978">
        <v>56173</v>
      </c>
      <c r="AB978" t="s">
        <v>614</v>
      </c>
      <c r="AC978" t="s">
        <v>383</v>
      </c>
      <c r="AE978" t="s">
        <v>161</v>
      </c>
      <c r="AF978" t="s">
        <v>12085</v>
      </c>
      <c r="AH978" t="s">
        <v>12086</v>
      </c>
      <c r="AI978" t="s">
        <v>1047</v>
      </c>
      <c r="AJ978" s="3">
        <v>64152</v>
      </c>
      <c r="AK978" t="s">
        <v>117</v>
      </c>
      <c r="AM978">
        <v>18168916622</v>
      </c>
      <c r="AO978" t="s">
        <v>517</v>
      </c>
      <c r="AP978" t="s">
        <v>141</v>
      </c>
      <c r="AQ978" t="s">
        <v>162</v>
      </c>
      <c r="AR978" t="s">
        <v>163</v>
      </c>
      <c r="AS978" t="s">
        <v>164</v>
      </c>
      <c r="AT978" t="s">
        <v>165</v>
      </c>
      <c r="AU978" t="s">
        <v>1509</v>
      </c>
      <c r="AV978" t="s">
        <v>157</v>
      </c>
      <c r="AW978" t="s">
        <v>158</v>
      </c>
      <c r="AX978" s="3">
        <v>78746</v>
      </c>
      <c r="AY978" t="s">
        <v>117</v>
      </c>
      <c r="BA978">
        <v>15123470007</v>
      </c>
      <c r="BC978" t="s">
        <v>167</v>
      </c>
      <c r="BD978" t="s">
        <v>1511</v>
      </c>
      <c r="BE978" t="s">
        <v>158</v>
      </c>
      <c r="BF978" t="s">
        <v>402</v>
      </c>
      <c r="BG978" t="s">
        <v>1047</v>
      </c>
      <c r="BH978" s="1">
        <v>44138.791666666664</v>
      </c>
      <c r="BI978">
        <v>40</v>
      </c>
      <c r="BJ978">
        <v>0</v>
      </c>
      <c r="BK978">
        <v>8</v>
      </c>
      <c r="BL978">
        <v>8</v>
      </c>
      <c r="BM978">
        <v>8</v>
      </c>
      <c r="BN978">
        <v>8</v>
      </c>
      <c r="BO978">
        <v>8</v>
      </c>
      <c r="BP978">
        <v>0</v>
      </c>
      <c r="BQ978" t="str">
        <f>"7:00 AM"</f>
        <v>7:00 AM</v>
      </c>
      <c r="BR978" t="str">
        <f>"4:00 PM"</f>
        <v>4:00 PM</v>
      </c>
      <c r="BS978" t="s">
        <v>120</v>
      </c>
      <c r="BT978">
        <v>0</v>
      </c>
      <c r="BU978">
        <v>3</v>
      </c>
      <c r="BV978" t="s">
        <v>113</v>
      </c>
      <c r="BW978">
        <v>0</v>
      </c>
      <c r="BX978" t="s">
        <v>12087</v>
      </c>
      <c r="BY978" t="s">
        <v>12088</v>
      </c>
      <c r="CA978" t="s">
        <v>12086</v>
      </c>
      <c r="CB978" t="s">
        <v>1047</v>
      </c>
      <c r="CC978" s="3">
        <v>64152</v>
      </c>
      <c r="CD978" t="s">
        <v>12089</v>
      </c>
      <c r="CE978" t="s">
        <v>3270</v>
      </c>
      <c r="CF978" s="4">
        <v>18.010000000000002</v>
      </c>
      <c r="CH978" s="4">
        <v>27.02</v>
      </c>
      <c r="CJ978" t="s">
        <v>123</v>
      </c>
      <c r="CL978" t="s">
        <v>12090</v>
      </c>
      <c r="CO978" t="s">
        <v>124</v>
      </c>
      <c r="CP978" t="s">
        <v>121</v>
      </c>
      <c r="CQ978" t="s">
        <v>121</v>
      </c>
      <c r="CR978" t="s">
        <v>121</v>
      </c>
      <c r="CS978" t="s">
        <v>121</v>
      </c>
      <c r="CT978" t="s">
        <v>121</v>
      </c>
      <c r="CU978" t="s">
        <v>121</v>
      </c>
      <c r="CV978" t="s">
        <v>5122</v>
      </c>
      <c r="CW978" t="str">
        <f>"18168916622"</f>
        <v>18168916622</v>
      </c>
      <c r="CX978" t="s">
        <v>12091</v>
      </c>
      <c r="CY978" t="s">
        <v>124</v>
      </c>
      <c r="CZ978" t="s">
        <v>126</v>
      </c>
      <c r="DA978" t="s">
        <v>113</v>
      </c>
      <c r="DB978" t="s">
        <v>113</v>
      </c>
      <c r="DC978" t="s">
        <v>121</v>
      </c>
      <c r="DD978" t="s">
        <v>113</v>
      </c>
    </row>
    <row r="979" spans="1:108" ht="15" customHeight="1" x14ac:dyDescent="0.25">
      <c r="A979" t="s">
        <v>11493</v>
      </c>
      <c r="B979" t="s">
        <v>835</v>
      </c>
      <c r="C979" s="1">
        <v>44139.399943055556</v>
      </c>
      <c r="D979" s="1">
        <v>44154</v>
      </c>
      <c r="E979" t="s">
        <v>113</v>
      </c>
      <c r="F979" t="s">
        <v>587</v>
      </c>
      <c r="G979" t="s">
        <v>12786</v>
      </c>
      <c r="H979" t="s">
        <v>131</v>
      </c>
      <c r="I979">
        <v>8</v>
      </c>
      <c r="K979" s="1">
        <v>44228</v>
      </c>
      <c r="L979" s="1">
        <v>44499</v>
      </c>
      <c r="O979" t="s">
        <v>115</v>
      </c>
      <c r="P979" t="s">
        <v>4488</v>
      </c>
      <c r="R979" t="s">
        <v>4489</v>
      </c>
      <c r="T979" t="s">
        <v>1255</v>
      </c>
      <c r="U979" t="s">
        <v>541</v>
      </c>
      <c r="V979" s="3">
        <v>70817</v>
      </c>
      <c r="W979" t="s">
        <v>117</v>
      </c>
      <c r="Y979">
        <v>12254453415</v>
      </c>
      <c r="AA979">
        <v>56173</v>
      </c>
      <c r="AB979" t="s">
        <v>4490</v>
      </c>
      <c r="AC979" t="s">
        <v>4491</v>
      </c>
      <c r="AE979" t="s">
        <v>4492</v>
      </c>
      <c r="AF979" t="s">
        <v>4489</v>
      </c>
      <c r="AH979" t="s">
        <v>1255</v>
      </c>
      <c r="AI979" t="s">
        <v>541</v>
      </c>
      <c r="AJ979" s="3">
        <v>70817</v>
      </c>
      <c r="AK979" t="s">
        <v>117</v>
      </c>
      <c r="AM979">
        <v>12254453415</v>
      </c>
      <c r="AO979" t="s">
        <v>4493</v>
      </c>
      <c r="AP979" t="s">
        <v>239</v>
      </c>
      <c r="AQ979" t="s">
        <v>1082</v>
      </c>
      <c r="AR979" t="s">
        <v>1083</v>
      </c>
      <c r="AT979" t="s">
        <v>1084</v>
      </c>
      <c r="AV979" t="s">
        <v>1085</v>
      </c>
      <c r="AW979" t="s">
        <v>158</v>
      </c>
      <c r="AX979" s="3">
        <v>75098</v>
      </c>
      <c r="AY979" t="s">
        <v>117</v>
      </c>
      <c r="BA979">
        <v>19724424244</v>
      </c>
      <c r="BC979" t="s">
        <v>1086</v>
      </c>
      <c r="BD979" t="s">
        <v>1087</v>
      </c>
      <c r="BG979" t="s">
        <v>541</v>
      </c>
      <c r="BH979" s="1">
        <v>44503.833333333336</v>
      </c>
      <c r="BI979">
        <v>35</v>
      </c>
      <c r="BJ979">
        <v>0</v>
      </c>
      <c r="BK979">
        <v>7</v>
      </c>
      <c r="BL979">
        <v>7</v>
      </c>
      <c r="BM979">
        <v>7</v>
      </c>
      <c r="BN979">
        <v>7</v>
      </c>
      <c r="BO979">
        <v>7</v>
      </c>
      <c r="BP979">
        <v>0</v>
      </c>
      <c r="BQ979" t="str">
        <f>"7:00 AM"</f>
        <v>7:00 AM</v>
      </c>
      <c r="BR979" t="str">
        <f>"4:00 PM"</f>
        <v>4:00 PM</v>
      </c>
      <c r="BS979" t="s">
        <v>120</v>
      </c>
      <c r="BT979">
        <v>0</v>
      </c>
      <c r="BU979">
        <v>0</v>
      </c>
      <c r="BV979" t="s">
        <v>113</v>
      </c>
      <c r="BW979">
        <v>0</v>
      </c>
      <c r="BX979" t="s">
        <v>4494</v>
      </c>
      <c r="BY979" t="s">
        <v>4489</v>
      </c>
      <c r="CA979" t="s">
        <v>1255</v>
      </c>
      <c r="CB979" t="s">
        <v>541</v>
      </c>
      <c r="CC979" s="3">
        <v>70817</v>
      </c>
      <c r="CD979" t="s">
        <v>1265</v>
      </c>
      <c r="CE979" t="s">
        <v>1266</v>
      </c>
      <c r="CF979" s="4">
        <v>14.59</v>
      </c>
      <c r="CG979" s="4">
        <v>17</v>
      </c>
      <c r="CH979" s="4">
        <v>21.89</v>
      </c>
      <c r="CI979" s="4">
        <v>25.5</v>
      </c>
      <c r="CJ979" t="s">
        <v>123</v>
      </c>
      <c r="CK979" t="s">
        <v>1091</v>
      </c>
      <c r="CL979" t="s">
        <v>4495</v>
      </c>
      <c r="CO979" t="s">
        <v>124</v>
      </c>
      <c r="CP979" t="s">
        <v>121</v>
      </c>
      <c r="CQ979" t="s">
        <v>121</v>
      </c>
      <c r="CR979" t="s">
        <v>121</v>
      </c>
      <c r="CS979" t="s">
        <v>121</v>
      </c>
      <c r="CT979" t="s">
        <v>121</v>
      </c>
      <c r="CU979" t="s">
        <v>113</v>
      </c>
      <c r="CV979" t="s">
        <v>170</v>
      </c>
      <c r="CW979" t="str">
        <f>"12254453415"</f>
        <v>12254453415</v>
      </c>
      <c r="CX979" t="s">
        <v>124</v>
      </c>
      <c r="CY979" t="s">
        <v>4493</v>
      </c>
      <c r="CZ979" t="s">
        <v>126</v>
      </c>
      <c r="DA979" t="s">
        <v>113</v>
      </c>
      <c r="DB979" t="s">
        <v>113</v>
      </c>
      <c r="DC979" t="s">
        <v>121</v>
      </c>
      <c r="DD979" t="s">
        <v>113</v>
      </c>
    </row>
    <row r="980" spans="1:108" ht="15" customHeight="1" x14ac:dyDescent="0.25">
      <c r="A980" t="s">
        <v>5950</v>
      </c>
      <c r="B980" t="s">
        <v>835</v>
      </c>
      <c r="C980" s="1">
        <v>44139.401321990743</v>
      </c>
      <c r="D980" s="1">
        <v>44172</v>
      </c>
      <c r="E980" t="s">
        <v>113</v>
      </c>
      <c r="F980" t="s">
        <v>587</v>
      </c>
      <c r="G980" t="s">
        <v>12786</v>
      </c>
      <c r="H980" t="s">
        <v>131</v>
      </c>
      <c r="I980">
        <v>8</v>
      </c>
      <c r="K980" s="1">
        <v>44228</v>
      </c>
      <c r="L980" s="1">
        <v>44530</v>
      </c>
      <c r="O980" t="s">
        <v>132</v>
      </c>
      <c r="P980" t="s">
        <v>5951</v>
      </c>
      <c r="Q980" t="s">
        <v>5952</v>
      </c>
      <c r="R980" t="s">
        <v>5953</v>
      </c>
      <c r="T980" t="s">
        <v>5954</v>
      </c>
      <c r="U980" t="s">
        <v>158</v>
      </c>
      <c r="V980" s="3">
        <v>76118</v>
      </c>
      <c r="W980" t="s">
        <v>117</v>
      </c>
      <c r="Y980">
        <v>18175779299</v>
      </c>
      <c r="AA980">
        <v>56173</v>
      </c>
      <c r="AB980" t="s">
        <v>5955</v>
      </c>
      <c r="AC980" t="s">
        <v>1196</v>
      </c>
      <c r="AD980" t="s">
        <v>195</v>
      </c>
      <c r="AE980" t="s">
        <v>3380</v>
      </c>
      <c r="AF980" t="s">
        <v>5953</v>
      </c>
      <c r="AH980" t="s">
        <v>5954</v>
      </c>
      <c r="AI980" t="s">
        <v>158</v>
      </c>
      <c r="AJ980" s="3">
        <v>76118</v>
      </c>
      <c r="AK980" t="s">
        <v>117</v>
      </c>
      <c r="AM980">
        <v>18175779299</v>
      </c>
      <c r="AO980" t="s">
        <v>5956</v>
      </c>
      <c r="AP980" t="s">
        <v>239</v>
      </c>
      <c r="AQ980" t="s">
        <v>1082</v>
      </c>
      <c r="AR980" t="s">
        <v>1083</v>
      </c>
      <c r="AT980" t="s">
        <v>1084</v>
      </c>
      <c r="AV980" t="s">
        <v>1085</v>
      </c>
      <c r="AW980" t="s">
        <v>158</v>
      </c>
      <c r="AX980" s="3">
        <v>75098</v>
      </c>
      <c r="AY980" t="s">
        <v>117</v>
      </c>
      <c r="BA980">
        <v>19724424244</v>
      </c>
      <c r="BC980" t="s">
        <v>1086</v>
      </c>
      <c r="BD980" t="s">
        <v>1087</v>
      </c>
      <c r="BG980" t="s">
        <v>158</v>
      </c>
      <c r="BH980" s="1">
        <v>44138.791666666664</v>
      </c>
      <c r="BI980">
        <v>40</v>
      </c>
      <c r="BJ980">
        <v>0</v>
      </c>
      <c r="BK980">
        <v>8</v>
      </c>
      <c r="BL980">
        <v>8</v>
      </c>
      <c r="BM980">
        <v>8</v>
      </c>
      <c r="BN980">
        <v>8</v>
      </c>
      <c r="BO980">
        <v>8</v>
      </c>
      <c r="BP980">
        <v>0</v>
      </c>
      <c r="BQ980" t="str">
        <f>"6:00 AM"</f>
        <v>6:00 AM</v>
      </c>
      <c r="BR980" t="str">
        <f>"4:00 PM"</f>
        <v>4:00 PM</v>
      </c>
      <c r="BS980" t="s">
        <v>120</v>
      </c>
      <c r="BT980">
        <v>0</v>
      </c>
      <c r="BU980">
        <v>0</v>
      </c>
      <c r="BV980" t="s">
        <v>113</v>
      </c>
      <c r="BW980">
        <v>0</v>
      </c>
      <c r="BX980" t="s">
        <v>4494</v>
      </c>
      <c r="BY980" t="s">
        <v>5953</v>
      </c>
      <c r="CA980" t="s">
        <v>5954</v>
      </c>
      <c r="CB980" t="s">
        <v>158</v>
      </c>
      <c r="CC980" s="3">
        <v>76118</v>
      </c>
      <c r="CD980" t="s">
        <v>1611</v>
      </c>
      <c r="CE980" t="s">
        <v>1090</v>
      </c>
      <c r="CF980" s="4">
        <v>15.23</v>
      </c>
      <c r="CG980" s="4">
        <v>16</v>
      </c>
      <c r="CH980" s="4">
        <v>22.85</v>
      </c>
      <c r="CI980" s="4">
        <v>24</v>
      </c>
      <c r="CJ980" t="s">
        <v>123</v>
      </c>
      <c r="CK980" t="s">
        <v>1091</v>
      </c>
      <c r="CL980" t="s">
        <v>5957</v>
      </c>
      <c r="CO980" t="s">
        <v>124</v>
      </c>
      <c r="CP980" t="s">
        <v>121</v>
      </c>
      <c r="CQ980" t="s">
        <v>121</v>
      </c>
      <c r="CR980" t="s">
        <v>121</v>
      </c>
      <c r="CS980" t="s">
        <v>121</v>
      </c>
      <c r="CT980" t="s">
        <v>121</v>
      </c>
      <c r="CU980" t="s">
        <v>113</v>
      </c>
      <c r="CV980" t="s">
        <v>170</v>
      </c>
      <c r="CW980" t="str">
        <f>"18175779299"</f>
        <v>18175779299</v>
      </c>
      <c r="CX980" t="s">
        <v>124</v>
      </c>
      <c r="CY980" t="s">
        <v>1863</v>
      </c>
      <c r="CZ980" t="s">
        <v>126</v>
      </c>
      <c r="DA980" t="s">
        <v>113</v>
      </c>
      <c r="DB980" t="s">
        <v>113</v>
      </c>
      <c r="DC980" t="s">
        <v>121</v>
      </c>
      <c r="DD980" t="s">
        <v>113</v>
      </c>
    </row>
    <row r="981" spans="1:108" ht="15" customHeight="1" x14ac:dyDescent="0.25">
      <c r="A981" t="s">
        <v>5067</v>
      </c>
      <c r="B981" t="s">
        <v>835</v>
      </c>
      <c r="C981" s="1">
        <v>44139.424779629633</v>
      </c>
      <c r="D981" s="1">
        <v>44172</v>
      </c>
      <c r="E981" t="s">
        <v>113</v>
      </c>
      <c r="F981" t="s">
        <v>5068</v>
      </c>
      <c r="G981" t="s">
        <v>12786</v>
      </c>
      <c r="H981" t="s">
        <v>131</v>
      </c>
      <c r="I981">
        <v>10</v>
      </c>
      <c r="K981" s="1">
        <v>44228</v>
      </c>
      <c r="L981" s="1">
        <v>44501</v>
      </c>
      <c r="O981" t="s">
        <v>115</v>
      </c>
      <c r="P981" t="s">
        <v>5069</v>
      </c>
      <c r="Q981" t="s">
        <v>5070</v>
      </c>
      <c r="R981" t="s">
        <v>5071</v>
      </c>
      <c r="T981" t="s">
        <v>5072</v>
      </c>
      <c r="U981" t="s">
        <v>541</v>
      </c>
      <c r="V981" s="3">
        <v>70420</v>
      </c>
      <c r="W981" t="s">
        <v>117</v>
      </c>
      <c r="Y981">
        <v>19857098428</v>
      </c>
      <c r="AA981">
        <v>713910</v>
      </c>
      <c r="AB981" t="s">
        <v>614</v>
      </c>
      <c r="AC981" t="s">
        <v>5073</v>
      </c>
      <c r="AE981" t="s">
        <v>5074</v>
      </c>
      <c r="AF981" t="s">
        <v>5071</v>
      </c>
      <c r="AH981" t="s">
        <v>5072</v>
      </c>
      <c r="AI981" t="s">
        <v>541</v>
      </c>
      <c r="AJ981" s="3">
        <v>70420</v>
      </c>
      <c r="AK981" t="s">
        <v>117</v>
      </c>
      <c r="AM981">
        <v>19857098428</v>
      </c>
      <c r="AO981" t="s">
        <v>5075</v>
      </c>
      <c r="AP981" t="s">
        <v>239</v>
      </c>
      <c r="AQ981" t="s">
        <v>1082</v>
      </c>
      <c r="AR981" t="s">
        <v>1083</v>
      </c>
      <c r="AT981" t="s">
        <v>1084</v>
      </c>
      <c r="AV981" t="s">
        <v>1085</v>
      </c>
      <c r="AW981" t="s">
        <v>158</v>
      </c>
      <c r="AX981" s="3">
        <v>75098</v>
      </c>
      <c r="AY981" t="s">
        <v>117</v>
      </c>
      <c r="BA981">
        <v>19724424244</v>
      </c>
      <c r="BC981" t="s">
        <v>1086</v>
      </c>
      <c r="BD981" t="s">
        <v>1087</v>
      </c>
      <c r="BG981" t="s">
        <v>541</v>
      </c>
      <c r="BH981" s="1">
        <v>44138.791666666664</v>
      </c>
      <c r="BI981">
        <v>40</v>
      </c>
      <c r="BJ981">
        <v>0</v>
      </c>
      <c r="BK981">
        <v>8</v>
      </c>
      <c r="BL981">
        <v>8</v>
      </c>
      <c r="BM981">
        <v>8</v>
      </c>
      <c r="BN981">
        <v>8</v>
      </c>
      <c r="BO981">
        <v>8</v>
      </c>
      <c r="BP981">
        <v>0</v>
      </c>
      <c r="BQ981" t="str">
        <f>"6:30 AM"</f>
        <v>6:30 AM</v>
      </c>
      <c r="BR981" t="str">
        <f>"2:30 PM"</f>
        <v>2:30 PM</v>
      </c>
      <c r="BS981" t="s">
        <v>120</v>
      </c>
      <c r="BT981">
        <v>0</v>
      </c>
      <c r="BU981">
        <v>0</v>
      </c>
      <c r="BV981" t="s">
        <v>113</v>
      </c>
      <c r="BW981">
        <v>0</v>
      </c>
      <c r="BX981" t="s">
        <v>2600</v>
      </c>
      <c r="BY981" t="s">
        <v>5071</v>
      </c>
      <c r="CA981" t="s">
        <v>5072</v>
      </c>
      <c r="CB981" t="s">
        <v>541</v>
      </c>
      <c r="CC981" s="3">
        <v>70420</v>
      </c>
      <c r="CD981" t="s">
        <v>3476</v>
      </c>
      <c r="CE981" t="s">
        <v>3477</v>
      </c>
      <c r="CF981" s="4">
        <v>12.7</v>
      </c>
      <c r="CG981" s="4">
        <v>14</v>
      </c>
      <c r="CH981" s="4">
        <v>19.05</v>
      </c>
      <c r="CI981" s="4">
        <v>21</v>
      </c>
      <c r="CJ981" t="s">
        <v>123</v>
      </c>
      <c r="CK981" t="s">
        <v>1091</v>
      </c>
      <c r="CL981" t="s">
        <v>5076</v>
      </c>
      <c r="CO981" t="s">
        <v>124</v>
      </c>
      <c r="CP981" t="s">
        <v>113</v>
      </c>
      <c r="CQ981" t="s">
        <v>121</v>
      </c>
      <c r="CR981" t="s">
        <v>121</v>
      </c>
      <c r="CS981" t="s">
        <v>121</v>
      </c>
      <c r="CT981" t="s">
        <v>121</v>
      </c>
      <c r="CU981" t="s">
        <v>121</v>
      </c>
      <c r="CV981" t="s">
        <v>5077</v>
      </c>
      <c r="CW981" t="str">
        <f>"19857098428"</f>
        <v>19857098428</v>
      </c>
      <c r="CX981" t="s">
        <v>124</v>
      </c>
      <c r="CY981" t="s">
        <v>4496</v>
      </c>
      <c r="CZ981" t="s">
        <v>126</v>
      </c>
      <c r="DA981" t="s">
        <v>113</v>
      </c>
      <c r="DB981" t="s">
        <v>113</v>
      </c>
      <c r="DC981" t="s">
        <v>121</v>
      </c>
      <c r="DD981" t="s">
        <v>113</v>
      </c>
    </row>
    <row r="982" spans="1:108" ht="15" customHeight="1" x14ac:dyDescent="0.25">
      <c r="A982" t="s">
        <v>9373</v>
      </c>
      <c r="B982" t="s">
        <v>129</v>
      </c>
      <c r="C982" s="1">
        <v>44139.425429050927</v>
      </c>
      <c r="D982" s="1">
        <v>44186</v>
      </c>
      <c r="E982" t="s">
        <v>121</v>
      </c>
      <c r="F982" t="s">
        <v>587</v>
      </c>
      <c r="G982" t="s">
        <v>12786</v>
      </c>
      <c r="H982" t="s">
        <v>131</v>
      </c>
      <c r="I982">
        <v>12</v>
      </c>
      <c r="J982">
        <v>12</v>
      </c>
      <c r="K982" s="1">
        <v>44228</v>
      </c>
      <c r="L982" s="1">
        <v>44531</v>
      </c>
      <c r="M982" s="1">
        <v>44228</v>
      </c>
      <c r="N982" s="1">
        <v>44531</v>
      </c>
      <c r="O982" t="s">
        <v>132</v>
      </c>
      <c r="P982" t="s">
        <v>9374</v>
      </c>
      <c r="Q982" t="s">
        <v>9375</v>
      </c>
      <c r="R982" t="s">
        <v>9376</v>
      </c>
      <c r="T982" t="s">
        <v>9377</v>
      </c>
      <c r="U982" t="s">
        <v>158</v>
      </c>
      <c r="V982" s="3">
        <v>75077</v>
      </c>
      <c r="W982" t="s">
        <v>117</v>
      </c>
      <c r="Y982">
        <v>12147620005</v>
      </c>
      <c r="AA982">
        <v>56173</v>
      </c>
      <c r="AB982" t="s">
        <v>943</v>
      </c>
      <c r="AC982" t="s">
        <v>9378</v>
      </c>
      <c r="AE982" t="s">
        <v>291</v>
      </c>
      <c r="AF982" t="s">
        <v>9376</v>
      </c>
      <c r="AH982" t="s">
        <v>9377</v>
      </c>
      <c r="AI982" t="s">
        <v>158</v>
      </c>
      <c r="AJ982" s="3">
        <v>75077</v>
      </c>
      <c r="AK982" t="s">
        <v>117</v>
      </c>
      <c r="AM982">
        <v>12147620005</v>
      </c>
      <c r="AO982" t="s">
        <v>9379</v>
      </c>
      <c r="AP982" t="s">
        <v>239</v>
      </c>
      <c r="AQ982" t="s">
        <v>1082</v>
      </c>
      <c r="AR982" t="s">
        <v>1083</v>
      </c>
      <c r="AT982" t="s">
        <v>1084</v>
      </c>
      <c r="AV982" t="s">
        <v>1085</v>
      </c>
      <c r="AW982" t="s">
        <v>158</v>
      </c>
      <c r="AX982" s="3">
        <v>75098</v>
      </c>
      <c r="AY982" t="s">
        <v>117</v>
      </c>
      <c r="BA982">
        <v>19724424244</v>
      </c>
      <c r="BC982" t="s">
        <v>1086</v>
      </c>
      <c r="BD982" t="s">
        <v>1087</v>
      </c>
      <c r="BG982" t="s">
        <v>158</v>
      </c>
      <c r="BH982" s="1">
        <v>44138.791666666664</v>
      </c>
      <c r="BI982">
        <v>40</v>
      </c>
      <c r="BJ982">
        <v>0</v>
      </c>
      <c r="BK982">
        <v>8</v>
      </c>
      <c r="BL982">
        <v>8</v>
      </c>
      <c r="BM982">
        <v>8</v>
      </c>
      <c r="BN982">
        <v>8</v>
      </c>
      <c r="BO982">
        <v>8</v>
      </c>
      <c r="BP982">
        <v>0</v>
      </c>
      <c r="BQ982" t="str">
        <f>"8:00 AM"</f>
        <v>8:00 AM</v>
      </c>
      <c r="BR982" t="str">
        <f>"4:30 PM"</f>
        <v>4:30 PM</v>
      </c>
      <c r="BS982" t="s">
        <v>120</v>
      </c>
      <c r="BT982">
        <v>0</v>
      </c>
      <c r="BU982">
        <v>0</v>
      </c>
      <c r="BV982" t="s">
        <v>113</v>
      </c>
      <c r="BW982">
        <v>0</v>
      </c>
      <c r="BX982" t="s">
        <v>4494</v>
      </c>
      <c r="BY982" t="s">
        <v>9376</v>
      </c>
      <c r="CA982" t="s">
        <v>9377</v>
      </c>
      <c r="CB982" t="s">
        <v>158</v>
      </c>
      <c r="CC982" s="3">
        <v>75077</v>
      </c>
      <c r="CD982" t="s">
        <v>1089</v>
      </c>
      <c r="CE982" t="s">
        <v>1090</v>
      </c>
      <c r="CF982" s="4">
        <v>15.23</v>
      </c>
      <c r="CG982" s="4">
        <v>18</v>
      </c>
      <c r="CH982" s="4">
        <v>22.85</v>
      </c>
      <c r="CI982" s="4">
        <v>27</v>
      </c>
      <c r="CJ982" t="s">
        <v>123</v>
      </c>
      <c r="CK982" t="s">
        <v>1091</v>
      </c>
      <c r="CL982" t="s">
        <v>9380</v>
      </c>
      <c r="CO982" t="s">
        <v>124</v>
      </c>
      <c r="CP982" t="s">
        <v>121</v>
      </c>
      <c r="CQ982" t="s">
        <v>121</v>
      </c>
      <c r="CR982" t="s">
        <v>121</v>
      </c>
      <c r="CS982" t="s">
        <v>121</v>
      </c>
      <c r="CT982" t="s">
        <v>121</v>
      </c>
      <c r="CU982" t="s">
        <v>113</v>
      </c>
      <c r="CV982" t="s">
        <v>170</v>
      </c>
      <c r="CW982" t="str">
        <f>"12147620005"</f>
        <v>12147620005</v>
      </c>
      <c r="CX982" t="s">
        <v>124</v>
      </c>
      <c r="CY982" t="s">
        <v>1863</v>
      </c>
      <c r="CZ982" t="s">
        <v>126</v>
      </c>
      <c r="DA982" t="s">
        <v>113</v>
      </c>
      <c r="DB982" t="s">
        <v>113</v>
      </c>
      <c r="DC982" t="s">
        <v>121</v>
      </c>
      <c r="DD982" t="s">
        <v>113</v>
      </c>
    </row>
    <row r="983" spans="1:108" ht="15" customHeight="1" x14ac:dyDescent="0.25">
      <c r="A983" t="s">
        <v>6641</v>
      </c>
      <c r="B983" t="s">
        <v>129</v>
      </c>
      <c r="C983" s="1">
        <v>44139.42664247685</v>
      </c>
      <c r="D983" s="1">
        <v>44187</v>
      </c>
      <c r="E983" t="s">
        <v>121</v>
      </c>
      <c r="F983" t="s">
        <v>5775</v>
      </c>
      <c r="G983" t="s">
        <v>12834</v>
      </c>
      <c r="H983" t="s">
        <v>4290</v>
      </c>
      <c r="I983">
        <v>6</v>
      </c>
      <c r="J983">
        <v>6</v>
      </c>
      <c r="K983" s="1">
        <v>44228</v>
      </c>
      <c r="L983" s="1">
        <v>44501</v>
      </c>
      <c r="M983" s="1">
        <v>44228</v>
      </c>
      <c r="N983" s="1">
        <v>44501</v>
      </c>
      <c r="O983" t="s">
        <v>115</v>
      </c>
      <c r="P983" t="s">
        <v>6642</v>
      </c>
      <c r="Q983" t="s">
        <v>6643</v>
      </c>
      <c r="R983" t="s">
        <v>6644</v>
      </c>
      <c r="T983" t="s">
        <v>6645</v>
      </c>
      <c r="U983" t="s">
        <v>158</v>
      </c>
      <c r="V983" s="3">
        <v>79830</v>
      </c>
      <c r="W983" t="s">
        <v>117</v>
      </c>
      <c r="Y983">
        <v>18708635707</v>
      </c>
      <c r="AA983">
        <v>212325</v>
      </c>
      <c r="AB983" t="s">
        <v>6646</v>
      </c>
      <c r="AC983" t="s">
        <v>6647</v>
      </c>
      <c r="AD983" t="s">
        <v>931</v>
      </c>
      <c r="AE983" t="s">
        <v>263</v>
      </c>
      <c r="AF983" t="s">
        <v>6644</v>
      </c>
      <c r="AH983" t="s">
        <v>6645</v>
      </c>
      <c r="AI983" t="s">
        <v>158</v>
      </c>
      <c r="AJ983" s="3">
        <v>79830</v>
      </c>
      <c r="AK983" t="s">
        <v>117</v>
      </c>
      <c r="AM983">
        <v>18708635707</v>
      </c>
      <c r="AO983" t="s">
        <v>6648</v>
      </c>
      <c r="AP983" t="s">
        <v>239</v>
      </c>
      <c r="AQ983" t="s">
        <v>1082</v>
      </c>
      <c r="AR983" t="s">
        <v>1083</v>
      </c>
      <c r="AT983" t="s">
        <v>1084</v>
      </c>
      <c r="AV983" t="s">
        <v>1085</v>
      </c>
      <c r="AW983" t="s">
        <v>158</v>
      </c>
      <c r="AX983" s="3">
        <v>75098</v>
      </c>
      <c r="AY983" t="s">
        <v>117</v>
      </c>
      <c r="BA983">
        <v>19724424244</v>
      </c>
      <c r="BC983" t="s">
        <v>1086</v>
      </c>
      <c r="BD983" t="s">
        <v>1087</v>
      </c>
      <c r="BG983" t="s">
        <v>158</v>
      </c>
      <c r="BH983" s="1">
        <v>44137.791666666664</v>
      </c>
      <c r="BI983">
        <v>40</v>
      </c>
      <c r="BJ983">
        <v>0</v>
      </c>
      <c r="BK983">
        <v>8</v>
      </c>
      <c r="BL983">
        <v>8</v>
      </c>
      <c r="BM983">
        <v>8</v>
      </c>
      <c r="BN983">
        <v>8</v>
      </c>
      <c r="BO983">
        <v>8</v>
      </c>
      <c r="BP983">
        <v>0</v>
      </c>
      <c r="BQ983" t="str">
        <f>"7:00 AM"</f>
        <v>7:00 AM</v>
      </c>
      <c r="BR983" t="str">
        <f>"4:00 PM"</f>
        <v>4:00 PM</v>
      </c>
      <c r="BS983" t="s">
        <v>120</v>
      </c>
      <c r="BT983">
        <v>0</v>
      </c>
      <c r="BU983">
        <v>0</v>
      </c>
      <c r="BV983" t="s">
        <v>113</v>
      </c>
      <c r="BW983">
        <v>0</v>
      </c>
      <c r="BX983" t="s">
        <v>170</v>
      </c>
      <c r="BY983" t="s">
        <v>6644</v>
      </c>
      <c r="CA983" t="s">
        <v>6645</v>
      </c>
      <c r="CB983" t="s">
        <v>158</v>
      </c>
      <c r="CC983" s="3">
        <v>79830</v>
      </c>
      <c r="CD983" t="s">
        <v>6649</v>
      </c>
      <c r="CE983" t="s">
        <v>2644</v>
      </c>
      <c r="CF983" s="4">
        <v>8.9499999999999993</v>
      </c>
      <c r="CG983" s="4">
        <v>10</v>
      </c>
      <c r="CH983" s="4">
        <v>13.43</v>
      </c>
      <c r="CI983" s="4">
        <v>15</v>
      </c>
      <c r="CJ983" t="s">
        <v>123</v>
      </c>
      <c r="CK983" t="s">
        <v>1091</v>
      </c>
      <c r="CL983" t="s">
        <v>6650</v>
      </c>
      <c r="CO983" t="s">
        <v>124</v>
      </c>
      <c r="CP983" t="s">
        <v>113</v>
      </c>
      <c r="CQ983" t="s">
        <v>121</v>
      </c>
      <c r="CR983" t="s">
        <v>121</v>
      </c>
      <c r="CS983" t="s">
        <v>121</v>
      </c>
      <c r="CT983" t="s">
        <v>121</v>
      </c>
      <c r="CU983" t="s">
        <v>121</v>
      </c>
      <c r="CV983" t="s">
        <v>6651</v>
      </c>
      <c r="CW983" t="str">
        <f>"18708635707"</f>
        <v>18708635707</v>
      </c>
      <c r="CX983" t="s">
        <v>124</v>
      </c>
      <c r="CY983" t="s">
        <v>1863</v>
      </c>
      <c r="CZ983" t="s">
        <v>126</v>
      </c>
      <c r="DA983" t="s">
        <v>113</v>
      </c>
      <c r="DB983" t="s">
        <v>113</v>
      </c>
      <c r="DC983" t="s">
        <v>121</v>
      </c>
      <c r="DD983" t="s">
        <v>113</v>
      </c>
    </row>
    <row r="984" spans="1:108" ht="15" customHeight="1" x14ac:dyDescent="0.25">
      <c r="A984" t="s">
        <v>2591</v>
      </c>
      <c r="B984" t="s">
        <v>129</v>
      </c>
      <c r="C984" s="1">
        <v>44139.42824814815</v>
      </c>
      <c r="D984" s="1">
        <v>44193</v>
      </c>
      <c r="E984" t="s">
        <v>121</v>
      </c>
      <c r="F984" t="s">
        <v>2159</v>
      </c>
      <c r="G984" t="s">
        <v>12818</v>
      </c>
      <c r="H984" t="s">
        <v>2233</v>
      </c>
      <c r="I984">
        <v>19</v>
      </c>
      <c r="J984">
        <v>19</v>
      </c>
      <c r="K984" s="1">
        <v>44228</v>
      </c>
      <c r="L984" s="1">
        <v>44515</v>
      </c>
      <c r="M984" s="1">
        <v>44228</v>
      </c>
      <c r="N984" s="1">
        <v>44515</v>
      </c>
      <c r="O984" t="s">
        <v>115</v>
      </c>
      <c r="P984" t="s">
        <v>2592</v>
      </c>
      <c r="Q984" t="s">
        <v>2593</v>
      </c>
      <c r="R984" t="s">
        <v>2594</v>
      </c>
      <c r="T984" t="s">
        <v>2595</v>
      </c>
      <c r="U984" t="s">
        <v>158</v>
      </c>
      <c r="V984" s="3">
        <v>75006</v>
      </c>
      <c r="W984" t="s">
        <v>117</v>
      </c>
      <c r="Y984">
        <v>19722454557</v>
      </c>
      <c r="AA984">
        <v>111421</v>
      </c>
      <c r="AB984" t="s">
        <v>2596</v>
      </c>
      <c r="AC984" t="s">
        <v>2597</v>
      </c>
      <c r="AE984" t="s">
        <v>2598</v>
      </c>
      <c r="AF984" t="s">
        <v>2594</v>
      </c>
      <c r="AH984" t="s">
        <v>2595</v>
      </c>
      <c r="AI984" t="s">
        <v>158</v>
      </c>
      <c r="AJ984" s="3">
        <v>75006</v>
      </c>
      <c r="AK984" t="s">
        <v>117</v>
      </c>
      <c r="AM984">
        <v>19722454557</v>
      </c>
      <c r="AO984" t="s">
        <v>2599</v>
      </c>
      <c r="AP984" t="s">
        <v>239</v>
      </c>
      <c r="AQ984" t="s">
        <v>1082</v>
      </c>
      <c r="AR984" t="s">
        <v>1083</v>
      </c>
      <c r="AT984" t="s">
        <v>1084</v>
      </c>
      <c r="AV984" t="s">
        <v>1085</v>
      </c>
      <c r="AW984" t="s">
        <v>158</v>
      </c>
      <c r="AX984" s="3">
        <v>75098</v>
      </c>
      <c r="AY984" t="s">
        <v>117</v>
      </c>
      <c r="BA984">
        <v>19724424244</v>
      </c>
      <c r="BC984" t="s">
        <v>1086</v>
      </c>
      <c r="BD984" t="s">
        <v>1087</v>
      </c>
      <c r="BG984" t="s">
        <v>158</v>
      </c>
      <c r="BH984" s="1">
        <v>44138.791666666664</v>
      </c>
      <c r="BI984">
        <v>40</v>
      </c>
      <c r="BJ984">
        <v>0</v>
      </c>
      <c r="BK984">
        <v>8</v>
      </c>
      <c r="BL984">
        <v>8</v>
      </c>
      <c r="BM984">
        <v>8</v>
      </c>
      <c r="BN984">
        <v>8</v>
      </c>
      <c r="BO984">
        <v>8</v>
      </c>
      <c r="BP984">
        <v>0</v>
      </c>
      <c r="BQ984" t="str">
        <f>"7:30 AM"</f>
        <v>7:30 AM</v>
      </c>
      <c r="BR984" t="str">
        <f>"5:00 PM"</f>
        <v>5:00 PM</v>
      </c>
      <c r="BS984" t="s">
        <v>120</v>
      </c>
      <c r="BT984">
        <v>0</v>
      </c>
      <c r="BU984">
        <v>0</v>
      </c>
      <c r="BV984" t="s">
        <v>113</v>
      </c>
      <c r="BW984">
        <v>0</v>
      </c>
      <c r="BX984" t="s">
        <v>2600</v>
      </c>
      <c r="BY984" t="s">
        <v>2594</v>
      </c>
      <c r="CA984" t="s">
        <v>2595</v>
      </c>
      <c r="CB984" t="s">
        <v>158</v>
      </c>
      <c r="CC984" s="3">
        <v>75006</v>
      </c>
      <c r="CD984" t="s">
        <v>315</v>
      </c>
      <c r="CE984" t="s">
        <v>1090</v>
      </c>
      <c r="CF984" s="4">
        <v>12.14</v>
      </c>
      <c r="CG984" s="4">
        <v>16</v>
      </c>
      <c r="CH984" s="4">
        <v>18.21</v>
      </c>
      <c r="CI984" s="4">
        <v>24</v>
      </c>
      <c r="CJ984" t="s">
        <v>123</v>
      </c>
      <c r="CK984" t="s">
        <v>1091</v>
      </c>
      <c r="CL984" t="s">
        <v>2601</v>
      </c>
      <c r="CO984" t="s">
        <v>124</v>
      </c>
      <c r="CP984" t="s">
        <v>113</v>
      </c>
      <c r="CQ984" t="s">
        <v>121</v>
      </c>
      <c r="CR984" t="s">
        <v>121</v>
      </c>
      <c r="CS984" t="s">
        <v>121</v>
      </c>
      <c r="CT984" t="s">
        <v>121</v>
      </c>
      <c r="CU984" t="s">
        <v>113</v>
      </c>
      <c r="CV984" t="s">
        <v>170</v>
      </c>
      <c r="CW984" t="str">
        <f>"19722454557"</f>
        <v>19722454557</v>
      </c>
      <c r="CX984" t="s">
        <v>124</v>
      </c>
      <c r="CY984" t="s">
        <v>1863</v>
      </c>
      <c r="CZ984" t="s">
        <v>126</v>
      </c>
      <c r="DA984" t="s">
        <v>113</v>
      </c>
      <c r="DB984" t="s">
        <v>113</v>
      </c>
      <c r="DC984" t="s">
        <v>121</v>
      </c>
      <c r="DD984" t="s">
        <v>113</v>
      </c>
    </row>
    <row r="985" spans="1:108" ht="15" customHeight="1" x14ac:dyDescent="0.25">
      <c r="A985" t="s">
        <v>5062</v>
      </c>
      <c r="B985" t="s">
        <v>1388</v>
      </c>
      <c r="C985" s="1">
        <v>44139.444366203701</v>
      </c>
      <c r="D985" s="1">
        <v>44144</v>
      </c>
      <c r="E985" t="s">
        <v>113</v>
      </c>
      <c r="F985" t="s">
        <v>5063</v>
      </c>
      <c r="G985" t="s">
        <v>12823</v>
      </c>
      <c r="H985" t="s">
        <v>2773</v>
      </c>
      <c r="I985">
        <v>1</v>
      </c>
      <c r="K985" s="1">
        <v>44229</v>
      </c>
      <c r="L985" s="1">
        <v>44531</v>
      </c>
      <c r="O985" t="s">
        <v>1408</v>
      </c>
      <c r="P985" t="s">
        <v>2774</v>
      </c>
      <c r="Q985" t="s">
        <v>2775</v>
      </c>
      <c r="R985" t="s">
        <v>2776</v>
      </c>
      <c r="T985" t="s">
        <v>2777</v>
      </c>
      <c r="U985" t="s">
        <v>116</v>
      </c>
      <c r="V985" s="3">
        <v>2639</v>
      </c>
      <c r="W985" t="s">
        <v>117</v>
      </c>
      <c r="Y985">
        <v>15082806030</v>
      </c>
      <c r="AA985">
        <v>811310</v>
      </c>
      <c r="AB985" t="s">
        <v>2778</v>
      </c>
      <c r="AC985" t="s">
        <v>1680</v>
      </c>
      <c r="AE985" t="s">
        <v>5064</v>
      </c>
      <c r="AF985" t="s">
        <v>2776</v>
      </c>
      <c r="AH985" t="s">
        <v>2777</v>
      </c>
      <c r="AI985" t="s">
        <v>116</v>
      </c>
      <c r="AJ985" s="3">
        <v>2639</v>
      </c>
      <c r="AK985" t="s">
        <v>117</v>
      </c>
      <c r="AM985">
        <v>15082806030</v>
      </c>
      <c r="AO985" t="s">
        <v>2780</v>
      </c>
      <c r="BG985" t="s">
        <v>116</v>
      </c>
      <c r="BH985" s="1">
        <v>44022.833333333336</v>
      </c>
      <c r="BI985">
        <v>37.5</v>
      </c>
      <c r="BJ985">
        <v>0</v>
      </c>
      <c r="BK985">
        <v>7.5</v>
      </c>
      <c r="BL985">
        <v>7.5</v>
      </c>
      <c r="BM985">
        <v>7.5</v>
      </c>
      <c r="BN985">
        <v>7.5</v>
      </c>
      <c r="BO985">
        <v>7.5</v>
      </c>
      <c r="BP985">
        <v>0</v>
      </c>
      <c r="BQ985" t="str">
        <f>"6:30 AM"</f>
        <v>6:30 AM</v>
      </c>
      <c r="BR985" t="str">
        <f>"2:00 PM"</f>
        <v>2:00 PM</v>
      </c>
      <c r="BS985" t="s">
        <v>120</v>
      </c>
      <c r="BT985">
        <v>0</v>
      </c>
      <c r="BU985">
        <v>0</v>
      </c>
      <c r="BV985" t="s">
        <v>113</v>
      </c>
      <c r="BW985">
        <v>0</v>
      </c>
      <c r="BX985" t="s">
        <v>124</v>
      </c>
      <c r="BY985" t="s">
        <v>2776</v>
      </c>
      <c r="CA985" t="s">
        <v>2777</v>
      </c>
      <c r="CB985" t="s">
        <v>116</v>
      </c>
      <c r="CC985" s="3">
        <v>2639</v>
      </c>
      <c r="CE985" t="s">
        <v>2782</v>
      </c>
      <c r="CF985" s="4">
        <v>20</v>
      </c>
      <c r="CJ985" t="s">
        <v>123</v>
      </c>
      <c r="CL985" t="s">
        <v>5065</v>
      </c>
      <c r="CO985" t="s">
        <v>124</v>
      </c>
      <c r="CP985" t="s">
        <v>121</v>
      </c>
      <c r="CQ985" t="s">
        <v>121</v>
      </c>
      <c r="CR985" t="s">
        <v>113</v>
      </c>
      <c r="CS985" t="s">
        <v>121</v>
      </c>
      <c r="CT985" t="s">
        <v>121</v>
      </c>
      <c r="CU985" t="s">
        <v>121</v>
      </c>
      <c r="CV985" t="s">
        <v>125</v>
      </c>
      <c r="CW985" t="str">
        <f>"15082806030"</f>
        <v>15082806030</v>
      </c>
      <c r="CX985" t="s">
        <v>2780</v>
      </c>
      <c r="CY985" t="s">
        <v>124</v>
      </c>
      <c r="CZ985" t="s">
        <v>126</v>
      </c>
      <c r="DA985" t="s">
        <v>113</v>
      </c>
      <c r="DB985" t="s">
        <v>113</v>
      </c>
      <c r="DC985" t="s">
        <v>121</v>
      </c>
      <c r="DD985" t="s">
        <v>113</v>
      </c>
    </row>
    <row r="986" spans="1:108" ht="15" customHeight="1" x14ac:dyDescent="0.25">
      <c r="A986" t="s">
        <v>7994</v>
      </c>
      <c r="B986" t="s">
        <v>129</v>
      </c>
      <c r="C986" s="1">
        <v>44139.487168518521</v>
      </c>
      <c r="D986" s="1">
        <v>44182</v>
      </c>
      <c r="E986" t="s">
        <v>113</v>
      </c>
      <c r="F986" t="s">
        <v>1233</v>
      </c>
      <c r="G986" t="s">
        <v>12805</v>
      </c>
      <c r="H986" t="s">
        <v>1234</v>
      </c>
      <c r="I986">
        <v>40</v>
      </c>
      <c r="J986">
        <v>40</v>
      </c>
      <c r="K986" s="1">
        <v>44228</v>
      </c>
      <c r="L986" s="1">
        <v>44530</v>
      </c>
      <c r="M986" s="1">
        <v>44228</v>
      </c>
      <c r="N986" s="1">
        <v>44530</v>
      </c>
      <c r="O986" t="s">
        <v>115</v>
      </c>
      <c r="P986" t="s">
        <v>7995</v>
      </c>
      <c r="Q986" t="s">
        <v>7995</v>
      </c>
      <c r="R986" t="s">
        <v>7996</v>
      </c>
      <c r="T986" t="s">
        <v>7997</v>
      </c>
      <c r="U986" t="s">
        <v>234</v>
      </c>
      <c r="V986" s="3">
        <v>32025</v>
      </c>
      <c r="W986" t="s">
        <v>117</v>
      </c>
      <c r="Y986">
        <v>18039578989</v>
      </c>
      <c r="AA986">
        <v>561730</v>
      </c>
      <c r="AB986" t="s">
        <v>1238</v>
      </c>
      <c r="AC986" t="s">
        <v>1239</v>
      </c>
      <c r="AD986" t="s">
        <v>124</v>
      </c>
      <c r="AE986" t="s">
        <v>1240</v>
      </c>
      <c r="AF986" t="s">
        <v>1241</v>
      </c>
      <c r="AH986" t="s">
        <v>215</v>
      </c>
      <c r="AI986" t="s">
        <v>591</v>
      </c>
      <c r="AJ986" s="3">
        <v>29072</v>
      </c>
      <c r="AK986" t="s">
        <v>117</v>
      </c>
      <c r="AM986">
        <v>18039578989</v>
      </c>
      <c r="AO986" t="s">
        <v>1242</v>
      </c>
      <c r="AP986" t="s">
        <v>141</v>
      </c>
      <c r="AQ986" t="s">
        <v>1243</v>
      </c>
      <c r="AR986" t="s">
        <v>1244</v>
      </c>
      <c r="AS986" t="s">
        <v>1245</v>
      </c>
      <c r="AT986" t="s">
        <v>1246</v>
      </c>
      <c r="AV986" t="s">
        <v>215</v>
      </c>
      <c r="AW986" t="s">
        <v>204</v>
      </c>
      <c r="AX986" s="3">
        <v>40508</v>
      </c>
      <c r="AY986" t="s">
        <v>117</v>
      </c>
      <c r="BA986">
        <v>18592687705</v>
      </c>
      <c r="BC986" t="s">
        <v>1247</v>
      </c>
      <c r="BD986" t="s">
        <v>1248</v>
      </c>
      <c r="BE986" t="s">
        <v>204</v>
      </c>
      <c r="BF986" t="s">
        <v>218</v>
      </c>
      <c r="BG986" t="s">
        <v>234</v>
      </c>
      <c r="BH986" s="1">
        <v>44137.791666666664</v>
      </c>
      <c r="BI986">
        <v>35</v>
      </c>
      <c r="BJ986">
        <v>0</v>
      </c>
      <c r="BK986">
        <v>7</v>
      </c>
      <c r="BL986">
        <v>7</v>
      </c>
      <c r="BM986">
        <v>7</v>
      </c>
      <c r="BN986">
        <v>7</v>
      </c>
      <c r="BO986">
        <v>7</v>
      </c>
      <c r="BP986">
        <v>0</v>
      </c>
      <c r="BQ986" t="str">
        <f>"8:00 AM"</f>
        <v>8:00 AM</v>
      </c>
      <c r="BR986" t="str">
        <f>"3:00 PM"</f>
        <v>3:00 PM</v>
      </c>
      <c r="BS986" t="s">
        <v>120</v>
      </c>
      <c r="BT986">
        <v>0</v>
      </c>
      <c r="BU986">
        <v>0</v>
      </c>
      <c r="BV986" t="s">
        <v>113</v>
      </c>
      <c r="BW986">
        <v>0</v>
      </c>
      <c r="BX986" t="s">
        <v>120</v>
      </c>
      <c r="BY986" t="s">
        <v>7996</v>
      </c>
      <c r="CA986" t="s">
        <v>7997</v>
      </c>
      <c r="CB986" t="s">
        <v>234</v>
      </c>
      <c r="CC986" s="3">
        <v>32025</v>
      </c>
      <c r="CD986" t="s">
        <v>7998</v>
      </c>
      <c r="CE986" t="s">
        <v>5094</v>
      </c>
      <c r="CF986" s="4">
        <v>20.56</v>
      </c>
      <c r="CG986" s="4">
        <v>20.56</v>
      </c>
      <c r="CH986" s="4">
        <v>30.84</v>
      </c>
      <c r="CI986" s="4">
        <v>30.84</v>
      </c>
      <c r="CJ986" t="s">
        <v>123</v>
      </c>
      <c r="CK986" t="s">
        <v>120</v>
      </c>
      <c r="CL986" t="s">
        <v>7999</v>
      </c>
      <c r="CO986" t="s">
        <v>124</v>
      </c>
      <c r="CP986" t="s">
        <v>121</v>
      </c>
      <c r="CQ986" t="s">
        <v>121</v>
      </c>
      <c r="CR986" t="s">
        <v>121</v>
      </c>
      <c r="CS986" t="s">
        <v>121</v>
      </c>
      <c r="CT986" t="s">
        <v>121</v>
      </c>
      <c r="CU986" t="s">
        <v>113</v>
      </c>
      <c r="CV986" t="s">
        <v>120</v>
      </c>
      <c r="CW986" t="str">
        <f>"18039578989"</f>
        <v>18039578989</v>
      </c>
      <c r="CX986" t="s">
        <v>1242</v>
      </c>
      <c r="CY986" t="s">
        <v>124</v>
      </c>
      <c r="CZ986" t="s">
        <v>126</v>
      </c>
      <c r="DA986" t="s">
        <v>113</v>
      </c>
      <c r="DB986" t="s">
        <v>113</v>
      </c>
      <c r="DC986" t="s">
        <v>121</v>
      </c>
      <c r="DD986" t="s">
        <v>113</v>
      </c>
    </row>
    <row r="987" spans="1:108" ht="15" customHeight="1" x14ac:dyDescent="0.25">
      <c r="A987" t="s">
        <v>10858</v>
      </c>
      <c r="B987" t="s">
        <v>129</v>
      </c>
      <c r="C987" s="1">
        <v>44139.526850462964</v>
      </c>
      <c r="D987" s="1">
        <v>44186</v>
      </c>
      <c r="E987" t="s">
        <v>113</v>
      </c>
      <c r="F987" t="s">
        <v>10859</v>
      </c>
      <c r="G987" t="s">
        <v>12805</v>
      </c>
      <c r="H987" t="s">
        <v>1234</v>
      </c>
      <c r="I987">
        <v>40</v>
      </c>
      <c r="J987">
        <v>40</v>
      </c>
      <c r="K987" s="1">
        <v>44228</v>
      </c>
      <c r="L987" s="1">
        <v>44530</v>
      </c>
      <c r="M987" s="1">
        <v>44228</v>
      </c>
      <c r="N987" s="1">
        <v>44530</v>
      </c>
      <c r="O987" t="s">
        <v>115</v>
      </c>
      <c r="P987" t="s">
        <v>1235</v>
      </c>
      <c r="R987" t="s">
        <v>10860</v>
      </c>
      <c r="T987" t="s">
        <v>10861</v>
      </c>
      <c r="U987" t="s">
        <v>158</v>
      </c>
      <c r="V987" s="3">
        <v>77581</v>
      </c>
      <c r="W987" t="s">
        <v>117</v>
      </c>
      <c r="Y987">
        <v>18039578989</v>
      </c>
      <c r="AA987">
        <v>561730</v>
      </c>
      <c r="AB987" t="s">
        <v>1238</v>
      </c>
      <c r="AC987" t="s">
        <v>1239</v>
      </c>
      <c r="AD987" t="s">
        <v>124</v>
      </c>
      <c r="AE987" t="s">
        <v>1240</v>
      </c>
      <c r="AF987" t="s">
        <v>1241</v>
      </c>
      <c r="AH987" t="s">
        <v>215</v>
      </c>
      <c r="AI987" t="s">
        <v>591</v>
      </c>
      <c r="AJ987" s="3">
        <v>29072</v>
      </c>
      <c r="AK987" t="s">
        <v>117</v>
      </c>
      <c r="AM987">
        <v>18039578989</v>
      </c>
      <c r="AO987" t="s">
        <v>1242</v>
      </c>
      <c r="AP987" t="s">
        <v>141</v>
      </c>
      <c r="AQ987" t="s">
        <v>1243</v>
      </c>
      <c r="AR987" t="s">
        <v>1244</v>
      </c>
      <c r="AS987" t="s">
        <v>1245</v>
      </c>
      <c r="AT987" t="s">
        <v>1246</v>
      </c>
      <c r="AV987" t="s">
        <v>215</v>
      </c>
      <c r="AW987" t="s">
        <v>204</v>
      </c>
      <c r="AX987" s="3">
        <v>40508</v>
      </c>
      <c r="AY987" t="s">
        <v>117</v>
      </c>
      <c r="BA987">
        <v>18592687705</v>
      </c>
      <c r="BC987" t="s">
        <v>1247</v>
      </c>
      <c r="BD987" t="s">
        <v>1248</v>
      </c>
      <c r="BE987" t="s">
        <v>204</v>
      </c>
      <c r="BF987" t="s">
        <v>218</v>
      </c>
      <c r="BG987" t="s">
        <v>158</v>
      </c>
      <c r="BH987" s="1">
        <v>44137.791666666664</v>
      </c>
      <c r="BI987">
        <v>35</v>
      </c>
      <c r="BJ987">
        <v>0</v>
      </c>
      <c r="BK987">
        <v>7</v>
      </c>
      <c r="BL987">
        <v>7</v>
      </c>
      <c r="BM987">
        <v>7</v>
      </c>
      <c r="BN987">
        <v>7</v>
      </c>
      <c r="BO987">
        <v>7</v>
      </c>
      <c r="BP987">
        <v>0</v>
      </c>
      <c r="BQ987" t="str">
        <f>"8:00 AM"</f>
        <v>8:00 AM</v>
      </c>
      <c r="BR987" t="str">
        <f>"3:00 PM"</f>
        <v>3:00 PM</v>
      </c>
      <c r="BS987" t="s">
        <v>120</v>
      </c>
      <c r="BT987">
        <v>0</v>
      </c>
      <c r="BU987">
        <v>0</v>
      </c>
      <c r="BV987" t="s">
        <v>113</v>
      </c>
      <c r="BW987">
        <v>0</v>
      </c>
      <c r="BX987" t="s">
        <v>120</v>
      </c>
      <c r="BY987" t="s">
        <v>10860</v>
      </c>
      <c r="CA987" t="s">
        <v>10861</v>
      </c>
      <c r="CB987" t="s">
        <v>158</v>
      </c>
      <c r="CC987" s="3">
        <v>77581</v>
      </c>
      <c r="CD987" t="s">
        <v>10862</v>
      </c>
      <c r="CE987" t="s">
        <v>1326</v>
      </c>
      <c r="CF987" s="4">
        <v>21.95</v>
      </c>
      <c r="CG987" s="4">
        <v>21.95</v>
      </c>
      <c r="CH987" s="4">
        <v>32.93</v>
      </c>
      <c r="CI987" s="4">
        <v>32.93</v>
      </c>
      <c r="CJ987" t="s">
        <v>123</v>
      </c>
      <c r="CK987" t="s">
        <v>120</v>
      </c>
      <c r="CL987" t="s">
        <v>10863</v>
      </c>
      <c r="CO987" t="s">
        <v>124</v>
      </c>
      <c r="CP987" t="s">
        <v>121</v>
      </c>
      <c r="CQ987" t="s">
        <v>121</v>
      </c>
      <c r="CR987" t="s">
        <v>121</v>
      </c>
      <c r="CS987" t="s">
        <v>121</v>
      </c>
      <c r="CT987" t="s">
        <v>121</v>
      </c>
      <c r="CU987" t="s">
        <v>113</v>
      </c>
      <c r="CV987" t="s">
        <v>120</v>
      </c>
      <c r="CW987" t="str">
        <f>"18039578989"</f>
        <v>18039578989</v>
      </c>
      <c r="CX987" t="s">
        <v>1242</v>
      </c>
      <c r="CY987" t="s">
        <v>124</v>
      </c>
      <c r="CZ987" t="s">
        <v>126</v>
      </c>
      <c r="DA987" t="s">
        <v>113</v>
      </c>
      <c r="DB987" t="s">
        <v>113</v>
      </c>
      <c r="DC987" t="s">
        <v>121</v>
      </c>
      <c r="DD987" t="s">
        <v>113</v>
      </c>
    </row>
    <row r="988" spans="1:108" ht="15" customHeight="1" x14ac:dyDescent="0.25">
      <c r="A988" t="s">
        <v>2751</v>
      </c>
      <c r="B988" t="s">
        <v>129</v>
      </c>
      <c r="C988" s="1">
        <v>44139.535775115743</v>
      </c>
      <c r="D988" s="1">
        <v>44194</v>
      </c>
      <c r="E988" t="s">
        <v>113</v>
      </c>
      <c r="F988" t="s">
        <v>587</v>
      </c>
      <c r="G988" t="s">
        <v>12786</v>
      </c>
      <c r="H988" t="s">
        <v>131</v>
      </c>
      <c r="I988">
        <v>40</v>
      </c>
      <c r="J988">
        <v>40</v>
      </c>
      <c r="K988" s="1">
        <v>44216</v>
      </c>
      <c r="L988" s="1">
        <v>44501</v>
      </c>
      <c r="M988" s="1">
        <v>44216</v>
      </c>
      <c r="N988" s="1">
        <v>44501</v>
      </c>
      <c r="O988" t="s">
        <v>115</v>
      </c>
      <c r="P988" t="s">
        <v>2752</v>
      </c>
      <c r="Q988" t="s">
        <v>2753</v>
      </c>
      <c r="R988" t="s">
        <v>2754</v>
      </c>
      <c r="T988" t="s">
        <v>157</v>
      </c>
      <c r="U988" t="s">
        <v>158</v>
      </c>
      <c r="V988" s="3">
        <v>78754</v>
      </c>
      <c r="W988" t="s">
        <v>117</v>
      </c>
      <c r="Y988">
        <v>15128340123</v>
      </c>
      <c r="AA988">
        <v>56173</v>
      </c>
      <c r="AB988" t="s">
        <v>2755</v>
      </c>
      <c r="AC988" t="s">
        <v>786</v>
      </c>
      <c r="AE988" t="s">
        <v>2756</v>
      </c>
      <c r="AF988" t="s">
        <v>2754</v>
      </c>
      <c r="AH988" t="s">
        <v>157</v>
      </c>
      <c r="AI988" t="s">
        <v>158</v>
      </c>
      <c r="AJ988" s="3">
        <v>78754</v>
      </c>
      <c r="AK988" t="s">
        <v>117</v>
      </c>
      <c r="AM988">
        <v>15128340123</v>
      </c>
      <c r="AO988" t="s">
        <v>124</v>
      </c>
      <c r="AP988" t="s">
        <v>141</v>
      </c>
      <c r="AQ988" t="s">
        <v>162</v>
      </c>
      <c r="AR988" t="s">
        <v>163</v>
      </c>
      <c r="AS988" t="s">
        <v>164</v>
      </c>
      <c r="AT988" t="s">
        <v>165</v>
      </c>
      <c r="AU988" t="s">
        <v>166</v>
      </c>
      <c r="AV988" t="s">
        <v>157</v>
      </c>
      <c r="AW988" t="s">
        <v>158</v>
      </c>
      <c r="AX988" s="3">
        <v>78746</v>
      </c>
      <c r="AY988" t="s">
        <v>117</v>
      </c>
      <c r="BA988">
        <v>15123470007</v>
      </c>
      <c r="BC988" t="s">
        <v>167</v>
      </c>
      <c r="BD988" t="s">
        <v>168</v>
      </c>
      <c r="BE988" t="s">
        <v>158</v>
      </c>
      <c r="BF988" t="s">
        <v>2307</v>
      </c>
      <c r="BG988" t="s">
        <v>158</v>
      </c>
      <c r="BH988" s="1">
        <v>44138.791666666664</v>
      </c>
      <c r="BI988">
        <v>36</v>
      </c>
      <c r="BJ988">
        <v>0</v>
      </c>
      <c r="BK988">
        <v>9</v>
      </c>
      <c r="BL988">
        <v>9</v>
      </c>
      <c r="BM988">
        <v>9</v>
      </c>
      <c r="BN988">
        <v>9</v>
      </c>
      <c r="BO988">
        <v>0</v>
      </c>
      <c r="BP988">
        <v>0</v>
      </c>
      <c r="BQ988" t="str">
        <f>"7:00 AM"</f>
        <v>7:00 AM</v>
      </c>
      <c r="BR988" t="str">
        <f>"5:00 PM"</f>
        <v>5:00 PM</v>
      </c>
      <c r="BS988" t="s">
        <v>120</v>
      </c>
      <c r="BT988">
        <v>0</v>
      </c>
      <c r="BU988">
        <v>1</v>
      </c>
      <c r="BV988" t="s">
        <v>113</v>
      </c>
      <c r="BW988">
        <v>0</v>
      </c>
      <c r="BX988" t="s">
        <v>120</v>
      </c>
      <c r="BY988" t="s">
        <v>2754</v>
      </c>
      <c r="CA988" t="s">
        <v>157</v>
      </c>
      <c r="CB988" t="s">
        <v>158</v>
      </c>
      <c r="CC988" s="3">
        <v>78754</v>
      </c>
      <c r="CD988" t="s">
        <v>1514</v>
      </c>
      <c r="CE988" t="s">
        <v>172</v>
      </c>
      <c r="CF988" s="4">
        <v>14.63</v>
      </c>
      <c r="CG988" s="4">
        <v>14.63</v>
      </c>
      <c r="CH988" s="4">
        <v>21.95</v>
      </c>
      <c r="CI988" s="4">
        <v>21.95</v>
      </c>
      <c r="CJ988" t="s">
        <v>123</v>
      </c>
      <c r="CL988" t="s">
        <v>2757</v>
      </c>
      <c r="CO988" t="s">
        <v>124</v>
      </c>
      <c r="CP988" t="s">
        <v>121</v>
      </c>
      <c r="CQ988" t="s">
        <v>121</v>
      </c>
      <c r="CR988" t="s">
        <v>121</v>
      </c>
      <c r="CS988" t="s">
        <v>121</v>
      </c>
      <c r="CT988" t="s">
        <v>121</v>
      </c>
      <c r="CU988" t="s">
        <v>121</v>
      </c>
      <c r="CV988" t="s">
        <v>2758</v>
      </c>
      <c r="CW988" t="str">
        <f>"15128340123"</f>
        <v>15128340123</v>
      </c>
      <c r="CX988" t="s">
        <v>2759</v>
      </c>
      <c r="CY988" t="s">
        <v>124</v>
      </c>
      <c r="CZ988" t="s">
        <v>126</v>
      </c>
      <c r="DA988" t="s">
        <v>113</v>
      </c>
      <c r="DB988" t="s">
        <v>113</v>
      </c>
      <c r="DC988" t="s">
        <v>121</v>
      </c>
      <c r="DD988" t="s">
        <v>113</v>
      </c>
    </row>
    <row r="989" spans="1:108" ht="15" customHeight="1" x14ac:dyDescent="0.25">
      <c r="A989" t="s">
        <v>9450</v>
      </c>
      <c r="B989" t="s">
        <v>129</v>
      </c>
      <c r="C989" s="1">
        <v>44139.544294212959</v>
      </c>
      <c r="D989" s="1">
        <v>44194</v>
      </c>
      <c r="E989" t="s">
        <v>113</v>
      </c>
      <c r="F989" t="s">
        <v>587</v>
      </c>
      <c r="G989" t="s">
        <v>12786</v>
      </c>
      <c r="H989" t="s">
        <v>131</v>
      </c>
      <c r="I989">
        <v>20</v>
      </c>
      <c r="J989">
        <v>20</v>
      </c>
      <c r="K989" s="1">
        <v>44216</v>
      </c>
      <c r="L989" s="1">
        <v>44501</v>
      </c>
      <c r="M989" s="1">
        <v>44216</v>
      </c>
      <c r="N989" s="1">
        <v>44501</v>
      </c>
      <c r="O989" t="s">
        <v>115</v>
      </c>
      <c r="P989" t="s">
        <v>9451</v>
      </c>
      <c r="Q989" t="s">
        <v>2753</v>
      </c>
      <c r="R989" t="s">
        <v>9452</v>
      </c>
      <c r="T989" t="s">
        <v>3766</v>
      </c>
      <c r="U989" t="s">
        <v>952</v>
      </c>
      <c r="V989" s="3">
        <v>8053</v>
      </c>
      <c r="W989" t="s">
        <v>117</v>
      </c>
      <c r="Y989">
        <v>18006446035</v>
      </c>
      <c r="AA989">
        <v>56173</v>
      </c>
      <c r="AB989" t="s">
        <v>2755</v>
      </c>
      <c r="AC989" t="s">
        <v>786</v>
      </c>
      <c r="AE989" t="s">
        <v>2756</v>
      </c>
      <c r="AF989" t="s">
        <v>9452</v>
      </c>
      <c r="AH989" t="s">
        <v>3766</v>
      </c>
      <c r="AI989" t="s">
        <v>952</v>
      </c>
      <c r="AJ989" s="3">
        <v>8053</v>
      </c>
      <c r="AK989" t="s">
        <v>117</v>
      </c>
      <c r="AM989">
        <v>18006446035</v>
      </c>
      <c r="AO989" t="s">
        <v>124</v>
      </c>
      <c r="AP989" t="s">
        <v>141</v>
      </c>
      <c r="AQ989" t="s">
        <v>162</v>
      </c>
      <c r="AR989" t="s">
        <v>163</v>
      </c>
      <c r="AS989" t="s">
        <v>164</v>
      </c>
      <c r="AT989" t="s">
        <v>165</v>
      </c>
      <c r="AU989" t="s">
        <v>166</v>
      </c>
      <c r="AV989" t="s">
        <v>157</v>
      </c>
      <c r="AW989" t="s">
        <v>158</v>
      </c>
      <c r="AX989" s="3">
        <v>78746</v>
      </c>
      <c r="AY989" t="s">
        <v>117</v>
      </c>
      <c r="BA989">
        <v>15123470007</v>
      </c>
      <c r="BC989" t="s">
        <v>167</v>
      </c>
      <c r="BD989" t="s">
        <v>168</v>
      </c>
      <c r="BE989" t="s">
        <v>158</v>
      </c>
      <c r="BF989" t="s">
        <v>2307</v>
      </c>
      <c r="BG989" t="s">
        <v>158</v>
      </c>
      <c r="BH989" s="1">
        <v>44138.791666666664</v>
      </c>
      <c r="BI989">
        <v>36</v>
      </c>
      <c r="BJ989">
        <v>0</v>
      </c>
      <c r="BK989">
        <v>9</v>
      </c>
      <c r="BL989">
        <v>9</v>
      </c>
      <c r="BM989">
        <v>9</v>
      </c>
      <c r="BN989">
        <v>9</v>
      </c>
      <c r="BO989">
        <v>0</v>
      </c>
      <c r="BP989">
        <v>0</v>
      </c>
      <c r="BQ989" t="str">
        <f>"7:00 AM"</f>
        <v>7:00 AM</v>
      </c>
      <c r="BR989" t="str">
        <f>"5:00 PM"</f>
        <v>5:00 PM</v>
      </c>
      <c r="BS989" t="s">
        <v>120</v>
      </c>
      <c r="BT989">
        <v>0</v>
      </c>
      <c r="BU989">
        <v>1</v>
      </c>
      <c r="BV989" t="s">
        <v>113</v>
      </c>
      <c r="BW989">
        <v>0</v>
      </c>
      <c r="BX989" t="s">
        <v>120</v>
      </c>
      <c r="BY989" t="s">
        <v>9453</v>
      </c>
      <c r="CA989" t="s">
        <v>9392</v>
      </c>
      <c r="CB989" t="s">
        <v>158</v>
      </c>
      <c r="CC989" s="3">
        <v>75234</v>
      </c>
      <c r="CD989" t="s">
        <v>315</v>
      </c>
      <c r="CE989" t="s">
        <v>1090</v>
      </c>
      <c r="CF989" s="4">
        <v>15.23</v>
      </c>
      <c r="CG989" s="4">
        <v>15.23</v>
      </c>
      <c r="CH989" s="4">
        <v>22.85</v>
      </c>
      <c r="CI989" s="4">
        <v>22.85</v>
      </c>
      <c r="CJ989" t="s">
        <v>123</v>
      </c>
      <c r="CL989" t="s">
        <v>9454</v>
      </c>
      <c r="CO989" t="s">
        <v>124</v>
      </c>
      <c r="CP989" t="s">
        <v>121</v>
      </c>
      <c r="CQ989" t="s">
        <v>121</v>
      </c>
      <c r="CR989" t="s">
        <v>121</v>
      </c>
      <c r="CS989" t="s">
        <v>121</v>
      </c>
      <c r="CT989" t="s">
        <v>121</v>
      </c>
      <c r="CU989" t="s">
        <v>121</v>
      </c>
      <c r="CV989" t="s">
        <v>2758</v>
      </c>
      <c r="CW989" t="str">
        <f>"18006446035"</f>
        <v>18006446035</v>
      </c>
      <c r="CX989" t="s">
        <v>9455</v>
      </c>
      <c r="CY989" t="s">
        <v>124</v>
      </c>
      <c r="CZ989" t="s">
        <v>126</v>
      </c>
      <c r="DA989" t="s">
        <v>113</v>
      </c>
      <c r="DB989" t="s">
        <v>113</v>
      </c>
      <c r="DC989" t="s">
        <v>121</v>
      </c>
      <c r="DD989" t="s">
        <v>113</v>
      </c>
    </row>
    <row r="990" spans="1:108" ht="15" customHeight="1" x14ac:dyDescent="0.25">
      <c r="A990" t="s">
        <v>8872</v>
      </c>
      <c r="B990" t="s">
        <v>129</v>
      </c>
      <c r="C990" s="1">
        <v>44139.551192129627</v>
      </c>
      <c r="D990" s="1">
        <v>44194</v>
      </c>
      <c r="E990" t="s">
        <v>113</v>
      </c>
      <c r="F990" t="s">
        <v>587</v>
      </c>
      <c r="G990" t="s">
        <v>12786</v>
      </c>
      <c r="H990" t="s">
        <v>131</v>
      </c>
      <c r="I990">
        <v>14</v>
      </c>
      <c r="J990">
        <v>14</v>
      </c>
      <c r="K990" s="1">
        <v>44216</v>
      </c>
      <c r="L990" s="1">
        <v>44501</v>
      </c>
      <c r="M990" s="1">
        <v>44216</v>
      </c>
      <c r="N990" s="1">
        <v>44501</v>
      </c>
      <c r="O990" t="s">
        <v>115</v>
      </c>
      <c r="P990" t="s">
        <v>2752</v>
      </c>
      <c r="Q990" t="s">
        <v>2753</v>
      </c>
      <c r="R990" t="s">
        <v>2754</v>
      </c>
      <c r="T990" t="s">
        <v>157</v>
      </c>
      <c r="U990" t="s">
        <v>158</v>
      </c>
      <c r="V990" s="3">
        <v>78754</v>
      </c>
      <c r="W990" t="s">
        <v>117</v>
      </c>
      <c r="Y990">
        <v>15128340123</v>
      </c>
      <c r="AA990">
        <v>56173</v>
      </c>
      <c r="AB990" t="s">
        <v>2755</v>
      </c>
      <c r="AC990" t="s">
        <v>786</v>
      </c>
      <c r="AE990" t="s">
        <v>2756</v>
      </c>
      <c r="AF990" t="s">
        <v>8873</v>
      </c>
      <c r="AH990" t="s">
        <v>157</v>
      </c>
      <c r="AI990" t="s">
        <v>158</v>
      </c>
      <c r="AJ990" s="3">
        <v>78754</v>
      </c>
      <c r="AK990" t="s">
        <v>117</v>
      </c>
      <c r="AM990">
        <v>15128340123</v>
      </c>
      <c r="AO990" t="s">
        <v>124</v>
      </c>
      <c r="AP990" t="s">
        <v>141</v>
      </c>
      <c r="AQ990" t="s">
        <v>162</v>
      </c>
      <c r="AR990" t="s">
        <v>163</v>
      </c>
      <c r="AS990" t="s">
        <v>164</v>
      </c>
      <c r="AT990" t="s">
        <v>165</v>
      </c>
      <c r="AU990" t="s">
        <v>166</v>
      </c>
      <c r="AV990" t="s">
        <v>157</v>
      </c>
      <c r="AW990" t="s">
        <v>158</v>
      </c>
      <c r="AX990" s="3">
        <v>78746</v>
      </c>
      <c r="AY990" t="s">
        <v>117</v>
      </c>
      <c r="BA990">
        <v>15123470007</v>
      </c>
      <c r="BC990" t="s">
        <v>167</v>
      </c>
      <c r="BD990" t="s">
        <v>168</v>
      </c>
      <c r="BE990" t="s">
        <v>158</v>
      </c>
      <c r="BF990" t="s">
        <v>2307</v>
      </c>
      <c r="BG990" t="s">
        <v>158</v>
      </c>
      <c r="BH990" s="1">
        <v>44138.791666666664</v>
      </c>
      <c r="BI990">
        <v>36</v>
      </c>
      <c r="BJ990">
        <v>0</v>
      </c>
      <c r="BK990">
        <v>9</v>
      </c>
      <c r="BL990">
        <v>9</v>
      </c>
      <c r="BM990">
        <v>9</v>
      </c>
      <c r="BN990">
        <v>9</v>
      </c>
      <c r="BO990">
        <v>0</v>
      </c>
      <c r="BP990">
        <v>0</v>
      </c>
      <c r="BQ990" t="str">
        <f>"7:00 AM"</f>
        <v>7:00 AM</v>
      </c>
      <c r="BR990" t="str">
        <f>"5:00 PM"</f>
        <v>5:00 PM</v>
      </c>
      <c r="BS990" t="s">
        <v>120</v>
      </c>
      <c r="BT990">
        <v>0</v>
      </c>
      <c r="BU990">
        <v>1</v>
      </c>
      <c r="BV990" t="s">
        <v>113</v>
      </c>
      <c r="BW990">
        <v>0</v>
      </c>
      <c r="BX990" t="s">
        <v>120</v>
      </c>
      <c r="BY990" t="s">
        <v>8874</v>
      </c>
      <c r="CA990" t="s">
        <v>1317</v>
      </c>
      <c r="CB990" t="s">
        <v>158</v>
      </c>
      <c r="CC990" s="3">
        <v>77040</v>
      </c>
      <c r="CD990" t="s">
        <v>1325</v>
      </c>
      <c r="CE990" t="s">
        <v>1326</v>
      </c>
      <c r="CF990" s="4">
        <v>13.93</v>
      </c>
      <c r="CG990" s="4">
        <v>13.93</v>
      </c>
      <c r="CH990" s="4">
        <v>20.9</v>
      </c>
      <c r="CI990" s="4">
        <v>20.9</v>
      </c>
      <c r="CJ990" t="s">
        <v>123</v>
      </c>
      <c r="CL990" t="s">
        <v>8875</v>
      </c>
      <c r="CO990" t="s">
        <v>124</v>
      </c>
      <c r="CP990" t="s">
        <v>121</v>
      </c>
      <c r="CQ990" t="s">
        <v>121</v>
      </c>
      <c r="CR990" t="s">
        <v>121</v>
      </c>
      <c r="CS990" t="s">
        <v>121</v>
      </c>
      <c r="CT990" t="s">
        <v>121</v>
      </c>
      <c r="CU990" t="s">
        <v>121</v>
      </c>
      <c r="CV990" t="s">
        <v>2758</v>
      </c>
      <c r="CW990" t="str">
        <f>"15128340123"</f>
        <v>15128340123</v>
      </c>
      <c r="CX990" t="s">
        <v>2759</v>
      </c>
      <c r="CY990" t="s">
        <v>124</v>
      </c>
      <c r="CZ990" t="s">
        <v>126</v>
      </c>
      <c r="DA990" t="s">
        <v>113</v>
      </c>
      <c r="DB990" t="s">
        <v>113</v>
      </c>
      <c r="DC990" t="s">
        <v>121</v>
      </c>
      <c r="DD990" t="s">
        <v>113</v>
      </c>
    </row>
    <row r="991" spans="1:108" ht="15" customHeight="1" x14ac:dyDescent="0.25">
      <c r="A991" t="s">
        <v>4497</v>
      </c>
      <c r="B991" t="s">
        <v>852</v>
      </c>
      <c r="C991" s="1">
        <v>44139.554776736113</v>
      </c>
      <c r="D991" s="1">
        <v>44169</v>
      </c>
      <c r="E991" t="s">
        <v>113</v>
      </c>
      <c r="F991" t="s">
        <v>1274</v>
      </c>
      <c r="G991" t="s">
        <v>12786</v>
      </c>
      <c r="H991" t="s">
        <v>131</v>
      </c>
      <c r="I991">
        <v>40</v>
      </c>
      <c r="K991" s="1">
        <v>44228</v>
      </c>
      <c r="L991" s="1">
        <v>44530</v>
      </c>
      <c r="O991" t="s">
        <v>132</v>
      </c>
      <c r="P991" t="s">
        <v>4498</v>
      </c>
      <c r="Q991" t="s">
        <v>4499</v>
      </c>
      <c r="R991" t="s">
        <v>4500</v>
      </c>
      <c r="T991" t="s">
        <v>4501</v>
      </c>
      <c r="U991" t="s">
        <v>1047</v>
      </c>
      <c r="V991" s="3">
        <v>63005</v>
      </c>
      <c r="W991" t="s">
        <v>117</v>
      </c>
      <c r="Y991">
        <v>16365198653</v>
      </c>
      <c r="AA991">
        <v>56173</v>
      </c>
      <c r="AB991" t="s">
        <v>4502</v>
      </c>
      <c r="AC991" t="s">
        <v>1576</v>
      </c>
      <c r="AD991" t="s">
        <v>4503</v>
      </c>
      <c r="AE991" t="s">
        <v>141</v>
      </c>
      <c r="AF991" t="s">
        <v>4504</v>
      </c>
      <c r="AH991" t="s">
        <v>4505</v>
      </c>
      <c r="AI991" t="s">
        <v>1933</v>
      </c>
      <c r="AJ991" s="3">
        <v>62208</v>
      </c>
      <c r="AK991" t="s">
        <v>117</v>
      </c>
      <c r="AM991">
        <v>16186880590</v>
      </c>
      <c r="AO991" t="s">
        <v>4506</v>
      </c>
      <c r="AP991" t="s">
        <v>141</v>
      </c>
      <c r="AQ991" t="s">
        <v>4502</v>
      </c>
      <c r="AR991" t="s">
        <v>1576</v>
      </c>
      <c r="AS991" t="s">
        <v>4503</v>
      </c>
      <c r="AT991" t="s">
        <v>4504</v>
      </c>
      <c r="AV991" t="s">
        <v>4505</v>
      </c>
      <c r="AW991" t="s">
        <v>1933</v>
      </c>
      <c r="AX991" s="3">
        <v>62208</v>
      </c>
      <c r="AY991" t="s">
        <v>117</v>
      </c>
      <c r="BA991">
        <v>16186880590</v>
      </c>
      <c r="BC991" t="s">
        <v>4506</v>
      </c>
      <c r="BD991" t="s">
        <v>4507</v>
      </c>
      <c r="BE991" t="s">
        <v>1933</v>
      </c>
      <c r="BF991" t="s">
        <v>4508</v>
      </c>
      <c r="BG991" t="s">
        <v>1047</v>
      </c>
      <c r="BH991" s="1">
        <v>44138.791666666664</v>
      </c>
      <c r="BI991">
        <v>35</v>
      </c>
      <c r="BJ991">
        <v>0</v>
      </c>
      <c r="BK991">
        <v>7</v>
      </c>
      <c r="BL991">
        <v>7</v>
      </c>
      <c r="BM991">
        <v>7</v>
      </c>
      <c r="BN991">
        <v>7</v>
      </c>
      <c r="BO991">
        <v>7</v>
      </c>
      <c r="BP991">
        <v>0</v>
      </c>
      <c r="BQ991" t="str">
        <f>"7:30 AM"</f>
        <v>7:30 AM</v>
      </c>
      <c r="BR991" t="str">
        <f>"3:30 PM"</f>
        <v>3:30 PM</v>
      </c>
      <c r="BS991" t="s">
        <v>120</v>
      </c>
      <c r="BT991">
        <v>0</v>
      </c>
      <c r="BU991">
        <v>0</v>
      </c>
      <c r="BV991" t="s">
        <v>113</v>
      </c>
      <c r="BW991">
        <v>0</v>
      </c>
      <c r="BX991" t="s">
        <v>4509</v>
      </c>
      <c r="BY991" t="s">
        <v>4500</v>
      </c>
      <c r="CA991" t="s">
        <v>4501</v>
      </c>
      <c r="CB991" t="s">
        <v>1047</v>
      </c>
      <c r="CC991" s="3">
        <v>63005</v>
      </c>
      <c r="CD991" t="s">
        <v>1372</v>
      </c>
      <c r="CE991" t="s">
        <v>1056</v>
      </c>
      <c r="CF991" s="4">
        <v>15.37</v>
      </c>
      <c r="CH991" s="4">
        <v>23.06</v>
      </c>
      <c r="CJ991" t="s">
        <v>123</v>
      </c>
      <c r="CK991" t="s">
        <v>125</v>
      </c>
      <c r="CL991" t="s">
        <v>4510</v>
      </c>
      <c r="CO991" t="s">
        <v>124</v>
      </c>
      <c r="CP991" t="s">
        <v>121</v>
      </c>
      <c r="CQ991" t="s">
        <v>121</v>
      </c>
      <c r="CR991" t="s">
        <v>121</v>
      </c>
      <c r="CS991" t="s">
        <v>113</v>
      </c>
      <c r="CT991" t="s">
        <v>121</v>
      </c>
      <c r="CU991" t="s">
        <v>113</v>
      </c>
      <c r="CV991" t="s">
        <v>120</v>
      </c>
      <c r="CW991" t="str">
        <f>"16365198563"</f>
        <v>16365198563</v>
      </c>
      <c r="CX991" t="s">
        <v>4511</v>
      </c>
      <c r="CY991" t="s">
        <v>124</v>
      </c>
      <c r="CZ991" t="s">
        <v>126</v>
      </c>
      <c r="DA991" t="s">
        <v>113</v>
      </c>
      <c r="DB991" t="s">
        <v>113</v>
      </c>
      <c r="DC991" t="s">
        <v>121</v>
      </c>
      <c r="DD991" t="s">
        <v>113</v>
      </c>
    </row>
    <row r="992" spans="1:108" ht="15" customHeight="1" x14ac:dyDescent="0.25">
      <c r="A992" t="s">
        <v>3764</v>
      </c>
      <c r="B992" t="s">
        <v>129</v>
      </c>
      <c r="C992" s="1">
        <v>44139.557883217596</v>
      </c>
      <c r="D992" s="1">
        <v>44194</v>
      </c>
      <c r="E992" t="s">
        <v>113</v>
      </c>
      <c r="F992" t="s">
        <v>587</v>
      </c>
      <c r="G992" t="s">
        <v>12786</v>
      </c>
      <c r="H992" t="s">
        <v>131</v>
      </c>
      <c r="I992">
        <v>10</v>
      </c>
      <c r="J992">
        <v>10</v>
      </c>
      <c r="K992" s="1">
        <v>44216</v>
      </c>
      <c r="L992" s="1">
        <v>44501</v>
      </c>
      <c r="M992" s="1">
        <v>44216</v>
      </c>
      <c r="N992" s="1">
        <v>44501</v>
      </c>
      <c r="O992" t="s">
        <v>115</v>
      </c>
      <c r="P992" t="s">
        <v>2752</v>
      </c>
      <c r="Q992" t="s">
        <v>2753</v>
      </c>
      <c r="R992" t="s">
        <v>3765</v>
      </c>
      <c r="T992" t="s">
        <v>3766</v>
      </c>
      <c r="U992" t="s">
        <v>952</v>
      </c>
      <c r="V992" s="3">
        <v>8053</v>
      </c>
      <c r="W992" t="s">
        <v>117</v>
      </c>
      <c r="Y992">
        <v>15128340123</v>
      </c>
      <c r="AA992">
        <v>56173</v>
      </c>
      <c r="AB992" t="s">
        <v>2755</v>
      </c>
      <c r="AC992" t="s">
        <v>786</v>
      </c>
      <c r="AE992" t="s">
        <v>2756</v>
      </c>
      <c r="AF992" t="s">
        <v>3765</v>
      </c>
      <c r="AH992" t="s">
        <v>3766</v>
      </c>
      <c r="AI992" t="s">
        <v>952</v>
      </c>
      <c r="AJ992" s="3">
        <v>8053</v>
      </c>
      <c r="AK992" t="s">
        <v>117</v>
      </c>
      <c r="AM992">
        <v>15128340123</v>
      </c>
      <c r="AO992" t="s">
        <v>124</v>
      </c>
      <c r="AP992" t="s">
        <v>141</v>
      </c>
      <c r="AQ992" t="s">
        <v>162</v>
      </c>
      <c r="AR992" t="s">
        <v>163</v>
      </c>
      <c r="AS992" t="s">
        <v>164</v>
      </c>
      <c r="AT992" t="s">
        <v>165</v>
      </c>
      <c r="AU992" t="s">
        <v>166</v>
      </c>
      <c r="AV992" t="s">
        <v>157</v>
      </c>
      <c r="AW992" t="s">
        <v>158</v>
      </c>
      <c r="AX992" s="3">
        <v>78746</v>
      </c>
      <c r="AY992" t="s">
        <v>117</v>
      </c>
      <c r="BA992">
        <v>15123470007</v>
      </c>
      <c r="BC992" t="s">
        <v>167</v>
      </c>
      <c r="BD992" t="s">
        <v>168</v>
      </c>
      <c r="BE992" t="s">
        <v>158</v>
      </c>
      <c r="BF992" t="s">
        <v>2307</v>
      </c>
      <c r="BG992" t="s">
        <v>158</v>
      </c>
      <c r="BH992" s="1">
        <v>44138.791666666664</v>
      </c>
      <c r="BI992">
        <v>36</v>
      </c>
      <c r="BJ992">
        <v>0</v>
      </c>
      <c r="BK992">
        <v>9</v>
      </c>
      <c r="BL992">
        <v>9</v>
      </c>
      <c r="BM992">
        <v>9</v>
      </c>
      <c r="BN992">
        <v>9</v>
      </c>
      <c r="BO992">
        <v>0</v>
      </c>
      <c r="BP992">
        <v>0</v>
      </c>
      <c r="BQ992" t="str">
        <f>"7:00 AM"</f>
        <v>7:00 AM</v>
      </c>
      <c r="BR992" t="str">
        <f>"5:00 PM"</f>
        <v>5:00 PM</v>
      </c>
      <c r="BS992" t="s">
        <v>120</v>
      </c>
      <c r="BT992">
        <v>0</v>
      </c>
      <c r="BU992">
        <v>1</v>
      </c>
      <c r="BV992" t="s">
        <v>113</v>
      </c>
      <c r="BW992">
        <v>0</v>
      </c>
      <c r="BX992" t="s">
        <v>120</v>
      </c>
      <c r="BY992" t="s">
        <v>3767</v>
      </c>
      <c r="CA992" t="s">
        <v>1424</v>
      </c>
      <c r="CB992" t="s">
        <v>158</v>
      </c>
      <c r="CC992" s="3">
        <v>78217</v>
      </c>
      <c r="CD992" t="s">
        <v>2197</v>
      </c>
      <c r="CE992" t="s">
        <v>2198</v>
      </c>
      <c r="CF992" s="4">
        <v>14</v>
      </c>
      <c r="CG992" s="4">
        <v>14</v>
      </c>
      <c r="CH992" s="4">
        <v>21</v>
      </c>
      <c r="CI992" s="4">
        <v>21</v>
      </c>
      <c r="CJ992" t="s">
        <v>123</v>
      </c>
      <c r="CL992" t="s">
        <v>3768</v>
      </c>
      <c r="CO992" t="s">
        <v>124</v>
      </c>
      <c r="CP992" t="s">
        <v>121</v>
      </c>
      <c r="CQ992" t="s">
        <v>121</v>
      </c>
      <c r="CR992" t="s">
        <v>121</v>
      </c>
      <c r="CS992" t="s">
        <v>121</v>
      </c>
      <c r="CT992" t="s">
        <v>121</v>
      </c>
      <c r="CU992" t="s">
        <v>121</v>
      </c>
      <c r="CV992" t="s">
        <v>3769</v>
      </c>
      <c r="CW992" t="str">
        <f>"15128340123"</f>
        <v>15128340123</v>
      </c>
      <c r="CX992" t="s">
        <v>2759</v>
      </c>
      <c r="CY992" t="s">
        <v>124</v>
      </c>
      <c r="CZ992" t="s">
        <v>126</v>
      </c>
      <c r="DA992" t="s">
        <v>113</v>
      </c>
      <c r="DB992" t="s">
        <v>113</v>
      </c>
      <c r="DC992" t="s">
        <v>121</v>
      </c>
      <c r="DD992" t="s">
        <v>113</v>
      </c>
    </row>
    <row r="993" spans="1:113" ht="15" customHeight="1" x14ac:dyDescent="0.25">
      <c r="A993" t="s">
        <v>12546</v>
      </c>
      <c r="B993" t="s">
        <v>129</v>
      </c>
      <c r="C993" s="1">
        <v>44139.565659375003</v>
      </c>
      <c r="D993" s="1">
        <v>44188</v>
      </c>
      <c r="E993" t="s">
        <v>121</v>
      </c>
      <c r="F993" t="s">
        <v>10102</v>
      </c>
      <c r="G993" t="s">
        <v>12810</v>
      </c>
      <c r="H993" t="s">
        <v>1675</v>
      </c>
      <c r="I993">
        <v>50</v>
      </c>
      <c r="J993">
        <v>50</v>
      </c>
      <c r="K993" s="1">
        <v>44228</v>
      </c>
      <c r="L993" s="1">
        <v>44515</v>
      </c>
      <c r="M993" s="1">
        <v>44228</v>
      </c>
      <c r="N993" s="1">
        <v>44515</v>
      </c>
      <c r="O993" t="s">
        <v>132</v>
      </c>
      <c r="P993" t="s">
        <v>12547</v>
      </c>
      <c r="R993" t="s">
        <v>12548</v>
      </c>
      <c r="T993" t="s">
        <v>1424</v>
      </c>
      <c r="U993" t="s">
        <v>158</v>
      </c>
      <c r="V993" s="3">
        <v>78248</v>
      </c>
      <c r="W993" t="s">
        <v>117</v>
      </c>
      <c r="Y993">
        <v>12108586078</v>
      </c>
      <c r="Z993">
        <v>0</v>
      </c>
      <c r="AA993">
        <v>71399</v>
      </c>
      <c r="AB993" t="s">
        <v>306</v>
      </c>
      <c r="AC993" t="s">
        <v>1158</v>
      </c>
      <c r="AE993" t="s">
        <v>263</v>
      </c>
      <c r="AF993" t="s">
        <v>12548</v>
      </c>
      <c r="AH993" t="s">
        <v>1424</v>
      </c>
      <c r="AI993" t="s">
        <v>158</v>
      </c>
      <c r="AJ993" s="3">
        <v>78248</v>
      </c>
      <c r="AK993" t="s">
        <v>117</v>
      </c>
      <c r="AM993">
        <v>12108586078</v>
      </c>
      <c r="AN993">
        <v>0</v>
      </c>
      <c r="AO993" t="s">
        <v>12549</v>
      </c>
      <c r="AP993" t="s">
        <v>141</v>
      </c>
      <c r="AQ993" t="s">
        <v>2984</v>
      </c>
      <c r="AR993" t="s">
        <v>164</v>
      </c>
      <c r="AS993" t="s">
        <v>2985</v>
      </c>
      <c r="AT993" t="s">
        <v>2986</v>
      </c>
      <c r="AU993" t="s">
        <v>2987</v>
      </c>
      <c r="AV993" t="s">
        <v>2988</v>
      </c>
      <c r="AW993" t="s">
        <v>1200</v>
      </c>
      <c r="AX993" s="3">
        <v>21401</v>
      </c>
      <c r="AY993" t="s">
        <v>117</v>
      </c>
      <c r="BA993">
        <v>14105739955</v>
      </c>
      <c r="BB993">
        <v>0</v>
      </c>
      <c r="BC993" t="s">
        <v>2989</v>
      </c>
      <c r="BD993" t="s">
        <v>2990</v>
      </c>
      <c r="BE993" t="s">
        <v>1200</v>
      </c>
      <c r="BF993" t="s">
        <v>2991</v>
      </c>
      <c r="BG993" t="s">
        <v>158</v>
      </c>
      <c r="BH993" s="1">
        <v>44138.791666666664</v>
      </c>
      <c r="BI993">
        <v>35</v>
      </c>
      <c r="BJ993">
        <v>7</v>
      </c>
      <c r="BK993">
        <v>0</v>
      </c>
      <c r="BL993">
        <v>0</v>
      </c>
      <c r="BM993">
        <v>7</v>
      </c>
      <c r="BN993">
        <v>7</v>
      </c>
      <c r="BO993">
        <v>7</v>
      </c>
      <c r="BP993">
        <v>7</v>
      </c>
      <c r="BQ993" t="str">
        <f>"4:00 PM"</f>
        <v>4:00 PM</v>
      </c>
      <c r="BR993" t="str">
        <f>"11:00 PM"</f>
        <v>11:00 PM</v>
      </c>
      <c r="BS993" t="s">
        <v>120</v>
      </c>
      <c r="BT993">
        <v>0</v>
      </c>
      <c r="BU993">
        <v>0</v>
      </c>
      <c r="BV993" t="s">
        <v>113</v>
      </c>
      <c r="BW993">
        <v>0</v>
      </c>
      <c r="BX993" t="s">
        <v>12550</v>
      </c>
      <c r="BY993" t="s">
        <v>12551</v>
      </c>
      <c r="CA993" t="s">
        <v>1424</v>
      </c>
      <c r="CB993" t="s">
        <v>158</v>
      </c>
      <c r="CC993" s="3">
        <v>78264</v>
      </c>
      <c r="CD993" t="s">
        <v>2197</v>
      </c>
      <c r="CE993" t="s">
        <v>2198</v>
      </c>
      <c r="CF993" s="4">
        <v>9.24</v>
      </c>
      <c r="CG993" s="4">
        <v>13.4</v>
      </c>
      <c r="CH993" s="4">
        <v>13.86</v>
      </c>
      <c r="CI993" s="4">
        <v>20.100000000000001</v>
      </c>
      <c r="CJ993" t="s">
        <v>123</v>
      </c>
      <c r="CL993" t="s">
        <v>12552</v>
      </c>
      <c r="CM993" t="s">
        <v>12553</v>
      </c>
      <c r="CO993" t="s">
        <v>124</v>
      </c>
      <c r="CP993" t="s">
        <v>121</v>
      </c>
      <c r="CQ993" t="s">
        <v>113</v>
      </c>
      <c r="CR993" t="s">
        <v>113</v>
      </c>
      <c r="CS993" t="s">
        <v>121</v>
      </c>
      <c r="CT993" t="s">
        <v>121</v>
      </c>
      <c r="CU993" t="s">
        <v>121</v>
      </c>
      <c r="CV993" t="s">
        <v>12554</v>
      </c>
      <c r="CW993" t="str">
        <f>"12108586078"</f>
        <v>12108586078</v>
      </c>
      <c r="CX993" t="s">
        <v>12549</v>
      </c>
      <c r="CY993" t="s">
        <v>124</v>
      </c>
      <c r="CZ993" t="s">
        <v>126</v>
      </c>
      <c r="DA993" t="s">
        <v>113</v>
      </c>
      <c r="DB993" t="s">
        <v>121</v>
      </c>
      <c r="DC993" t="s">
        <v>121</v>
      </c>
      <c r="DD993" t="s">
        <v>113</v>
      </c>
    </row>
    <row r="994" spans="1:113" ht="15" customHeight="1" x14ac:dyDescent="0.25">
      <c r="A994" t="s">
        <v>6090</v>
      </c>
      <c r="B994" t="s">
        <v>129</v>
      </c>
      <c r="C994" s="1">
        <v>44139.600987962964</v>
      </c>
      <c r="D994" s="1">
        <v>44186</v>
      </c>
      <c r="E994" t="s">
        <v>113</v>
      </c>
      <c r="F994" t="s">
        <v>5079</v>
      </c>
      <c r="G994" t="s">
        <v>12805</v>
      </c>
      <c r="H994" t="s">
        <v>1234</v>
      </c>
      <c r="I994">
        <v>10</v>
      </c>
      <c r="J994">
        <v>10</v>
      </c>
      <c r="K994" s="1">
        <v>44228</v>
      </c>
      <c r="L994" s="1">
        <v>44530</v>
      </c>
      <c r="M994" s="1">
        <v>44228</v>
      </c>
      <c r="N994" s="1">
        <v>44530</v>
      </c>
      <c r="O994" t="s">
        <v>115</v>
      </c>
      <c r="P994" t="s">
        <v>1235</v>
      </c>
      <c r="R994" t="s">
        <v>6091</v>
      </c>
      <c r="T994" t="s">
        <v>6092</v>
      </c>
      <c r="U994" t="s">
        <v>610</v>
      </c>
      <c r="V994" s="3">
        <v>23901</v>
      </c>
      <c r="W994" t="s">
        <v>117</v>
      </c>
      <c r="Y994">
        <v>18039578989</v>
      </c>
      <c r="AA994">
        <v>561730</v>
      </c>
      <c r="AB994" t="s">
        <v>1238</v>
      </c>
      <c r="AC994" t="s">
        <v>1239</v>
      </c>
      <c r="AD994" t="s">
        <v>517</v>
      </c>
      <c r="AE994" t="s">
        <v>1240</v>
      </c>
      <c r="AF994" t="s">
        <v>1241</v>
      </c>
      <c r="AH994" t="s">
        <v>215</v>
      </c>
      <c r="AI994" t="s">
        <v>591</v>
      </c>
      <c r="AJ994" s="3">
        <v>29072</v>
      </c>
      <c r="AK994" t="s">
        <v>117</v>
      </c>
      <c r="AM994">
        <v>18039578989</v>
      </c>
      <c r="AO994" t="s">
        <v>1242</v>
      </c>
      <c r="AP994" t="s">
        <v>141</v>
      </c>
      <c r="AQ994" t="s">
        <v>1243</v>
      </c>
      <c r="AR994" t="s">
        <v>1244</v>
      </c>
      <c r="AS994" t="s">
        <v>1245</v>
      </c>
      <c r="AT994" t="s">
        <v>1246</v>
      </c>
      <c r="AV994" t="s">
        <v>215</v>
      </c>
      <c r="AW994" t="s">
        <v>204</v>
      </c>
      <c r="AX994" s="3">
        <v>40508</v>
      </c>
      <c r="AY994" t="s">
        <v>117</v>
      </c>
      <c r="BA994">
        <v>18592687705</v>
      </c>
      <c r="BC994" t="s">
        <v>1247</v>
      </c>
      <c r="BD994" t="s">
        <v>1248</v>
      </c>
      <c r="BE994" t="s">
        <v>204</v>
      </c>
      <c r="BF994" t="s">
        <v>218</v>
      </c>
      <c r="BG994" t="s">
        <v>610</v>
      </c>
      <c r="BH994" s="1">
        <v>44137.791666666664</v>
      </c>
      <c r="BI994">
        <v>35</v>
      </c>
      <c r="BJ994">
        <v>0</v>
      </c>
      <c r="BK994">
        <v>7</v>
      </c>
      <c r="BL994">
        <v>7</v>
      </c>
      <c r="BM994">
        <v>7</v>
      </c>
      <c r="BN994">
        <v>7</v>
      </c>
      <c r="BO994">
        <v>7</v>
      </c>
      <c r="BP994">
        <v>0</v>
      </c>
      <c r="BQ994" t="str">
        <f>"8:00 AM"</f>
        <v>8:00 AM</v>
      </c>
      <c r="BR994" t="str">
        <f>"3:00 PM"</f>
        <v>3:00 PM</v>
      </c>
      <c r="BS994" t="s">
        <v>120</v>
      </c>
      <c r="BT994">
        <v>0</v>
      </c>
      <c r="BU994">
        <v>0</v>
      </c>
      <c r="BV994" t="s">
        <v>113</v>
      </c>
      <c r="BW994">
        <v>0</v>
      </c>
      <c r="BX994" t="s">
        <v>120</v>
      </c>
      <c r="BY994" t="s">
        <v>6091</v>
      </c>
      <c r="CA994" t="s">
        <v>6092</v>
      </c>
      <c r="CB994" t="s">
        <v>610</v>
      </c>
      <c r="CC994" s="3">
        <v>23901</v>
      </c>
      <c r="CD994" t="s">
        <v>6093</v>
      </c>
      <c r="CE994" t="s">
        <v>2813</v>
      </c>
      <c r="CF994" s="4">
        <v>19.149999999999999</v>
      </c>
      <c r="CG994" s="4">
        <v>19.149999999999999</v>
      </c>
      <c r="CH994" s="4">
        <v>28.73</v>
      </c>
      <c r="CI994" s="4">
        <v>28.73</v>
      </c>
      <c r="CJ994" t="s">
        <v>123</v>
      </c>
      <c r="CK994" t="s">
        <v>120</v>
      </c>
      <c r="CL994" t="s">
        <v>6094</v>
      </c>
      <c r="CO994" t="s">
        <v>124</v>
      </c>
      <c r="CP994" t="s">
        <v>121</v>
      </c>
      <c r="CQ994" t="s">
        <v>121</v>
      </c>
      <c r="CR994" t="s">
        <v>121</v>
      </c>
      <c r="CS994" t="s">
        <v>121</v>
      </c>
      <c r="CT994" t="s">
        <v>121</v>
      </c>
      <c r="CU994" t="s">
        <v>113</v>
      </c>
      <c r="CV994" t="s">
        <v>120</v>
      </c>
      <c r="CW994" t="str">
        <f>"18069578989"</f>
        <v>18069578989</v>
      </c>
      <c r="CX994" t="s">
        <v>1242</v>
      </c>
      <c r="CY994" t="s">
        <v>124</v>
      </c>
      <c r="CZ994" t="s">
        <v>126</v>
      </c>
      <c r="DA994" t="s">
        <v>113</v>
      </c>
      <c r="DB994" t="s">
        <v>113</v>
      </c>
      <c r="DC994" t="s">
        <v>121</v>
      </c>
      <c r="DD994" t="s">
        <v>113</v>
      </c>
    </row>
    <row r="995" spans="1:113" ht="15" customHeight="1" x14ac:dyDescent="0.25">
      <c r="A995" t="s">
        <v>12670</v>
      </c>
      <c r="B995" t="s">
        <v>835</v>
      </c>
      <c r="C995" s="1">
        <v>44139.623776967594</v>
      </c>
      <c r="D995" s="1">
        <v>44176</v>
      </c>
      <c r="E995" t="s">
        <v>113</v>
      </c>
      <c r="F995" t="s">
        <v>587</v>
      </c>
      <c r="G995" t="s">
        <v>12786</v>
      </c>
      <c r="H995" t="s">
        <v>131</v>
      </c>
      <c r="I995">
        <v>13</v>
      </c>
      <c r="K995" s="1">
        <v>44228</v>
      </c>
      <c r="L995" s="1">
        <v>44530</v>
      </c>
      <c r="O995" t="s">
        <v>115</v>
      </c>
      <c r="P995" t="s">
        <v>12671</v>
      </c>
      <c r="Q995" t="s">
        <v>7976</v>
      </c>
      <c r="R995" t="s">
        <v>12672</v>
      </c>
      <c r="T995" t="s">
        <v>1424</v>
      </c>
      <c r="U995" t="s">
        <v>158</v>
      </c>
      <c r="V995" s="3">
        <v>78212</v>
      </c>
      <c r="W995" t="s">
        <v>117</v>
      </c>
      <c r="Y995">
        <v>12104910700</v>
      </c>
      <c r="AA995">
        <v>56173</v>
      </c>
      <c r="AB995" t="s">
        <v>7978</v>
      </c>
      <c r="AC995" t="s">
        <v>7979</v>
      </c>
      <c r="AE995" t="s">
        <v>2716</v>
      </c>
      <c r="AF995" t="s">
        <v>12672</v>
      </c>
      <c r="AH995" t="s">
        <v>1424</v>
      </c>
      <c r="AI995" t="s">
        <v>158</v>
      </c>
      <c r="AJ995" s="3">
        <v>78212</v>
      </c>
      <c r="AK995" t="s">
        <v>117</v>
      </c>
      <c r="AM995">
        <v>12104910700</v>
      </c>
      <c r="AO995" t="s">
        <v>124</v>
      </c>
      <c r="AP995" t="s">
        <v>239</v>
      </c>
      <c r="AQ995" t="s">
        <v>1716</v>
      </c>
      <c r="AR995" t="s">
        <v>1717</v>
      </c>
      <c r="AS995" t="s">
        <v>144</v>
      </c>
      <c r="AT995" t="s">
        <v>1718</v>
      </c>
      <c r="AV995" t="s">
        <v>315</v>
      </c>
      <c r="AW995" t="s">
        <v>158</v>
      </c>
      <c r="AX995" s="3">
        <v>75231</v>
      </c>
      <c r="AY995" t="s">
        <v>117</v>
      </c>
      <c r="BA995">
        <v>12145265665</v>
      </c>
      <c r="BC995" t="s">
        <v>1719</v>
      </c>
      <c r="BD995" t="s">
        <v>1720</v>
      </c>
      <c r="BG995" t="s">
        <v>158</v>
      </c>
      <c r="BH995" s="1">
        <v>44138.791666666664</v>
      </c>
      <c r="BI995">
        <v>40</v>
      </c>
      <c r="BJ995">
        <v>0</v>
      </c>
      <c r="BK995">
        <v>8</v>
      </c>
      <c r="BL995">
        <v>8</v>
      </c>
      <c r="BM995">
        <v>8</v>
      </c>
      <c r="BN995">
        <v>8</v>
      </c>
      <c r="BO995">
        <v>8</v>
      </c>
      <c r="BP995">
        <v>0</v>
      </c>
      <c r="BQ995" t="str">
        <f>"8:00 AM"</f>
        <v>8:00 AM</v>
      </c>
      <c r="BR995" t="str">
        <f>"5:00 PM"</f>
        <v>5:00 PM</v>
      </c>
      <c r="BS995" t="s">
        <v>120</v>
      </c>
      <c r="BT995">
        <v>0</v>
      </c>
      <c r="BU995">
        <v>0</v>
      </c>
      <c r="BV995" t="s">
        <v>113</v>
      </c>
      <c r="BW995">
        <v>0</v>
      </c>
      <c r="BX995" t="s">
        <v>2886</v>
      </c>
      <c r="BY995" t="s">
        <v>12672</v>
      </c>
      <c r="CA995" t="s">
        <v>1424</v>
      </c>
      <c r="CB995" t="s">
        <v>158</v>
      </c>
      <c r="CC995" s="3">
        <v>78212</v>
      </c>
      <c r="CD995" t="s">
        <v>2197</v>
      </c>
      <c r="CE995" t="s">
        <v>2198</v>
      </c>
      <c r="CF995" s="4">
        <v>14</v>
      </c>
      <c r="CH995" s="4">
        <v>21</v>
      </c>
      <c r="CJ995" t="s">
        <v>123</v>
      </c>
      <c r="CK995" t="s">
        <v>1724</v>
      </c>
      <c r="CL995" t="s">
        <v>12673</v>
      </c>
      <c r="CO995" t="s">
        <v>124</v>
      </c>
      <c r="CP995" t="s">
        <v>121</v>
      </c>
      <c r="CQ995" t="s">
        <v>121</v>
      </c>
      <c r="CR995" t="s">
        <v>121</v>
      </c>
      <c r="CS995" t="s">
        <v>121</v>
      </c>
      <c r="CT995" t="s">
        <v>121</v>
      </c>
      <c r="CU995" t="s">
        <v>121</v>
      </c>
      <c r="CV995" t="s">
        <v>12674</v>
      </c>
      <c r="CW995" t="str">
        <f>"12146022208"</f>
        <v>12146022208</v>
      </c>
      <c r="CX995" t="s">
        <v>124</v>
      </c>
      <c r="CY995" t="s">
        <v>1094</v>
      </c>
      <c r="CZ995" t="s">
        <v>126</v>
      </c>
      <c r="DA995" t="s">
        <v>113</v>
      </c>
      <c r="DB995" t="s">
        <v>113</v>
      </c>
      <c r="DC995" t="s">
        <v>121</v>
      </c>
      <c r="DD995" t="s">
        <v>113</v>
      </c>
      <c r="DE995" t="s">
        <v>1728</v>
      </c>
      <c r="DF995" t="s">
        <v>1729</v>
      </c>
      <c r="DH995" t="s">
        <v>1720</v>
      </c>
      <c r="DI995" t="s">
        <v>1730</v>
      </c>
    </row>
    <row r="996" spans="1:113" ht="15" customHeight="1" x14ac:dyDescent="0.25">
      <c r="A996" t="s">
        <v>1252</v>
      </c>
      <c r="B996" t="s">
        <v>1009</v>
      </c>
      <c r="C996" s="1">
        <v>44139.648071527779</v>
      </c>
      <c r="D996" s="1">
        <v>44188</v>
      </c>
      <c r="E996" t="s">
        <v>113</v>
      </c>
      <c r="F996" t="s">
        <v>587</v>
      </c>
      <c r="G996" t="s">
        <v>12786</v>
      </c>
      <c r="H996" t="s">
        <v>131</v>
      </c>
      <c r="I996">
        <v>15</v>
      </c>
      <c r="J996">
        <v>15</v>
      </c>
      <c r="K996" s="1">
        <v>44228</v>
      </c>
      <c r="L996" s="1">
        <v>44530</v>
      </c>
      <c r="M996" s="1">
        <v>44228</v>
      </c>
      <c r="N996" s="1">
        <v>44530</v>
      </c>
      <c r="O996" t="s">
        <v>132</v>
      </c>
      <c r="P996" t="s">
        <v>1253</v>
      </c>
      <c r="R996" t="s">
        <v>1254</v>
      </c>
      <c r="T996" t="s">
        <v>1255</v>
      </c>
      <c r="U996" t="s">
        <v>541</v>
      </c>
      <c r="V996" s="3">
        <v>70808</v>
      </c>
      <c r="W996" t="s">
        <v>117</v>
      </c>
      <c r="Y996">
        <v>12258064081</v>
      </c>
      <c r="AA996">
        <v>56173</v>
      </c>
      <c r="AB996" t="s">
        <v>1256</v>
      </c>
      <c r="AC996" t="s">
        <v>268</v>
      </c>
      <c r="AD996" t="s">
        <v>1257</v>
      </c>
      <c r="AE996" t="s">
        <v>263</v>
      </c>
      <c r="AF996" t="s">
        <v>1254</v>
      </c>
      <c r="AH996" t="s">
        <v>1255</v>
      </c>
      <c r="AI996" t="s">
        <v>541</v>
      </c>
      <c r="AJ996" s="3">
        <v>70808</v>
      </c>
      <c r="AK996" t="s">
        <v>117</v>
      </c>
      <c r="AM996">
        <v>12258064081</v>
      </c>
      <c r="AO996" t="s">
        <v>517</v>
      </c>
      <c r="AP996" t="s">
        <v>239</v>
      </c>
      <c r="AQ996" t="s">
        <v>1258</v>
      </c>
      <c r="AR996" t="s">
        <v>164</v>
      </c>
      <c r="AS996" t="s">
        <v>972</v>
      </c>
      <c r="AT996" t="s">
        <v>1259</v>
      </c>
      <c r="AU996" t="s">
        <v>1260</v>
      </c>
      <c r="AV996" t="s">
        <v>329</v>
      </c>
      <c r="AW996" t="s">
        <v>158</v>
      </c>
      <c r="AX996" s="3">
        <v>75231</v>
      </c>
      <c r="AY996" t="s">
        <v>117</v>
      </c>
      <c r="BA996">
        <v>12145265665</v>
      </c>
      <c r="BC996" t="s">
        <v>1261</v>
      </c>
      <c r="BD996" t="s">
        <v>1262</v>
      </c>
      <c r="BG996" t="s">
        <v>541</v>
      </c>
      <c r="BH996" s="1">
        <v>44138.791666666664</v>
      </c>
      <c r="BI996">
        <v>40</v>
      </c>
      <c r="BJ996">
        <v>0</v>
      </c>
      <c r="BK996">
        <v>8</v>
      </c>
      <c r="BL996">
        <v>8</v>
      </c>
      <c r="BM996">
        <v>8</v>
      </c>
      <c r="BN996">
        <v>8</v>
      </c>
      <c r="BO996">
        <v>8</v>
      </c>
      <c r="BP996">
        <v>0</v>
      </c>
      <c r="BQ996" t="str">
        <f>"7:00 AM"</f>
        <v>7:00 AM</v>
      </c>
      <c r="BR996" t="str">
        <f>"4:00 PM"</f>
        <v>4:00 PM</v>
      </c>
      <c r="BS996" t="s">
        <v>120</v>
      </c>
      <c r="BT996">
        <v>0</v>
      </c>
      <c r="BU996">
        <v>0</v>
      </c>
      <c r="BV996" t="s">
        <v>113</v>
      </c>
      <c r="BW996">
        <v>0</v>
      </c>
      <c r="BX996" t="s">
        <v>1263</v>
      </c>
      <c r="BY996" t="s">
        <v>1264</v>
      </c>
      <c r="BZ996" t="s">
        <v>475</v>
      </c>
      <c r="CA996" t="s">
        <v>1255</v>
      </c>
      <c r="CB996" t="s">
        <v>541</v>
      </c>
      <c r="CC996" s="3">
        <v>70816</v>
      </c>
      <c r="CD996" t="s">
        <v>1265</v>
      </c>
      <c r="CE996" t="s">
        <v>1266</v>
      </c>
      <c r="CF996" s="4">
        <v>14.6</v>
      </c>
      <c r="CH996" s="4">
        <v>21.9</v>
      </c>
      <c r="CJ996" t="s">
        <v>123</v>
      </c>
      <c r="CK996" t="s">
        <v>1267</v>
      </c>
      <c r="CL996" t="s">
        <v>1268</v>
      </c>
      <c r="CO996" t="s">
        <v>124</v>
      </c>
      <c r="CP996" t="s">
        <v>121</v>
      </c>
      <c r="CQ996" t="s">
        <v>121</v>
      </c>
      <c r="CR996" t="s">
        <v>121</v>
      </c>
      <c r="CS996" t="s">
        <v>121</v>
      </c>
      <c r="CT996" t="s">
        <v>121</v>
      </c>
      <c r="CU996" t="s">
        <v>121</v>
      </c>
      <c r="CV996" t="s">
        <v>1269</v>
      </c>
      <c r="CW996" t="str">
        <f>"N/A"</f>
        <v>N/A</v>
      </c>
      <c r="CX996" t="s">
        <v>1270</v>
      </c>
      <c r="CY996" t="s">
        <v>1133</v>
      </c>
      <c r="CZ996" t="s">
        <v>126</v>
      </c>
      <c r="DA996" t="s">
        <v>113</v>
      </c>
      <c r="DB996" t="s">
        <v>113</v>
      </c>
      <c r="DC996" t="s">
        <v>121</v>
      </c>
      <c r="DD996" t="s">
        <v>113</v>
      </c>
      <c r="DE996" t="s">
        <v>1271</v>
      </c>
      <c r="DF996" t="s">
        <v>1272</v>
      </c>
      <c r="DH996" t="s">
        <v>1262</v>
      </c>
      <c r="DI996" t="s">
        <v>1261</v>
      </c>
    </row>
    <row r="997" spans="1:113" ht="15" customHeight="1" x14ac:dyDescent="0.25">
      <c r="A997" t="s">
        <v>1539</v>
      </c>
      <c r="B997" t="s">
        <v>835</v>
      </c>
      <c r="C997" s="1">
        <v>44139.656650115743</v>
      </c>
      <c r="D997" s="1">
        <v>44168</v>
      </c>
      <c r="E997" t="s">
        <v>113</v>
      </c>
      <c r="F997" t="s">
        <v>1540</v>
      </c>
      <c r="G997" t="s">
        <v>12786</v>
      </c>
      <c r="H997" t="s">
        <v>131</v>
      </c>
      <c r="I997">
        <v>10</v>
      </c>
      <c r="K997" s="1">
        <v>44228</v>
      </c>
      <c r="L997" s="1">
        <v>44530</v>
      </c>
      <c r="O997" t="s">
        <v>132</v>
      </c>
      <c r="P997" t="s">
        <v>1541</v>
      </c>
      <c r="R997" t="s">
        <v>1542</v>
      </c>
      <c r="T997" t="s">
        <v>1543</v>
      </c>
      <c r="U997" t="s">
        <v>1292</v>
      </c>
      <c r="V997" s="3">
        <v>19403</v>
      </c>
      <c r="W997" t="s">
        <v>117</v>
      </c>
      <c r="Y997">
        <v>16106353030</v>
      </c>
      <c r="AA997">
        <v>56173</v>
      </c>
      <c r="AB997" t="s">
        <v>1544</v>
      </c>
      <c r="AC997" t="s">
        <v>268</v>
      </c>
      <c r="AE997" t="s">
        <v>1545</v>
      </c>
      <c r="AF997" t="s">
        <v>1546</v>
      </c>
      <c r="AH997" t="s">
        <v>1543</v>
      </c>
      <c r="AI997" t="s">
        <v>1292</v>
      </c>
      <c r="AJ997" s="3">
        <v>19403</v>
      </c>
      <c r="AK997" t="s">
        <v>117</v>
      </c>
      <c r="AM997">
        <v>16106353030</v>
      </c>
      <c r="AO997" t="s">
        <v>1547</v>
      </c>
      <c r="AP997" t="s">
        <v>239</v>
      </c>
      <c r="AQ997" t="s">
        <v>1548</v>
      </c>
      <c r="AR997" t="s">
        <v>1549</v>
      </c>
      <c r="AS997" t="s">
        <v>1550</v>
      </c>
      <c r="AT997" t="s">
        <v>1551</v>
      </c>
      <c r="AV997" t="s">
        <v>1552</v>
      </c>
      <c r="AW997" t="s">
        <v>610</v>
      </c>
      <c r="AX997" s="3">
        <v>23223</v>
      </c>
      <c r="AY997" t="s">
        <v>117</v>
      </c>
      <c r="AZ997" t="s">
        <v>610</v>
      </c>
      <c r="BA997">
        <v>18043019607</v>
      </c>
      <c r="BC997" t="s">
        <v>1553</v>
      </c>
      <c r="BD997" t="s">
        <v>1554</v>
      </c>
      <c r="BG997" t="s">
        <v>1292</v>
      </c>
      <c r="BH997" s="1">
        <v>44137.791666666664</v>
      </c>
      <c r="BI997">
        <v>40</v>
      </c>
      <c r="BJ997">
        <v>0</v>
      </c>
      <c r="BK997">
        <v>8</v>
      </c>
      <c r="BL997">
        <v>8</v>
      </c>
      <c r="BM997">
        <v>8</v>
      </c>
      <c r="BN997">
        <v>8</v>
      </c>
      <c r="BO997">
        <v>8</v>
      </c>
      <c r="BP997">
        <v>0</v>
      </c>
      <c r="BQ997" t="str">
        <f>"7:00 AM"</f>
        <v>7:00 AM</v>
      </c>
      <c r="BR997" t="str">
        <f>"3:00 PM"</f>
        <v>3:00 PM</v>
      </c>
      <c r="BS997" t="s">
        <v>120</v>
      </c>
      <c r="BT997">
        <v>0</v>
      </c>
      <c r="BU997">
        <v>3</v>
      </c>
      <c r="BV997" t="s">
        <v>113</v>
      </c>
      <c r="BW997">
        <v>0</v>
      </c>
      <c r="BX997" t="s">
        <v>1555</v>
      </c>
      <c r="BY997" t="s">
        <v>1542</v>
      </c>
      <c r="CA997" t="s">
        <v>1543</v>
      </c>
      <c r="CB997" t="s">
        <v>1292</v>
      </c>
      <c r="CC997" s="3">
        <v>19403</v>
      </c>
      <c r="CD997" t="s">
        <v>1556</v>
      </c>
      <c r="CE997" t="s">
        <v>1557</v>
      </c>
      <c r="CF997" s="4">
        <v>16.600000000000001</v>
      </c>
      <c r="CH997" s="4">
        <v>24.9</v>
      </c>
      <c r="CJ997" t="s">
        <v>123</v>
      </c>
      <c r="CK997" t="s">
        <v>1558</v>
      </c>
      <c r="CL997" t="s">
        <v>1559</v>
      </c>
      <c r="CO997" t="s">
        <v>124</v>
      </c>
      <c r="CP997" t="s">
        <v>121</v>
      </c>
      <c r="CQ997" t="s">
        <v>121</v>
      </c>
      <c r="CR997" t="s">
        <v>121</v>
      </c>
      <c r="CS997" t="s">
        <v>113</v>
      </c>
      <c r="CT997" t="s">
        <v>121</v>
      </c>
      <c r="CU997" t="s">
        <v>113</v>
      </c>
      <c r="CV997" t="s">
        <v>1560</v>
      </c>
      <c r="CW997" t="str">
        <f>"12187832620"</f>
        <v>12187832620</v>
      </c>
      <c r="CX997" t="s">
        <v>1547</v>
      </c>
      <c r="CY997" t="s">
        <v>124</v>
      </c>
      <c r="CZ997" t="s">
        <v>126</v>
      </c>
      <c r="DA997" t="s">
        <v>113</v>
      </c>
      <c r="DB997" t="s">
        <v>121</v>
      </c>
      <c r="DC997" t="s">
        <v>121</v>
      </c>
      <c r="DD997" t="s">
        <v>113</v>
      </c>
      <c r="DE997" t="s">
        <v>1548</v>
      </c>
      <c r="DF997" t="s">
        <v>1549</v>
      </c>
      <c r="DG997" t="s">
        <v>931</v>
      </c>
      <c r="DH997" t="s">
        <v>1554</v>
      </c>
      <c r="DI997" t="s">
        <v>1553</v>
      </c>
    </row>
    <row r="998" spans="1:113" ht="15" customHeight="1" x14ac:dyDescent="0.25">
      <c r="A998" t="s">
        <v>10795</v>
      </c>
      <c r="B998" t="s">
        <v>835</v>
      </c>
      <c r="C998" s="1">
        <v>44139.658666087962</v>
      </c>
      <c r="D998" s="1">
        <v>44195</v>
      </c>
      <c r="E998" t="s">
        <v>113</v>
      </c>
      <c r="F998" t="s">
        <v>1843</v>
      </c>
      <c r="G998" t="s">
        <v>12791</v>
      </c>
      <c r="H998" t="s">
        <v>283</v>
      </c>
      <c r="I998">
        <v>55</v>
      </c>
      <c r="K998" s="1">
        <v>44228</v>
      </c>
      <c r="L998" s="1">
        <v>44501</v>
      </c>
      <c r="O998" t="s">
        <v>115</v>
      </c>
      <c r="P998" t="s">
        <v>10796</v>
      </c>
      <c r="Q998" t="s">
        <v>124</v>
      </c>
      <c r="R998" t="s">
        <v>10797</v>
      </c>
      <c r="S998" t="s">
        <v>10798</v>
      </c>
      <c r="T998" t="s">
        <v>10799</v>
      </c>
      <c r="U998" t="s">
        <v>348</v>
      </c>
      <c r="V998" s="3">
        <v>30346</v>
      </c>
      <c r="W998" t="s">
        <v>117</v>
      </c>
      <c r="X998" t="s">
        <v>124</v>
      </c>
      <c r="Y998">
        <v>16785784444</v>
      </c>
      <c r="Z998">
        <v>30</v>
      </c>
      <c r="AA998">
        <v>721110</v>
      </c>
      <c r="AB998" t="s">
        <v>10800</v>
      </c>
      <c r="AC998" t="s">
        <v>1245</v>
      </c>
      <c r="AD998" t="s">
        <v>10801</v>
      </c>
      <c r="AE998" t="s">
        <v>10802</v>
      </c>
      <c r="AF998" t="s">
        <v>10803</v>
      </c>
      <c r="AH998" t="s">
        <v>10804</v>
      </c>
      <c r="AI998" t="s">
        <v>234</v>
      </c>
      <c r="AJ998" s="3">
        <v>32548</v>
      </c>
      <c r="AK998" t="s">
        <v>117</v>
      </c>
      <c r="AM998">
        <v>18503379162</v>
      </c>
      <c r="AN998">
        <v>7500</v>
      </c>
      <c r="AO998" t="s">
        <v>10805</v>
      </c>
      <c r="BG998" t="s">
        <v>234</v>
      </c>
      <c r="BH998" s="1">
        <v>44131.833333333336</v>
      </c>
      <c r="BI998">
        <v>40</v>
      </c>
      <c r="BJ998">
        <v>8</v>
      </c>
      <c r="BK998">
        <v>8</v>
      </c>
      <c r="BL998">
        <v>0</v>
      </c>
      <c r="BM998">
        <v>8</v>
      </c>
      <c r="BN998">
        <v>0</v>
      </c>
      <c r="BO998">
        <v>8</v>
      </c>
      <c r="BP998">
        <v>8</v>
      </c>
      <c r="BQ998" t="str">
        <f>"7:30 AM"</f>
        <v>7:30 AM</v>
      </c>
      <c r="BR998" t="str">
        <f>"4:00 PM"</f>
        <v>4:00 PM</v>
      </c>
      <c r="BS998" t="s">
        <v>526</v>
      </c>
      <c r="BT998">
        <v>0</v>
      </c>
      <c r="BU998">
        <v>0</v>
      </c>
      <c r="BV998" t="s">
        <v>113</v>
      </c>
      <c r="BW998">
        <v>0</v>
      </c>
      <c r="BX998" t="s">
        <v>10806</v>
      </c>
      <c r="BY998" t="s">
        <v>10803</v>
      </c>
      <c r="CA998" t="s">
        <v>10807</v>
      </c>
      <c r="CB998" t="s">
        <v>234</v>
      </c>
      <c r="CC998" s="3">
        <v>32548</v>
      </c>
      <c r="CD998" t="s">
        <v>8391</v>
      </c>
      <c r="CE998" t="s">
        <v>2436</v>
      </c>
      <c r="CF998" s="4">
        <v>11.79</v>
      </c>
      <c r="CG998" s="4">
        <v>11.79</v>
      </c>
      <c r="CJ998" t="s">
        <v>123</v>
      </c>
      <c r="CK998" t="s">
        <v>124</v>
      </c>
      <c r="CL998" t="s">
        <v>10808</v>
      </c>
      <c r="CO998" t="s">
        <v>124</v>
      </c>
      <c r="CP998" t="s">
        <v>113</v>
      </c>
      <c r="CQ998" t="s">
        <v>113</v>
      </c>
      <c r="CR998" t="s">
        <v>113</v>
      </c>
      <c r="CS998" t="s">
        <v>121</v>
      </c>
      <c r="CT998" t="s">
        <v>121</v>
      </c>
      <c r="CU998" t="s">
        <v>121</v>
      </c>
      <c r="CV998" t="s">
        <v>10809</v>
      </c>
      <c r="CW998" t="str">
        <f>"18508337587"</f>
        <v>18508337587</v>
      </c>
      <c r="CX998" t="s">
        <v>124</v>
      </c>
      <c r="CY998" t="s">
        <v>10810</v>
      </c>
      <c r="CZ998" t="s">
        <v>126</v>
      </c>
      <c r="DA998" t="s">
        <v>113</v>
      </c>
      <c r="DB998" t="s">
        <v>113</v>
      </c>
      <c r="DC998" t="s">
        <v>121</v>
      </c>
      <c r="DD998" t="s">
        <v>113</v>
      </c>
      <c r="DE998" t="s">
        <v>10811</v>
      </c>
      <c r="DF998" t="s">
        <v>10811</v>
      </c>
      <c r="DH998" t="s">
        <v>10811</v>
      </c>
    </row>
    <row r="999" spans="1:113" ht="15" customHeight="1" x14ac:dyDescent="0.25">
      <c r="A999" t="s">
        <v>6745</v>
      </c>
      <c r="B999" t="s">
        <v>835</v>
      </c>
      <c r="C999" s="1">
        <v>44139.66857465278</v>
      </c>
      <c r="D999" s="1">
        <v>44155</v>
      </c>
      <c r="E999" t="s">
        <v>113</v>
      </c>
      <c r="F999" t="s">
        <v>1190</v>
      </c>
      <c r="G999" t="s">
        <v>12786</v>
      </c>
      <c r="H999" t="s">
        <v>131</v>
      </c>
      <c r="I999">
        <v>6</v>
      </c>
      <c r="K999" s="1">
        <v>44228</v>
      </c>
      <c r="L999" s="1">
        <v>44501</v>
      </c>
      <c r="O999" t="s">
        <v>115</v>
      </c>
      <c r="P999" t="s">
        <v>6746</v>
      </c>
      <c r="R999" t="s">
        <v>6747</v>
      </c>
      <c r="T999" t="s">
        <v>5333</v>
      </c>
      <c r="U999" t="s">
        <v>952</v>
      </c>
      <c r="V999" s="3">
        <v>7932</v>
      </c>
      <c r="W999" t="s">
        <v>117</v>
      </c>
      <c r="Y999">
        <v>19738222008</v>
      </c>
      <c r="AA999">
        <v>56173</v>
      </c>
      <c r="AB999" t="s">
        <v>6748</v>
      </c>
      <c r="AC999" t="s">
        <v>6749</v>
      </c>
      <c r="AE999" t="s">
        <v>263</v>
      </c>
      <c r="AF999" t="s">
        <v>6747</v>
      </c>
      <c r="AH999" t="s">
        <v>5333</v>
      </c>
      <c r="AI999" t="s">
        <v>952</v>
      </c>
      <c r="AJ999" s="3">
        <v>7932</v>
      </c>
      <c r="AK999" t="s">
        <v>117</v>
      </c>
      <c r="AM999">
        <v>19738222008</v>
      </c>
      <c r="AO999" t="s">
        <v>6750</v>
      </c>
      <c r="AP999" t="s">
        <v>239</v>
      </c>
      <c r="AQ999" t="s">
        <v>344</v>
      </c>
      <c r="AR999" t="s">
        <v>345</v>
      </c>
      <c r="AS999" t="s">
        <v>195</v>
      </c>
      <c r="AT999" t="s">
        <v>346</v>
      </c>
      <c r="AV999" t="s">
        <v>347</v>
      </c>
      <c r="AW999" t="s">
        <v>348</v>
      </c>
      <c r="AX999" s="3">
        <v>31636</v>
      </c>
      <c r="AY999" t="s">
        <v>117</v>
      </c>
      <c r="BA999">
        <v>12295596879</v>
      </c>
      <c r="BC999" t="s">
        <v>349</v>
      </c>
      <c r="BD999" t="s">
        <v>350</v>
      </c>
      <c r="BG999" t="s">
        <v>952</v>
      </c>
      <c r="BH999" s="1">
        <v>44138.791666666664</v>
      </c>
      <c r="BI999">
        <v>40</v>
      </c>
      <c r="BJ999">
        <v>0</v>
      </c>
      <c r="BK999">
        <v>8</v>
      </c>
      <c r="BL999">
        <v>8</v>
      </c>
      <c r="BM999">
        <v>8</v>
      </c>
      <c r="BN999">
        <v>8</v>
      </c>
      <c r="BO999">
        <v>8</v>
      </c>
      <c r="BP999">
        <v>0</v>
      </c>
      <c r="BQ999" t="str">
        <f>"7:00 AM"</f>
        <v>7:00 AM</v>
      </c>
      <c r="BR999" t="str">
        <f>"3:30 PM"</f>
        <v>3:30 PM</v>
      </c>
      <c r="BS999" t="s">
        <v>120</v>
      </c>
      <c r="BT999">
        <v>0</v>
      </c>
      <c r="BU999">
        <v>0</v>
      </c>
      <c r="BV999" t="s">
        <v>113</v>
      </c>
      <c r="BW999">
        <v>0</v>
      </c>
      <c r="BX999" t="s">
        <v>6751</v>
      </c>
      <c r="BY999" t="s">
        <v>6747</v>
      </c>
      <c r="CA999" t="s">
        <v>5333</v>
      </c>
      <c r="CB999" t="s">
        <v>952</v>
      </c>
      <c r="CC999" s="3">
        <v>7932</v>
      </c>
      <c r="CD999" t="s">
        <v>2553</v>
      </c>
      <c r="CE999" t="s">
        <v>1845</v>
      </c>
      <c r="CF999" s="4">
        <v>17.75</v>
      </c>
      <c r="CH999" s="4">
        <v>26.63</v>
      </c>
      <c r="CJ999" t="s">
        <v>123</v>
      </c>
      <c r="CL999" t="s">
        <v>6752</v>
      </c>
      <c r="CO999" t="s">
        <v>124</v>
      </c>
      <c r="CP999" t="s">
        <v>121</v>
      </c>
      <c r="CQ999" t="s">
        <v>121</v>
      </c>
      <c r="CR999" t="s">
        <v>121</v>
      </c>
      <c r="CS999" t="s">
        <v>113</v>
      </c>
      <c r="CT999" t="s">
        <v>121</v>
      </c>
      <c r="CU999" t="s">
        <v>121</v>
      </c>
      <c r="CV999" t="s">
        <v>6753</v>
      </c>
      <c r="CW999" t="str">
        <f>"19738222008"</f>
        <v>19738222008</v>
      </c>
      <c r="CX999" t="s">
        <v>6750</v>
      </c>
      <c r="CY999" t="s">
        <v>124</v>
      </c>
      <c r="CZ999" t="s">
        <v>126</v>
      </c>
      <c r="DA999" t="s">
        <v>113</v>
      </c>
      <c r="DB999" t="s">
        <v>121</v>
      </c>
      <c r="DC999" t="s">
        <v>121</v>
      </c>
      <c r="DD999" t="s">
        <v>113</v>
      </c>
    </row>
    <row r="1000" spans="1:113" ht="15" customHeight="1" x14ac:dyDescent="0.25">
      <c r="A1000" t="s">
        <v>3624</v>
      </c>
      <c r="B1000" t="s">
        <v>835</v>
      </c>
      <c r="C1000" s="1">
        <v>44139.670202546295</v>
      </c>
      <c r="D1000" s="1">
        <v>44168</v>
      </c>
      <c r="E1000" t="s">
        <v>113</v>
      </c>
      <c r="F1000" t="s">
        <v>3625</v>
      </c>
      <c r="G1000" t="s">
        <v>12827</v>
      </c>
      <c r="H1000" t="s">
        <v>3626</v>
      </c>
      <c r="I1000">
        <v>24</v>
      </c>
      <c r="K1000" s="1">
        <v>44228</v>
      </c>
      <c r="L1000" s="1">
        <v>44530</v>
      </c>
      <c r="O1000" t="s">
        <v>132</v>
      </c>
      <c r="P1000" t="s">
        <v>3627</v>
      </c>
      <c r="R1000" t="s">
        <v>3628</v>
      </c>
      <c r="S1000" t="s">
        <v>3629</v>
      </c>
      <c r="T1000" t="s">
        <v>3630</v>
      </c>
      <c r="U1000" t="s">
        <v>610</v>
      </c>
      <c r="V1000" s="3">
        <v>22405</v>
      </c>
      <c r="W1000" t="s">
        <v>117</v>
      </c>
      <c r="Y1000">
        <v>18047989889</v>
      </c>
      <c r="AA1000">
        <v>722330</v>
      </c>
      <c r="AB1000" t="s">
        <v>3631</v>
      </c>
      <c r="AC1000" t="s">
        <v>3632</v>
      </c>
      <c r="AE1000" t="s">
        <v>263</v>
      </c>
      <c r="AF1000" t="s">
        <v>3628</v>
      </c>
      <c r="AG1000" t="s">
        <v>3633</v>
      </c>
      <c r="AH1000" t="s">
        <v>3630</v>
      </c>
      <c r="AI1000" t="s">
        <v>610</v>
      </c>
      <c r="AJ1000" s="3">
        <v>22405</v>
      </c>
      <c r="AK1000" t="s">
        <v>117</v>
      </c>
      <c r="AM1000">
        <v>18047989889</v>
      </c>
      <c r="AO1000" t="s">
        <v>3634</v>
      </c>
      <c r="AP1000" t="s">
        <v>239</v>
      </c>
      <c r="AQ1000" t="s">
        <v>1548</v>
      </c>
      <c r="AR1000" t="s">
        <v>1549</v>
      </c>
      <c r="AS1000" t="s">
        <v>1550</v>
      </c>
      <c r="AT1000" t="s">
        <v>1551</v>
      </c>
      <c r="AV1000" t="s">
        <v>1552</v>
      </c>
      <c r="AW1000" t="s">
        <v>610</v>
      </c>
      <c r="AX1000" s="3">
        <v>23223</v>
      </c>
      <c r="AY1000" t="s">
        <v>117</v>
      </c>
      <c r="AZ1000" t="s">
        <v>610</v>
      </c>
      <c r="BA1000">
        <v>18043019607</v>
      </c>
      <c r="BC1000" t="s">
        <v>1553</v>
      </c>
      <c r="BD1000" t="s">
        <v>1554</v>
      </c>
      <c r="BG1000" t="s">
        <v>610</v>
      </c>
      <c r="BH1000" s="1">
        <v>44137.791666666664</v>
      </c>
      <c r="BI1000">
        <v>40</v>
      </c>
      <c r="BJ1000">
        <v>0</v>
      </c>
      <c r="BK1000">
        <v>8</v>
      </c>
      <c r="BL1000">
        <v>8</v>
      </c>
      <c r="BM1000">
        <v>8</v>
      </c>
      <c r="BN1000">
        <v>8</v>
      </c>
      <c r="BO1000">
        <v>8</v>
      </c>
      <c r="BP1000">
        <v>0</v>
      </c>
      <c r="BQ1000" t="str">
        <f>"12:00 PM"</f>
        <v>12:00 PM</v>
      </c>
      <c r="BR1000" t="str">
        <f>"8:00 PM"</f>
        <v>8:00 PM</v>
      </c>
      <c r="BS1000" t="s">
        <v>120</v>
      </c>
      <c r="BT1000">
        <v>0</v>
      </c>
      <c r="BU1000">
        <v>0</v>
      </c>
      <c r="BV1000" t="s">
        <v>113</v>
      </c>
      <c r="BW1000">
        <v>0</v>
      </c>
      <c r="BX1000" t="s">
        <v>1593</v>
      </c>
      <c r="BY1000" t="s">
        <v>3635</v>
      </c>
      <c r="BZ1000" t="s">
        <v>3633</v>
      </c>
      <c r="CA1000" t="s">
        <v>3630</v>
      </c>
      <c r="CB1000" t="s">
        <v>610</v>
      </c>
      <c r="CC1000" s="3">
        <v>22405</v>
      </c>
      <c r="CD1000" t="s">
        <v>3636</v>
      </c>
      <c r="CE1000" t="s">
        <v>1652</v>
      </c>
      <c r="CF1000" s="4">
        <v>16.09</v>
      </c>
      <c r="CJ1000" t="s">
        <v>123</v>
      </c>
      <c r="CK1000" t="s">
        <v>3637</v>
      </c>
      <c r="CL1000" t="s">
        <v>3638</v>
      </c>
      <c r="CO1000" t="s">
        <v>124</v>
      </c>
      <c r="CP1000" t="s">
        <v>121</v>
      </c>
      <c r="CQ1000" t="s">
        <v>121</v>
      </c>
      <c r="CR1000" t="s">
        <v>113</v>
      </c>
      <c r="CS1000" t="s">
        <v>113</v>
      </c>
      <c r="CT1000" t="s">
        <v>121</v>
      </c>
      <c r="CU1000" t="s">
        <v>113</v>
      </c>
      <c r="CV1000" t="s">
        <v>1560</v>
      </c>
      <c r="CW1000" t="str">
        <f>"18047989889"</f>
        <v>18047989889</v>
      </c>
      <c r="CX1000" t="s">
        <v>3634</v>
      </c>
      <c r="CY1000" t="s">
        <v>124</v>
      </c>
      <c r="CZ1000" t="s">
        <v>126</v>
      </c>
      <c r="DA1000" t="s">
        <v>113</v>
      </c>
      <c r="DB1000" t="s">
        <v>113</v>
      </c>
      <c r="DC1000" t="s">
        <v>121</v>
      </c>
      <c r="DD1000" t="s">
        <v>113</v>
      </c>
      <c r="DE1000" t="s">
        <v>1548</v>
      </c>
      <c r="DF1000" t="s">
        <v>1549</v>
      </c>
      <c r="DG1000" t="s">
        <v>931</v>
      </c>
      <c r="DH1000" t="s">
        <v>1554</v>
      </c>
      <c r="DI1000" t="s">
        <v>1553</v>
      </c>
    </row>
    <row r="1001" spans="1:113" ht="15" customHeight="1" x14ac:dyDescent="0.25">
      <c r="A1001" t="s">
        <v>7392</v>
      </c>
      <c r="B1001" t="s">
        <v>129</v>
      </c>
      <c r="C1001" s="1">
        <v>44139.690118171296</v>
      </c>
      <c r="D1001" s="1">
        <v>44180</v>
      </c>
      <c r="E1001" t="s">
        <v>121</v>
      </c>
      <c r="F1001" t="s">
        <v>587</v>
      </c>
      <c r="G1001" t="s">
        <v>12786</v>
      </c>
      <c r="H1001" t="s">
        <v>131</v>
      </c>
      <c r="I1001">
        <v>30</v>
      </c>
      <c r="J1001">
        <v>30</v>
      </c>
      <c r="K1001" s="1">
        <v>44228</v>
      </c>
      <c r="L1001" s="1">
        <v>44530</v>
      </c>
      <c r="M1001" s="1">
        <v>44228</v>
      </c>
      <c r="N1001" s="1">
        <v>44530</v>
      </c>
      <c r="O1001" t="s">
        <v>115</v>
      </c>
      <c r="P1001" t="s">
        <v>7393</v>
      </c>
      <c r="R1001" t="s">
        <v>7394</v>
      </c>
      <c r="T1001" t="s">
        <v>5066</v>
      </c>
      <c r="U1001" t="s">
        <v>158</v>
      </c>
      <c r="V1001" s="3">
        <v>76571</v>
      </c>
      <c r="W1001" t="s">
        <v>117</v>
      </c>
      <c r="Y1001">
        <v>12549479150</v>
      </c>
      <c r="AA1001">
        <v>56173</v>
      </c>
      <c r="AB1001" t="s">
        <v>7395</v>
      </c>
      <c r="AC1001" t="s">
        <v>7396</v>
      </c>
      <c r="AE1001" t="s">
        <v>263</v>
      </c>
      <c r="AF1001" t="s">
        <v>7397</v>
      </c>
      <c r="AH1001" t="s">
        <v>5066</v>
      </c>
      <c r="AI1001" t="s">
        <v>158</v>
      </c>
      <c r="AJ1001" s="3">
        <v>76571</v>
      </c>
      <c r="AK1001" t="s">
        <v>117</v>
      </c>
      <c r="AM1001">
        <v>12549479150</v>
      </c>
      <c r="AO1001" t="s">
        <v>124</v>
      </c>
      <c r="AP1001" t="s">
        <v>239</v>
      </c>
      <c r="AQ1001" t="s">
        <v>7398</v>
      </c>
      <c r="AR1001" t="s">
        <v>547</v>
      </c>
      <c r="AT1001" t="s">
        <v>7399</v>
      </c>
      <c r="AV1001" t="s">
        <v>7400</v>
      </c>
      <c r="AW1001" t="s">
        <v>158</v>
      </c>
      <c r="AX1001" s="3">
        <v>75442</v>
      </c>
      <c r="AY1001" t="s">
        <v>117</v>
      </c>
      <c r="BA1001">
        <v>14692388392</v>
      </c>
      <c r="BC1001" t="s">
        <v>7401</v>
      </c>
      <c r="BD1001" t="s">
        <v>7402</v>
      </c>
      <c r="BG1001" t="s">
        <v>158</v>
      </c>
      <c r="BH1001" s="1">
        <v>44138.791666666664</v>
      </c>
      <c r="BI1001">
        <v>40</v>
      </c>
      <c r="BJ1001">
        <v>0</v>
      </c>
      <c r="BK1001">
        <v>8</v>
      </c>
      <c r="BL1001">
        <v>8</v>
      </c>
      <c r="BM1001">
        <v>8</v>
      </c>
      <c r="BN1001">
        <v>8</v>
      </c>
      <c r="BO1001">
        <v>8</v>
      </c>
      <c r="BP1001">
        <v>0</v>
      </c>
      <c r="BQ1001" t="str">
        <f>"7:00 AM"</f>
        <v>7:00 AM</v>
      </c>
      <c r="BR1001" t="str">
        <f>"5:30 PM"</f>
        <v>5:30 PM</v>
      </c>
      <c r="BS1001" t="s">
        <v>120</v>
      </c>
      <c r="BT1001">
        <v>0</v>
      </c>
      <c r="BU1001">
        <v>0</v>
      </c>
      <c r="BV1001" t="s">
        <v>113</v>
      </c>
      <c r="BW1001">
        <v>0</v>
      </c>
      <c r="BX1001" t="s">
        <v>7403</v>
      </c>
      <c r="BY1001" t="s">
        <v>7397</v>
      </c>
      <c r="CA1001" t="s">
        <v>7404</v>
      </c>
      <c r="CB1001" t="s">
        <v>158</v>
      </c>
      <c r="CC1001" s="3">
        <v>76571</v>
      </c>
      <c r="CD1001" t="s">
        <v>2842</v>
      </c>
      <c r="CE1001" t="s">
        <v>2565</v>
      </c>
      <c r="CF1001" s="4">
        <v>13.86</v>
      </c>
      <c r="CH1001" s="4">
        <v>20.79</v>
      </c>
      <c r="CJ1001" t="s">
        <v>123</v>
      </c>
      <c r="CK1001" t="s">
        <v>7405</v>
      </c>
      <c r="CL1001" t="s">
        <v>7406</v>
      </c>
      <c r="CO1001" t="s">
        <v>124</v>
      </c>
      <c r="CP1001" t="s">
        <v>121</v>
      </c>
      <c r="CQ1001" t="s">
        <v>121</v>
      </c>
      <c r="CR1001" t="s">
        <v>121</v>
      </c>
      <c r="CS1001" t="s">
        <v>121</v>
      </c>
      <c r="CT1001" t="s">
        <v>121</v>
      </c>
      <c r="CU1001" t="s">
        <v>121</v>
      </c>
      <c r="CV1001" t="s">
        <v>7407</v>
      </c>
      <c r="CW1001" t="str">
        <f>"12549479150"</f>
        <v>12549479150</v>
      </c>
      <c r="CX1001" t="s">
        <v>124</v>
      </c>
      <c r="CY1001" t="s">
        <v>1094</v>
      </c>
      <c r="CZ1001" t="s">
        <v>126</v>
      </c>
      <c r="DA1001" t="s">
        <v>113</v>
      </c>
      <c r="DB1001" t="s">
        <v>113</v>
      </c>
      <c r="DC1001" t="s">
        <v>121</v>
      </c>
      <c r="DD1001" t="s">
        <v>113</v>
      </c>
    </row>
    <row r="1002" spans="1:113" ht="15" customHeight="1" x14ac:dyDescent="0.25">
      <c r="A1002" t="s">
        <v>5859</v>
      </c>
      <c r="B1002" t="s">
        <v>852</v>
      </c>
      <c r="C1002" s="1">
        <v>44139.712130439817</v>
      </c>
      <c r="D1002" s="1">
        <v>44166</v>
      </c>
      <c r="E1002" t="s">
        <v>113</v>
      </c>
      <c r="F1002" t="s">
        <v>5860</v>
      </c>
      <c r="G1002" t="s">
        <v>12786</v>
      </c>
      <c r="H1002" t="s">
        <v>131</v>
      </c>
      <c r="I1002">
        <v>2</v>
      </c>
      <c r="K1002" s="1">
        <v>44216</v>
      </c>
      <c r="L1002" s="1">
        <v>44581</v>
      </c>
      <c r="O1002" t="s">
        <v>854</v>
      </c>
      <c r="P1002" t="s">
        <v>5861</v>
      </c>
      <c r="R1002" t="s">
        <v>5862</v>
      </c>
      <c r="T1002" t="s">
        <v>2064</v>
      </c>
      <c r="U1002" t="s">
        <v>158</v>
      </c>
      <c r="V1002" s="3">
        <v>75604</v>
      </c>
      <c r="W1002" t="s">
        <v>117</v>
      </c>
      <c r="Y1002">
        <v>19037040136</v>
      </c>
      <c r="AA1002">
        <v>237210</v>
      </c>
      <c r="AB1002" t="s">
        <v>5863</v>
      </c>
      <c r="AC1002" t="s">
        <v>382</v>
      </c>
      <c r="AD1002" t="s">
        <v>144</v>
      </c>
      <c r="AE1002" t="s">
        <v>5864</v>
      </c>
      <c r="AF1002" t="s">
        <v>5865</v>
      </c>
      <c r="AH1002" t="s">
        <v>2064</v>
      </c>
      <c r="AI1002" t="s">
        <v>158</v>
      </c>
      <c r="AJ1002" s="3">
        <v>75604</v>
      </c>
      <c r="AK1002" t="s">
        <v>117</v>
      </c>
      <c r="AM1002">
        <v>19037040136</v>
      </c>
      <c r="AO1002" t="s">
        <v>5866</v>
      </c>
      <c r="BG1002" t="s">
        <v>158</v>
      </c>
      <c r="BH1002" s="1">
        <v>44138.791666666664</v>
      </c>
      <c r="BI1002">
        <v>40</v>
      </c>
      <c r="BJ1002">
        <v>0</v>
      </c>
      <c r="BK1002">
        <v>8</v>
      </c>
      <c r="BL1002">
        <v>8</v>
      </c>
      <c r="BM1002">
        <v>8</v>
      </c>
      <c r="BN1002">
        <v>8</v>
      </c>
      <c r="BO1002">
        <v>8</v>
      </c>
      <c r="BP1002">
        <v>0</v>
      </c>
      <c r="BQ1002" t="str">
        <f>"8:00 AM"</f>
        <v>8:00 AM</v>
      </c>
      <c r="BR1002" t="str">
        <f>"5:00 PM"</f>
        <v>5:00 PM</v>
      </c>
      <c r="BS1002" t="s">
        <v>526</v>
      </c>
      <c r="BT1002">
        <v>0</v>
      </c>
      <c r="BU1002">
        <v>0</v>
      </c>
      <c r="BV1002" t="s">
        <v>113</v>
      </c>
      <c r="BW1002">
        <v>0</v>
      </c>
      <c r="BX1002" s="2" t="s">
        <v>5867</v>
      </c>
      <c r="BY1002" t="s">
        <v>5868</v>
      </c>
      <c r="CA1002" t="s">
        <v>5869</v>
      </c>
      <c r="CB1002" t="s">
        <v>158</v>
      </c>
      <c r="CC1002" s="3">
        <v>75662</v>
      </c>
      <c r="CD1002" t="s">
        <v>5870</v>
      </c>
      <c r="CE1002" t="s">
        <v>5871</v>
      </c>
      <c r="CF1002" s="4">
        <v>14.71</v>
      </c>
      <c r="CH1002" s="4">
        <v>22.06</v>
      </c>
      <c r="CJ1002" t="s">
        <v>123</v>
      </c>
      <c r="CL1002" t="s">
        <v>5872</v>
      </c>
      <c r="CO1002" t="s">
        <v>124</v>
      </c>
      <c r="CP1002" t="s">
        <v>113</v>
      </c>
      <c r="CQ1002" t="s">
        <v>121</v>
      </c>
      <c r="CR1002" t="s">
        <v>121</v>
      </c>
      <c r="CS1002" t="s">
        <v>121</v>
      </c>
      <c r="CT1002" t="s">
        <v>121</v>
      </c>
      <c r="CU1002" t="s">
        <v>121</v>
      </c>
      <c r="CV1002" t="s">
        <v>5873</v>
      </c>
      <c r="CW1002" t="str">
        <f>"19037040136"</f>
        <v>19037040136</v>
      </c>
      <c r="CX1002" t="s">
        <v>5866</v>
      </c>
      <c r="CY1002" t="s">
        <v>124</v>
      </c>
      <c r="CZ1002" t="s">
        <v>126</v>
      </c>
      <c r="DA1002" t="s">
        <v>113</v>
      </c>
      <c r="DB1002" t="s">
        <v>113</v>
      </c>
      <c r="DC1002" t="s">
        <v>121</v>
      </c>
      <c r="DD1002" t="s">
        <v>113</v>
      </c>
    </row>
    <row r="1003" spans="1:113" ht="15" customHeight="1" x14ac:dyDescent="0.25">
      <c r="A1003" t="s">
        <v>2864</v>
      </c>
      <c r="B1003" t="s">
        <v>835</v>
      </c>
      <c r="C1003" s="1">
        <v>44139.713049421298</v>
      </c>
      <c r="D1003" s="1">
        <v>44168</v>
      </c>
      <c r="E1003" t="s">
        <v>113</v>
      </c>
      <c r="F1003" t="s">
        <v>2865</v>
      </c>
      <c r="G1003" t="s">
        <v>12797</v>
      </c>
      <c r="H1003" t="s">
        <v>537</v>
      </c>
      <c r="I1003">
        <v>12</v>
      </c>
      <c r="K1003" s="1">
        <v>44228</v>
      </c>
      <c r="L1003" s="1">
        <v>44530</v>
      </c>
      <c r="O1003" t="s">
        <v>132</v>
      </c>
      <c r="P1003" t="s">
        <v>2866</v>
      </c>
      <c r="R1003" t="s">
        <v>2867</v>
      </c>
      <c r="T1003" t="s">
        <v>2868</v>
      </c>
      <c r="U1003" t="s">
        <v>1200</v>
      </c>
      <c r="V1003" s="3">
        <v>21111</v>
      </c>
      <c r="W1003" t="s">
        <v>117</v>
      </c>
      <c r="Y1003">
        <v>14105982118</v>
      </c>
      <c r="AA1003">
        <v>1114</v>
      </c>
      <c r="AB1003" t="s">
        <v>2869</v>
      </c>
      <c r="AC1003" t="s">
        <v>1176</v>
      </c>
      <c r="AE1003" t="s">
        <v>263</v>
      </c>
      <c r="AF1003" t="s">
        <v>2867</v>
      </c>
      <c r="AH1003" t="s">
        <v>2868</v>
      </c>
      <c r="AI1003" t="s">
        <v>1200</v>
      </c>
      <c r="AJ1003" s="3">
        <v>21111</v>
      </c>
      <c r="AK1003" t="s">
        <v>117</v>
      </c>
      <c r="AM1003">
        <v>14105982118</v>
      </c>
      <c r="AO1003" t="s">
        <v>2870</v>
      </c>
      <c r="AP1003" t="s">
        <v>239</v>
      </c>
      <c r="AQ1003" t="s">
        <v>1548</v>
      </c>
      <c r="AR1003" t="s">
        <v>1549</v>
      </c>
      <c r="AS1003" t="s">
        <v>1550</v>
      </c>
      <c r="AT1003" t="s">
        <v>1551</v>
      </c>
      <c r="AV1003" t="s">
        <v>1552</v>
      </c>
      <c r="AW1003" t="s">
        <v>610</v>
      </c>
      <c r="AX1003" s="3">
        <v>23223</v>
      </c>
      <c r="AY1003" t="s">
        <v>117</v>
      </c>
      <c r="AZ1003" t="s">
        <v>610</v>
      </c>
      <c r="BA1003">
        <v>18043019607</v>
      </c>
      <c r="BC1003" t="s">
        <v>1553</v>
      </c>
      <c r="BD1003" t="s">
        <v>1554</v>
      </c>
      <c r="BG1003" t="s">
        <v>1200</v>
      </c>
      <c r="BH1003" s="1">
        <v>44137.791666666664</v>
      </c>
      <c r="BI1003">
        <v>40</v>
      </c>
      <c r="BJ1003">
        <v>0</v>
      </c>
      <c r="BK1003">
        <v>8</v>
      </c>
      <c r="BL1003">
        <v>8</v>
      </c>
      <c r="BM1003">
        <v>8</v>
      </c>
      <c r="BN1003">
        <v>8</v>
      </c>
      <c r="BO1003">
        <v>8</v>
      </c>
      <c r="BP1003">
        <v>0</v>
      </c>
      <c r="BQ1003" t="str">
        <f>"7:30 AM"</f>
        <v>7:30 AM</v>
      </c>
      <c r="BR1003" t="str">
        <f>"3:30 PM"</f>
        <v>3:30 PM</v>
      </c>
      <c r="BS1003" t="s">
        <v>120</v>
      </c>
      <c r="BT1003">
        <v>0</v>
      </c>
      <c r="BU1003">
        <v>3</v>
      </c>
      <c r="BV1003" t="s">
        <v>113</v>
      </c>
      <c r="BW1003">
        <v>0</v>
      </c>
      <c r="BX1003" s="2" t="s">
        <v>2871</v>
      </c>
      <c r="BY1003" t="s">
        <v>2872</v>
      </c>
      <c r="CA1003" t="s">
        <v>2868</v>
      </c>
      <c r="CB1003" t="s">
        <v>1200</v>
      </c>
      <c r="CC1003" s="3">
        <v>21111</v>
      </c>
      <c r="CD1003" t="s">
        <v>2873</v>
      </c>
      <c r="CE1003" t="s">
        <v>1580</v>
      </c>
      <c r="CF1003" s="4">
        <v>15.74</v>
      </c>
      <c r="CH1003" s="4">
        <v>23.61</v>
      </c>
      <c r="CJ1003" t="s">
        <v>123</v>
      </c>
      <c r="CK1003" t="s">
        <v>2589</v>
      </c>
      <c r="CL1003" t="s">
        <v>2874</v>
      </c>
      <c r="CO1003" t="s">
        <v>124</v>
      </c>
      <c r="CP1003" t="s">
        <v>113</v>
      </c>
      <c r="CQ1003" t="s">
        <v>121</v>
      </c>
      <c r="CR1003" t="s">
        <v>121</v>
      </c>
      <c r="CS1003" t="s">
        <v>113</v>
      </c>
      <c r="CT1003" t="s">
        <v>121</v>
      </c>
      <c r="CU1003" t="s">
        <v>113</v>
      </c>
      <c r="CV1003" t="s">
        <v>1583</v>
      </c>
      <c r="CW1003" t="str">
        <f>"14107714700"</f>
        <v>14107714700</v>
      </c>
      <c r="CX1003" t="s">
        <v>2870</v>
      </c>
      <c r="CY1003" t="s">
        <v>124</v>
      </c>
      <c r="CZ1003" t="s">
        <v>126</v>
      </c>
      <c r="DA1003" t="s">
        <v>113</v>
      </c>
      <c r="DB1003" t="s">
        <v>121</v>
      </c>
      <c r="DC1003" t="s">
        <v>121</v>
      </c>
      <c r="DD1003" t="s">
        <v>113</v>
      </c>
      <c r="DE1003" t="s">
        <v>1548</v>
      </c>
      <c r="DF1003" t="s">
        <v>1549</v>
      </c>
      <c r="DG1003" t="s">
        <v>931</v>
      </c>
      <c r="DH1003" t="s">
        <v>1554</v>
      </c>
      <c r="DI1003" t="s">
        <v>1553</v>
      </c>
    </row>
    <row r="1004" spans="1:113" ht="15" customHeight="1" x14ac:dyDescent="0.25">
      <c r="A1004" t="s">
        <v>9435</v>
      </c>
      <c r="B1004" t="s">
        <v>835</v>
      </c>
      <c r="C1004" s="1">
        <v>44139.828993750001</v>
      </c>
      <c r="D1004" s="1">
        <v>44166</v>
      </c>
      <c r="E1004" t="s">
        <v>113</v>
      </c>
      <c r="F1004" t="s">
        <v>312</v>
      </c>
      <c r="G1004" t="s">
        <v>12787</v>
      </c>
      <c r="H1004" t="s">
        <v>176</v>
      </c>
      <c r="I1004">
        <v>40</v>
      </c>
      <c r="K1004" s="1">
        <v>44145</v>
      </c>
      <c r="L1004" s="1">
        <v>44387</v>
      </c>
      <c r="O1004" t="s">
        <v>132</v>
      </c>
      <c r="P1004" t="s">
        <v>9436</v>
      </c>
      <c r="R1004" t="s">
        <v>314</v>
      </c>
      <c r="T1004" t="s">
        <v>315</v>
      </c>
      <c r="U1004" t="s">
        <v>182</v>
      </c>
      <c r="V1004" s="3">
        <v>97338</v>
      </c>
      <c r="W1004" t="s">
        <v>117</v>
      </c>
      <c r="Y1004">
        <v>15039495755</v>
      </c>
      <c r="AA1004">
        <v>11531</v>
      </c>
      <c r="AB1004" t="s">
        <v>316</v>
      </c>
      <c r="AC1004" t="s">
        <v>317</v>
      </c>
      <c r="AE1004" t="s">
        <v>318</v>
      </c>
      <c r="AF1004" t="s">
        <v>314</v>
      </c>
      <c r="AH1004" t="s">
        <v>315</v>
      </c>
      <c r="AI1004" t="s">
        <v>182</v>
      </c>
      <c r="AJ1004" s="3">
        <v>97338</v>
      </c>
      <c r="AK1004" t="s">
        <v>117</v>
      </c>
      <c r="AM1004">
        <v>15039495755</v>
      </c>
      <c r="AO1004" t="s">
        <v>319</v>
      </c>
      <c r="AP1004" t="s">
        <v>239</v>
      </c>
      <c r="AQ1004" t="s">
        <v>320</v>
      </c>
      <c r="AR1004" t="s">
        <v>321</v>
      </c>
      <c r="AT1004" t="s">
        <v>9437</v>
      </c>
      <c r="AV1004" t="s">
        <v>9438</v>
      </c>
      <c r="AW1004" t="s">
        <v>324</v>
      </c>
      <c r="AX1004" s="3">
        <v>83835</v>
      </c>
      <c r="AY1004" t="s">
        <v>117</v>
      </c>
      <c r="BA1004">
        <v>12089303246</v>
      </c>
      <c r="BC1004" t="s">
        <v>325</v>
      </c>
      <c r="BD1004" t="s">
        <v>326</v>
      </c>
      <c r="BG1004" t="s">
        <v>182</v>
      </c>
      <c r="BH1004" s="1">
        <v>44059.833333333336</v>
      </c>
      <c r="BI1004">
        <v>35</v>
      </c>
      <c r="BJ1004">
        <v>0</v>
      </c>
      <c r="BK1004">
        <v>7</v>
      </c>
      <c r="BL1004">
        <v>7</v>
      </c>
      <c r="BM1004">
        <v>7</v>
      </c>
      <c r="BN1004">
        <v>7</v>
      </c>
      <c r="BO1004">
        <v>7</v>
      </c>
      <c r="BP1004">
        <v>0</v>
      </c>
      <c r="BQ1004" t="str">
        <f>"7:00 AM"</f>
        <v>7:00 AM</v>
      </c>
      <c r="BR1004" t="str">
        <f>"3:30 PM"</f>
        <v>3:30 PM</v>
      </c>
      <c r="BS1004" t="s">
        <v>120</v>
      </c>
      <c r="BT1004">
        <v>0</v>
      </c>
      <c r="BU1004">
        <v>0</v>
      </c>
      <c r="BV1004" t="s">
        <v>113</v>
      </c>
      <c r="BW1004">
        <v>0</v>
      </c>
      <c r="BX1004" t="s">
        <v>327</v>
      </c>
      <c r="BY1004" t="s">
        <v>328</v>
      </c>
      <c r="CA1004" t="s">
        <v>329</v>
      </c>
      <c r="CB1004" t="s">
        <v>182</v>
      </c>
      <c r="CC1004" s="3">
        <v>97338</v>
      </c>
      <c r="CD1004" t="s">
        <v>330</v>
      </c>
      <c r="CE1004" t="s">
        <v>189</v>
      </c>
      <c r="CF1004" s="4">
        <v>15.12</v>
      </c>
      <c r="CG1004" s="4">
        <v>18.899999999999999</v>
      </c>
      <c r="CH1004" s="4">
        <v>22.68</v>
      </c>
      <c r="CI1004" s="4">
        <v>28.35</v>
      </c>
      <c r="CJ1004" t="s">
        <v>123</v>
      </c>
      <c r="CK1004" t="s">
        <v>9439</v>
      </c>
      <c r="CL1004" t="s">
        <v>331</v>
      </c>
      <c r="CO1004" t="s">
        <v>121</v>
      </c>
      <c r="CP1004" t="s">
        <v>121</v>
      </c>
      <c r="CQ1004" t="s">
        <v>121</v>
      </c>
      <c r="CR1004" t="s">
        <v>121</v>
      </c>
      <c r="CS1004" t="s">
        <v>121</v>
      </c>
      <c r="CT1004" t="s">
        <v>121</v>
      </c>
      <c r="CU1004" t="s">
        <v>121</v>
      </c>
      <c r="CV1004" t="s">
        <v>9440</v>
      </c>
      <c r="CW1004" t="str">
        <f>"15039495755"</f>
        <v>15039495755</v>
      </c>
      <c r="CX1004" t="s">
        <v>319</v>
      </c>
      <c r="CY1004" t="s">
        <v>124</v>
      </c>
      <c r="CZ1004" t="s">
        <v>126</v>
      </c>
      <c r="DA1004" t="s">
        <v>113</v>
      </c>
      <c r="DB1004" t="s">
        <v>113</v>
      </c>
      <c r="DC1004" t="s">
        <v>121</v>
      </c>
      <c r="DD1004" t="s">
        <v>113</v>
      </c>
    </row>
    <row r="1005" spans="1:113" ht="15" customHeight="1" x14ac:dyDescent="0.25">
      <c r="A1005" t="s">
        <v>4596</v>
      </c>
      <c r="B1005" t="s">
        <v>835</v>
      </c>
      <c r="C1005" s="1">
        <v>44139.856640162034</v>
      </c>
      <c r="D1005" s="1">
        <v>44154</v>
      </c>
      <c r="E1005" t="s">
        <v>113</v>
      </c>
      <c r="F1005" t="s">
        <v>4597</v>
      </c>
      <c r="G1005" t="s">
        <v>12788</v>
      </c>
      <c r="H1005" t="s">
        <v>200</v>
      </c>
      <c r="I1005">
        <v>7</v>
      </c>
      <c r="K1005" s="1">
        <v>44215</v>
      </c>
      <c r="L1005" s="1">
        <v>44500</v>
      </c>
      <c r="O1005" t="s">
        <v>115</v>
      </c>
      <c r="P1005" t="s">
        <v>4598</v>
      </c>
      <c r="Q1005" t="s">
        <v>4599</v>
      </c>
      <c r="R1005" t="s">
        <v>4600</v>
      </c>
      <c r="T1005" t="s">
        <v>4601</v>
      </c>
      <c r="U1005" t="s">
        <v>1161</v>
      </c>
      <c r="V1005" s="3">
        <v>99205</v>
      </c>
      <c r="W1005" t="s">
        <v>117</v>
      </c>
      <c r="X1005" t="s">
        <v>124</v>
      </c>
      <c r="Y1005">
        <v>15413919001</v>
      </c>
      <c r="AA1005">
        <v>722511</v>
      </c>
      <c r="AB1005" t="s">
        <v>4602</v>
      </c>
      <c r="AC1005" t="s">
        <v>4603</v>
      </c>
      <c r="AE1005" t="s">
        <v>161</v>
      </c>
      <c r="AF1005" t="s">
        <v>4604</v>
      </c>
      <c r="AH1005" t="s">
        <v>4601</v>
      </c>
      <c r="AI1005" t="s">
        <v>1161</v>
      </c>
      <c r="AJ1005" s="3">
        <v>99205</v>
      </c>
      <c r="AK1005" t="s">
        <v>117</v>
      </c>
      <c r="AL1005" t="s">
        <v>124</v>
      </c>
      <c r="AM1005">
        <v>15413919001</v>
      </c>
      <c r="AO1005" t="s">
        <v>1850</v>
      </c>
      <c r="AP1005" t="s">
        <v>239</v>
      </c>
      <c r="AQ1005" t="s">
        <v>1847</v>
      </c>
      <c r="AR1005" t="s">
        <v>1848</v>
      </c>
      <c r="AT1005" t="s">
        <v>4605</v>
      </c>
      <c r="AU1005" t="s">
        <v>1849</v>
      </c>
      <c r="AV1005" t="s">
        <v>4606</v>
      </c>
      <c r="AW1005" t="s">
        <v>1161</v>
      </c>
      <c r="AX1005" s="3">
        <v>98516</v>
      </c>
      <c r="AY1005" t="s">
        <v>117</v>
      </c>
      <c r="AZ1005" t="s">
        <v>124</v>
      </c>
      <c r="BA1005">
        <v>15413919001</v>
      </c>
      <c r="BB1005">
        <v>110</v>
      </c>
      <c r="BC1005" t="s">
        <v>1850</v>
      </c>
      <c r="BD1005" t="s">
        <v>4607</v>
      </c>
      <c r="BE1005" t="s">
        <v>1161</v>
      </c>
      <c r="BG1005" t="s">
        <v>1161</v>
      </c>
      <c r="BH1005" s="1">
        <v>44138.791666666664</v>
      </c>
      <c r="BI1005">
        <v>40</v>
      </c>
      <c r="BJ1005">
        <v>0</v>
      </c>
      <c r="BK1005">
        <v>0</v>
      </c>
      <c r="BL1005">
        <v>8</v>
      </c>
      <c r="BM1005">
        <v>8</v>
      </c>
      <c r="BN1005">
        <v>8</v>
      </c>
      <c r="BO1005">
        <v>8</v>
      </c>
      <c r="BP1005">
        <v>8</v>
      </c>
      <c r="BQ1005" t="str">
        <f>"6:30 AM"</f>
        <v>6:30 AM</v>
      </c>
      <c r="BR1005" t="str">
        <f>"12:00 AM"</f>
        <v>12:00 AM</v>
      </c>
      <c r="BS1005" t="s">
        <v>120</v>
      </c>
      <c r="BT1005">
        <v>0</v>
      </c>
      <c r="BU1005">
        <v>2</v>
      </c>
      <c r="BV1005" t="s">
        <v>113</v>
      </c>
      <c r="BW1005">
        <v>0</v>
      </c>
      <c r="BX1005" s="2" t="s">
        <v>4608</v>
      </c>
      <c r="BY1005" t="s">
        <v>4604</v>
      </c>
      <c r="CA1005" t="s">
        <v>4601</v>
      </c>
      <c r="CB1005" t="s">
        <v>1161</v>
      </c>
      <c r="CC1005" s="3">
        <v>99205</v>
      </c>
      <c r="CD1005" t="s">
        <v>4609</v>
      </c>
      <c r="CE1005" t="s">
        <v>4610</v>
      </c>
      <c r="CF1005" s="4">
        <v>15.02</v>
      </c>
      <c r="CH1005" s="4">
        <v>22.53</v>
      </c>
      <c r="CJ1005" t="s">
        <v>123</v>
      </c>
      <c r="CL1005" t="s">
        <v>4611</v>
      </c>
      <c r="CO1005" t="s">
        <v>124</v>
      </c>
      <c r="CP1005" t="s">
        <v>113</v>
      </c>
      <c r="CQ1005" t="s">
        <v>113</v>
      </c>
      <c r="CR1005" t="s">
        <v>121</v>
      </c>
      <c r="CS1005" t="s">
        <v>121</v>
      </c>
      <c r="CT1005" t="s">
        <v>121</v>
      </c>
      <c r="CU1005" t="s">
        <v>113</v>
      </c>
      <c r="CV1005" t="s">
        <v>4612</v>
      </c>
      <c r="CW1005" t="str">
        <f>"15413919001"</f>
        <v>15413919001</v>
      </c>
      <c r="CX1005" t="s">
        <v>4613</v>
      </c>
      <c r="CY1005" t="s">
        <v>517</v>
      </c>
      <c r="CZ1005" t="s">
        <v>126</v>
      </c>
      <c r="DA1005" t="s">
        <v>113</v>
      </c>
      <c r="DB1005" t="s">
        <v>121</v>
      </c>
      <c r="DC1005" t="s">
        <v>121</v>
      </c>
      <c r="DD1005" t="s">
        <v>113</v>
      </c>
      <c r="DE1005" t="s">
        <v>1847</v>
      </c>
      <c r="DF1005" t="s">
        <v>1848</v>
      </c>
      <c r="DH1005" t="s">
        <v>4614</v>
      </c>
      <c r="DI1005" t="s">
        <v>1850</v>
      </c>
    </row>
    <row r="1006" spans="1:113" ht="15" customHeight="1" x14ac:dyDescent="0.25">
      <c r="A1006" t="s">
        <v>12585</v>
      </c>
      <c r="B1006" t="s">
        <v>835</v>
      </c>
      <c r="C1006" s="1">
        <v>44139.937003472223</v>
      </c>
      <c r="D1006" s="1">
        <v>44155</v>
      </c>
      <c r="E1006" t="s">
        <v>113</v>
      </c>
      <c r="F1006" t="s">
        <v>2293</v>
      </c>
      <c r="G1006" t="s">
        <v>12786</v>
      </c>
      <c r="H1006" t="s">
        <v>131</v>
      </c>
      <c r="I1006">
        <v>10</v>
      </c>
      <c r="K1006" s="1">
        <v>44228</v>
      </c>
      <c r="L1006" s="1">
        <v>44525</v>
      </c>
      <c r="O1006" t="s">
        <v>132</v>
      </c>
      <c r="P1006" t="s">
        <v>12586</v>
      </c>
      <c r="R1006" t="s">
        <v>12587</v>
      </c>
      <c r="T1006" t="s">
        <v>2828</v>
      </c>
      <c r="U1006" t="s">
        <v>1047</v>
      </c>
      <c r="V1006" s="3">
        <v>63304</v>
      </c>
      <c r="W1006" t="s">
        <v>117</v>
      </c>
      <c r="Y1006">
        <v>16362445651</v>
      </c>
      <c r="AA1006">
        <v>56173</v>
      </c>
      <c r="AB1006" t="s">
        <v>12588</v>
      </c>
      <c r="AC1006" t="s">
        <v>12589</v>
      </c>
      <c r="AE1006" t="s">
        <v>139</v>
      </c>
      <c r="AF1006" t="s">
        <v>12587</v>
      </c>
      <c r="AH1006" t="s">
        <v>2828</v>
      </c>
      <c r="AI1006" t="s">
        <v>1047</v>
      </c>
      <c r="AJ1006" s="3">
        <v>63304</v>
      </c>
      <c r="AK1006" t="s">
        <v>117</v>
      </c>
      <c r="AM1006">
        <v>16362445651</v>
      </c>
      <c r="AO1006" t="s">
        <v>517</v>
      </c>
      <c r="AP1006" t="s">
        <v>239</v>
      </c>
      <c r="AQ1006" t="s">
        <v>712</v>
      </c>
      <c r="AR1006" t="s">
        <v>713</v>
      </c>
      <c r="AT1006" t="s">
        <v>714</v>
      </c>
      <c r="AV1006" t="s">
        <v>715</v>
      </c>
      <c r="AW1006" t="s">
        <v>716</v>
      </c>
      <c r="AX1006" s="3">
        <v>11590</v>
      </c>
      <c r="AY1006" t="s">
        <v>117</v>
      </c>
      <c r="BA1006">
        <v>15163307168</v>
      </c>
      <c r="BC1006" t="s">
        <v>717</v>
      </c>
      <c r="BD1006" t="s">
        <v>12590</v>
      </c>
      <c r="BG1006" t="s">
        <v>1047</v>
      </c>
      <c r="BH1006" s="1">
        <v>44138.791666666664</v>
      </c>
      <c r="BI1006">
        <v>40</v>
      </c>
      <c r="BJ1006">
        <v>0</v>
      </c>
      <c r="BK1006">
        <v>8</v>
      </c>
      <c r="BL1006">
        <v>8</v>
      </c>
      <c r="BM1006">
        <v>8</v>
      </c>
      <c r="BN1006">
        <v>8</v>
      </c>
      <c r="BO1006">
        <v>8</v>
      </c>
      <c r="BP1006">
        <v>0</v>
      </c>
      <c r="BQ1006" t="str">
        <f>"8:00 AM"</f>
        <v>8:00 AM</v>
      </c>
      <c r="BR1006" t="str">
        <f>"4:00 PM"</f>
        <v>4:00 PM</v>
      </c>
      <c r="BS1006" t="s">
        <v>120</v>
      </c>
      <c r="BT1006">
        <v>0</v>
      </c>
      <c r="BU1006">
        <v>0</v>
      </c>
      <c r="BV1006" t="s">
        <v>113</v>
      </c>
      <c r="BW1006">
        <v>0</v>
      </c>
      <c r="BX1006" t="s">
        <v>170</v>
      </c>
      <c r="BY1006" t="s">
        <v>12587</v>
      </c>
      <c r="CA1006" t="s">
        <v>2828</v>
      </c>
      <c r="CB1006" t="s">
        <v>1047</v>
      </c>
      <c r="CC1006" s="3">
        <v>63304</v>
      </c>
      <c r="CD1006" t="s">
        <v>2828</v>
      </c>
      <c r="CE1006" t="s">
        <v>1056</v>
      </c>
      <c r="CF1006" s="4">
        <v>15.37</v>
      </c>
      <c r="CG1006" s="4">
        <v>15.37</v>
      </c>
      <c r="CH1006" s="4">
        <v>23.06</v>
      </c>
      <c r="CI1006" s="4">
        <v>23.06</v>
      </c>
      <c r="CJ1006" t="s">
        <v>123</v>
      </c>
      <c r="CL1006" t="s">
        <v>12591</v>
      </c>
      <c r="CO1006" t="s">
        <v>124</v>
      </c>
      <c r="CP1006" t="s">
        <v>121</v>
      </c>
      <c r="CQ1006" t="s">
        <v>121</v>
      </c>
      <c r="CR1006" t="s">
        <v>121</v>
      </c>
      <c r="CS1006" t="s">
        <v>113</v>
      </c>
      <c r="CT1006" t="s">
        <v>121</v>
      </c>
      <c r="CU1006" t="s">
        <v>113</v>
      </c>
      <c r="CV1006" t="s">
        <v>170</v>
      </c>
      <c r="CW1006" t="str">
        <f>"16362445651"</f>
        <v>16362445651</v>
      </c>
      <c r="CX1006" t="s">
        <v>12592</v>
      </c>
      <c r="CY1006" t="s">
        <v>124</v>
      </c>
      <c r="CZ1006" t="s">
        <v>126</v>
      </c>
      <c r="DA1006" t="s">
        <v>113</v>
      </c>
      <c r="DB1006" t="s">
        <v>113</v>
      </c>
      <c r="DC1006" t="s">
        <v>121</v>
      </c>
      <c r="DD1006" t="s">
        <v>113</v>
      </c>
    </row>
    <row r="1007" spans="1:113" ht="15" customHeight="1" x14ac:dyDescent="0.25">
      <c r="A1007" t="s">
        <v>11396</v>
      </c>
      <c r="B1007" t="s">
        <v>1009</v>
      </c>
      <c r="C1007" s="1">
        <v>44139.972061458335</v>
      </c>
      <c r="D1007" s="1">
        <v>44193</v>
      </c>
      <c r="E1007" t="s">
        <v>113</v>
      </c>
      <c r="F1007" t="s">
        <v>2674</v>
      </c>
      <c r="G1007" t="s">
        <v>12786</v>
      </c>
      <c r="H1007" t="s">
        <v>131</v>
      </c>
      <c r="I1007">
        <v>10</v>
      </c>
      <c r="J1007">
        <v>10</v>
      </c>
      <c r="K1007" s="1">
        <v>44214</v>
      </c>
      <c r="L1007" s="1">
        <v>44517</v>
      </c>
      <c r="M1007" s="1">
        <v>44214</v>
      </c>
      <c r="N1007" s="1">
        <v>44517</v>
      </c>
      <c r="O1007" t="s">
        <v>115</v>
      </c>
      <c r="P1007" t="s">
        <v>11397</v>
      </c>
      <c r="R1007" t="s">
        <v>11398</v>
      </c>
      <c r="S1007" t="s">
        <v>11399</v>
      </c>
      <c r="T1007" t="s">
        <v>4373</v>
      </c>
      <c r="U1007" t="s">
        <v>440</v>
      </c>
      <c r="V1007" s="3">
        <v>85204</v>
      </c>
      <c r="W1007" t="s">
        <v>117</v>
      </c>
      <c r="Y1007">
        <v>18442108904</v>
      </c>
      <c r="AA1007">
        <v>56173</v>
      </c>
      <c r="AB1007" t="s">
        <v>3661</v>
      </c>
      <c r="AC1007" t="s">
        <v>11400</v>
      </c>
      <c r="AE1007" t="s">
        <v>3250</v>
      </c>
      <c r="AF1007" t="s">
        <v>11398</v>
      </c>
      <c r="AG1007" t="s">
        <v>11399</v>
      </c>
      <c r="AH1007" t="s">
        <v>4373</v>
      </c>
      <c r="AI1007" t="s">
        <v>440</v>
      </c>
      <c r="AJ1007" s="3">
        <v>85204</v>
      </c>
      <c r="AK1007" t="s">
        <v>117</v>
      </c>
      <c r="AM1007">
        <v>18442108904</v>
      </c>
      <c r="AO1007" t="s">
        <v>11401</v>
      </c>
      <c r="AP1007" t="s">
        <v>239</v>
      </c>
      <c r="AQ1007" t="s">
        <v>2682</v>
      </c>
      <c r="AR1007" t="s">
        <v>2683</v>
      </c>
      <c r="AT1007" t="s">
        <v>2684</v>
      </c>
      <c r="AU1007" t="s">
        <v>2685</v>
      </c>
      <c r="AV1007" t="s">
        <v>565</v>
      </c>
      <c r="AW1007" t="s">
        <v>440</v>
      </c>
      <c r="AX1007" s="3">
        <v>85048</v>
      </c>
      <c r="AY1007" t="s">
        <v>117</v>
      </c>
      <c r="BA1007">
        <v>14809411885</v>
      </c>
      <c r="BC1007" t="s">
        <v>2686</v>
      </c>
      <c r="BD1007" t="s">
        <v>11402</v>
      </c>
      <c r="BG1007" t="s">
        <v>440</v>
      </c>
      <c r="BH1007" s="1">
        <v>44138.791666666664</v>
      </c>
      <c r="BI1007">
        <v>40</v>
      </c>
      <c r="BJ1007">
        <v>0</v>
      </c>
      <c r="BK1007">
        <v>8</v>
      </c>
      <c r="BL1007">
        <v>8</v>
      </c>
      <c r="BM1007">
        <v>8</v>
      </c>
      <c r="BN1007">
        <v>8</v>
      </c>
      <c r="BO1007">
        <v>8</v>
      </c>
      <c r="BP1007">
        <v>0</v>
      </c>
      <c r="BQ1007" t="str">
        <f>"6:00 AM"</f>
        <v>6:00 AM</v>
      </c>
      <c r="BR1007" t="str">
        <f>"2:30 PM"</f>
        <v>2:30 PM</v>
      </c>
      <c r="BS1007" t="s">
        <v>120</v>
      </c>
      <c r="BT1007">
        <v>0</v>
      </c>
      <c r="BU1007">
        <v>3</v>
      </c>
      <c r="BV1007" t="s">
        <v>113</v>
      </c>
      <c r="BW1007">
        <v>0</v>
      </c>
      <c r="BX1007" t="s">
        <v>2688</v>
      </c>
      <c r="BY1007" t="s">
        <v>11398</v>
      </c>
      <c r="BZ1007" t="s">
        <v>11399</v>
      </c>
      <c r="CA1007" t="s">
        <v>4373</v>
      </c>
      <c r="CB1007" t="s">
        <v>440</v>
      </c>
      <c r="CC1007" s="3">
        <v>85204</v>
      </c>
      <c r="CD1007" t="s">
        <v>958</v>
      </c>
      <c r="CE1007" t="s">
        <v>959</v>
      </c>
      <c r="CF1007" s="4">
        <v>14.47</v>
      </c>
      <c r="CG1007" s="4">
        <v>14.47</v>
      </c>
      <c r="CH1007" s="4">
        <v>21.71</v>
      </c>
      <c r="CI1007" s="4">
        <v>21.71</v>
      </c>
      <c r="CJ1007" t="s">
        <v>123</v>
      </c>
      <c r="CK1007" t="s">
        <v>2689</v>
      </c>
      <c r="CL1007" t="s">
        <v>11403</v>
      </c>
      <c r="CO1007" t="s">
        <v>124</v>
      </c>
      <c r="CP1007" t="s">
        <v>121</v>
      </c>
      <c r="CQ1007" t="s">
        <v>113</v>
      </c>
      <c r="CR1007" t="s">
        <v>121</v>
      </c>
      <c r="CS1007" t="s">
        <v>121</v>
      </c>
      <c r="CT1007" t="s">
        <v>121</v>
      </c>
      <c r="CU1007" t="s">
        <v>113</v>
      </c>
      <c r="CV1007" t="s">
        <v>2691</v>
      </c>
      <c r="CW1007" t="str">
        <f>"18442108904"</f>
        <v>18442108904</v>
      </c>
      <c r="CX1007" t="s">
        <v>11401</v>
      </c>
      <c r="CY1007" t="s">
        <v>124</v>
      </c>
      <c r="CZ1007" t="s">
        <v>126</v>
      </c>
      <c r="DA1007" t="s">
        <v>113</v>
      </c>
      <c r="DB1007" t="s">
        <v>121</v>
      </c>
      <c r="DC1007" t="s">
        <v>121</v>
      </c>
      <c r="DD1007" t="s">
        <v>113</v>
      </c>
    </row>
    <row r="1008" spans="1:113" ht="15" customHeight="1" x14ac:dyDescent="0.25">
      <c r="A1008" t="s">
        <v>2708</v>
      </c>
      <c r="B1008" t="s">
        <v>1009</v>
      </c>
      <c r="C1008" s="1">
        <v>44139.976796296294</v>
      </c>
      <c r="D1008" s="1">
        <v>44186</v>
      </c>
      <c r="E1008" t="s">
        <v>113</v>
      </c>
      <c r="F1008" t="s">
        <v>964</v>
      </c>
      <c r="G1008" t="s">
        <v>12786</v>
      </c>
      <c r="H1008" t="s">
        <v>131</v>
      </c>
      <c r="I1008">
        <v>20</v>
      </c>
      <c r="J1008">
        <v>20</v>
      </c>
      <c r="K1008" s="1">
        <v>44214</v>
      </c>
      <c r="L1008" s="1">
        <v>44517</v>
      </c>
      <c r="M1008" s="1">
        <v>44214</v>
      </c>
      <c r="N1008" s="1">
        <v>44517</v>
      </c>
      <c r="O1008" t="s">
        <v>115</v>
      </c>
      <c r="P1008" t="s">
        <v>2709</v>
      </c>
      <c r="Q1008" t="s">
        <v>2710</v>
      </c>
      <c r="R1008" t="s">
        <v>2711</v>
      </c>
      <c r="S1008" t="s">
        <v>2712</v>
      </c>
      <c r="T1008" t="s">
        <v>2713</v>
      </c>
      <c r="U1008" t="s">
        <v>299</v>
      </c>
      <c r="V1008" s="3">
        <v>91355</v>
      </c>
      <c r="W1008" t="s">
        <v>117</v>
      </c>
      <c r="Y1008">
        <v>16616781400</v>
      </c>
      <c r="AA1008">
        <v>56173</v>
      </c>
      <c r="AB1008" t="s">
        <v>2714</v>
      </c>
      <c r="AC1008" t="s">
        <v>2715</v>
      </c>
      <c r="AE1008" t="s">
        <v>2716</v>
      </c>
      <c r="AF1008" t="s">
        <v>2717</v>
      </c>
      <c r="AG1008" t="s">
        <v>2718</v>
      </c>
      <c r="AH1008" t="s">
        <v>2719</v>
      </c>
      <c r="AI1008" t="s">
        <v>299</v>
      </c>
      <c r="AJ1008" s="3">
        <v>91355</v>
      </c>
      <c r="AK1008" t="s">
        <v>117</v>
      </c>
      <c r="AM1008">
        <v>16616781400</v>
      </c>
      <c r="AO1008" t="s">
        <v>2720</v>
      </c>
      <c r="AP1008" t="s">
        <v>239</v>
      </c>
      <c r="AQ1008" t="s">
        <v>2682</v>
      </c>
      <c r="AR1008" t="s">
        <v>2683</v>
      </c>
      <c r="AT1008" t="s">
        <v>2684</v>
      </c>
      <c r="AU1008" t="s">
        <v>2685</v>
      </c>
      <c r="AV1008" t="s">
        <v>565</v>
      </c>
      <c r="AW1008" t="s">
        <v>440</v>
      </c>
      <c r="AX1008" s="3">
        <v>85048</v>
      </c>
      <c r="AY1008" t="s">
        <v>117</v>
      </c>
      <c r="BA1008">
        <v>14809411885</v>
      </c>
      <c r="BC1008" t="s">
        <v>2686</v>
      </c>
      <c r="BD1008" t="s">
        <v>2687</v>
      </c>
      <c r="BG1008" t="s">
        <v>440</v>
      </c>
      <c r="BH1008" s="1">
        <v>44138.791666666664</v>
      </c>
      <c r="BI1008">
        <v>40</v>
      </c>
      <c r="BJ1008">
        <v>0</v>
      </c>
      <c r="BK1008">
        <v>8</v>
      </c>
      <c r="BL1008">
        <v>8</v>
      </c>
      <c r="BM1008">
        <v>8</v>
      </c>
      <c r="BN1008">
        <v>8</v>
      </c>
      <c r="BO1008">
        <v>8</v>
      </c>
      <c r="BP1008">
        <v>0</v>
      </c>
      <c r="BQ1008" t="str">
        <f>"6:00 AM"</f>
        <v>6:00 AM</v>
      </c>
      <c r="BR1008" t="str">
        <f>"2:30 PM"</f>
        <v>2:30 PM</v>
      </c>
      <c r="BS1008" t="s">
        <v>120</v>
      </c>
      <c r="BT1008">
        <v>0</v>
      </c>
      <c r="BU1008">
        <v>3</v>
      </c>
      <c r="BV1008" t="s">
        <v>113</v>
      </c>
      <c r="BW1008">
        <v>0</v>
      </c>
      <c r="BX1008" s="2" t="s">
        <v>2721</v>
      </c>
      <c r="BY1008" t="s">
        <v>2722</v>
      </c>
      <c r="CA1008" t="s">
        <v>2723</v>
      </c>
      <c r="CB1008" t="s">
        <v>440</v>
      </c>
      <c r="CC1008" s="3">
        <v>85034</v>
      </c>
      <c r="CD1008" t="s">
        <v>958</v>
      </c>
      <c r="CE1008" t="s">
        <v>959</v>
      </c>
      <c r="CF1008" s="4">
        <v>14.47</v>
      </c>
      <c r="CG1008" s="4">
        <v>14.47</v>
      </c>
      <c r="CH1008" s="4">
        <v>21.71</v>
      </c>
      <c r="CI1008" s="4">
        <v>21.71</v>
      </c>
      <c r="CJ1008" t="s">
        <v>123</v>
      </c>
      <c r="CK1008" t="s">
        <v>2689</v>
      </c>
      <c r="CL1008" t="s">
        <v>2724</v>
      </c>
      <c r="CO1008" t="s">
        <v>124</v>
      </c>
      <c r="CP1008" t="s">
        <v>121</v>
      </c>
      <c r="CQ1008" t="s">
        <v>121</v>
      </c>
      <c r="CR1008" t="s">
        <v>121</v>
      </c>
      <c r="CS1008" t="s">
        <v>121</v>
      </c>
      <c r="CT1008" t="s">
        <v>121</v>
      </c>
      <c r="CU1008" t="s">
        <v>113</v>
      </c>
      <c r="CV1008" t="s">
        <v>2691</v>
      </c>
      <c r="CW1008" t="str">
        <f>"16618573041"</f>
        <v>16618573041</v>
      </c>
      <c r="CX1008" t="s">
        <v>2720</v>
      </c>
      <c r="CY1008" t="s">
        <v>124</v>
      </c>
      <c r="CZ1008" t="s">
        <v>126</v>
      </c>
      <c r="DA1008" t="s">
        <v>113</v>
      </c>
      <c r="DB1008" t="s">
        <v>121</v>
      </c>
      <c r="DC1008" t="s">
        <v>121</v>
      </c>
      <c r="DD1008" t="s">
        <v>113</v>
      </c>
    </row>
    <row r="1009" spans="1:113" ht="15" customHeight="1" x14ac:dyDescent="0.25">
      <c r="A1009" t="s">
        <v>9338</v>
      </c>
      <c r="B1009" t="s">
        <v>129</v>
      </c>
      <c r="C1009" s="1">
        <v>44140.000148726853</v>
      </c>
      <c r="D1009" s="1">
        <v>44183</v>
      </c>
      <c r="E1009" t="s">
        <v>121</v>
      </c>
      <c r="F1009" t="s">
        <v>1024</v>
      </c>
      <c r="G1009" t="s">
        <v>12798</v>
      </c>
      <c r="H1009" t="s">
        <v>649</v>
      </c>
      <c r="I1009">
        <v>8</v>
      </c>
      <c r="J1009">
        <v>8</v>
      </c>
      <c r="K1009" s="1">
        <v>44230</v>
      </c>
      <c r="L1009" s="1">
        <v>44511</v>
      </c>
      <c r="M1009" s="1">
        <v>44230</v>
      </c>
      <c r="N1009" s="1">
        <v>44511</v>
      </c>
      <c r="O1009" t="s">
        <v>132</v>
      </c>
      <c r="P1009" t="s">
        <v>9339</v>
      </c>
      <c r="R1009" t="s">
        <v>9340</v>
      </c>
      <c r="S1009" t="s">
        <v>9341</v>
      </c>
      <c r="T1009" t="s">
        <v>3691</v>
      </c>
      <c r="U1009" t="s">
        <v>158</v>
      </c>
      <c r="V1009" s="3">
        <v>75656</v>
      </c>
      <c r="W1009" t="s">
        <v>117</v>
      </c>
      <c r="Y1009">
        <v>19036397016</v>
      </c>
      <c r="AA1009">
        <v>71399</v>
      </c>
      <c r="AB1009" t="s">
        <v>4677</v>
      </c>
      <c r="AC1009" t="s">
        <v>9342</v>
      </c>
      <c r="AE1009" t="s">
        <v>161</v>
      </c>
      <c r="AF1009" t="s">
        <v>9343</v>
      </c>
      <c r="AH1009" t="s">
        <v>9344</v>
      </c>
      <c r="AI1009" t="s">
        <v>158</v>
      </c>
      <c r="AJ1009" s="3">
        <v>75656</v>
      </c>
      <c r="AK1009" t="s">
        <v>117</v>
      </c>
      <c r="AM1009">
        <v>19036397016</v>
      </c>
      <c r="AO1009" t="s">
        <v>9345</v>
      </c>
      <c r="AP1009" t="s">
        <v>239</v>
      </c>
      <c r="AQ1009" t="s">
        <v>1031</v>
      </c>
      <c r="AR1009" t="s">
        <v>1032</v>
      </c>
      <c r="AS1009" t="s">
        <v>1033</v>
      </c>
      <c r="AT1009" t="s">
        <v>1034</v>
      </c>
      <c r="AU1009" t="s">
        <v>1035</v>
      </c>
      <c r="AV1009" t="s">
        <v>1036</v>
      </c>
      <c r="AW1009" t="s">
        <v>158</v>
      </c>
      <c r="AX1009" s="3">
        <v>75033</v>
      </c>
      <c r="AY1009" t="s">
        <v>117</v>
      </c>
      <c r="BA1009">
        <v>19727789690</v>
      </c>
      <c r="BC1009" t="s">
        <v>1037</v>
      </c>
      <c r="BD1009" t="s">
        <v>8668</v>
      </c>
      <c r="BG1009" t="s">
        <v>158</v>
      </c>
      <c r="BH1009" s="1">
        <v>44139.791666666664</v>
      </c>
      <c r="BI1009">
        <v>48</v>
      </c>
      <c r="BJ1009">
        <v>8</v>
      </c>
      <c r="BK1009">
        <v>0</v>
      </c>
      <c r="BL1009">
        <v>8</v>
      </c>
      <c r="BM1009">
        <v>8</v>
      </c>
      <c r="BN1009">
        <v>8</v>
      </c>
      <c r="BO1009">
        <v>8</v>
      </c>
      <c r="BP1009">
        <v>8</v>
      </c>
      <c r="BQ1009" t="str">
        <f>"10:00 AM"</f>
        <v>10:00 AM</v>
      </c>
      <c r="BR1009" t="str">
        <f>"7:00 PM"</f>
        <v>7:00 PM</v>
      </c>
      <c r="BS1009" t="s">
        <v>120</v>
      </c>
      <c r="BT1009">
        <v>0</v>
      </c>
      <c r="BU1009">
        <v>0</v>
      </c>
      <c r="BV1009" t="s">
        <v>113</v>
      </c>
      <c r="BW1009">
        <v>0</v>
      </c>
      <c r="BX1009" t="s">
        <v>3706</v>
      </c>
      <c r="BY1009" t="s">
        <v>9340</v>
      </c>
      <c r="CA1009" t="s">
        <v>3691</v>
      </c>
      <c r="CB1009" t="s">
        <v>158</v>
      </c>
      <c r="CC1009" s="3">
        <v>75656</v>
      </c>
      <c r="CD1009" t="s">
        <v>3696</v>
      </c>
      <c r="CE1009" t="s">
        <v>1861</v>
      </c>
      <c r="CF1009" s="4">
        <v>8.85</v>
      </c>
      <c r="CG1009" s="4">
        <v>12.06</v>
      </c>
      <c r="CH1009" s="4">
        <v>13.28</v>
      </c>
      <c r="CI1009" s="4">
        <v>18.09</v>
      </c>
      <c r="CJ1009" t="s">
        <v>123</v>
      </c>
      <c r="CK1009" t="s">
        <v>2372</v>
      </c>
      <c r="CL1009" t="s">
        <v>9346</v>
      </c>
      <c r="CO1009" t="s">
        <v>124</v>
      </c>
      <c r="CP1009" t="s">
        <v>121</v>
      </c>
      <c r="CQ1009" t="s">
        <v>121</v>
      </c>
      <c r="CR1009" t="s">
        <v>121</v>
      </c>
      <c r="CS1009" t="s">
        <v>121</v>
      </c>
      <c r="CT1009" t="s">
        <v>121</v>
      </c>
      <c r="CU1009" t="s">
        <v>121</v>
      </c>
      <c r="CV1009" t="s">
        <v>2374</v>
      </c>
      <c r="CW1009" t="str">
        <f>"19036397016"</f>
        <v>19036397016</v>
      </c>
      <c r="CX1009" t="s">
        <v>124</v>
      </c>
      <c r="CY1009" t="s">
        <v>1404</v>
      </c>
      <c r="CZ1009" t="s">
        <v>126</v>
      </c>
      <c r="DA1009" t="s">
        <v>113</v>
      </c>
      <c r="DB1009" t="s">
        <v>121</v>
      </c>
      <c r="DC1009" t="s">
        <v>121</v>
      </c>
      <c r="DD1009" t="s">
        <v>113</v>
      </c>
    </row>
    <row r="1010" spans="1:113" ht="15" customHeight="1" x14ac:dyDescent="0.25">
      <c r="A1010" t="s">
        <v>10156</v>
      </c>
      <c r="B1010" t="s">
        <v>835</v>
      </c>
      <c r="C1010" s="1">
        <v>44140.343544560186</v>
      </c>
      <c r="D1010" s="1">
        <v>44158</v>
      </c>
      <c r="E1010" t="s">
        <v>113</v>
      </c>
      <c r="F1010" t="s">
        <v>3888</v>
      </c>
      <c r="G1010" t="s">
        <v>12786</v>
      </c>
      <c r="H1010" t="s">
        <v>131</v>
      </c>
      <c r="I1010">
        <v>40</v>
      </c>
      <c r="K1010" s="1">
        <v>44145</v>
      </c>
      <c r="L1010" s="1">
        <v>44286</v>
      </c>
      <c r="O1010" t="s">
        <v>132</v>
      </c>
      <c r="P1010" t="s">
        <v>10157</v>
      </c>
      <c r="R1010" t="s">
        <v>10158</v>
      </c>
      <c r="T1010" t="s">
        <v>10159</v>
      </c>
      <c r="U1010" t="s">
        <v>397</v>
      </c>
      <c r="V1010" s="3">
        <v>84059</v>
      </c>
      <c r="W1010" t="s">
        <v>117</v>
      </c>
      <c r="Y1010">
        <v>18013300273</v>
      </c>
      <c r="AA1010">
        <v>56173</v>
      </c>
      <c r="AB1010" t="s">
        <v>10160</v>
      </c>
      <c r="AC1010" t="s">
        <v>10161</v>
      </c>
      <c r="AE1010" t="s">
        <v>139</v>
      </c>
      <c r="AF1010" t="s">
        <v>10162</v>
      </c>
      <c r="AG1010" t="s">
        <v>10163</v>
      </c>
      <c r="AH1010" t="s">
        <v>10159</v>
      </c>
      <c r="AI1010" t="s">
        <v>397</v>
      </c>
      <c r="AJ1010" s="3">
        <v>84059</v>
      </c>
      <c r="AK1010" t="s">
        <v>117</v>
      </c>
      <c r="AM1010">
        <v>18013300273</v>
      </c>
      <c r="AO1010" t="s">
        <v>10164</v>
      </c>
      <c r="AP1010" t="s">
        <v>141</v>
      </c>
      <c r="AQ1010" t="s">
        <v>2301</v>
      </c>
      <c r="AR1010" t="s">
        <v>2302</v>
      </c>
      <c r="AS1010" t="s">
        <v>1717</v>
      </c>
      <c r="AT1010" t="s">
        <v>2303</v>
      </c>
      <c r="AU1010" t="s">
        <v>2304</v>
      </c>
      <c r="AV1010" t="s">
        <v>2300</v>
      </c>
      <c r="AW1010" t="s">
        <v>158</v>
      </c>
      <c r="AX1010" s="3">
        <v>78746</v>
      </c>
      <c r="AY1010" t="s">
        <v>117</v>
      </c>
      <c r="BA1010">
        <v>15123470007</v>
      </c>
      <c r="BC1010" t="s">
        <v>2305</v>
      </c>
      <c r="BD1010" t="s">
        <v>2306</v>
      </c>
      <c r="BE1010" t="s">
        <v>158</v>
      </c>
      <c r="BF1010" t="s">
        <v>4284</v>
      </c>
      <c r="BG1010" t="s">
        <v>397</v>
      </c>
      <c r="BH1010" s="1">
        <v>44139.791666666664</v>
      </c>
      <c r="BI1010">
        <v>40</v>
      </c>
      <c r="BJ1010">
        <v>0</v>
      </c>
      <c r="BK1010">
        <v>8</v>
      </c>
      <c r="BL1010">
        <v>8</v>
      </c>
      <c r="BM1010">
        <v>8</v>
      </c>
      <c r="BN1010">
        <v>8</v>
      </c>
      <c r="BO1010">
        <v>8</v>
      </c>
      <c r="BP1010">
        <v>0</v>
      </c>
      <c r="BQ1010" t="str">
        <f>"8:00 AM"</f>
        <v>8:00 AM</v>
      </c>
      <c r="BR1010" t="str">
        <f>"5:00 PM"</f>
        <v>5:00 PM</v>
      </c>
      <c r="BS1010" t="s">
        <v>120</v>
      </c>
      <c r="BT1010">
        <v>0</v>
      </c>
      <c r="BU1010">
        <v>0</v>
      </c>
      <c r="BV1010" t="s">
        <v>113</v>
      </c>
      <c r="BW1010">
        <v>0</v>
      </c>
      <c r="BX1010" t="s">
        <v>1093</v>
      </c>
      <c r="BY1010" t="s">
        <v>10165</v>
      </c>
      <c r="CA1010" t="s">
        <v>10159</v>
      </c>
      <c r="CB1010" t="s">
        <v>397</v>
      </c>
      <c r="CC1010" s="3">
        <v>84059</v>
      </c>
      <c r="CD1010" t="s">
        <v>4225</v>
      </c>
      <c r="CE1010" t="s">
        <v>4226</v>
      </c>
      <c r="CF1010" s="4">
        <v>15.31</v>
      </c>
      <c r="CH1010" s="4">
        <v>22.97</v>
      </c>
      <c r="CJ1010" t="s">
        <v>123</v>
      </c>
      <c r="CL1010" t="s">
        <v>10166</v>
      </c>
      <c r="CO1010" t="s">
        <v>121</v>
      </c>
      <c r="CP1010" t="s">
        <v>121</v>
      </c>
      <c r="CQ1010" t="s">
        <v>121</v>
      </c>
      <c r="CR1010" t="s">
        <v>121</v>
      </c>
      <c r="CS1010" t="s">
        <v>113</v>
      </c>
      <c r="CT1010" t="s">
        <v>121</v>
      </c>
      <c r="CU1010" t="s">
        <v>113</v>
      </c>
      <c r="CV1010" t="s">
        <v>5122</v>
      </c>
      <c r="CW1010" t="str">
        <f>"18013300273"</f>
        <v>18013300273</v>
      </c>
      <c r="CX1010" t="s">
        <v>2305</v>
      </c>
      <c r="CY1010" t="s">
        <v>124</v>
      </c>
      <c r="CZ1010" t="s">
        <v>126</v>
      </c>
      <c r="DA1010" t="s">
        <v>113</v>
      </c>
      <c r="DB1010" t="s">
        <v>113</v>
      </c>
      <c r="DC1010" t="s">
        <v>121</v>
      </c>
      <c r="DD1010" t="s">
        <v>113</v>
      </c>
    </row>
    <row r="1011" spans="1:113" ht="15" customHeight="1" x14ac:dyDescent="0.25">
      <c r="A1011" t="s">
        <v>6633</v>
      </c>
      <c r="B1011" t="s">
        <v>835</v>
      </c>
      <c r="C1011" s="1">
        <v>44140.366891898149</v>
      </c>
      <c r="D1011" s="1">
        <v>44168</v>
      </c>
      <c r="E1011" t="s">
        <v>113</v>
      </c>
      <c r="F1011" t="s">
        <v>1571</v>
      </c>
      <c r="G1011" t="s">
        <v>12786</v>
      </c>
      <c r="H1011" t="s">
        <v>131</v>
      </c>
      <c r="I1011">
        <v>25</v>
      </c>
      <c r="K1011" s="1">
        <v>44228</v>
      </c>
      <c r="L1011" s="1">
        <v>44530</v>
      </c>
      <c r="O1011" t="s">
        <v>132</v>
      </c>
      <c r="P1011" t="s">
        <v>6634</v>
      </c>
      <c r="R1011" t="s">
        <v>6635</v>
      </c>
      <c r="T1011" t="s">
        <v>6636</v>
      </c>
      <c r="U1011" t="s">
        <v>1292</v>
      </c>
      <c r="V1011" s="3">
        <v>18914</v>
      </c>
      <c r="W1011" t="s">
        <v>117</v>
      </c>
      <c r="Y1011">
        <v>12153437950</v>
      </c>
      <c r="AA1011">
        <v>56173</v>
      </c>
      <c r="AB1011" t="s">
        <v>6637</v>
      </c>
      <c r="AC1011" t="s">
        <v>2926</v>
      </c>
      <c r="AE1011" t="s">
        <v>263</v>
      </c>
      <c r="AF1011" t="s">
        <v>6635</v>
      </c>
      <c r="AH1011" t="s">
        <v>6636</v>
      </c>
      <c r="AI1011" t="s">
        <v>1292</v>
      </c>
      <c r="AJ1011" s="3">
        <v>18914</v>
      </c>
      <c r="AK1011" t="s">
        <v>117</v>
      </c>
      <c r="AM1011">
        <v>12153437950</v>
      </c>
      <c r="AO1011" t="s">
        <v>6638</v>
      </c>
      <c r="AP1011" t="s">
        <v>239</v>
      </c>
      <c r="AQ1011" t="s">
        <v>1548</v>
      </c>
      <c r="AR1011" t="s">
        <v>1549</v>
      </c>
      <c r="AS1011" t="s">
        <v>1550</v>
      </c>
      <c r="AT1011" t="s">
        <v>1551</v>
      </c>
      <c r="AV1011" t="s">
        <v>1552</v>
      </c>
      <c r="AW1011" t="s">
        <v>610</v>
      </c>
      <c r="AX1011" s="3">
        <v>23223</v>
      </c>
      <c r="AY1011" t="s">
        <v>117</v>
      </c>
      <c r="AZ1011" t="s">
        <v>610</v>
      </c>
      <c r="BA1011">
        <v>18043019607</v>
      </c>
      <c r="BC1011" t="s">
        <v>1553</v>
      </c>
      <c r="BD1011" t="s">
        <v>1554</v>
      </c>
      <c r="BG1011" t="s">
        <v>1292</v>
      </c>
      <c r="BH1011" s="1">
        <v>44139.791666666664</v>
      </c>
      <c r="BI1011">
        <v>45</v>
      </c>
      <c r="BJ1011">
        <v>0</v>
      </c>
      <c r="BK1011">
        <v>9</v>
      </c>
      <c r="BL1011">
        <v>9</v>
      </c>
      <c r="BM1011">
        <v>9</v>
      </c>
      <c r="BN1011">
        <v>9</v>
      </c>
      <c r="BO1011">
        <v>9</v>
      </c>
      <c r="BP1011">
        <v>0</v>
      </c>
      <c r="BQ1011" t="str">
        <f>"7:30 AM"</f>
        <v>7:30 AM</v>
      </c>
      <c r="BR1011" t="str">
        <f>"4:30 PM"</f>
        <v>4:30 PM</v>
      </c>
      <c r="BS1011" t="s">
        <v>120</v>
      </c>
      <c r="BT1011">
        <v>0</v>
      </c>
      <c r="BU1011">
        <v>3</v>
      </c>
      <c r="BV1011" t="s">
        <v>113</v>
      </c>
      <c r="BW1011">
        <v>0</v>
      </c>
      <c r="BX1011" t="s">
        <v>1555</v>
      </c>
      <c r="BY1011" t="s">
        <v>6635</v>
      </c>
      <c r="CA1011" t="s">
        <v>6636</v>
      </c>
      <c r="CB1011" t="s">
        <v>1292</v>
      </c>
      <c r="CC1011" s="3">
        <v>18914</v>
      </c>
      <c r="CD1011" t="s">
        <v>5332</v>
      </c>
      <c r="CE1011" t="s">
        <v>1557</v>
      </c>
      <c r="CF1011" s="4">
        <v>16.600000000000001</v>
      </c>
      <c r="CH1011" s="4">
        <v>24.9</v>
      </c>
      <c r="CJ1011" t="s">
        <v>123</v>
      </c>
      <c r="CK1011" t="s">
        <v>2589</v>
      </c>
      <c r="CL1011" t="s">
        <v>6639</v>
      </c>
      <c r="CO1011" t="s">
        <v>124</v>
      </c>
      <c r="CP1011" t="s">
        <v>121</v>
      </c>
      <c r="CQ1011" t="s">
        <v>121</v>
      </c>
      <c r="CR1011" t="s">
        <v>121</v>
      </c>
      <c r="CS1011" t="s">
        <v>113</v>
      </c>
      <c r="CT1011" t="s">
        <v>121</v>
      </c>
      <c r="CU1011" t="s">
        <v>113</v>
      </c>
      <c r="CV1011" t="s">
        <v>6640</v>
      </c>
      <c r="CW1011" t="str">
        <f>"12153437950"</f>
        <v>12153437950</v>
      </c>
      <c r="CX1011" t="s">
        <v>6638</v>
      </c>
      <c r="CY1011" t="s">
        <v>124</v>
      </c>
      <c r="CZ1011" t="s">
        <v>126</v>
      </c>
      <c r="DA1011" t="s">
        <v>113</v>
      </c>
      <c r="DB1011" t="s">
        <v>121</v>
      </c>
      <c r="DC1011" t="s">
        <v>121</v>
      </c>
      <c r="DD1011" t="s">
        <v>113</v>
      </c>
      <c r="DE1011" t="s">
        <v>1548</v>
      </c>
      <c r="DF1011" t="s">
        <v>1549</v>
      </c>
      <c r="DG1011" t="s">
        <v>931</v>
      </c>
      <c r="DH1011" t="s">
        <v>1554</v>
      </c>
      <c r="DI1011" t="s">
        <v>1553</v>
      </c>
    </row>
    <row r="1012" spans="1:113" ht="15" customHeight="1" x14ac:dyDescent="0.25">
      <c r="A1012" t="s">
        <v>8794</v>
      </c>
      <c r="B1012" t="s">
        <v>835</v>
      </c>
      <c r="C1012" s="1">
        <v>44140.452419560184</v>
      </c>
      <c r="D1012" s="1">
        <v>44176</v>
      </c>
      <c r="E1012" t="s">
        <v>113</v>
      </c>
      <c r="F1012" t="s">
        <v>587</v>
      </c>
      <c r="G1012" t="s">
        <v>12786</v>
      </c>
      <c r="H1012" t="s">
        <v>131</v>
      </c>
      <c r="I1012">
        <v>14</v>
      </c>
      <c r="K1012" s="1">
        <v>44228</v>
      </c>
      <c r="L1012" s="1">
        <v>44530</v>
      </c>
      <c r="O1012" t="s">
        <v>115</v>
      </c>
      <c r="P1012" t="s">
        <v>8795</v>
      </c>
      <c r="Q1012" t="s">
        <v>8796</v>
      </c>
      <c r="R1012" t="s">
        <v>8797</v>
      </c>
      <c r="T1012" t="s">
        <v>157</v>
      </c>
      <c r="U1012" t="s">
        <v>158</v>
      </c>
      <c r="V1012" s="3">
        <v>78753</v>
      </c>
      <c r="W1012" t="s">
        <v>117</v>
      </c>
      <c r="Y1012">
        <v>15128365100</v>
      </c>
      <c r="AA1012">
        <v>56173</v>
      </c>
      <c r="AB1012" t="s">
        <v>7978</v>
      </c>
      <c r="AC1012" t="s">
        <v>7979</v>
      </c>
      <c r="AE1012" t="s">
        <v>2716</v>
      </c>
      <c r="AF1012" t="s">
        <v>8797</v>
      </c>
      <c r="AH1012" t="s">
        <v>157</v>
      </c>
      <c r="AI1012" t="s">
        <v>158</v>
      </c>
      <c r="AJ1012" s="3">
        <v>78753</v>
      </c>
      <c r="AK1012" t="s">
        <v>117</v>
      </c>
      <c r="AM1012">
        <v>15128365100</v>
      </c>
      <c r="AO1012" t="s">
        <v>124</v>
      </c>
      <c r="AP1012" t="s">
        <v>239</v>
      </c>
      <c r="AQ1012" t="s">
        <v>1716</v>
      </c>
      <c r="AR1012" t="s">
        <v>1717</v>
      </c>
      <c r="AS1012" t="s">
        <v>144</v>
      </c>
      <c r="AT1012" t="s">
        <v>1718</v>
      </c>
      <c r="AV1012" t="s">
        <v>315</v>
      </c>
      <c r="AW1012" t="s">
        <v>158</v>
      </c>
      <c r="AX1012" s="3">
        <v>75231</v>
      </c>
      <c r="AY1012" t="s">
        <v>117</v>
      </c>
      <c r="BA1012">
        <v>12145265665</v>
      </c>
      <c r="BC1012" t="s">
        <v>1719</v>
      </c>
      <c r="BD1012" t="s">
        <v>1720</v>
      </c>
      <c r="BG1012" t="s">
        <v>158</v>
      </c>
      <c r="BH1012" s="1">
        <v>44139.791666666664</v>
      </c>
      <c r="BI1012">
        <v>40</v>
      </c>
      <c r="BJ1012">
        <v>0</v>
      </c>
      <c r="BK1012">
        <v>8</v>
      </c>
      <c r="BL1012">
        <v>8</v>
      </c>
      <c r="BM1012">
        <v>8</v>
      </c>
      <c r="BN1012">
        <v>8</v>
      </c>
      <c r="BO1012">
        <v>8</v>
      </c>
      <c r="BP1012">
        <v>0</v>
      </c>
      <c r="BQ1012" t="str">
        <f>"8:00 AM"</f>
        <v>8:00 AM</v>
      </c>
      <c r="BR1012" t="str">
        <f>"8:00 PM"</f>
        <v>8:00 PM</v>
      </c>
      <c r="BS1012" t="s">
        <v>120</v>
      </c>
      <c r="BT1012">
        <v>0</v>
      </c>
      <c r="BU1012">
        <v>0</v>
      </c>
      <c r="BV1012" t="s">
        <v>113</v>
      </c>
      <c r="BW1012">
        <v>0</v>
      </c>
      <c r="BX1012" t="s">
        <v>2886</v>
      </c>
      <c r="BY1012" t="s">
        <v>8797</v>
      </c>
      <c r="CA1012" t="s">
        <v>157</v>
      </c>
      <c r="CB1012" t="s">
        <v>158</v>
      </c>
      <c r="CC1012" s="3">
        <v>78753</v>
      </c>
      <c r="CD1012" t="s">
        <v>1514</v>
      </c>
      <c r="CE1012" t="s">
        <v>172</v>
      </c>
      <c r="CF1012" s="4">
        <v>14.64</v>
      </c>
      <c r="CH1012" s="4">
        <v>21.96</v>
      </c>
      <c r="CJ1012" t="s">
        <v>123</v>
      </c>
      <c r="CK1012" t="s">
        <v>1724</v>
      </c>
      <c r="CL1012" t="s">
        <v>8798</v>
      </c>
      <c r="CO1012" t="s">
        <v>124</v>
      </c>
      <c r="CP1012" t="s">
        <v>121</v>
      </c>
      <c r="CQ1012" t="s">
        <v>121</v>
      </c>
      <c r="CR1012" t="s">
        <v>121</v>
      </c>
      <c r="CS1012" t="s">
        <v>121</v>
      </c>
      <c r="CT1012" t="s">
        <v>121</v>
      </c>
      <c r="CU1012" t="s">
        <v>121</v>
      </c>
      <c r="CV1012" t="s">
        <v>8799</v>
      </c>
      <c r="CW1012" t="str">
        <f>"15123394429"</f>
        <v>15123394429</v>
      </c>
      <c r="CX1012" t="s">
        <v>124</v>
      </c>
      <c r="CY1012" t="s">
        <v>2385</v>
      </c>
      <c r="CZ1012" t="s">
        <v>126</v>
      </c>
      <c r="DA1012" t="s">
        <v>113</v>
      </c>
      <c r="DB1012" t="s">
        <v>113</v>
      </c>
      <c r="DC1012" t="s">
        <v>121</v>
      </c>
      <c r="DD1012" t="s">
        <v>113</v>
      </c>
      <c r="DE1012" t="s">
        <v>1728</v>
      </c>
      <c r="DF1012" t="s">
        <v>1729</v>
      </c>
      <c r="DH1012" t="s">
        <v>1720</v>
      </c>
      <c r="DI1012" t="s">
        <v>1730</v>
      </c>
    </row>
    <row r="1013" spans="1:113" ht="15" customHeight="1" x14ac:dyDescent="0.25">
      <c r="A1013" t="s">
        <v>11548</v>
      </c>
      <c r="B1013" t="s">
        <v>835</v>
      </c>
      <c r="C1013" s="1">
        <v>44140.454869212961</v>
      </c>
      <c r="D1013" s="1">
        <v>44183</v>
      </c>
      <c r="E1013" t="s">
        <v>113</v>
      </c>
      <c r="F1013" t="s">
        <v>587</v>
      </c>
      <c r="G1013" t="s">
        <v>12786</v>
      </c>
      <c r="H1013" t="s">
        <v>131</v>
      </c>
      <c r="I1013">
        <v>19</v>
      </c>
      <c r="K1013" s="1">
        <v>44228</v>
      </c>
      <c r="L1013" s="1">
        <v>44530</v>
      </c>
      <c r="O1013" t="s">
        <v>115</v>
      </c>
      <c r="P1013" t="s">
        <v>8137</v>
      </c>
      <c r="Q1013" t="s">
        <v>8138</v>
      </c>
      <c r="R1013" t="s">
        <v>8139</v>
      </c>
      <c r="S1013" t="s">
        <v>124</v>
      </c>
      <c r="T1013" t="s">
        <v>565</v>
      </c>
      <c r="U1013" t="s">
        <v>440</v>
      </c>
      <c r="V1013" s="3">
        <v>85040</v>
      </c>
      <c r="W1013" t="s">
        <v>117</v>
      </c>
      <c r="X1013" t="s">
        <v>124</v>
      </c>
      <c r="Y1013">
        <v>16025752032</v>
      </c>
      <c r="AA1013">
        <v>561730</v>
      </c>
      <c r="AB1013" t="s">
        <v>8140</v>
      </c>
      <c r="AC1013" t="s">
        <v>164</v>
      </c>
      <c r="AD1013" t="s">
        <v>144</v>
      </c>
      <c r="AE1013" t="s">
        <v>1159</v>
      </c>
      <c r="AF1013" t="s">
        <v>8139</v>
      </c>
      <c r="AG1013" t="s">
        <v>124</v>
      </c>
      <c r="AH1013" t="s">
        <v>565</v>
      </c>
      <c r="AI1013" t="s">
        <v>440</v>
      </c>
      <c r="AJ1013" s="3">
        <v>85040</v>
      </c>
      <c r="AK1013" t="s">
        <v>117</v>
      </c>
      <c r="AL1013" t="s">
        <v>124</v>
      </c>
      <c r="AM1013">
        <v>16025752032</v>
      </c>
      <c r="AO1013" t="s">
        <v>8141</v>
      </c>
      <c r="AP1013" t="s">
        <v>239</v>
      </c>
      <c r="AQ1013" t="s">
        <v>4809</v>
      </c>
      <c r="AR1013" t="s">
        <v>820</v>
      </c>
      <c r="AS1013" t="s">
        <v>195</v>
      </c>
      <c r="AT1013" t="s">
        <v>2824</v>
      </c>
      <c r="AU1013" t="s">
        <v>124</v>
      </c>
      <c r="AV1013" t="s">
        <v>1368</v>
      </c>
      <c r="AW1013" t="s">
        <v>158</v>
      </c>
      <c r="AX1013" s="3">
        <v>77414</v>
      </c>
      <c r="AY1013" t="s">
        <v>117</v>
      </c>
      <c r="AZ1013" t="s">
        <v>124</v>
      </c>
      <c r="BA1013">
        <v>19792457577</v>
      </c>
      <c r="BB1013">
        <v>103</v>
      </c>
      <c r="BC1013" t="s">
        <v>4810</v>
      </c>
      <c r="BD1013" t="s">
        <v>1370</v>
      </c>
      <c r="BG1013" t="s">
        <v>440</v>
      </c>
      <c r="BH1013" s="1">
        <v>44139.791666666664</v>
      </c>
      <c r="BI1013">
        <v>40</v>
      </c>
      <c r="BJ1013">
        <v>0</v>
      </c>
      <c r="BK1013">
        <v>8</v>
      </c>
      <c r="BL1013">
        <v>8</v>
      </c>
      <c r="BM1013">
        <v>8</v>
      </c>
      <c r="BN1013">
        <v>8</v>
      </c>
      <c r="BO1013">
        <v>8</v>
      </c>
      <c r="BP1013">
        <v>0</v>
      </c>
      <c r="BQ1013" t="str">
        <f>"5:00 AM"</f>
        <v>5:00 AM</v>
      </c>
      <c r="BR1013" t="str">
        <f>"1:30 PM"</f>
        <v>1:30 PM</v>
      </c>
      <c r="BS1013" t="s">
        <v>120</v>
      </c>
      <c r="BT1013">
        <v>0</v>
      </c>
      <c r="BU1013">
        <v>0</v>
      </c>
      <c r="BV1013" t="s">
        <v>113</v>
      </c>
      <c r="BW1013">
        <v>0</v>
      </c>
      <c r="BX1013" s="2" t="s">
        <v>8142</v>
      </c>
      <c r="BY1013" t="s">
        <v>8139</v>
      </c>
      <c r="BZ1013" t="s">
        <v>124</v>
      </c>
      <c r="CA1013" t="s">
        <v>565</v>
      </c>
      <c r="CB1013" t="s">
        <v>440</v>
      </c>
      <c r="CC1013" s="3">
        <v>85040</v>
      </c>
      <c r="CD1013" t="s">
        <v>958</v>
      </c>
      <c r="CE1013" t="s">
        <v>959</v>
      </c>
      <c r="CF1013" s="4">
        <v>14.47</v>
      </c>
      <c r="CH1013" s="4">
        <v>21.71</v>
      </c>
      <c r="CJ1013" t="s">
        <v>123</v>
      </c>
      <c r="CK1013" t="s">
        <v>8144</v>
      </c>
      <c r="CL1013" t="s">
        <v>11549</v>
      </c>
      <c r="CO1013" t="s">
        <v>124</v>
      </c>
      <c r="CP1013" t="s">
        <v>121</v>
      </c>
      <c r="CQ1013" t="s">
        <v>121</v>
      </c>
      <c r="CR1013" t="s">
        <v>121</v>
      </c>
      <c r="CS1013" t="s">
        <v>121</v>
      </c>
      <c r="CT1013" t="s">
        <v>121</v>
      </c>
      <c r="CU1013" t="s">
        <v>121</v>
      </c>
      <c r="CV1013" t="s">
        <v>11550</v>
      </c>
      <c r="CW1013" t="str">
        <f>"16025752032"</f>
        <v>16025752032</v>
      </c>
      <c r="CX1013" t="s">
        <v>8141</v>
      </c>
      <c r="CY1013" t="s">
        <v>124</v>
      </c>
      <c r="CZ1013" t="s">
        <v>126</v>
      </c>
      <c r="DA1013" t="s">
        <v>113</v>
      </c>
      <c r="DB1013" t="s">
        <v>113</v>
      </c>
      <c r="DC1013" t="s">
        <v>121</v>
      </c>
      <c r="DD1013" t="s">
        <v>113</v>
      </c>
    </row>
    <row r="1014" spans="1:113" ht="15" customHeight="1" x14ac:dyDescent="0.25">
      <c r="A1014" t="s">
        <v>8136</v>
      </c>
      <c r="B1014" t="s">
        <v>835</v>
      </c>
      <c r="C1014" s="1">
        <v>44140.457850810184</v>
      </c>
      <c r="D1014" s="1">
        <v>44154</v>
      </c>
      <c r="E1014" t="s">
        <v>113</v>
      </c>
      <c r="F1014" t="s">
        <v>587</v>
      </c>
      <c r="G1014" t="s">
        <v>12786</v>
      </c>
      <c r="H1014" t="s">
        <v>131</v>
      </c>
      <c r="I1014">
        <v>50</v>
      </c>
      <c r="K1014" s="1">
        <v>44228</v>
      </c>
      <c r="L1014" s="1">
        <v>44530</v>
      </c>
      <c r="O1014" t="s">
        <v>115</v>
      </c>
      <c r="P1014" t="s">
        <v>8137</v>
      </c>
      <c r="Q1014" t="s">
        <v>8138</v>
      </c>
      <c r="R1014" t="s">
        <v>8139</v>
      </c>
      <c r="S1014" t="s">
        <v>124</v>
      </c>
      <c r="T1014" t="s">
        <v>565</v>
      </c>
      <c r="U1014" t="s">
        <v>440</v>
      </c>
      <c r="V1014" s="3">
        <v>85040</v>
      </c>
      <c r="W1014" t="s">
        <v>117</v>
      </c>
      <c r="X1014" t="s">
        <v>124</v>
      </c>
      <c r="Y1014">
        <v>16025752032</v>
      </c>
      <c r="AA1014">
        <v>561730</v>
      </c>
      <c r="AB1014" t="s">
        <v>8140</v>
      </c>
      <c r="AC1014" t="s">
        <v>164</v>
      </c>
      <c r="AD1014" t="s">
        <v>144</v>
      </c>
      <c r="AE1014" t="s">
        <v>1159</v>
      </c>
      <c r="AF1014" t="s">
        <v>8139</v>
      </c>
      <c r="AG1014" t="s">
        <v>124</v>
      </c>
      <c r="AH1014" t="s">
        <v>565</v>
      </c>
      <c r="AI1014" t="s">
        <v>440</v>
      </c>
      <c r="AJ1014" s="3">
        <v>85040</v>
      </c>
      <c r="AK1014" t="s">
        <v>117</v>
      </c>
      <c r="AL1014" t="s">
        <v>124</v>
      </c>
      <c r="AM1014">
        <v>16025752032</v>
      </c>
      <c r="AO1014" t="s">
        <v>8141</v>
      </c>
      <c r="AP1014" t="s">
        <v>239</v>
      </c>
      <c r="AQ1014" t="s">
        <v>4809</v>
      </c>
      <c r="AR1014" t="s">
        <v>820</v>
      </c>
      <c r="AS1014" t="s">
        <v>195</v>
      </c>
      <c r="AT1014" t="s">
        <v>2824</v>
      </c>
      <c r="AU1014" t="s">
        <v>124</v>
      </c>
      <c r="AV1014" t="s">
        <v>1368</v>
      </c>
      <c r="AW1014" t="s">
        <v>158</v>
      </c>
      <c r="AX1014" s="3">
        <v>77414</v>
      </c>
      <c r="AY1014" t="s">
        <v>117</v>
      </c>
      <c r="AZ1014" t="s">
        <v>124</v>
      </c>
      <c r="BA1014">
        <v>19792457577</v>
      </c>
      <c r="BB1014">
        <v>103</v>
      </c>
      <c r="BC1014" t="s">
        <v>4810</v>
      </c>
      <c r="BD1014" t="s">
        <v>1370</v>
      </c>
      <c r="BG1014" t="s">
        <v>440</v>
      </c>
      <c r="BH1014" s="1">
        <v>44139.791666666664</v>
      </c>
      <c r="BI1014">
        <v>40</v>
      </c>
      <c r="BJ1014">
        <v>0</v>
      </c>
      <c r="BK1014">
        <v>8</v>
      </c>
      <c r="BL1014">
        <v>8</v>
      </c>
      <c r="BM1014">
        <v>8</v>
      </c>
      <c r="BN1014">
        <v>8</v>
      </c>
      <c r="BO1014">
        <v>8</v>
      </c>
      <c r="BP1014">
        <v>0</v>
      </c>
      <c r="BQ1014" t="str">
        <f>"5:00 AM"</f>
        <v>5:00 AM</v>
      </c>
      <c r="BR1014" t="str">
        <f>"1:30 PM"</f>
        <v>1:30 PM</v>
      </c>
      <c r="BS1014" t="s">
        <v>120</v>
      </c>
      <c r="BT1014">
        <v>0</v>
      </c>
      <c r="BU1014">
        <v>0</v>
      </c>
      <c r="BV1014" t="s">
        <v>113</v>
      </c>
      <c r="BW1014">
        <v>0</v>
      </c>
      <c r="BX1014" s="2" t="s">
        <v>8142</v>
      </c>
      <c r="BY1014" t="s">
        <v>8143</v>
      </c>
      <c r="BZ1014" t="s">
        <v>124</v>
      </c>
      <c r="CA1014" t="s">
        <v>1381</v>
      </c>
      <c r="CB1014" t="s">
        <v>440</v>
      </c>
      <c r="CC1014" s="3">
        <v>85705</v>
      </c>
      <c r="CD1014" t="s">
        <v>1382</v>
      </c>
      <c r="CE1014" t="s">
        <v>1383</v>
      </c>
      <c r="CF1014" s="4">
        <v>14.47</v>
      </c>
      <c r="CH1014" s="4">
        <v>21.71</v>
      </c>
      <c r="CJ1014" t="s">
        <v>123</v>
      </c>
      <c r="CK1014" t="s">
        <v>8144</v>
      </c>
      <c r="CL1014" t="s">
        <v>8145</v>
      </c>
      <c r="CO1014" t="s">
        <v>124</v>
      </c>
      <c r="CP1014" t="s">
        <v>121</v>
      </c>
      <c r="CQ1014" t="s">
        <v>121</v>
      </c>
      <c r="CR1014" t="s">
        <v>121</v>
      </c>
      <c r="CS1014" t="s">
        <v>121</v>
      </c>
      <c r="CT1014" t="s">
        <v>121</v>
      </c>
      <c r="CU1014" t="s">
        <v>121</v>
      </c>
      <c r="CV1014" t="s">
        <v>8146</v>
      </c>
      <c r="CW1014" t="str">
        <f>"16025752032"</f>
        <v>16025752032</v>
      </c>
      <c r="CX1014" t="s">
        <v>8141</v>
      </c>
      <c r="CY1014" t="s">
        <v>124</v>
      </c>
      <c r="CZ1014" t="s">
        <v>126</v>
      </c>
      <c r="DA1014" t="s">
        <v>113</v>
      </c>
      <c r="DB1014" t="s">
        <v>113</v>
      </c>
      <c r="DC1014" t="s">
        <v>121</v>
      </c>
      <c r="DD1014" t="s">
        <v>113</v>
      </c>
    </row>
    <row r="1015" spans="1:113" ht="15" customHeight="1" x14ac:dyDescent="0.25">
      <c r="A1015" t="s">
        <v>12197</v>
      </c>
      <c r="B1015" t="s">
        <v>1009</v>
      </c>
      <c r="C1015" s="1">
        <v>44140.552165393521</v>
      </c>
      <c r="D1015" s="1">
        <v>44186</v>
      </c>
      <c r="E1015" t="s">
        <v>113</v>
      </c>
      <c r="F1015" t="s">
        <v>587</v>
      </c>
      <c r="G1015" t="s">
        <v>12786</v>
      </c>
      <c r="H1015" t="s">
        <v>131</v>
      </c>
      <c r="I1015">
        <v>95</v>
      </c>
      <c r="J1015">
        <v>95</v>
      </c>
      <c r="K1015" s="1">
        <v>44228</v>
      </c>
      <c r="L1015" s="1">
        <v>44530</v>
      </c>
      <c r="M1015" s="1">
        <v>44228</v>
      </c>
      <c r="N1015" s="1">
        <v>44530</v>
      </c>
      <c r="O1015" t="s">
        <v>132</v>
      </c>
      <c r="P1015" t="s">
        <v>12198</v>
      </c>
      <c r="R1015" t="s">
        <v>12199</v>
      </c>
      <c r="T1015" t="s">
        <v>3871</v>
      </c>
      <c r="U1015" t="s">
        <v>1047</v>
      </c>
      <c r="V1015" s="3">
        <v>63103</v>
      </c>
      <c r="W1015" t="s">
        <v>117</v>
      </c>
      <c r="Y1015">
        <v>13147765296</v>
      </c>
      <c r="AA1015">
        <v>56173</v>
      </c>
      <c r="AB1015" t="s">
        <v>12200</v>
      </c>
      <c r="AC1015" t="s">
        <v>164</v>
      </c>
      <c r="AD1015" t="s">
        <v>1015</v>
      </c>
      <c r="AE1015" t="s">
        <v>263</v>
      </c>
      <c r="AF1015" t="s">
        <v>12199</v>
      </c>
      <c r="AH1015" t="s">
        <v>3871</v>
      </c>
      <c r="AI1015" t="s">
        <v>1047</v>
      </c>
      <c r="AJ1015" s="3">
        <v>63103</v>
      </c>
      <c r="AK1015" t="s">
        <v>117</v>
      </c>
      <c r="AM1015">
        <v>13147765296</v>
      </c>
      <c r="AO1015" t="s">
        <v>517</v>
      </c>
      <c r="AP1015" t="s">
        <v>239</v>
      </c>
      <c r="AQ1015" t="s">
        <v>1258</v>
      </c>
      <c r="AR1015" t="s">
        <v>164</v>
      </c>
      <c r="AS1015" t="s">
        <v>972</v>
      </c>
      <c r="AT1015" t="s">
        <v>1259</v>
      </c>
      <c r="AU1015" t="s">
        <v>1260</v>
      </c>
      <c r="AV1015" t="s">
        <v>329</v>
      </c>
      <c r="AW1015" t="s">
        <v>158</v>
      </c>
      <c r="AX1015" s="3">
        <v>75231</v>
      </c>
      <c r="AY1015" t="s">
        <v>117</v>
      </c>
      <c r="BA1015">
        <v>12145265665</v>
      </c>
      <c r="BC1015" t="s">
        <v>1261</v>
      </c>
      <c r="BD1015" t="s">
        <v>1262</v>
      </c>
      <c r="BG1015" t="s">
        <v>1047</v>
      </c>
      <c r="BH1015" s="1">
        <v>44139.791666666664</v>
      </c>
      <c r="BI1015">
        <v>40</v>
      </c>
      <c r="BJ1015">
        <v>0</v>
      </c>
      <c r="BK1015">
        <v>8</v>
      </c>
      <c r="BL1015">
        <v>8</v>
      </c>
      <c r="BM1015">
        <v>8</v>
      </c>
      <c r="BN1015">
        <v>8</v>
      </c>
      <c r="BO1015">
        <v>8</v>
      </c>
      <c r="BP1015">
        <v>0</v>
      </c>
      <c r="BQ1015" t="str">
        <f>"7:00 AM"</f>
        <v>7:00 AM</v>
      </c>
      <c r="BR1015" t="str">
        <f>"4:00 PM"</f>
        <v>4:00 PM</v>
      </c>
      <c r="BS1015" t="s">
        <v>120</v>
      </c>
      <c r="BT1015">
        <v>0</v>
      </c>
      <c r="BU1015">
        <v>0</v>
      </c>
      <c r="BV1015" t="s">
        <v>113</v>
      </c>
      <c r="BW1015">
        <v>0</v>
      </c>
      <c r="BX1015" t="s">
        <v>1263</v>
      </c>
      <c r="BY1015" t="s">
        <v>12199</v>
      </c>
      <c r="CA1015" t="s">
        <v>3871</v>
      </c>
      <c r="CB1015" t="s">
        <v>1047</v>
      </c>
      <c r="CC1015" s="3">
        <v>63103</v>
      </c>
      <c r="CD1015" t="s">
        <v>1372</v>
      </c>
      <c r="CE1015" t="s">
        <v>1056</v>
      </c>
      <c r="CF1015" s="4">
        <v>15.38</v>
      </c>
      <c r="CH1015" s="4">
        <v>23.07</v>
      </c>
      <c r="CJ1015" t="s">
        <v>123</v>
      </c>
      <c r="CK1015" t="s">
        <v>1653</v>
      </c>
      <c r="CL1015" t="s">
        <v>12201</v>
      </c>
      <c r="CO1015" t="s">
        <v>124</v>
      </c>
      <c r="CP1015" t="s">
        <v>121</v>
      </c>
      <c r="CQ1015" t="s">
        <v>121</v>
      </c>
      <c r="CR1015" t="s">
        <v>121</v>
      </c>
      <c r="CS1015" t="s">
        <v>121</v>
      </c>
      <c r="CT1015" t="s">
        <v>121</v>
      </c>
      <c r="CU1015" t="s">
        <v>113</v>
      </c>
      <c r="CV1015" t="s">
        <v>517</v>
      </c>
      <c r="CW1015" t="str">
        <f>"13147765298"</f>
        <v>13147765298</v>
      </c>
      <c r="CX1015" t="s">
        <v>124</v>
      </c>
      <c r="CY1015" t="s">
        <v>2887</v>
      </c>
      <c r="CZ1015" t="s">
        <v>126</v>
      </c>
      <c r="DA1015" t="s">
        <v>113</v>
      </c>
      <c r="DB1015" t="s">
        <v>113</v>
      </c>
      <c r="DC1015" t="s">
        <v>121</v>
      </c>
      <c r="DD1015" t="s">
        <v>113</v>
      </c>
      <c r="DE1015" t="s">
        <v>1271</v>
      </c>
      <c r="DF1015" t="s">
        <v>1272</v>
      </c>
      <c r="DH1015" t="s">
        <v>1262</v>
      </c>
      <c r="DI1015" t="s">
        <v>1261</v>
      </c>
    </row>
    <row r="1016" spans="1:113" ht="15" customHeight="1" x14ac:dyDescent="0.25">
      <c r="A1016" t="s">
        <v>7431</v>
      </c>
      <c r="B1016" t="s">
        <v>835</v>
      </c>
      <c r="C1016" s="1">
        <v>44140.643389236109</v>
      </c>
      <c r="D1016" s="1">
        <v>44155</v>
      </c>
      <c r="E1016" t="s">
        <v>113</v>
      </c>
      <c r="F1016" t="s">
        <v>131</v>
      </c>
      <c r="G1016" t="s">
        <v>12786</v>
      </c>
      <c r="H1016" t="s">
        <v>131</v>
      </c>
      <c r="I1016">
        <v>6</v>
      </c>
      <c r="K1016" s="1">
        <v>44228</v>
      </c>
      <c r="L1016" s="1">
        <v>44498</v>
      </c>
      <c r="O1016" t="s">
        <v>132</v>
      </c>
      <c r="P1016" t="s">
        <v>7432</v>
      </c>
      <c r="Q1016" t="s">
        <v>7433</v>
      </c>
      <c r="R1016" t="s">
        <v>7434</v>
      </c>
      <c r="T1016" t="s">
        <v>7435</v>
      </c>
      <c r="U1016" t="s">
        <v>1047</v>
      </c>
      <c r="V1016" s="3">
        <v>65714</v>
      </c>
      <c r="W1016" t="s">
        <v>117</v>
      </c>
      <c r="Y1016">
        <v>14178371578</v>
      </c>
      <c r="AA1016">
        <v>561730</v>
      </c>
      <c r="AB1016" t="s">
        <v>7436</v>
      </c>
      <c r="AC1016" t="s">
        <v>3158</v>
      </c>
      <c r="AD1016" t="s">
        <v>1848</v>
      </c>
      <c r="AE1016" t="s">
        <v>161</v>
      </c>
      <c r="AF1016" t="s">
        <v>7437</v>
      </c>
      <c r="AH1016" t="s">
        <v>2855</v>
      </c>
      <c r="AI1016" t="s">
        <v>1047</v>
      </c>
      <c r="AJ1016" s="3">
        <v>65804</v>
      </c>
      <c r="AK1016" t="s">
        <v>117</v>
      </c>
      <c r="AM1016">
        <v>13147052036</v>
      </c>
      <c r="AO1016" t="s">
        <v>7438</v>
      </c>
      <c r="BG1016" t="s">
        <v>1047</v>
      </c>
      <c r="BH1016" s="1">
        <v>44139.791666666664</v>
      </c>
      <c r="BI1016">
        <v>45</v>
      </c>
      <c r="BJ1016">
        <v>0</v>
      </c>
      <c r="BK1016">
        <v>9</v>
      </c>
      <c r="BL1016">
        <v>9</v>
      </c>
      <c r="BM1016">
        <v>9</v>
      </c>
      <c r="BN1016">
        <v>9</v>
      </c>
      <c r="BO1016">
        <v>9</v>
      </c>
      <c r="BP1016">
        <v>0</v>
      </c>
      <c r="BQ1016" t="str">
        <f>"7:00 AM"</f>
        <v>7:00 AM</v>
      </c>
      <c r="BR1016" t="str">
        <f>"5:00 PM"</f>
        <v>5:00 PM</v>
      </c>
      <c r="BS1016" t="s">
        <v>120</v>
      </c>
      <c r="BT1016">
        <v>0</v>
      </c>
      <c r="BU1016">
        <v>0</v>
      </c>
      <c r="BV1016" t="s">
        <v>113</v>
      </c>
      <c r="BW1016">
        <v>0</v>
      </c>
      <c r="BX1016" s="2" t="s">
        <v>7439</v>
      </c>
      <c r="BY1016" t="s">
        <v>7434</v>
      </c>
      <c r="CA1016" t="s">
        <v>7435</v>
      </c>
      <c r="CB1016" t="s">
        <v>1047</v>
      </c>
      <c r="CC1016" s="3">
        <v>65714</v>
      </c>
      <c r="CD1016" t="s">
        <v>7440</v>
      </c>
      <c r="CE1016" t="s">
        <v>4048</v>
      </c>
      <c r="CF1016" s="4">
        <v>13.25</v>
      </c>
      <c r="CG1016" s="4">
        <v>13.25</v>
      </c>
      <c r="CH1016" s="4">
        <v>19.88</v>
      </c>
      <c r="CI1016" s="4">
        <v>19.88</v>
      </c>
      <c r="CJ1016" t="s">
        <v>123</v>
      </c>
      <c r="CL1016" t="s">
        <v>7441</v>
      </c>
      <c r="CO1016" t="s">
        <v>113</v>
      </c>
      <c r="CP1016" t="s">
        <v>113</v>
      </c>
      <c r="CQ1016" t="s">
        <v>121</v>
      </c>
      <c r="CR1016" t="s">
        <v>121</v>
      </c>
      <c r="CS1016" t="s">
        <v>121</v>
      </c>
      <c r="CT1016" t="s">
        <v>121</v>
      </c>
      <c r="CU1016" t="s">
        <v>121</v>
      </c>
      <c r="CV1016" t="s">
        <v>7442</v>
      </c>
      <c r="CW1016" t="str">
        <f>"14178371578"</f>
        <v>14178371578</v>
      </c>
      <c r="CX1016" t="s">
        <v>7438</v>
      </c>
      <c r="CY1016" t="s">
        <v>124</v>
      </c>
      <c r="CZ1016" t="s">
        <v>126</v>
      </c>
      <c r="DA1016" t="s">
        <v>113</v>
      </c>
      <c r="DB1016" t="s">
        <v>113</v>
      </c>
      <c r="DC1016" t="s">
        <v>121</v>
      </c>
      <c r="DD1016" t="s">
        <v>113</v>
      </c>
    </row>
    <row r="1017" spans="1:113" ht="15" customHeight="1" x14ac:dyDescent="0.25">
      <c r="A1017" t="s">
        <v>9468</v>
      </c>
      <c r="B1017" t="s">
        <v>129</v>
      </c>
      <c r="C1017" s="1">
        <v>44140.672027199071</v>
      </c>
      <c r="D1017" s="1">
        <v>44182</v>
      </c>
      <c r="E1017" t="s">
        <v>113</v>
      </c>
      <c r="F1017" t="s">
        <v>9469</v>
      </c>
      <c r="G1017" t="s">
        <v>12797</v>
      </c>
      <c r="H1017" t="s">
        <v>537</v>
      </c>
      <c r="I1017">
        <v>6</v>
      </c>
      <c r="J1017">
        <v>6</v>
      </c>
      <c r="K1017" s="1">
        <v>44228</v>
      </c>
      <c r="L1017" s="1">
        <v>44530</v>
      </c>
      <c r="M1017" s="1">
        <v>44228</v>
      </c>
      <c r="N1017" s="1">
        <v>44530</v>
      </c>
      <c r="O1017" t="s">
        <v>115</v>
      </c>
      <c r="P1017" t="s">
        <v>2853</v>
      </c>
      <c r="R1017" t="s">
        <v>2854</v>
      </c>
      <c r="S1017" t="s">
        <v>124</v>
      </c>
      <c r="T1017" t="s">
        <v>2855</v>
      </c>
      <c r="U1017" t="s">
        <v>610</v>
      </c>
      <c r="V1017" s="3">
        <v>22152</v>
      </c>
      <c r="W1017" t="s">
        <v>117</v>
      </c>
      <c r="X1017" t="s">
        <v>124</v>
      </c>
      <c r="Y1017">
        <v>17035692121</v>
      </c>
      <c r="AA1017">
        <v>484210</v>
      </c>
      <c r="AB1017" t="s">
        <v>2856</v>
      </c>
      <c r="AC1017" t="s">
        <v>2857</v>
      </c>
      <c r="AD1017" t="s">
        <v>124</v>
      </c>
      <c r="AE1017" t="s">
        <v>2858</v>
      </c>
      <c r="AF1017" t="s">
        <v>2854</v>
      </c>
      <c r="AG1017" t="s">
        <v>124</v>
      </c>
      <c r="AH1017" t="s">
        <v>2855</v>
      </c>
      <c r="AI1017" t="s">
        <v>610</v>
      </c>
      <c r="AJ1017" s="3">
        <v>22152</v>
      </c>
      <c r="AK1017" t="s">
        <v>117</v>
      </c>
      <c r="AL1017" t="s">
        <v>124</v>
      </c>
      <c r="AM1017">
        <v>17035692121</v>
      </c>
      <c r="AO1017" t="s">
        <v>2859</v>
      </c>
      <c r="AP1017" t="s">
        <v>239</v>
      </c>
      <c r="AQ1017" t="s">
        <v>1605</v>
      </c>
      <c r="AR1017" t="s">
        <v>1606</v>
      </c>
      <c r="AS1017" t="s">
        <v>295</v>
      </c>
      <c r="AT1017" t="s">
        <v>1367</v>
      </c>
      <c r="AU1017" t="s">
        <v>124</v>
      </c>
      <c r="AV1017" t="s">
        <v>1368</v>
      </c>
      <c r="AW1017" t="s">
        <v>158</v>
      </c>
      <c r="AX1017" s="3">
        <v>77414</v>
      </c>
      <c r="AY1017" t="s">
        <v>117</v>
      </c>
      <c r="AZ1017" t="s">
        <v>124</v>
      </c>
      <c r="BA1017">
        <v>19792457577</v>
      </c>
      <c r="BB1017">
        <v>105</v>
      </c>
      <c r="BC1017" t="s">
        <v>1607</v>
      </c>
      <c r="BD1017" t="s">
        <v>1370</v>
      </c>
      <c r="BG1017" t="s">
        <v>610</v>
      </c>
      <c r="BH1017" s="1">
        <v>44139.791666666664</v>
      </c>
      <c r="BI1017">
        <v>40</v>
      </c>
      <c r="BJ1017">
        <v>0</v>
      </c>
      <c r="BK1017">
        <v>8</v>
      </c>
      <c r="BL1017">
        <v>8</v>
      </c>
      <c r="BM1017">
        <v>8</v>
      </c>
      <c r="BN1017">
        <v>8</v>
      </c>
      <c r="BO1017">
        <v>8</v>
      </c>
      <c r="BP1017">
        <v>0</v>
      </c>
      <c r="BQ1017" t="str">
        <f>"6:45 AM"</f>
        <v>6:45 AM</v>
      </c>
      <c r="BR1017" t="str">
        <f>"3:15 PM"</f>
        <v>3:15 PM</v>
      </c>
      <c r="BS1017" t="s">
        <v>120</v>
      </c>
      <c r="BT1017">
        <v>1</v>
      </c>
      <c r="BU1017">
        <v>0</v>
      </c>
      <c r="BV1017" t="s">
        <v>113</v>
      </c>
      <c r="BW1017">
        <v>0</v>
      </c>
      <c r="BX1017" t="s">
        <v>9470</v>
      </c>
      <c r="BY1017" t="s">
        <v>2854</v>
      </c>
      <c r="BZ1017" t="s">
        <v>124</v>
      </c>
      <c r="CA1017" t="s">
        <v>2855</v>
      </c>
      <c r="CB1017" t="s">
        <v>610</v>
      </c>
      <c r="CC1017" s="3">
        <v>22152</v>
      </c>
      <c r="CD1017" t="s">
        <v>2860</v>
      </c>
      <c r="CE1017" t="s">
        <v>1652</v>
      </c>
      <c r="CF1017" s="4">
        <v>15.21</v>
      </c>
      <c r="CH1017" s="4">
        <v>22.82</v>
      </c>
      <c r="CJ1017" t="s">
        <v>123</v>
      </c>
      <c r="CK1017" t="s">
        <v>2861</v>
      </c>
      <c r="CL1017" t="s">
        <v>9471</v>
      </c>
      <c r="CO1017" t="s">
        <v>124</v>
      </c>
      <c r="CP1017" t="s">
        <v>121</v>
      </c>
      <c r="CQ1017" t="s">
        <v>121</v>
      </c>
      <c r="CR1017" t="s">
        <v>121</v>
      </c>
      <c r="CS1017" t="s">
        <v>121</v>
      </c>
      <c r="CT1017" t="s">
        <v>121</v>
      </c>
      <c r="CU1017" t="s">
        <v>113</v>
      </c>
      <c r="CV1017" t="s">
        <v>1614</v>
      </c>
      <c r="CW1017" t="str">
        <f>"N/A"</f>
        <v>N/A</v>
      </c>
      <c r="CX1017" t="s">
        <v>2862</v>
      </c>
      <c r="CY1017" t="s">
        <v>2863</v>
      </c>
      <c r="CZ1017" t="s">
        <v>126</v>
      </c>
      <c r="DA1017" t="s">
        <v>113</v>
      </c>
      <c r="DB1017" t="s">
        <v>121</v>
      </c>
      <c r="DC1017" t="s">
        <v>121</v>
      </c>
      <c r="DD1017" t="s">
        <v>113</v>
      </c>
    </row>
    <row r="1018" spans="1:113" ht="15" customHeight="1" x14ac:dyDescent="0.25">
      <c r="A1018" t="s">
        <v>12132</v>
      </c>
      <c r="B1018" t="s">
        <v>835</v>
      </c>
      <c r="C1018" s="1">
        <v>44140.712250231481</v>
      </c>
      <c r="D1018" s="1">
        <v>44180</v>
      </c>
      <c r="E1018" t="s">
        <v>113</v>
      </c>
      <c r="F1018" t="s">
        <v>3874</v>
      </c>
      <c r="G1018" t="s">
        <v>12786</v>
      </c>
      <c r="H1018" t="s">
        <v>131</v>
      </c>
      <c r="I1018">
        <v>12</v>
      </c>
      <c r="K1018" s="1">
        <v>44197</v>
      </c>
      <c r="L1018" s="1">
        <v>44286</v>
      </c>
      <c r="O1018" t="s">
        <v>132</v>
      </c>
      <c r="P1018" t="s">
        <v>12133</v>
      </c>
      <c r="R1018" t="s">
        <v>12134</v>
      </c>
      <c r="T1018" t="s">
        <v>2924</v>
      </c>
      <c r="U1018" t="s">
        <v>716</v>
      </c>
      <c r="V1018" s="3">
        <v>10603</v>
      </c>
      <c r="W1018" t="s">
        <v>117</v>
      </c>
      <c r="Y1018">
        <v>19149466666</v>
      </c>
      <c r="AA1018">
        <v>561730</v>
      </c>
      <c r="AB1018" t="s">
        <v>12135</v>
      </c>
      <c r="AC1018" t="s">
        <v>1427</v>
      </c>
      <c r="AE1018" t="s">
        <v>1363</v>
      </c>
      <c r="AF1018" t="s">
        <v>12134</v>
      </c>
      <c r="AH1018" t="s">
        <v>2924</v>
      </c>
      <c r="AI1018" t="s">
        <v>716</v>
      </c>
      <c r="AJ1018" s="3">
        <v>10603</v>
      </c>
      <c r="AK1018" t="s">
        <v>117</v>
      </c>
      <c r="AM1018">
        <v>19149466666</v>
      </c>
      <c r="AO1018" t="s">
        <v>12136</v>
      </c>
      <c r="AP1018" t="s">
        <v>141</v>
      </c>
      <c r="AQ1018" t="s">
        <v>12137</v>
      </c>
      <c r="AR1018" t="s">
        <v>10173</v>
      </c>
      <c r="AT1018" t="s">
        <v>12138</v>
      </c>
      <c r="AU1018" t="s">
        <v>12139</v>
      </c>
      <c r="AV1018" t="s">
        <v>1450</v>
      </c>
      <c r="AW1018" t="s">
        <v>716</v>
      </c>
      <c r="AX1018" s="3">
        <v>10007</v>
      </c>
      <c r="AY1018" t="s">
        <v>117</v>
      </c>
      <c r="BA1018">
        <v>12122338100</v>
      </c>
      <c r="BC1018" t="s">
        <v>12140</v>
      </c>
      <c r="BD1018" t="s">
        <v>2501</v>
      </c>
      <c r="BE1018" t="s">
        <v>116</v>
      </c>
      <c r="BF1018" t="s">
        <v>666</v>
      </c>
      <c r="BG1018" t="s">
        <v>716</v>
      </c>
      <c r="BH1018" s="1">
        <v>44139.791666666664</v>
      </c>
      <c r="BI1018">
        <v>35</v>
      </c>
      <c r="BJ1018">
        <v>7</v>
      </c>
      <c r="BK1018">
        <v>0</v>
      </c>
      <c r="BL1018">
        <v>0</v>
      </c>
      <c r="BM1018">
        <v>7</v>
      </c>
      <c r="BN1018">
        <v>7</v>
      </c>
      <c r="BO1018">
        <v>7</v>
      </c>
      <c r="BP1018">
        <v>7</v>
      </c>
      <c r="BQ1018" t="str">
        <f>"8:00 AM"</f>
        <v>8:00 AM</v>
      </c>
      <c r="BR1018" t="str">
        <f>"4:00 PM"</f>
        <v>4:00 PM</v>
      </c>
      <c r="BS1018" t="s">
        <v>120</v>
      </c>
      <c r="BT1018">
        <v>0</v>
      </c>
      <c r="BU1018">
        <v>0</v>
      </c>
      <c r="BV1018" t="s">
        <v>113</v>
      </c>
      <c r="BW1018">
        <v>0</v>
      </c>
      <c r="BX1018" t="s">
        <v>12141</v>
      </c>
      <c r="BY1018" t="s">
        <v>12134</v>
      </c>
      <c r="CA1018" t="s">
        <v>2924</v>
      </c>
      <c r="CB1018" t="s">
        <v>716</v>
      </c>
      <c r="CC1018" s="3">
        <v>10603</v>
      </c>
      <c r="CD1018" t="s">
        <v>2748</v>
      </c>
      <c r="CE1018" t="s">
        <v>1845</v>
      </c>
      <c r="CF1018" s="4">
        <v>17.75</v>
      </c>
      <c r="CG1018" s="4">
        <v>17.75</v>
      </c>
      <c r="CJ1018" t="s">
        <v>123</v>
      </c>
      <c r="CK1018" t="s">
        <v>124</v>
      </c>
      <c r="CL1018" t="s">
        <v>12142</v>
      </c>
      <c r="CO1018" t="s">
        <v>121</v>
      </c>
      <c r="CP1018" t="s">
        <v>121</v>
      </c>
      <c r="CQ1018" t="s">
        <v>121</v>
      </c>
      <c r="CR1018" t="s">
        <v>113</v>
      </c>
      <c r="CS1018" t="s">
        <v>121</v>
      </c>
      <c r="CT1018" t="s">
        <v>121</v>
      </c>
      <c r="CU1018" t="s">
        <v>113</v>
      </c>
      <c r="CV1018" t="s">
        <v>12143</v>
      </c>
      <c r="CW1018" t="str">
        <f>"19149466666"</f>
        <v>19149466666</v>
      </c>
      <c r="CX1018" t="s">
        <v>12136</v>
      </c>
      <c r="CY1018" t="s">
        <v>124</v>
      </c>
      <c r="CZ1018" t="s">
        <v>126</v>
      </c>
      <c r="DA1018" t="s">
        <v>113</v>
      </c>
      <c r="DB1018" t="s">
        <v>113</v>
      </c>
      <c r="DC1018" t="s">
        <v>121</v>
      </c>
      <c r="DD1018" t="s">
        <v>113</v>
      </c>
    </row>
    <row r="1019" spans="1:113" ht="15" customHeight="1" x14ac:dyDescent="0.25">
      <c r="A1019" t="s">
        <v>12618</v>
      </c>
      <c r="B1019" t="s">
        <v>1009</v>
      </c>
      <c r="C1019" s="1">
        <v>44140.732463310182</v>
      </c>
      <c r="D1019" s="1">
        <v>44181</v>
      </c>
      <c r="E1019" t="s">
        <v>113</v>
      </c>
      <c r="F1019" t="s">
        <v>1674</v>
      </c>
      <c r="G1019" t="s">
        <v>12810</v>
      </c>
      <c r="H1019" t="s">
        <v>1675</v>
      </c>
      <c r="I1019">
        <v>6</v>
      </c>
      <c r="J1019">
        <v>6</v>
      </c>
      <c r="K1019" s="1">
        <v>44230</v>
      </c>
      <c r="L1019" s="1">
        <v>44523</v>
      </c>
      <c r="M1019" s="1">
        <v>44230</v>
      </c>
      <c r="N1019" s="1">
        <v>44523</v>
      </c>
      <c r="O1019" t="s">
        <v>132</v>
      </c>
      <c r="P1019" t="s">
        <v>12619</v>
      </c>
      <c r="R1019" t="s">
        <v>12620</v>
      </c>
      <c r="T1019" t="s">
        <v>12621</v>
      </c>
      <c r="U1019" t="s">
        <v>440</v>
      </c>
      <c r="V1019" s="3">
        <v>85308</v>
      </c>
      <c r="W1019" t="s">
        <v>117</v>
      </c>
      <c r="Y1019">
        <v>16026175292</v>
      </c>
      <c r="AA1019">
        <v>71399</v>
      </c>
      <c r="AB1019" t="s">
        <v>12622</v>
      </c>
      <c r="AC1019" t="s">
        <v>1158</v>
      </c>
      <c r="AE1019" t="s">
        <v>161</v>
      </c>
      <c r="AF1019" t="s">
        <v>12620</v>
      </c>
      <c r="AH1019" t="s">
        <v>12621</v>
      </c>
      <c r="AI1019" t="s">
        <v>440</v>
      </c>
      <c r="AJ1019" s="3">
        <v>85308</v>
      </c>
      <c r="AK1019" t="s">
        <v>117</v>
      </c>
      <c r="AM1019">
        <v>16028820555</v>
      </c>
      <c r="AO1019" t="s">
        <v>12623</v>
      </c>
      <c r="AP1019" t="s">
        <v>239</v>
      </c>
      <c r="AQ1019" t="s">
        <v>991</v>
      </c>
      <c r="AR1019" t="s">
        <v>992</v>
      </c>
      <c r="AS1019" t="s">
        <v>993</v>
      </c>
      <c r="AT1019" t="s">
        <v>994</v>
      </c>
      <c r="AU1019" t="s">
        <v>995</v>
      </c>
      <c r="AV1019" t="s">
        <v>996</v>
      </c>
      <c r="AW1019" t="s">
        <v>158</v>
      </c>
      <c r="AX1019" s="3">
        <v>78550</v>
      </c>
      <c r="AY1019" t="s">
        <v>117</v>
      </c>
      <c r="AZ1019" t="s">
        <v>124</v>
      </c>
      <c r="BA1019">
        <v>19564408720</v>
      </c>
      <c r="BB1019">
        <v>0</v>
      </c>
      <c r="BC1019" t="s">
        <v>1143</v>
      </c>
      <c r="BD1019" t="s">
        <v>998</v>
      </c>
      <c r="BG1019" t="s">
        <v>440</v>
      </c>
      <c r="BH1019" s="1">
        <v>44139.791666666664</v>
      </c>
      <c r="BI1019">
        <v>40</v>
      </c>
      <c r="BJ1019">
        <v>8</v>
      </c>
      <c r="BK1019">
        <v>0</v>
      </c>
      <c r="BL1019">
        <v>0</v>
      </c>
      <c r="BM1019">
        <v>8</v>
      </c>
      <c r="BN1019">
        <v>8</v>
      </c>
      <c r="BO1019">
        <v>8</v>
      </c>
      <c r="BP1019">
        <v>8</v>
      </c>
      <c r="BQ1019" t="str">
        <f>"1:00 PM"</f>
        <v>1:00 PM</v>
      </c>
      <c r="BR1019" t="str">
        <f>"10:30 PM"</f>
        <v>10:30 PM</v>
      </c>
      <c r="BS1019" t="s">
        <v>120</v>
      </c>
      <c r="BT1019">
        <v>0</v>
      </c>
      <c r="BU1019">
        <v>0</v>
      </c>
      <c r="BV1019" t="s">
        <v>113</v>
      </c>
      <c r="BW1019">
        <v>0</v>
      </c>
      <c r="BX1019" t="s">
        <v>999</v>
      </c>
      <c r="BY1019" t="s">
        <v>12624</v>
      </c>
      <c r="CA1019" t="s">
        <v>10018</v>
      </c>
      <c r="CB1019" t="s">
        <v>440</v>
      </c>
      <c r="CC1019" s="3">
        <v>85381</v>
      </c>
      <c r="CD1019" t="s">
        <v>958</v>
      </c>
      <c r="CE1019" t="s">
        <v>959</v>
      </c>
      <c r="CF1019" s="4">
        <v>10.81</v>
      </c>
      <c r="CG1019" s="4">
        <v>15.2</v>
      </c>
      <c r="CJ1019" t="s">
        <v>123</v>
      </c>
      <c r="CK1019" t="s">
        <v>1004</v>
      </c>
      <c r="CL1019" t="s">
        <v>12625</v>
      </c>
      <c r="CO1019" t="s">
        <v>124</v>
      </c>
      <c r="CP1019" t="s">
        <v>121</v>
      </c>
      <c r="CQ1019" t="s">
        <v>121</v>
      </c>
      <c r="CR1019" t="s">
        <v>113</v>
      </c>
      <c r="CS1019" t="s">
        <v>121</v>
      </c>
      <c r="CT1019" t="s">
        <v>121</v>
      </c>
      <c r="CU1019" t="s">
        <v>121</v>
      </c>
      <c r="CV1019" t="s">
        <v>5192</v>
      </c>
      <c r="CW1019" t="str">
        <f>"16026175292"</f>
        <v>16026175292</v>
      </c>
      <c r="CX1019" t="s">
        <v>12623</v>
      </c>
      <c r="CY1019" t="s">
        <v>124</v>
      </c>
      <c r="CZ1019" t="s">
        <v>126</v>
      </c>
      <c r="DA1019" t="s">
        <v>113</v>
      </c>
      <c r="DB1019" t="s">
        <v>121</v>
      </c>
      <c r="DC1019" t="s">
        <v>121</v>
      </c>
      <c r="DD1019" t="s">
        <v>113</v>
      </c>
    </row>
    <row r="1020" spans="1:113" ht="15" customHeight="1" x14ac:dyDescent="0.25">
      <c r="A1020" t="s">
        <v>3612</v>
      </c>
      <c r="B1020" t="s">
        <v>1009</v>
      </c>
      <c r="C1020" s="1">
        <v>44141.481427314815</v>
      </c>
      <c r="D1020" s="1">
        <v>44186</v>
      </c>
      <c r="E1020" t="s">
        <v>113</v>
      </c>
      <c r="F1020" t="s">
        <v>131</v>
      </c>
      <c r="G1020" t="s">
        <v>12786</v>
      </c>
      <c r="H1020" t="s">
        <v>131</v>
      </c>
      <c r="I1020">
        <v>10</v>
      </c>
      <c r="J1020">
        <v>10</v>
      </c>
      <c r="K1020" s="1">
        <v>44228</v>
      </c>
      <c r="L1020" s="1">
        <v>44515</v>
      </c>
      <c r="M1020" s="1">
        <v>44228</v>
      </c>
      <c r="N1020" s="1">
        <v>44515</v>
      </c>
      <c r="O1020" t="s">
        <v>132</v>
      </c>
      <c r="P1020" t="s">
        <v>3613</v>
      </c>
      <c r="R1020" t="s">
        <v>3614</v>
      </c>
      <c r="T1020" t="s">
        <v>3615</v>
      </c>
      <c r="U1020" t="s">
        <v>522</v>
      </c>
      <c r="V1020" s="3">
        <v>74074</v>
      </c>
      <c r="W1020" t="s">
        <v>117</v>
      </c>
      <c r="Y1020">
        <v>14053728733</v>
      </c>
      <c r="Z1020">
        <v>0</v>
      </c>
      <c r="AA1020">
        <v>56173</v>
      </c>
      <c r="AB1020" t="s">
        <v>3616</v>
      </c>
      <c r="AC1020" t="s">
        <v>3617</v>
      </c>
      <c r="AD1020" t="s">
        <v>3618</v>
      </c>
      <c r="AE1020" t="s">
        <v>161</v>
      </c>
      <c r="AF1020" t="s">
        <v>3614</v>
      </c>
      <c r="AH1020" t="s">
        <v>3615</v>
      </c>
      <c r="AI1020" t="s">
        <v>522</v>
      </c>
      <c r="AJ1020" s="3">
        <v>74074</v>
      </c>
      <c r="AK1020" t="s">
        <v>117</v>
      </c>
      <c r="AM1020">
        <v>14052698734</v>
      </c>
      <c r="AN1020">
        <v>0</v>
      </c>
      <c r="AO1020" t="s">
        <v>3619</v>
      </c>
      <c r="AP1020" t="s">
        <v>239</v>
      </c>
      <c r="AQ1020" t="s">
        <v>991</v>
      </c>
      <c r="AR1020" t="s">
        <v>992</v>
      </c>
      <c r="AS1020" t="s">
        <v>993</v>
      </c>
      <c r="AT1020" t="s">
        <v>994</v>
      </c>
      <c r="AU1020" t="s">
        <v>995</v>
      </c>
      <c r="AV1020" t="s">
        <v>996</v>
      </c>
      <c r="AW1020" t="s">
        <v>158</v>
      </c>
      <c r="AX1020" s="3">
        <v>78550</v>
      </c>
      <c r="AY1020" t="s">
        <v>117</v>
      </c>
      <c r="AZ1020" t="s">
        <v>124</v>
      </c>
      <c r="BA1020">
        <v>19564408720</v>
      </c>
      <c r="BB1020">
        <v>0</v>
      </c>
      <c r="BC1020" t="s">
        <v>1143</v>
      </c>
      <c r="BD1020" t="s">
        <v>998</v>
      </c>
      <c r="BG1020" t="s">
        <v>522</v>
      </c>
      <c r="BH1020" s="1">
        <v>44140.791666666664</v>
      </c>
      <c r="BI1020">
        <v>40</v>
      </c>
      <c r="BJ1020">
        <v>0</v>
      </c>
      <c r="BK1020">
        <v>8</v>
      </c>
      <c r="BL1020">
        <v>8</v>
      </c>
      <c r="BM1020">
        <v>8</v>
      </c>
      <c r="BN1020">
        <v>8</v>
      </c>
      <c r="BO1020">
        <v>8</v>
      </c>
      <c r="BP1020">
        <v>0</v>
      </c>
      <c r="BQ1020" t="str">
        <f>"7:00 AM"</f>
        <v>7:00 AM</v>
      </c>
      <c r="BR1020" t="str">
        <f>"5:00 PM"</f>
        <v>5:00 PM</v>
      </c>
      <c r="BS1020" t="s">
        <v>120</v>
      </c>
      <c r="BT1020">
        <v>0</v>
      </c>
      <c r="BU1020">
        <v>0</v>
      </c>
      <c r="BV1020" t="s">
        <v>113</v>
      </c>
      <c r="BW1020">
        <v>0</v>
      </c>
      <c r="BX1020" s="2" t="s">
        <v>3620</v>
      </c>
      <c r="BY1020" t="s">
        <v>3621</v>
      </c>
      <c r="CA1020" t="s">
        <v>3615</v>
      </c>
      <c r="CB1020" t="s">
        <v>522</v>
      </c>
      <c r="CC1020" s="3">
        <v>74074</v>
      </c>
      <c r="CD1020" t="s">
        <v>1019</v>
      </c>
      <c r="CE1020" t="s">
        <v>1020</v>
      </c>
      <c r="CF1020" s="4">
        <v>14.27</v>
      </c>
      <c r="CG1020" s="4">
        <v>14.27</v>
      </c>
      <c r="CH1020" s="4">
        <v>21.4</v>
      </c>
      <c r="CI1020" s="4">
        <v>21.4</v>
      </c>
      <c r="CJ1020" t="s">
        <v>123</v>
      </c>
      <c r="CK1020" t="s">
        <v>1004</v>
      </c>
      <c r="CL1020" t="s">
        <v>3622</v>
      </c>
      <c r="CO1020" t="s">
        <v>124</v>
      </c>
      <c r="CP1020" t="s">
        <v>121</v>
      </c>
      <c r="CQ1020" t="s">
        <v>121</v>
      </c>
      <c r="CR1020" t="s">
        <v>121</v>
      </c>
      <c r="CS1020" t="s">
        <v>121</v>
      </c>
      <c r="CT1020" t="s">
        <v>121</v>
      </c>
      <c r="CU1020" t="s">
        <v>121</v>
      </c>
      <c r="CV1020" t="s">
        <v>3623</v>
      </c>
      <c r="CW1020" t="str">
        <f>"14053728733"</f>
        <v>14053728733</v>
      </c>
      <c r="CX1020" t="s">
        <v>3619</v>
      </c>
      <c r="CY1020" t="s">
        <v>124</v>
      </c>
      <c r="CZ1020" t="s">
        <v>126</v>
      </c>
      <c r="DA1020" t="s">
        <v>113</v>
      </c>
      <c r="DB1020" t="s">
        <v>121</v>
      </c>
      <c r="DC1020" t="s">
        <v>121</v>
      </c>
      <c r="DD1020" t="s">
        <v>113</v>
      </c>
    </row>
    <row r="1021" spans="1:113" ht="15" customHeight="1" x14ac:dyDescent="0.25">
      <c r="A1021" t="s">
        <v>9462</v>
      </c>
      <c r="B1021" t="s">
        <v>129</v>
      </c>
      <c r="C1021" s="1">
        <v>44141.735803819443</v>
      </c>
      <c r="D1021" s="1">
        <v>44193</v>
      </c>
      <c r="E1021" t="s">
        <v>121</v>
      </c>
      <c r="F1021" t="s">
        <v>587</v>
      </c>
      <c r="G1021" t="s">
        <v>12786</v>
      </c>
      <c r="H1021" t="s">
        <v>131</v>
      </c>
      <c r="I1021">
        <v>10</v>
      </c>
      <c r="J1021">
        <v>10</v>
      </c>
      <c r="K1021" s="1">
        <v>44228</v>
      </c>
      <c r="L1021" s="1">
        <v>44530</v>
      </c>
      <c r="M1021" s="1">
        <v>44228</v>
      </c>
      <c r="N1021" s="1">
        <v>44530</v>
      </c>
      <c r="O1021" t="s">
        <v>115</v>
      </c>
      <c r="P1021" t="s">
        <v>9463</v>
      </c>
      <c r="R1021" t="s">
        <v>9464</v>
      </c>
      <c r="T1021" t="s">
        <v>1174</v>
      </c>
      <c r="U1021" t="s">
        <v>158</v>
      </c>
      <c r="V1021" s="3">
        <v>76036</v>
      </c>
      <c r="W1021" t="s">
        <v>117</v>
      </c>
      <c r="Y1021">
        <v>18179950324</v>
      </c>
      <c r="AA1021">
        <v>56173</v>
      </c>
      <c r="AB1021" t="s">
        <v>9465</v>
      </c>
      <c r="AC1021" t="s">
        <v>1158</v>
      </c>
      <c r="AE1021" t="s">
        <v>161</v>
      </c>
      <c r="AF1021" t="s">
        <v>9464</v>
      </c>
      <c r="AH1021" t="s">
        <v>1174</v>
      </c>
      <c r="AI1021" t="s">
        <v>158</v>
      </c>
      <c r="AJ1021" s="3">
        <v>76036</v>
      </c>
      <c r="AK1021" t="s">
        <v>117</v>
      </c>
      <c r="AM1021">
        <v>18179950324</v>
      </c>
      <c r="AO1021" t="s">
        <v>517</v>
      </c>
      <c r="AP1021" t="s">
        <v>239</v>
      </c>
      <c r="AQ1021" t="s">
        <v>1258</v>
      </c>
      <c r="AR1021" t="s">
        <v>164</v>
      </c>
      <c r="AS1021" t="s">
        <v>972</v>
      </c>
      <c r="AT1021" t="s">
        <v>1259</v>
      </c>
      <c r="AU1021" t="s">
        <v>1260</v>
      </c>
      <c r="AV1021" t="s">
        <v>329</v>
      </c>
      <c r="AW1021" t="s">
        <v>158</v>
      </c>
      <c r="AX1021" s="3">
        <v>75231</v>
      </c>
      <c r="AY1021" t="s">
        <v>117</v>
      </c>
      <c r="BA1021">
        <v>12145265665</v>
      </c>
      <c r="BC1021" t="s">
        <v>1261</v>
      </c>
      <c r="BD1021" t="s">
        <v>1262</v>
      </c>
      <c r="BG1021" t="s">
        <v>158</v>
      </c>
      <c r="BH1021" s="1">
        <v>44140.791666666664</v>
      </c>
      <c r="BI1021">
        <v>40</v>
      </c>
      <c r="BJ1021">
        <v>0</v>
      </c>
      <c r="BK1021">
        <v>8</v>
      </c>
      <c r="BL1021">
        <v>8</v>
      </c>
      <c r="BM1021">
        <v>8</v>
      </c>
      <c r="BN1021">
        <v>8</v>
      </c>
      <c r="BO1021">
        <v>8</v>
      </c>
      <c r="BP1021">
        <v>0</v>
      </c>
      <c r="BQ1021" t="str">
        <f>"7:00 AM"</f>
        <v>7:00 AM</v>
      </c>
      <c r="BR1021" t="str">
        <f>"4:00 PM"</f>
        <v>4:00 PM</v>
      </c>
      <c r="BS1021" t="s">
        <v>120</v>
      </c>
      <c r="BT1021">
        <v>0</v>
      </c>
      <c r="BU1021">
        <v>0</v>
      </c>
      <c r="BV1021" t="s">
        <v>113</v>
      </c>
      <c r="BW1021">
        <v>0</v>
      </c>
      <c r="BX1021" t="s">
        <v>3873</v>
      </c>
      <c r="BY1021" t="s">
        <v>9464</v>
      </c>
      <c r="CA1021" t="s">
        <v>1174</v>
      </c>
      <c r="CB1021" t="s">
        <v>158</v>
      </c>
      <c r="CC1021" s="3">
        <v>76036</v>
      </c>
      <c r="CD1021" t="s">
        <v>3754</v>
      </c>
      <c r="CE1021" t="s">
        <v>1090</v>
      </c>
      <c r="CF1021" s="4">
        <v>15.24</v>
      </c>
      <c r="CH1021" s="4">
        <v>22.86</v>
      </c>
      <c r="CJ1021" t="s">
        <v>123</v>
      </c>
      <c r="CK1021" t="s">
        <v>1653</v>
      </c>
      <c r="CL1021" t="s">
        <v>9466</v>
      </c>
      <c r="CO1021" t="s">
        <v>124</v>
      </c>
      <c r="CP1021" t="s">
        <v>121</v>
      </c>
      <c r="CQ1021" t="s">
        <v>121</v>
      </c>
      <c r="CR1021" t="s">
        <v>121</v>
      </c>
      <c r="CS1021" t="s">
        <v>121</v>
      </c>
      <c r="CT1021" t="s">
        <v>121</v>
      </c>
      <c r="CU1021" t="s">
        <v>113</v>
      </c>
      <c r="CV1021" t="s">
        <v>517</v>
      </c>
      <c r="CW1021" t="str">
        <f>"N/A"</f>
        <v>N/A</v>
      </c>
      <c r="CX1021" t="s">
        <v>9467</v>
      </c>
      <c r="CY1021" t="s">
        <v>1094</v>
      </c>
      <c r="CZ1021" t="s">
        <v>126</v>
      </c>
      <c r="DA1021" t="s">
        <v>113</v>
      </c>
      <c r="DB1021" t="s">
        <v>113</v>
      </c>
      <c r="DC1021" t="s">
        <v>121</v>
      </c>
      <c r="DD1021" t="s">
        <v>113</v>
      </c>
      <c r="DE1021" t="s">
        <v>1271</v>
      </c>
      <c r="DF1021" t="s">
        <v>1272</v>
      </c>
      <c r="DH1021" t="s">
        <v>1262</v>
      </c>
      <c r="DI1021" t="s">
        <v>1261</v>
      </c>
    </row>
    <row r="1022" spans="1:113" ht="15" customHeight="1" x14ac:dyDescent="0.25">
      <c r="A1022" t="s">
        <v>12686</v>
      </c>
      <c r="B1022" t="s">
        <v>835</v>
      </c>
      <c r="C1022" s="1">
        <v>44141.763430671293</v>
      </c>
      <c r="D1022" s="1">
        <v>44158</v>
      </c>
      <c r="E1022" t="s">
        <v>113</v>
      </c>
      <c r="F1022" t="s">
        <v>587</v>
      </c>
      <c r="G1022" t="s">
        <v>12786</v>
      </c>
      <c r="H1022" t="s">
        <v>131</v>
      </c>
      <c r="I1022">
        <v>65</v>
      </c>
      <c r="K1022" s="1">
        <v>44228</v>
      </c>
      <c r="L1022" s="1">
        <v>44530</v>
      </c>
      <c r="O1022" t="s">
        <v>115</v>
      </c>
      <c r="P1022" t="s">
        <v>12687</v>
      </c>
      <c r="R1022" t="s">
        <v>12688</v>
      </c>
      <c r="T1022" t="s">
        <v>12689</v>
      </c>
      <c r="U1022" t="s">
        <v>158</v>
      </c>
      <c r="V1022" s="3">
        <v>75081</v>
      </c>
      <c r="W1022" t="s">
        <v>117</v>
      </c>
      <c r="Y1022">
        <v>19724245726</v>
      </c>
      <c r="AA1022">
        <v>56173</v>
      </c>
      <c r="AB1022" t="s">
        <v>12690</v>
      </c>
      <c r="AC1022" t="s">
        <v>12691</v>
      </c>
      <c r="AE1022" t="s">
        <v>263</v>
      </c>
      <c r="AF1022" t="s">
        <v>12688</v>
      </c>
      <c r="AH1022" t="s">
        <v>12689</v>
      </c>
      <c r="AI1022" t="s">
        <v>158</v>
      </c>
      <c r="AJ1022" s="3">
        <v>75081</v>
      </c>
      <c r="AK1022" t="s">
        <v>117</v>
      </c>
      <c r="AM1022">
        <v>19724245726</v>
      </c>
      <c r="AO1022" t="s">
        <v>124</v>
      </c>
      <c r="AP1022" t="s">
        <v>239</v>
      </c>
      <c r="AQ1022" t="s">
        <v>1716</v>
      </c>
      <c r="AR1022" t="s">
        <v>1717</v>
      </c>
      <c r="AS1022" t="s">
        <v>144</v>
      </c>
      <c r="AT1022" t="s">
        <v>1718</v>
      </c>
      <c r="AV1022" t="s">
        <v>315</v>
      </c>
      <c r="AW1022" t="s">
        <v>158</v>
      </c>
      <c r="AX1022" s="3">
        <v>75231</v>
      </c>
      <c r="AY1022" t="s">
        <v>117</v>
      </c>
      <c r="BA1022">
        <v>12145265665</v>
      </c>
      <c r="BC1022" t="s">
        <v>1719</v>
      </c>
      <c r="BD1022" t="s">
        <v>1720</v>
      </c>
      <c r="BG1022" t="s">
        <v>158</v>
      </c>
      <c r="BH1022" s="1">
        <v>44140.791666666664</v>
      </c>
      <c r="BI1022">
        <v>40</v>
      </c>
      <c r="BJ1022">
        <v>0</v>
      </c>
      <c r="BK1022">
        <v>8</v>
      </c>
      <c r="BL1022">
        <v>8</v>
      </c>
      <c r="BM1022">
        <v>8</v>
      </c>
      <c r="BN1022">
        <v>8</v>
      </c>
      <c r="BO1022">
        <v>8</v>
      </c>
      <c r="BP1022">
        <v>0</v>
      </c>
      <c r="BQ1022" t="str">
        <f>"7:00 AM"</f>
        <v>7:00 AM</v>
      </c>
      <c r="BR1022" t="str">
        <f>"4:00 PM"</f>
        <v>4:00 PM</v>
      </c>
      <c r="BS1022" t="s">
        <v>120</v>
      </c>
      <c r="BT1022">
        <v>0</v>
      </c>
      <c r="BU1022">
        <v>0</v>
      </c>
      <c r="BV1022" t="s">
        <v>113</v>
      </c>
      <c r="BW1022">
        <v>0</v>
      </c>
      <c r="BX1022" t="s">
        <v>1816</v>
      </c>
      <c r="BY1022" t="s">
        <v>12688</v>
      </c>
      <c r="CA1022" t="s">
        <v>12689</v>
      </c>
      <c r="CB1022" t="s">
        <v>158</v>
      </c>
      <c r="CC1022" s="3">
        <v>75081</v>
      </c>
      <c r="CD1022" t="s">
        <v>315</v>
      </c>
      <c r="CE1022" t="s">
        <v>1090</v>
      </c>
      <c r="CF1022" s="4">
        <v>15.24</v>
      </c>
      <c r="CH1022" s="4">
        <v>22.86</v>
      </c>
      <c r="CJ1022" t="s">
        <v>123</v>
      </c>
      <c r="CK1022" t="s">
        <v>1724</v>
      </c>
      <c r="CL1022" t="s">
        <v>12692</v>
      </c>
      <c r="CO1022" t="s">
        <v>124</v>
      </c>
      <c r="CP1022" t="s">
        <v>121</v>
      </c>
      <c r="CQ1022" t="s">
        <v>121</v>
      </c>
      <c r="CR1022" t="s">
        <v>121</v>
      </c>
      <c r="CS1022" t="s">
        <v>121</v>
      </c>
      <c r="CT1022" t="s">
        <v>121</v>
      </c>
      <c r="CU1022" t="s">
        <v>113</v>
      </c>
      <c r="CV1022" t="s">
        <v>124</v>
      </c>
      <c r="CW1022" t="str">
        <f>"19724249346"</f>
        <v>19724249346</v>
      </c>
      <c r="CX1022" t="s">
        <v>124</v>
      </c>
      <c r="CY1022" t="s">
        <v>2385</v>
      </c>
      <c r="CZ1022" t="s">
        <v>126</v>
      </c>
      <c r="DA1022" t="s">
        <v>113</v>
      </c>
      <c r="DB1022" t="s">
        <v>113</v>
      </c>
      <c r="DC1022" t="s">
        <v>121</v>
      </c>
      <c r="DD1022" t="s">
        <v>113</v>
      </c>
      <c r="DE1022" t="s">
        <v>1728</v>
      </c>
      <c r="DF1022" t="s">
        <v>1729</v>
      </c>
      <c r="DH1022" t="s">
        <v>1720</v>
      </c>
      <c r="DI1022" t="s">
        <v>1730</v>
      </c>
    </row>
    <row r="1023" spans="1:113" ht="15" customHeight="1" x14ac:dyDescent="0.25">
      <c r="A1023" t="s">
        <v>5198</v>
      </c>
      <c r="B1023" t="s">
        <v>129</v>
      </c>
      <c r="C1023" s="1">
        <v>44142.421991782408</v>
      </c>
      <c r="D1023" s="1">
        <v>44186</v>
      </c>
      <c r="E1023" t="s">
        <v>121</v>
      </c>
      <c r="F1023" t="s">
        <v>964</v>
      </c>
      <c r="G1023" t="s">
        <v>12786</v>
      </c>
      <c r="H1023" t="s">
        <v>131</v>
      </c>
      <c r="I1023">
        <v>14</v>
      </c>
      <c r="J1023">
        <v>14</v>
      </c>
      <c r="K1023" s="1">
        <v>44232</v>
      </c>
      <c r="L1023" s="1">
        <v>44535</v>
      </c>
      <c r="M1023" s="1">
        <v>44232</v>
      </c>
      <c r="N1023" s="1">
        <v>44535</v>
      </c>
      <c r="O1023" t="s">
        <v>132</v>
      </c>
      <c r="P1023" t="s">
        <v>5199</v>
      </c>
      <c r="R1023" t="s">
        <v>5200</v>
      </c>
      <c r="T1023" t="s">
        <v>5201</v>
      </c>
      <c r="U1023" t="s">
        <v>1200</v>
      </c>
      <c r="V1023" s="3">
        <v>20850</v>
      </c>
      <c r="W1023" t="s">
        <v>117</v>
      </c>
      <c r="Y1023">
        <v>13013402665</v>
      </c>
      <c r="AA1023">
        <v>56173</v>
      </c>
      <c r="AB1023" t="s">
        <v>5202</v>
      </c>
      <c r="AC1023" t="s">
        <v>5203</v>
      </c>
      <c r="AD1023" t="s">
        <v>2550</v>
      </c>
      <c r="AE1023" t="s">
        <v>263</v>
      </c>
      <c r="AF1023" t="s">
        <v>5204</v>
      </c>
      <c r="AH1023" t="s">
        <v>5205</v>
      </c>
      <c r="AI1023" t="s">
        <v>1200</v>
      </c>
      <c r="AJ1023" s="3">
        <v>20850</v>
      </c>
      <c r="AK1023" t="s">
        <v>117</v>
      </c>
      <c r="AM1023">
        <v>13013402665</v>
      </c>
      <c r="AO1023" t="s">
        <v>124</v>
      </c>
      <c r="AP1023" t="s">
        <v>239</v>
      </c>
      <c r="AQ1023" t="s">
        <v>756</v>
      </c>
      <c r="AR1023" t="s">
        <v>757</v>
      </c>
      <c r="AS1023" t="s">
        <v>758</v>
      </c>
      <c r="AT1023" t="s">
        <v>975</v>
      </c>
      <c r="AV1023" t="s">
        <v>976</v>
      </c>
      <c r="AW1023" t="s">
        <v>610</v>
      </c>
      <c r="AX1023" s="3">
        <v>22903</v>
      </c>
      <c r="AY1023" t="s">
        <v>117</v>
      </c>
      <c r="BA1023">
        <v>14342634300</v>
      </c>
      <c r="BC1023" t="s">
        <v>761</v>
      </c>
      <c r="BD1023" t="s">
        <v>762</v>
      </c>
      <c r="BG1023" t="s">
        <v>1200</v>
      </c>
      <c r="BH1023" s="1">
        <v>44141.791666666664</v>
      </c>
      <c r="BI1023">
        <v>40</v>
      </c>
      <c r="BJ1023">
        <v>0</v>
      </c>
      <c r="BK1023">
        <v>8</v>
      </c>
      <c r="BL1023">
        <v>8</v>
      </c>
      <c r="BM1023">
        <v>8</v>
      </c>
      <c r="BN1023">
        <v>8</v>
      </c>
      <c r="BO1023">
        <v>8</v>
      </c>
      <c r="BP1023">
        <v>0</v>
      </c>
      <c r="BQ1023" t="str">
        <f>"7:00 AM"</f>
        <v>7:00 AM</v>
      </c>
      <c r="BR1023" t="str">
        <f>"3:30 PM"</f>
        <v>3:30 PM</v>
      </c>
      <c r="BS1023" t="s">
        <v>120</v>
      </c>
      <c r="BT1023">
        <v>0</v>
      </c>
      <c r="BU1023">
        <v>0</v>
      </c>
      <c r="BV1023" t="s">
        <v>113</v>
      </c>
      <c r="BW1023">
        <v>0</v>
      </c>
      <c r="BX1023" t="s">
        <v>5206</v>
      </c>
      <c r="BY1023" t="s">
        <v>5204</v>
      </c>
      <c r="CA1023" t="s">
        <v>5205</v>
      </c>
      <c r="CB1023" t="s">
        <v>1200</v>
      </c>
      <c r="CC1023" s="3">
        <v>20850</v>
      </c>
      <c r="CD1023" t="s">
        <v>1556</v>
      </c>
      <c r="CE1023" t="s">
        <v>1652</v>
      </c>
      <c r="CF1023" s="4">
        <v>16.25</v>
      </c>
      <c r="CH1023" s="4">
        <v>24.38</v>
      </c>
      <c r="CJ1023" t="s">
        <v>123</v>
      </c>
      <c r="CK1023" t="s">
        <v>767</v>
      </c>
      <c r="CL1023" t="s">
        <v>5207</v>
      </c>
      <c r="CO1023" t="s">
        <v>124</v>
      </c>
      <c r="CP1023" t="s">
        <v>121</v>
      </c>
      <c r="CQ1023" t="s">
        <v>121</v>
      </c>
      <c r="CR1023" t="s">
        <v>121</v>
      </c>
      <c r="CS1023" t="s">
        <v>121</v>
      </c>
      <c r="CT1023" t="s">
        <v>121</v>
      </c>
      <c r="CU1023" t="s">
        <v>113</v>
      </c>
      <c r="CV1023" t="s">
        <v>5208</v>
      </c>
      <c r="CW1023" t="str">
        <f>"N/A"</f>
        <v>N/A</v>
      </c>
      <c r="CX1023" t="s">
        <v>5209</v>
      </c>
      <c r="CY1023" t="s">
        <v>1794</v>
      </c>
      <c r="CZ1023" t="s">
        <v>126</v>
      </c>
      <c r="DA1023" t="s">
        <v>113</v>
      </c>
      <c r="DB1023" t="s">
        <v>121</v>
      </c>
      <c r="DC1023" t="s">
        <v>121</v>
      </c>
      <c r="DD1023" t="s">
        <v>113</v>
      </c>
      <c r="DE1023" t="s">
        <v>772</v>
      </c>
      <c r="DF1023" t="s">
        <v>773</v>
      </c>
      <c r="DH1023" t="s">
        <v>762</v>
      </c>
      <c r="DI1023" t="s">
        <v>761</v>
      </c>
    </row>
    <row r="1024" spans="1:113" ht="15" customHeight="1" x14ac:dyDescent="0.25">
      <c r="A1024" t="s">
        <v>2602</v>
      </c>
      <c r="B1024" t="s">
        <v>129</v>
      </c>
      <c r="C1024" s="1">
        <v>44142.444864814817</v>
      </c>
      <c r="D1024" s="1">
        <v>44186</v>
      </c>
      <c r="E1024" t="s">
        <v>113</v>
      </c>
      <c r="F1024" t="s">
        <v>2603</v>
      </c>
      <c r="G1024" t="s">
        <v>12822</v>
      </c>
      <c r="H1024" t="s">
        <v>2604</v>
      </c>
      <c r="I1024">
        <v>12</v>
      </c>
      <c r="J1024">
        <v>12</v>
      </c>
      <c r="K1024" s="1">
        <v>44228</v>
      </c>
      <c r="L1024" s="1">
        <v>44530</v>
      </c>
      <c r="M1024" s="1">
        <v>44228</v>
      </c>
      <c r="N1024" s="1">
        <v>44530</v>
      </c>
      <c r="O1024" t="s">
        <v>115</v>
      </c>
      <c r="P1024" t="s">
        <v>2605</v>
      </c>
      <c r="R1024" t="s">
        <v>2606</v>
      </c>
      <c r="T1024" t="s">
        <v>2607</v>
      </c>
      <c r="U1024" t="s">
        <v>204</v>
      </c>
      <c r="V1024" s="3">
        <v>40065</v>
      </c>
      <c r="W1024" t="s">
        <v>117</v>
      </c>
      <c r="Y1024">
        <v>15026471082</v>
      </c>
      <c r="AA1024">
        <v>23816</v>
      </c>
      <c r="AB1024" t="s">
        <v>2608</v>
      </c>
      <c r="AC1024" t="s">
        <v>2609</v>
      </c>
      <c r="AE1024" t="s">
        <v>263</v>
      </c>
      <c r="AF1024" t="s">
        <v>2610</v>
      </c>
      <c r="AH1024" t="s">
        <v>2607</v>
      </c>
      <c r="AI1024" t="s">
        <v>204</v>
      </c>
      <c r="AJ1024" s="3">
        <v>40065</v>
      </c>
      <c r="AK1024" t="s">
        <v>117</v>
      </c>
      <c r="AM1024">
        <v>15026471082</v>
      </c>
      <c r="AO1024" t="s">
        <v>2611</v>
      </c>
      <c r="AP1024" t="s">
        <v>141</v>
      </c>
      <c r="AQ1024" t="s">
        <v>1243</v>
      </c>
      <c r="AR1024" t="s">
        <v>1244</v>
      </c>
      <c r="AS1024" t="s">
        <v>1245</v>
      </c>
      <c r="AT1024" t="s">
        <v>1246</v>
      </c>
      <c r="AV1024" t="s">
        <v>215</v>
      </c>
      <c r="AW1024" t="s">
        <v>204</v>
      </c>
      <c r="AX1024" s="3">
        <v>40508</v>
      </c>
      <c r="AY1024" t="s">
        <v>117</v>
      </c>
      <c r="BA1024">
        <v>18592687705</v>
      </c>
      <c r="BC1024" t="s">
        <v>1247</v>
      </c>
      <c r="BD1024" t="s">
        <v>1248</v>
      </c>
      <c r="BE1024" t="s">
        <v>204</v>
      </c>
      <c r="BF1024" t="s">
        <v>218</v>
      </c>
      <c r="BG1024" t="s">
        <v>204</v>
      </c>
      <c r="BH1024" s="1">
        <v>44139.791666666664</v>
      </c>
      <c r="BI1024">
        <v>35</v>
      </c>
      <c r="BJ1024">
        <v>0</v>
      </c>
      <c r="BK1024">
        <v>7</v>
      </c>
      <c r="BL1024">
        <v>7</v>
      </c>
      <c r="BM1024">
        <v>7</v>
      </c>
      <c r="BN1024">
        <v>7</v>
      </c>
      <c r="BO1024">
        <v>7</v>
      </c>
      <c r="BP1024">
        <v>0</v>
      </c>
      <c r="BQ1024" t="str">
        <f>"8:00 AM"</f>
        <v>8:00 AM</v>
      </c>
      <c r="BR1024" t="str">
        <f>"3:00 PM"</f>
        <v>3:00 PM</v>
      </c>
      <c r="BS1024" t="s">
        <v>120</v>
      </c>
      <c r="BT1024">
        <v>0</v>
      </c>
      <c r="BU1024">
        <v>0</v>
      </c>
      <c r="BV1024" t="s">
        <v>113</v>
      </c>
      <c r="BW1024">
        <v>0</v>
      </c>
      <c r="BX1024" t="s">
        <v>120</v>
      </c>
      <c r="BY1024" t="s">
        <v>2610</v>
      </c>
      <c r="CA1024" t="s">
        <v>2607</v>
      </c>
      <c r="CB1024" t="s">
        <v>204</v>
      </c>
      <c r="CC1024" s="3">
        <v>40065</v>
      </c>
      <c r="CD1024" t="s">
        <v>1454</v>
      </c>
      <c r="CE1024" t="s">
        <v>2612</v>
      </c>
      <c r="CF1024" s="4">
        <v>17.88</v>
      </c>
      <c r="CG1024" s="4">
        <v>17.88</v>
      </c>
      <c r="CH1024" s="4">
        <v>26.82</v>
      </c>
      <c r="CI1024" s="4">
        <v>26.82</v>
      </c>
      <c r="CJ1024" t="s">
        <v>123</v>
      </c>
      <c r="CK1024" t="s">
        <v>120</v>
      </c>
      <c r="CL1024" t="s">
        <v>2613</v>
      </c>
      <c r="CO1024" t="s">
        <v>124</v>
      </c>
      <c r="CP1024" t="s">
        <v>121</v>
      </c>
      <c r="CQ1024" t="s">
        <v>121</v>
      </c>
      <c r="CR1024" t="s">
        <v>121</v>
      </c>
      <c r="CS1024" t="s">
        <v>121</v>
      </c>
      <c r="CT1024" t="s">
        <v>121</v>
      </c>
      <c r="CU1024" t="s">
        <v>113</v>
      </c>
      <c r="CV1024" t="s">
        <v>120</v>
      </c>
      <c r="CW1024" t="str">
        <f>"15026471082"</f>
        <v>15026471082</v>
      </c>
      <c r="CX1024" t="s">
        <v>2611</v>
      </c>
      <c r="CY1024" t="s">
        <v>124</v>
      </c>
      <c r="CZ1024" t="s">
        <v>126</v>
      </c>
      <c r="DA1024" t="s">
        <v>113</v>
      </c>
      <c r="DB1024" t="s">
        <v>113</v>
      </c>
      <c r="DC1024" t="s">
        <v>121</v>
      </c>
      <c r="DD1024" t="s">
        <v>113</v>
      </c>
    </row>
    <row r="1025" spans="1:113" ht="15" customHeight="1" x14ac:dyDescent="0.25">
      <c r="A1025" t="s">
        <v>9505</v>
      </c>
      <c r="B1025" t="s">
        <v>129</v>
      </c>
      <c r="C1025" s="1">
        <v>44142.497204398147</v>
      </c>
      <c r="D1025" s="1">
        <v>44168</v>
      </c>
      <c r="E1025" t="s">
        <v>113</v>
      </c>
      <c r="F1025" t="s">
        <v>156</v>
      </c>
      <c r="G1025" t="s">
        <v>12786</v>
      </c>
      <c r="H1025" t="s">
        <v>131</v>
      </c>
      <c r="I1025">
        <v>5</v>
      </c>
      <c r="J1025">
        <v>5</v>
      </c>
      <c r="K1025" s="1">
        <v>44221</v>
      </c>
      <c r="L1025" s="1">
        <v>44494</v>
      </c>
      <c r="M1025" s="1">
        <v>44221</v>
      </c>
      <c r="N1025" s="1">
        <v>44494</v>
      </c>
      <c r="O1025" t="s">
        <v>115</v>
      </c>
      <c r="P1025" t="s">
        <v>9506</v>
      </c>
      <c r="R1025" t="s">
        <v>9507</v>
      </c>
      <c r="T1025" t="s">
        <v>9508</v>
      </c>
      <c r="U1025" t="s">
        <v>158</v>
      </c>
      <c r="V1025" s="3">
        <v>78634</v>
      </c>
      <c r="W1025" t="s">
        <v>117</v>
      </c>
      <c r="Y1025">
        <v>15128769621</v>
      </c>
      <c r="AA1025">
        <v>561730</v>
      </c>
      <c r="AB1025" t="s">
        <v>5877</v>
      </c>
      <c r="AC1025" t="s">
        <v>9509</v>
      </c>
      <c r="AE1025" t="s">
        <v>263</v>
      </c>
      <c r="AF1025" t="s">
        <v>9510</v>
      </c>
      <c r="AH1025" t="s">
        <v>9508</v>
      </c>
      <c r="AI1025" t="s">
        <v>158</v>
      </c>
      <c r="AJ1025" s="3">
        <v>78634</v>
      </c>
      <c r="AK1025" t="s">
        <v>117</v>
      </c>
      <c r="AM1025">
        <v>15128769621</v>
      </c>
      <c r="AO1025" t="s">
        <v>124</v>
      </c>
      <c r="AP1025" t="s">
        <v>141</v>
      </c>
      <c r="AQ1025" t="s">
        <v>162</v>
      </c>
      <c r="AR1025" t="s">
        <v>163</v>
      </c>
      <c r="AS1025" t="s">
        <v>164</v>
      </c>
      <c r="AT1025" t="s">
        <v>9511</v>
      </c>
      <c r="AV1025" t="s">
        <v>157</v>
      </c>
      <c r="AW1025" t="s">
        <v>158</v>
      </c>
      <c r="AX1025" s="3">
        <v>78746</v>
      </c>
      <c r="AY1025" t="s">
        <v>117</v>
      </c>
      <c r="BA1025">
        <v>15123470007</v>
      </c>
      <c r="BC1025" t="s">
        <v>167</v>
      </c>
      <c r="BD1025" t="s">
        <v>2306</v>
      </c>
      <c r="BE1025" t="s">
        <v>158</v>
      </c>
      <c r="BF1025" t="s">
        <v>402</v>
      </c>
      <c r="BG1025" t="s">
        <v>158</v>
      </c>
      <c r="BH1025" s="1">
        <v>44141.791666666664</v>
      </c>
      <c r="BI1025">
        <v>40</v>
      </c>
      <c r="BJ1025">
        <v>0</v>
      </c>
      <c r="BK1025">
        <v>8</v>
      </c>
      <c r="BL1025">
        <v>8</v>
      </c>
      <c r="BM1025">
        <v>8</v>
      </c>
      <c r="BN1025">
        <v>8</v>
      </c>
      <c r="BO1025">
        <v>8</v>
      </c>
      <c r="BP1025">
        <v>0</v>
      </c>
      <c r="BQ1025" t="str">
        <f>"7:00 AM"</f>
        <v>7:00 AM</v>
      </c>
      <c r="BR1025" t="str">
        <f>"4:00 PM"</f>
        <v>4:00 PM</v>
      </c>
      <c r="BS1025" t="s">
        <v>120</v>
      </c>
      <c r="BT1025">
        <v>0</v>
      </c>
      <c r="BU1025">
        <v>0</v>
      </c>
      <c r="BV1025" t="s">
        <v>113</v>
      </c>
      <c r="BW1025">
        <v>0</v>
      </c>
      <c r="BX1025" t="s">
        <v>170</v>
      </c>
      <c r="BY1025" t="s">
        <v>9512</v>
      </c>
      <c r="CA1025" t="s">
        <v>9513</v>
      </c>
      <c r="CB1025" t="s">
        <v>158</v>
      </c>
      <c r="CC1025" s="3">
        <v>78634</v>
      </c>
      <c r="CD1025" t="s">
        <v>171</v>
      </c>
      <c r="CE1025" t="s">
        <v>172</v>
      </c>
      <c r="CF1025" s="4">
        <v>14.63</v>
      </c>
      <c r="CG1025" s="4">
        <v>16</v>
      </c>
      <c r="CH1025" s="4">
        <v>21.95</v>
      </c>
      <c r="CI1025" s="4">
        <v>24</v>
      </c>
      <c r="CJ1025" t="s">
        <v>123</v>
      </c>
      <c r="CK1025" t="s">
        <v>9514</v>
      </c>
      <c r="CL1025" t="s">
        <v>9515</v>
      </c>
      <c r="CO1025" t="s">
        <v>124</v>
      </c>
      <c r="CP1025" t="s">
        <v>121</v>
      </c>
      <c r="CQ1025" t="s">
        <v>121</v>
      </c>
      <c r="CR1025" t="s">
        <v>121</v>
      </c>
      <c r="CS1025" t="s">
        <v>121</v>
      </c>
      <c r="CT1025" t="s">
        <v>121</v>
      </c>
      <c r="CU1025" t="s">
        <v>113</v>
      </c>
      <c r="CV1025" t="s">
        <v>408</v>
      </c>
      <c r="CW1025" t="str">
        <f>"15128769621"</f>
        <v>15128769621</v>
      </c>
      <c r="CX1025" t="s">
        <v>9516</v>
      </c>
      <c r="CY1025" t="s">
        <v>124</v>
      </c>
      <c r="CZ1025" t="s">
        <v>126</v>
      </c>
      <c r="DA1025" t="s">
        <v>113</v>
      </c>
      <c r="DB1025" t="s">
        <v>113</v>
      </c>
      <c r="DC1025" t="s">
        <v>121</v>
      </c>
      <c r="DD1025" t="s">
        <v>113</v>
      </c>
    </row>
    <row r="1026" spans="1:113" ht="15" customHeight="1" x14ac:dyDescent="0.25">
      <c r="A1026" t="s">
        <v>5977</v>
      </c>
      <c r="B1026" t="s">
        <v>627</v>
      </c>
      <c r="C1026" s="1">
        <v>44142.839094097224</v>
      </c>
      <c r="D1026" s="1">
        <v>44186</v>
      </c>
      <c r="E1026" t="s">
        <v>113</v>
      </c>
      <c r="F1026" t="s">
        <v>2603</v>
      </c>
      <c r="G1026" t="s">
        <v>12822</v>
      </c>
      <c r="H1026" t="s">
        <v>2604</v>
      </c>
      <c r="I1026">
        <v>25</v>
      </c>
      <c r="J1026">
        <v>13</v>
      </c>
      <c r="K1026" s="1">
        <v>44228</v>
      </c>
      <c r="L1026" s="1">
        <v>44530</v>
      </c>
      <c r="M1026" s="1">
        <v>44228</v>
      </c>
      <c r="N1026" s="1">
        <v>44530</v>
      </c>
      <c r="O1026" t="s">
        <v>115</v>
      </c>
      <c r="P1026" t="s">
        <v>5978</v>
      </c>
      <c r="R1026" t="s">
        <v>5979</v>
      </c>
      <c r="T1026" t="s">
        <v>3804</v>
      </c>
      <c r="U1026" t="s">
        <v>204</v>
      </c>
      <c r="V1026" s="3">
        <v>40356</v>
      </c>
      <c r="W1026" t="s">
        <v>117</v>
      </c>
      <c r="Y1026">
        <v>18592542866</v>
      </c>
      <c r="AA1026">
        <v>23816</v>
      </c>
      <c r="AB1026" t="s">
        <v>2608</v>
      </c>
      <c r="AC1026" t="s">
        <v>2609</v>
      </c>
      <c r="AD1026" t="s">
        <v>5980</v>
      </c>
      <c r="AE1026" t="s">
        <v>263</v>
      </c>
      <c r="AF1026" t="s">
        <v>5981</v>
      </c>
      <c r="AH1026" t="s">
        <v>3804</v>
      </c>
      <c r="AI1026" t="s">
        <v>204</v>
      </c>
      <c r="AJ1026" s="3">
        <v>40356</v>
      </c>
      <c r="AK1026" t="s">
        <v>117</v>
      </c>
      <c r="AM1026">
        <v>18592542866</v>
      </c>
      <c r="AO1026" t="s">
        <v>5982</v>
      </c>
      <c r="AP1026" t="s">
        <v>141</v>
      </c>
      <c r="AQ1026" t="s">
        <v>1243</v>
      </c>
      <c r="AR1026" t="s">
        <v>1244</v>
      </c>
      <c r="AS1026" t="s">
        <v>1245</v>
      </c>
      <c r="AT1026" t="s">
        <v>1246</v>
      </c>
      <c r="AV1026" t="s">
        <v>215</v>
      </c>
      <c r="AW1026" t="s">
        <v>204</v>
      </c>
      <c r="AX1026" s="3">
        <v>40508</v>
      </c>
      <c r="AY1026" t="s">
        <v>117</v>
      </c>
      <c r="BA1026">
        <v>18592687705</v>
      </c>
      <c r="BC1026" t="s">
        <v>1247</v>
      </c>
      <c r="BD1026" t="s">
        <v>1248</v>
      </c>
      <c r="BE1026" t="s">
        <v>204</v>
      </c>
      <c r="BF1026" t="s">
        <v>218</v>
      </c>
      <c r="BG1026" t="s">
        <v>204</v>
      </c>
      <c r="BH1026" s="1">
        <v>44139.791666666664</v>
      </c>
      <c r="BI1026">
        <v>35</v>
      </c>
      <c r="BJ1026">
        <v>0</v>
      </c>
      <c r="BK1026">
        <v>7</v>
      </c>
      <c r="BL1026">
        <v>7</v>
      </c>
      <c r="BM1026">
        <v>7</v>
      </c>
      <c r="BN1026">
        <v>7</v>
      </c>
      <c r="BO1026">
        <v>7</v>
      </c>
      <c r="BP1026">
        <v>0</v>
      </c>
      <c r="BQ1026" t="str">
        <f>"8:00 AM"</f>
        <v>8:00 AM</v>
      </c>
      <c r="BR1026" t="str">
        <f>"3:00 PM"</f>
        <v>3:00 PM</v>
      </c>
      <c r="BS1026" t="s">
        <v>120</v>
      </c>
      <c r="BT1026">
        <v>0</v>
      </c>
      <c r="BU1026">
        <v>0</v>
      </c>
      <c r="BV1026" t="s">
        <v>113</v>
      </c>
      <c r="BW1026">
        <v>0</v>
      </c>
      <c r="BX1026" t="s">
        <v>120</v>
      </c>
      <c r="BY1026" t="s">
        <v>5979</v>
      </c>
      <c r="CA1026" t="s">
        <v>3804</v>
      </c>
      <c r="CB1026" t="s">
        <v>204</v>
      </c>
      <c r="CC1026" s="3">
        <v>40356</v>
      </c>
      <c r="CD1026" t="s">
        <v>3809</v>
      </c>
      <c r="CE1026" t="s">
        <v>3810</v>
      </c>
      <c r="CF1026" s="4">
        <v>17.88</v>
      </c>
      <c r="CG1026" s="4">
        <v>17.88</v>
      </c>
      <c r="CH1026" s="4">
        <v>26.82</v>
      </c>
      <c r="CI1026" s="4">
        <v>26.82</v>
      </c>
      <c r="CJ1026" t="s">
        <v>123</v>
      </c>
      <c r="CK1026" t="s">
        <v>120</v>
      </c>
      <c r="CL1026" t="s">
        <v>5983</v>
      </c>
      <c r="CO1026" t="s">
        <v>124</v>
      </c>
      <c r="CP1026" t="s">
        <v>121</v>
      </c>
      <c r="CQ1026" t="s">
        <v>121</v>
      </c>
      <c r="CR1026" t="s">
        <v>121</v>
      </c>
      <c r="CS1026" t="s">
        <v>121</v>
      </c>
      <c r="CT1026" t="s">
        <v>121</v>
      </c>
      <c r="CU1026" t="s">
        <v>113</v>
      </c>
      <c r="CV1026" t="s">
        <v>120</v>
      </c>
      <c r="CW1026" t="str">
        <f>"18592542866"</f>
        <v>18592542866</v>
      </c>
      <c r="CX1026" t="s">
        <v>5982</v>
      </c>
      <c r="CY1026" t="s">
        <v>124</v>
      </c>
      <c r="CZ1026" t="s">
        <v>126</v>
      </c>
      <c r="DA1026" t="s">
        <v>113</v>
      </c>
      <c r="DB1026" t="s">
        <v>113</v>
      </c>
      <c r="DC1026" t="s">
        <v>121</v>
      </c>
      <c r="DD1026" t="s">
        <v>113</v>
      </c>
    </row>
    <row r="1027" spans="1:113" ht="15" customHeight="1" x14ac:dyDescent="0.25">
      <c r="A1027" t="s">
        <v>5097</v>
      </c>
      <c r="B1027" t="s">
        <v>129</v>
      </c>
      <c r="C1027" s="1">
        <v>44144.324894212965</v>
      </c>
      <c r="D1027" s="1">
        <v>44196</v>
      </c>
      <c r="E1027" t="s">
        <v>121</v>
      </c>
      <c r="F1027" t="s">
        <v>587</v>
      </c>
      <c r="G1027" t="s">
        <v>12786</v>
      </c>
      <c r="H1027" t="s">
        <v>131</v>
      </c>
      <c r="I1027">
        <v>15</v>
      </c>
      <c r="J1027">
        <v>15</v>
      </c>
      <c r="K1027" s="1">
        <v>44228</v>
      </c>
      <c r="L1027" s="1">
        <v>44530</v>
      </c>
      <c r="M1027" s="1">
        <v>44228</v>
      </c>
      <c r="N1027" s="1">
        <v>44530</v>
      </c>
      <c r="O1027" t="s">
        <v>115</v>
      </c>
      <c r="P1027" t="s">
        <v>5098</v>
      </c>
      <c r="R1027" t="s">
        <v>5099</v>
      </c>
      <c r="T1027" t="s">
        <v>5100</v>
      </c>
      <c r="U1027" t="s">
        <v>878</v>
      </c>
      <c r="V1027" s="3">
        <v>19702</v>
      </c>
      <c r="W1027" t="s">
        <v>117</v>
      </c>
      <c r="Y1027">
        <v>13025591428</v>
      </c>
      <c r="AA1027">
        <v>56173</v>
      </c>
      <c r="AB1027" t="s">
        <v>5101</v>
      </c>
      <c r="AC1027" t="s">
        <v>786</v>
      </c>
      <c r="AE1027" t="s">
        <v>263</v>
      </c>
      <c r="AF1027" t="s">
        <v>5099</v>
      </c>
      <c r="AH1027" t="s">
        <v>5100</v>
      </c>
      <c r="AI1027" t="s">
        <v>878</v>
      </c>
      <c r="AJ1027" s="3">
        <v>19702</v>
      </c>
      <c r="AK1027" t="s">
        <v>117</v>
      </c>
      <c r="AM1027">
        <v>13025591428</v>
      </c>
      <c r="AO1027" t="s">
        <v>5102</v>
      </c>
      <c r="AP1027" t="s">
        <v>141</v>
      </c>
      <c r="AQ1027" t="s">
        <v>341</v>
      </c>
      <c r="AR1027" t="s">
        <v>5103</v>
      </c>
      <c r="AS1027" t="s">
        <v>3366</v>
      </c>
      <c r="AT1027" t="s">
        <v>5104</v>
      </c>
      <c r="AV1027" t="s">
        <v>5105</v>
      </c>
      <c r="AW1027" t="s">
        <v>1292</v>
      </c>
      <c r="AX1027" s="3">
        <v>19063</v>
      </c>
      <c r="AY1027" t="s">
        <v>117</v>
      </c>
      <c r="BA1027">
        <v>16103585976</v>
      </c>
      <c r="BC1027" t="s">
        <v>5106</v>
      </c>
      <c r="BD1027" t="s">
        <v>5107</v>
      </c>
      <c r="BE1027" t="s">
        <v>1292</v>
      </c>
      <c r="BF1027" t="s">
        <v>5108</v>
      </c>
      <c r="BG1027" t="s">
        <v>878</v>
      </c>
      <c r="BH1027" s="1">
        <v>44139.791666666664</v>
      </c>
      <c r="BI1027">
        <v>50</v>
      </c>
      <c r="BJ1027">
        <v>0</v>
      </c>
      <c r="BK1027">
        <v>8</v>
      </c>
      <c r="BL1027">
        <v>8</v>
      </c>
      <c r="BM1027">
        <v>8</v>
      </c>
      <c r="BN1027">
        <v>8</v>
      </c>
      <c r="BO1027">
        <v>8</v>
      </c>
      <c r="BP1027">
        <v>10</v>
      </c>
      <c r="BQ1027" t="str">
        <f>"7:00 AM"</f>
        <v>7:00 AM</v>
      </c>
      <c r="BR1027" t="str">
        <f>"3:30 PM"</f>
        <v>3:30 PM</v>
      </c>
      <c r="BS1027" t="s">
        <v>120</v>
      </c>
      <c r="BT1027">
        <v>0</v>
      </c>
      <c r="BU1027">
        <v>0</v>
      </c>
      <c r="BV1027" t="s">
        <v>113</v>
      </c>
      <c r="BW1027">
        <v>0</v>
      </c>
      <c r="BX1027" t="s">
        <v>5109</v>
      </c>
      <c r="BY1027" t="s">
        <v>5099</v>
      </c>
      <c r="CA1027" t="s">
        <v>5100</v>
      </c>
      <c r="CB1027" t="s">
        <v>878</v>
      </c>
      <c r="CC1027" s="3">
        <v>19702</v>
      </c>
      <c r="CD1027" t="s">
        <v>5110</v>
      </c>
      <c r="CE1027" t="s">
        <v>1557</v>
      </c>
      <c r="CF1027" s="4">
        <v>16.600000000000001</v>
      </c>
      <c r="CG1027" s="4">
        <v>16.600000000000001</v>
      </c>
      <c r="CH1027" s="4">
        <v>24.9</v>
      </c>
      <c r="CI1027" s="4">
        <v>24.9</v>
      </c>
      <c r="CJ1027" t="s">
        <v>123</v>
      </c>
      <c r="CL1027" t="s">
        <v>5111</v>
      </c>
      <c r="CO1027" t="s">
        <v>124</v>
      </c>
      <c r="CP1027" t="s">
        <v>121</v>
      </c>
      <c r="CQ1027" t="s">
        <v>121</v>
      </c>
      <c r="CR1027" t="s">
        <v>121</v>
      </c>
      <c r="CS1027" t="s">
        <v>121</v>
      </c>
      <c r="CT1027" t="s">
        <v>121</v>
      </c>
      <c r="CU1027" t="s">
        <v>113</v>
      </c>
      <c r="CV1027" t="s">
        <v>5112</v>
      </c>
      <c r="CW1027" t="str">
        <f>"13025591428"</f>
        <v>13025591428</v>
      </c>
      <c r="CX1027" t="s">
        <v>5102</v>
      </c>
      <c r="CY1027" t="s">
        <v>124</v>
      </c>
      <c r="CZ1027" t="s">
        <v>126</v>
      </c>
      <c r="DA1027" t="s">
        <v>113</v>
      </c>
      <c r="DB1027" t="s">
        <v>113</v>
      </c>
      <c r="DC1027" t="s">
        <v>121</v>
      </c>
      <c r="DD1027" t="s">
        <v>113</v>
      </c>
    </row>
    <row r="1028" spans="1:113" ht="15" customHeight="1" x14ac:dyDescent="0.25">
      <c r="A1028" t="s">
        <v>11985</v>
      </c>
      <c r="B1028" t="s">
        <v>835</v>
      </c>
      <c r="C1028" s="1">
        <v>44144.590819907404</v>
      </c>
      <c r="D1028" s="1">
        <v>44147</v>
      </c>
      <c r="E1028" t="s">
        <v>113</v>
      </c>
      <c r="F1028" t="s">
        <v>8107</v>
      </c>
      <c r="G1028" t="s">
        <v>12875</v>
      </c>
      <c r="H1028" t="s">
        <v>8108</v>
      </c>
      <c r="I1028">
        <v>1</v>
      </c>
      <c r="K1028" s="1">
        <v>44219</v>
      </c>
      <c r="L1028" s="1">
        <v>44523</v>
      </c>
      <c r="O1028" t="s">
        <v>854</v>
      </c>
      <c r="P1028" t="s">
        <v>8109</v>
      </c>
      <c r="R1028" t="s">
        <v>8110</v>
      </c>
      <c r="T1028" t="s">
        <v>6858</v>
      </c>
      <c r="U1028" t="s">
        <v>1933</v>
      </c>
      <c r="V1028" s="3">
        <v>60608</v>
      </c>
      <c r="W1028" t="s">
        <v>117</v>
      </c>
      <c r="Y1028">
        <v>17086167258</v>
      </c>
      <c r="AA1028">
        <v>814110</v>
      </c>
      <c r="AB1028" t="s">
        <v>11986</v>
      </c>
      <c r="AC1028" t="s">
        <v>6860</v>
      </c>
      <c r="AE1028" t="s">
        <v>161</v>
      </c>
      <c r="AF1028" t="s">
        <v>8111</v>
      </c>
      <c r="AH1028" t="s">
        <v>6858</v>
      </c>
      <c r="AI1028" t="s">
        <v>1933</v>
      </c>
      <c r="AJ1028" s="3">
        <v>60608</v>
      </c>
      <c r="AK1028" t="s">
        <v>117</v>
      </c>
      <c r="AM1028">
        <v>17086167258</v>
      </c>
      <c r="AO1028" t="s">
        <v>8112</v>
      </c>
      <c r="AP1028" t="s">
        <v>141</v>
      </c>
      <c r="AQ1028" t="s">
        <v>6864</v>
      </c>
      <c r="AR1028" t="s">
        <v>5683</v>
      </c>
      <c r="AS1028" t="s">
        <v>5980</v>
      </c>
      <c r="AT1028" t="s">
        <v>6865</v>
      </c>
      <c r="AU1028" t="s">
        <v>6866</v>
      </c>
      <c r="AV1028" t="s">
        <v>6858</v>
      </c>
      <c r="AW1028" t="s">
        <v>1933</v>
      </c>
      <c r="AX1028" s="3">
        <v>60641</v>
      </c>
      <c r="AY1028" t="s">
        <v>117</v>
      </c>
      <c r="BA1028">
        <v>17737751717</v>
      </c>
      <c r="BC1028" t="s">
        <v>6867</v>
      </c>
      <c r="BD1028" t="s">
        <v>6868</v>
      </c>
      <c r="BE1028" t="s">
        <v>1825</v>
      </c>
      <c r="BF1028" t="s">
        <v>8113</v>
      </c>
      <c r="BG1028" t="s">
        <v>1933</v>
      </c>
      <c r="BH1028" s="1">
        <v>44137.791666666664</v>
      </c>
      <c r="BI1028">
        <v>40</v>
      </c>
      <c r="BJ1028">
        <v>0</v>
      </c>
      <c r="BK1028">
        <v>8</v>
      </c>
      <c r="BL1028">
        <v>8</v>
      </c>
      <c r="BM1028">
        <v>8</v>
      </c>
      <c r="BN1028">
        <v>8</v>
      </c>
      <c r="BO1028">
        <v>8</v>
      </c>
      <c r="BP1028">
        <v>0</v>
      </c>
      <c r="BQ1028" t="str">
        <f>"9:00 AM"</f>
        <v>9:00 AM</v>
      </c>
      <c r="BR1028" t="str">
        <f>"5:00 PM"</f>
        <v>5:00 PM</v>
      </c>
      <c r="BS1028" t="s">
        <v>120</v>
      </c>
      <c r="BT1028">
        <v>0</v>
      </c>
      <c r="BU1028">
        <v>24</v>
      </c>
      <c r="BV1028" t="s">
        <v>113</v>
      </c>
      <c r="BW1028">
        <v>0</v>
      </c>
      <c r="BX1028" t="s">
        <v>120</v>
      </c>
      <c r="BY1028" t="s">
        <v>8114</v>
      </c>
      <c r="CA1028" t="s">
        <v>6858</v>
      </c>
      <c r="CB1028" t="s">
        <v>1933</v>
      </c>
      <c r="CC1028" s="3">
        <v>60608</v>
      </c>
      <c r="CD1028" t="s">
        <v>1939</v>
      </c>
      <c r="CE1028" t="s">
        <v>1940</v>
      </c>
      <c r="CF1028" s="4">
        <v>21.92</v>
      </c>
      <c r="CJ1028" t="s">
        <v>123</v>
      </c>
      <c r="CL1028" t="s">
        <v>8115</v>
      </c>
      <c r="CO1028" t="s">
        <v>124</v>
      </c>
      <c r="CP1028" t="s">
        <v>113</v>
      </c>
      <c r="CQ1028" t="s">
        <v>121</v>
      </c>
      <c r="CR1028" t="s">
        <v>113</v>
      </c>
      <c r="CS1028" t="s">
        <v>121</v>
      </c>
      <c r="CT1028" t="s">
        <v>121</v>
      </c>
      <c r="CU1028" t="s">
        <v>121</v>
      </c>
      <c r="CV1028" t="s">
        <v>120</v>
      </c>
      <c r="CW1028" t="str">
        <f>"N/A"</f>
        <v>N/A</v>
      </c>
      <c r="CX1028" t="s">
        <v>8112</v>
      </c>
      <c r="CY1028" t="s">
        <v>8116</v>
      </c>
      <c r="CZ1028" t="s">
        <v>126</v>
      </c>
      <c r="DA1028" t="s">
        <v>113</v>
      </c>
      <c r="DB1028" t="s">
        <v>113</v>
      </c>
      <c r="DC1028" t="s">
        <v>121</v>
      </c>
      <c r="DD1028" t="s">
        <v>113</v>
      </c>
      <c r="DE1028" t="s">
        <v>6864</v>
      </c>
      <c r="DF1028" t="s">
        <v>5683</v>
      </c>
      <c r="DG1028" t="s">
        <v>5980</v>
      </c>
      <c r="DH1028" t="s">
        <v>6868</v>
      </c>
      <c r="DI1028" t="s">
        <v>6867</v>
      </c>
    </row>
    <row r="1029" spans="1:113" ht="15" customHeight="1" x14ac:dyDescent="0.25">
      <c r="A1029" t="s">
        <v>2771</v>
      </c>
      <c r="B1029" t="s">
        <v>852</v>
      </c>
      <c r="C1029" s="1">
        <v>44144.745651273151</v>
      </c>
      <c r="D1029" s="1">
        <v>44181</v>
      </c>
      <c r="E1029" t="s">
        <v>113</v>
      </c>
      <c r="F1029" t="s">
        <v>2772</v>
      </c>
      <c r="G1029" t="s">
        <v>12823</v>
      </c>
      <c r="H1029" t="s">
        <v>2773</v>
      </c>
      <c r="I1029">
        <v>1</v>
      </c>
      <c r="K1029" s="1">
        <v>44229</v>
      </c>
      <c r="L1029" s="1">
        <v>44531</v>
      </c>
      <c r="O1029" t="s">
        <v>1408</v>
      </c>
      <c r="P1029" t="s">
        <v>2774</v>
      </c>
      <c r="Q1029" t="s">
        <v>2775</v>
      </c>
      <c r="R1029" t="s">
        <v>2776</v>
      </c>
      <c r="T1029" t="s">
        <v>2777</v>
      </c>
      <c r="U1029" t="s">
        <v>116</v>
      </c>
      <c r="V1029" s="3">
        <v>2639</v>
      </c>
      <c r="W1029" t="s">
        <v>117</v>
      </c>
      <c r="Y1029">
        <v>15082806030</v>
      </c>
      <c r="AA1029">
        <v>811310</v>
      </c>
      <c r="AB1029" t="s">
        <v>2778</v>
      </c>
      <c r="AC1029" t="s">
        <v>1680</v>
      </c>
      <c r="AD1029" t="s">
        <v>2779</v>
      </c>
      <c r="AE1029" t="s">
        <v>161</v>
      </c>
      <c r="AF1029" t="s">
        <v>2776</v>
      </c>
      <c r="AH1029" t="s">
        <v>2777</v>
      </c>
      <c r="AI1029" t="s">
        <v>116</v>
      </c>
      <c r="AJ1029" s="3">
        <v>2639</v>
      </c>
      <c r="AK1029" t="s">
        <v>117</v>
      </c>
      <c r="AM1029">
        <v>15082806030</v>
      </c>
      <c r="AO1029" t="s">
        <v>2780</v>
      </c>
      <c r="BG1029" t="s">
        <v>116</v>
      </c>
      <c r="BH1029" s="1">
        <v>44022.833333333336</v>
      </c>
      <c r="BI1029">
        <v>37.5</v>
      </c>
      <c r="BJ1029">
        <v>0</v>
      </c>
      <c r="BK1029">
        <v>7.5</v>
      </c>
      <c r="BL1029">
        <v>7.5</v>
      </c>
      <c r="BM1029">
        <v>7.5</v>
      </c>
      <c r="BN1029">
        <v>7.5</v>
      </c>
      <c r="BO1029">
        <v>7.5</v>
      </c>
      <c r="BP1029">
        <v>0</v>
      </c>
      <c r="BQ1029" t="str">
        <f>"6:30 AM"</f>
        <v>6:30 AM</v>
      </c>
      <c r="BR1029" t="str">
        <f>"2:00 PM"</f>
        <v>2:00 PM</v>
      </c>
      <c r="BS1029" t="s">
        <v>120</v>
      </c>
      <c r="BT1029">
        <v>0</v>
      </c>
      <c r="BU1029">
        <v>0</v>
      </c>
      <c r="BV1029" t="s">
        <v>113</v>
      </c>
      <c r="BW1029">
        <v>0</v>
      </c>
      <c r="BX1029" t="s">
        <v>124</v>
      </c>
      <c r="BY1029" t="s">
        <v>2776</v>
      </c>
      <c r="CA1029" t="s">
        <v>2777</v>
      </c>
      <c r="CB1029" t="s">
        <v>116</v>
      </c>
      <c r="CC1029" s="3">
        <v>2639</v>
      </c>
      <c r="CD1029" t="s">
        <v>2781</v>
      </c>
      <c r="CE1029" t="s">
        <v>2782</v>
      </c>
      <c r="CF1029" s="4">
        <v>22.87</v>
      </c>
      <c r="CJ1029" t="s">
        <v>123</v>
      </c>
      <c r="CL1029" t="s">
        <v>2783</v>
      </c>
      <c r="CO1029" t="s">
        <v>124</v>
      </c>
      <c r="CP1029" t="s">
        <v>121</v>
      </c>
      <c r="CQ1029" t="s">
        <v>121</v>
      </c>
      <c r="CR1029" t="s">
        <v>113</v>
      </c>
      <c r="CS1029" t="s">
        <v>121</v>
      </c>
      <c r="CT1029" t="s">
        <v>121</v>
      </c>
      <c r="CU1029" t="s">
        <v>121</v>
      </c>
      <c r="CV1029" t="s">
        <v>120</v>
      </c>
      <c r="CW1029" t="str">
        <f>"15082806030"</f>
        <v>15082806030</v>
      </c>
      <c r="CX1029" t="s">
        <v>2780</v>
      </c>
      <c r="CY1029" t="s">
        <v>124</v>
      </c>
      <c r="CZ1029" t="s">
        <v>126</v>
      </c>
      <c r="DA1029" t="s">
        <v>113</v>
      </c>
      <c r="DB1029" t="s">
        <v>113</v>
      </c>
      <c r="DC1029" t="s">
        <v>121</v>
      </c>
      <c r="DD1029" t="s">
        <v>113</v>
      </c>
    </row>
    <row r="1030" spans="1:113" ht="15" customHeight="1" x14ac:dyDescent="0.25">
      <c r="A1030" t="s">
        <v>1357</v>
      </c>
      <c r="B1030" t="s">
        <v>129</v>
      </c>
      <c r="C1030" s="1">
        <v>44145.382217592596</v>
      </c>
      <c r="D1030" s="1">
        <v>44187</v>
      </c>
      <c r="E1030" t="s">
        <v>113</v>
      </c>
      <c r="F1030" t="s">
        <v>587</v>
      </c>
      <c r="G1030" t="s">
        <v>12786</v>
      </c>
      <c r="H1030" t="s">
        <v>131</v>
      </c>
      <c r="I1030">
        <v>19</v>
      </c>
      <c r="J1030">
        <v>19</v>
      </c>
      <c r="K1030" s="1">
        <v>44235</v>
      </c>
      <c r="L1030" s="1">
        <v>44515</v>
      </c>
      <c r="M1030" s="1">
        <v>44235</v>
      </c>
      <c r="N1030" s="1">
        <v>44515</v>
      </c>
      <c r="O1030" t="s">
        <v>115</v>
      </c>
      <c r="P1030" t="s">
        <v>1358</v>
      </c>
      <c r="R1030" t="s">
        <v>1359</v>
      </c>
      <c r="S1030" t="s">
        <v>124</v>
      </c>
      <c r="T1030" t="s">
        <v>1360</v>
      </c>
      <c r="U1030" t="s">
        <v>1047</v>
      </c>
      <c r="V1030" s="3">
        <v>63044</v>
      </c>
      <c r="W1030" t="s">
        <v>117</v>
      </c>
      <c r="X1030" t="s">
        <v>124</v>
      </c>
      <c r="Y1030">
        <v>13147702828</v>
      </c>
      <c r="AA1030">
        <v>561730</v>
      </c>
      <c r="AB1030" t="s">
        <v>1361</v>
      </c>
      <c r="AC1030" t="s">
        <v>1362</v>
      </c>
      <c r="AD1030" t="s">
        <v>124</v>
      </c>
      <c r="AE1030" t="s">
        <v>1363</v>
      </c>
      <c r="AF1030" t="s">
        <v>1359</v>
      </c>
      <c r="AG1030" t="s">
        <v>124</v>
      </c>
      <c r="AH1030" t="s">
        <v>1360</v>
      </c>
      <c r="AI1030" t="s">
        <v>1047</v>
      </c>
      <c r="AJ1030" s="3">
        <v>63044</v>
      </c>
      <c r="AK1030" t="s">
        <v>117</v>
      </c>
      <c r="AL1030" t="s">
        <v>124</v>
      </c>
      <c r="AM1030">
        <v>13147702828</v>
      </c>
      <c r="AO1030" t="s">
        <v>1364</v>
      </c>
      <c r="AP1030" t="s">
        <v>239</v>
      </c>
      <c r="AQ1030" t="s">
        <v>1365</v>
      </c>
      <c r="AR1030" t="s">
        <v>1366</v>
      </c>
      <c r="AS1030" t="s">
        <v>195</v>
      </c>
      <c r="AT1030" t="s">
        <v>1367</v>
      </c>
      <c r="AU1030" t="s">
        <v>124</v>
      </c>
      <c r="AV1030" t="s">
        <v>1368</v>
      </c>
      <c r="AW1030" t="s">
        <v>158</v>
      </c>
      <c r="AX1030" s="3">
        <v>77414</v>
      </c>
      <c r="AY1030" t="s">
        <v>117</v>
      </c>
      <c r="AZ1030" t="s">
        <v>124</v>
      </c>
      <c r="BA1030">
        <v>19792457577</v>
      </c>
      <c r="BB1030">
        <v>102</v>
      </c>
      <c r="BC1030" t="s">
        <v>1369</v>
      </c>
      <c r="BD1030" t="s">
        <v>1370</v>
      </c>
      <c r="BG1030" t="s">
        <v>1047</v>
      </c>
      <c r="BH1030" s="1">
        <v>44144.791666666664</v>
      </c>
      <c r="BI1030">
        <v>40</v>
      </c>
      <c r="BJ1030">
        <v>0</v>
      </c>
      <c r="BK1030">
        <v>10</v>
      </c>
      <c r="BL1030">
        <v>10</v>
      </c>
      <c r="BM1030">
        <v>10</v>
      </c>
      <c r="BN1030">
        <v>10</v>
      </c>
      <c r="BO1030">
        <v>0</v>
      </c>
      <c r="BP1030">
        <v>0</v>
      </c>
      <c r="BQ1030" t="str">
        <f>"7:00 AM"</f>
        <v>7:00 AM</v>
      </c>
      <c r="BR1030" t="str">
        <f>"6:00 PM"</f>
        <v>6:00 PM</v>
      </c>
      <c r="BS1030" t="s">
        <v>120</v>
      </c>
      <c r="BT1030">
        <v>0</v>
      </c>
      <c r="BU1030">
        <v>0</v>
      </c>
      <c r="BV1030" t="s">
        <v>113</v>
      </c>
      <c r="BW1030">
        <v>0</v>
      </c>
      <c r="BX1030" s="2" t="s">
        <v>1371</v>
      </c>
      <c r="BY1030" t="s">
        <v>1359</v>
      </c>
      <c r="BZ1030" t="s">
        <v>124</v>
      </c>
      <c r="CA1030" t="s">
        <v>1360</v>
      </c>
      <c r="CB1030" t="s">
        <v>1047</v>
      </c>
      <c r="CC1030" s="3">
        <v>63044</v>
      </c>
      <c r="CD1030" t="s">
        <v>1372</v>
      </c>
      <c r="CE1030" t="s">
        <v>1056</v>
      </c>
      <c r="CF1030" s="4">
        <v>15.37</v>
      </c>
      <c r="CH1030" s="4">
        <v>23.06</v>
      </c>
      <c r="CJ1030" t="s">
        <v>123</v>
      </c>
      <c r="CK1030" t="s">
        <v>1373</v>
      </c>
      <c r="CL1030" t="s">
        <v>1374</v>
      </c>
      <c r="CO1030" t="s">
        <v>124</v>
      </c>
      <c r="CP1030" t="s">
        <v>121</v>
      </c>
      <c r="CQ1030" t="s">
        <v>121</v>
      </c>
      <c r="CR1030" t="s">
        <v>121</v>
      </c>
      <c r="CS1030" t="s">
        <v>121</v>
      </c>
      <c r="CT1030" t="s">
        <v>121</v>
      </c>
      <c r="CU1030" t="s">
        <v>121</v>
      </c>
      <c r="CV1030" t="s">
        <v>1375</v>
      </c>
      <c r="CW1030" t="str">
        <f>"13145743354"</f>
        <v>13145743354</v>
      </c>
      <c r="CX1030" t="s">
        <v>1364</v>
      </c>
      <c r="CY1030" t="s">
        <v>124</v>
      </c>
      <c r="CZ1030" t="s">
        <v>126</v>
      </c>
      <c r="DA1030" t="s">
        <v>113</v>
      </c>
      <c r="DB1030" t="s">
        <v>113</v>
      </c>
      <c r="DC1030" t="s">
        <v>121</v>
      </c>
      <c r="DD1030" t="s">
        <v>113</v>
      </c>
    </row>
    <row r="1031" spans="1:113" ht="15" customHeight="1" x14ac:dyDescent="0.25">
      <c r="A1031" t="s">
        <v>6763</v>
      </c>
      <c r="B1031" t="s">
        <v>129</v>
      </c>
      <c r="C1031" s="1">
        <v>44145.38389247685</v>
      </c>
      <c r="D1031" s="1">
        <v>44193</v>
      </c>
      <c r="E1031" t="s">
        <v>113</v>
      </c>
      <c r="F1031" t="s">
        <v>587</v>
      </c>
      <c r="G1031" t="s">
        <v>12786</v>
      </c>
      <c r="H1031" t="s">
        <v>131</v>
      </c>
      <c r="I1031">
        <v>16</v>
      </c>
      <c r="J1031">
        <v>16</v>
      </c>
      <c r="K1031" s="1">
        <v>44235</v>
      </c>
      <c r="L1031" s="1">
        <v>44537</v>
      </c>
      <c r="M1031" s="1">
        <v>44235</v>
      </c>
      <c r="N1031" s="1">
        <v>44537</v>
      </c>
      <c r="O1031" t="s">
        <v>115</v>
      </c>
      <c r="P1031" t="s">
        <v>6764</v>
      </c>
      <c r="R1031" t="s">
        <v>6765</v>
      </c>
      <c r="S1031" t="s">
        <v>6766</v>
      </c>
      <c r="T1031" t="s">
        <v>6767</v>
      </c>
      <c r="U1031" t="s">
        <v>158</v>
      </c>
      <c r="V1031" s="3">
        <v>76040</v>
      </c>
      <c r="W1031" t="s">
        <v>117</v>
      </c>
      <c r="X1031" t="s">
        <v>124</v>
      </c>
      <c r="Y1031">
        <v>18172672757</v>
      </c>
      <c r="AA1031">
        <v>561730</v>
      </c>
      <c r="AB1031" t="s">
        <v>6768</v>
      </c>
      <c r="AC1031" t="s">
        <v>2951</v>
      </c>
      <c r="AD1031" t="s">
        <v>124</v>
      </c>
      <c r="AE1031" t="s">
        <v>161</v>
      </c>
      <c r="AF1031" t="s">
        <v>6765</v>
      </c>
      <c r="AG1031" t="s">
        <v>6766</v>
      </c>
      <c r="AH1031" t="s">
        <v>6767</v>
      </c>
      <c r="AI1031" t="s">
        <v>158</v>
      </c>
      <c r="AJ1031" s="3">
        <v>76040</v>
      </c>
      <c r="AK1031" t="s">
        <v>117</v>
      </c>
      <c r="AL1031" t="s">
        <v>124</v>
      </c>
      <c r="AM1031">
        <v>18172672757</v>
      </c>
      <c r="AO1031" t="s">
        <v>6769</v>
      </c>
      <c r="AP1031" t="s">
        <v>239</v>
      </c>
      <c r="AQ1031" t="s">
        <v>1605</v>
      </c>
      <c r="AR1031" t="s">
        <v>1606</v>
      </c>
      <c r="AS1031" t="s">
        <v>295</v>
      </c>
      <c r="AT1031" t="s">
        <v>1367</v>
      </c>
      <c r="AU1031" t="s">
        <v>124</v>
      </c>
      <c r="AV1031" t="s">
        <v>1368</v>
      </c>
      <c r="AW1031" t="s">
        <v>158</v>
      </c>
      <c r="AX1031" s="3">
        <v>77414</v>
      </c>
      <c r="AY1031" t="s">
        <v>117</v>
      </c>
      <c r="AZ1031" t="s">
        <v>124</v>
      </c>
      <c r="BA1031">
        <v>19792457577</v>
      </c>
      <c r="BB1031">
        <v>105</v>
      </c>
      <c r="BC1031" t="s">
        <v>1607</v>
      </c>
      <c r="BD1031" t="s">
        <v>1370</v>
      </c>
      <c r="BG1031" t="s">
        <v>158</v>
      </c>
      <c r="BH1031" s="1">
        <v>44144.791666666664</v>
      </c>
      <c r="BI1031">
        <v>40</v>
      </c>
      <c r="BJ1031">
        <v>0</v>
      </c>
      <c r="BK1031">
        <v>8</v>
      </c>
      <c r="BL1031">
        <v>8</v>
      </c>
      <c r="BM1031">
        <v>8</v>
      </c>
      <c r="BN1031">
        <v>8</v>
      </c>
      <c r="BO1031">
        <v>8</v>
      </c>
      <c r="BP1031">
        <v>0</v>
      </c>
      <c r="BQ1031" t="str">
        <f>"7:00 AM"</f>
        <v>7:00 AM</v>
      </c>
      <c r="BR1031" t="str">
        <f>"4:00 PM"</f>
        <v>4:00 PM</v>
      </c>
      <c r="BS1031" t="s">
        <v>120</v>
      </c>
      <c r="BT1031">
        <v>0</v>
      </c>
      <c r="BU1031">
        <v>0</v>
      </c>
      <c r="BV1031" t="s">
        <v>113</v>
      </c>
      <c r="BW1031">
        <v>0</v>
      </c>
      <c r="BX1031" t="s">
        <v>6770</v>
      </c>
      <c r="BY1031" t="s">
        <v>6765</v>
      </c>
      <c r="BZ1031" t="s">
        <v>124</v>
      </c>
      <c r="CA1031" t="s">
        <v>6767</v>
      </c>
      <c r="CB1031" t="s">
        <v>158</v>
      </c>
      <c r="CC1031" s="3">
        <v>76040</v>
      </c>
      <c r="CD1031" t="s">
        <v>1611</v>
      </c>
      <c r="CE1031" t="s">
        <v>1090</v>
      </c>
      <c r="CF1031" s="4">
        <v>15.23</v>
      </c>
      <c r="CH1031" s="4">
        <v>22.85</v>
      </c>
      <c r="CJ1031" t="s">
        <v>123</v>
      </c>
      <c r="CK1031" t="s">
        <v>6001</v>
      </c>
      <c r="CL1031" t="s">
        <v>6771</v>
      </c>
      <c r="CO1031" t="s">
        <v>124</v>
      </c>
      <c r="CP1031" t="s">
        <v>121</v>
      </c>
      <c r="CQ1031" t="s">
        <v>121</v>
      </c>
      <c r="CR1031" t="s">
        <v>121</v>
      </c>
      <c r="CS1031" t="s">
        <v>121</v>
      </c>
      <c r="CT1031" t="s">
        <v>121</v>
      </c>
      <c r="CU1031" t="s">
        <v>113</v>
      </c>
      <c r="CV1031" t="s">
        <v>120</v>
      </c>
      <c r="CW1031" t="str">
        <f>"18172672757"</f>
        <v>18172672757</v>
      </c>
      <c r="CX1031" t="s">
        <v>6769</v>
      </c>
      <c r="CY1031" t="s">
        <v>124</v>
      </c>
      <c r="CZ1031" t="s">
        <v>126</v>
      </c>
      <c r="DA1031" t="s">
        <v>113</v>
      </c>
      <c r="DB1031" t="s">
        <v>113</v>
      </c>
      <c r="DC1031" t="s">
        <v>121</v>
      </c>
      <c r="DD1031" t="s">
        <v>113</v>
      </c>
    </row>
    <row r="1032" spans="1:113" ht="15" customHeight="1" x14ac:dyDescent="0.25">
      <c r="A1032" t="s">
        <v>12646</v>
      </c>
      <c r="B1032" t="s">
        <v>835</v>
      </c>
      <c r="C1032" s="1">
        <v>44145.472042824076</v>
      </c>
      <c r="D1032" s="1">
        <v>44173</v>
      </c>
      <c r="E1032" t="s">
        <v>113</v>
      </c>
      <c r="F1032" t="s">
        <v>1854</v>
      </c>
      <c r="G1032" t="s">
        <v>12812</v>
      </c>
      <c r="H1032" t="s">
        <v>1775</v>
      </c>
      <c r="I1032">
        <v>1</v>
      </c>
      <c r="K1032" s="1">
        <v>44221</v>
      </c>
      <c r="L1032" s="1">
        <v>45316</v>
      </c>
      <c r="O1032" t="s">
        <v>854</v>
      </c>
      <c r="P1032" t="s">
        <v>12647</v>
      </c>
      <c r="R1032" t="s">
        <v>12648</v>
      </c>
      <c r="S1032" t="s">
        <v>2226</v>
      </c>
      <c r="T1032" t="s">
        <v>12649</v>
      </c>
      <c r="U1032" t="s">
        <v>12650</v>
      </c>
      <c r="V1032" s="3">
        <v>6239</v>
      </c>
      <c r="W1032" t="s">
        <v>117</v>
      </c>
      <c r="Y1032">
        <v>18604129176</v>
      </c>
      <c r="AA1032">
        <v>23799</v>
      </c>
      <c r="AB1032" t="s">
        <v>12651</v>
      </c>
      <c r="AC1032" t="s">
        <v>992</v>
      </c>
      <c r="AD1032" t="s">
        <v>8063</v>
      </c>
      <c r="AE1032" t="s">
        <v>12652</v>
      </c>
      <c r="AF1032" t="s">
        <v>12648</v>
      </c>
      <c r="AG1032" t="s">
        <v>2226</v>
      </c>
      <c r="AH1032" t="s">
        <v>12649</v>
      </c>
      <c r="AI1032" t="s">
        <v>12650</v>
      </c>
      <c r="AJ1032" s="3">
        <v>6239</v>
      </c>
      <c r="AK1032" t="s">
        <v>117</v>
      </c>
      <c r="AM1032">
        <v>13018072049</v>
      </c>
      <c r="AO1032" t="s">
        <v>12653</v>
      </c>
      <c r="BG1032" t="s">
        <v>12650</v>
      </c>
      <c r="BH1032" s="1">
        <v>44140.791666666664</v>
      </c>
      <c r="BI1032">
        <v>50</v>
      </c>
      <c r="BJ1032">
        <v>0</v>
      </c>
      <c r="BK1032">
        <v>10</v>
      </c>
      <c r="BL1032">
        <v>10</v>
      </c>
      <c r="BM1032">
        <v>10</v>
      </c>
      <c r="BN1032">
        <v>10</v>
      </c>
      <c r="BO1032">
        <v>10</v>
      </c>
      <c r="BP1032">
        <v>0</v>
      </c>
      <c r="BQ1032" t="str">
        <f>"6:00 AM"</f>
        <v>6:00 AM</v>
      </c>
      <c r="BR1032" t="str">
        <f>"4:00 PM"</f>
        <v>4:00 PM</v>
      </c>
      <c r="BS1032" t="s">
        <v>120</v>
      </c>
      <c r="BT1032">
        <v>0</v>
      </c>
      <c r="BU1032">
        <v>12</v>
      </c>
      <c r="BV1032" t="s">
        <v>113</v>
      </c>
      <c r="BW1032">
        <v>0</v>
      </c>
      <c r="BX1032" s="2" t="s">
        <v>12654</v>
      </c>
      <c r="BY1032" t="s">
        <v>12648</v>
      </c>
      <c r="BZ1032" t="s">
        <v>2226</v>
      </c>
      <c r="CA1032" t="s">
        <v>12649</v>
      </c>
      <c r="CB1032" t="s">
        <v>12650</v>
      </c>
      <c r="CC1032" s="3">
        <v>6239</v>
      </c>
      <c r="CE1032" t="s">
        <v>12655</v>
      </c>
      <c r="CF1032" s="4">
        <v>24.95</v>
      </c>
      <c r="CG1032" s="4">
        <v>24.95</v>
      </c>
      <c r="CH1032" s="4">
        <v>34.729999999999997</v>
      </c>
      <c r="CI1032" s="4">
        <v>34.729999999999997</v>
      </c>
      <c r="CJ1032" t="s">
        <v>123</v>
      </c>
      <c r="CL1032" t="s">
        <v>12656</v>
      </c>
      <c r="CO1032" t="s">
        <v>124</v>
      </c>
      <c r="CP1032" t="s">
        <v>121</v>
      </c>
      <c r="CQ1032" t="s">
        <v>113</v>
      </c>
      <c r="CR1032" t="s">
        <v>121</v>
      </c>
      <c r="CS1032" t="s">
        <v>121</v>
      </c>
      <c r="CT1032" t="s">
        <v>121</v>
      </c>
      <c r="CU1032" t="s">
        <v>113</v>
      </c>
      <c r="CV1032" t="s">
        <v>120</v>
      </c>
      <c r="CW1032" t="str">
        <f>"18604129176"</f>
        <v>18604129176</v>
      </c>
      <c r="CX1032" t="s">
        <v>12657</v>
      </c>
      <c r="CY1032" t="s">
        <v>12658</v>
      </c>
      <c r="CZ1032" t="s">
        <v>126</v>
      </c>
      <c r="DA1032" t="s">
        <v>113</v>
      </c>
      <c r="DB1032" t="s">
        <v>113</v>
      </c>
      <c r="DC1032" t="s">
        <v>121</v>
      </c>
      <c r="DD1032" t="s">
        <v>113</v>
      </c>
    </row>
    <row r="1033" spans="1:113" ht="15" customHeight="1" x14ac:dyDescent="0.25">
      <c r="A1033" t="s">
        <v>9564</v>
      </c>
      <c r="B1033" t="s">
        <v>835</v>
      </c>
      <c r="C1033" s="1">
        <v>44146.821191087962</v>
      </c>
      <c r="D1033" s="1">
        <v>44155</v>
      </c>
      <c r="E1033" t="s">
        <v>113</v>
      </c>
      <c r="F1033" t="s">
        <v>9565</v>
      </c>
      <c r="G1033" t="s">
        <v>12786</v>
      </c>
      <c r="H1033" t="s">
        <v>131</v>
      </c>
      <c r="I1033">
        <v>15</v>
      </c>
      <c r="K1033" s="1">
        <v>44228</v>
      </c>
      <c r="L1033" s="1">
        <v>44530</v>
      </c>
      <c r="O1033" t="s">
        <v>132</v>
      </c>
      <c r="P1033" t="s">
        <v>9383</v>
      </c>
      <c r="R1033" t="s">
        <v>9384</v>
      </c>
      <c r="T1033" t="s">
        <v>4556</v>
      </c>
      <c r="U1033" t="s">
        <v>426</v>
      </c>
      <c r="V1033" s="3">
        <v>68512</v>
      </c>
      <c r="W1033" t="s">
        <v>117</v>
      </c>
      <c r="Y1033">
        <v>14024236653</v>
      </c>
      <c r="AA1033">
        <v>237990</v>
      </c>
      <c r="AB1033" t="s">
        <v>2879</v>
      </c>
      <c r="AC1033" t="s">
        <v>9385</v>
      </c>
      <c r="AE1033" t="s">
        <v>9386</v>
      </c>
      <c r="AF1033" t="s">
        <v>9384</v>
      </c>
      <c r="AH1033" t="s">
        <v>4556</v>
      </c>
      <c r="AI1033" t="s">
        <v>426</v>
      </c>
      <c r="AJ1033" s="3">
        <v>68512</v>
      </c>
      <c r="AK1033" t="s">
        <v>117</v>
      </c>
      <c r="AM1033">
        <v>14024236653</v>
      </c>
      <c r="AO1033" t="s">
        <v>9387</v>
      </c>
      <c r="AP1033" t="s">
        <v>141</v>
      </c>
      <c r="AQ1033" t="s">
        <v>9388</v>
      </c>
      <c r="AR1033" t="s">
        <v>9389</v>
      </c>
      <c r="AS1033" t="s">
        <v>7014</v>
      </c>
      <c r="AT1033" t="s">
        <v>9390</v>
      </c>
      <c r="AU1033" t="s">
        <v>9391</v>
      </c>
      <c r="AV1033" t="s">
        <v>9392</v>
      </c>
      <c r="AW1033" t="s">
        <v>158</v>
      </c>
      <c r="AX1033" s="3">
        <v>75234</v>
      </c>
      <c r="AY1033" t="s">
        <v>117</v>
      </c>
      <c r="BA1033">
        <v>19722416445</v>
      </c>
      <c r="BC1033" t="s">
        <v>9393</v>
      </c>
      <c r="BD1033" t="s">
        <v>9394</v>
      </c>
      <c r="BE1033" t="s">
        <v>158</v>
      </c>
      <c r="BF1033" t="s">
        <v>402</v>
      </c>
      <c r="BG1033" t="s">
        <v>468</v>
      </c>
      <c r="BH1033" s="1">
        <v>44143.791666666664</v>
      </c>
      <c r="BI1033">
        <v>40</v>
      </c>
      <c r="BJ1033">
        <v>5</v>
      </c>
      <c r="BK1033">
        <v>6</v>
      </c>
      <c r="BL1033">
        <v>6</v>
      </c>
      <c r="BM1033">
        <v>6</v>
      </c>
      <c r="BN1033">
        <v>6</v>
      </c>
      <c r="BO1033">
        <v>6</v>
      </c>
      <c r="BP1033">
        <v>5</v>
      </c>
      <c r="BQ1033" t="str">
        <f>"6:00 AM"</f>
        <v>6:00 AM</v>
      </c>
      <c r="BR1033" t="str">
        <f>"2:30 PM"</f>
        <v>2:30 PM</v>
      </c>
      <c r="BS1033" t="s">
        <v>120</v>
      </c>
      <c r="BT1033">
        <v>0</v>
      </c>
      <c r="BU1033">
        <v>6</v>
      </c>
      <c r="BV1033" t="s">
        <v>113</v>
      </c>
      <c r="BW1033">
        <v>0</v>
      </c>
      <c r="BX1033" s="2" t="s">
        <v>9566</v>
      </c>
      <c r="BY1033" t="s">
        <v>9396</v>
      </c>
      <c r="BZ1033" t="s">
        <v>9397</v>
      </c>
      <c r="CA1033" t="s">
        <v>9398</v>
      </c>
      <c r="CB1033" t="s">
        <v>468</v>
      </c>
      <c r="CC1033" s="3">
        <v>35010</v>
      </c>
      <c r="CD1033" t="s">
        <v>9399</v>
      </c>
      <c r="CE1033" t="s">
        <v>9400</v>
      </c>
      <c r="CF1033" s="4">
        <v>12.44</v>
      </c>
      <c r="CH1033" s="4">
        <v>18.66</v>
      </c>
      <c r="CJ1033" t="s">
        <v>123</v>
      </c>
      <c r="CK1033" t="s">
        <v>9567</v>
      </c>
      <c r="CL1033" t="s">
        <v>9568</v>
      </c>
      <c r="CO1033" t="s">
        <v>124</v>
      </c>
      <c r="CP1033" t="s">
        <v>121</v>
      </c>
      <c r="CQ1033" t="s">
        <v>113</v>
      </c>
      <c r="CR1033" t="s">
        <v>121</v>
      </c>
      <c r="CS1033" t="s">
        <v>113</v>
      </c>
      <c r="CT1033" t="s">
        <v>121</v>
      </c>
      <c r="CU1033" t="s">
        <v>121</v>
      </c>
      <c r="CV1033" t="s">
        <v>9403</v>
      </c>
      <c r="CW1033" t="str">
        <f>"18553006690"</f>
        <v>18553006690</v>
      </c>
      <c r="CX1033" t="s">
        <v>124</v>
      </c>
      <c r="CY1033" t="s">
        <v>9404</v>
      </c>
      <c r="CZ1033" t="s">
        <v>126</v>
      </c>
      <c r="DA1033" t="s">
        <v>113</v>
      </c>
      <c r="DB1033" t="s">
        <v>113</v>
      </c>
      <c r="DC1033" t="s">
        <v>121</v>
      </c>
      <c r="DD1033" t="s">
        <v>113</v>
      </c>
    </row>
    <row r="1034" spans="1:113" ht="15" customHeight="1" x14ac:dyDescent="0.25">
      <c r="A1034" t="s">
        <v>9381</v>
      </c>
      <c r="B1034" t="s">
        <v>835</v>
      </c>
      <c r="C1034" s="1">
        <v>44146.831139467591</v>
      </c>
      <c r="D1034" s="1">
        <v>44155</v>
      </c>
      <c r="E1034" t="s">
        <v>113</v>
      </c>
      <c r="F1034" t="s">
        <v>9382</v>
      </c>
      <c r="G1034" t="s">
        <v>12860</v>
      </c>
      <c r="H1034" t="s">
        <v>6112</v>
      </c>
      <c r="I1034">
        <v>2</v>
      </c>
      <c r="K1034" s="1">
        <v>44228</v>
      </c>
      <c r="L1034" s="1">
        <v>44530</v>
      </c>
      <c r="O1034" t="s">
        <v>132</v>
      </c>
      <c r="P1034" t="s">
        <v>9383</v>
      </c>
      <c r="R1034" t="s">
        <v>9384</v>
      </c>
      <c r="T1034" t="s">
        <v>4556</v>
      </c>
      <c r="U1034" t="s">
        <v>426</v>
      </c>
      <c r="V1034" s="3">
        <v>68512</v>
      </c>
      <c r="W1034" t="s">
        <v>117</v>
      </c>
      <c r="Y1034">
        <v>14024236653</v>
      </c>
      <c r="AA1034">
        <v>237990</v>
      </c>
      <c r="AB1034" t="s">
        <v>2879</v>
      </c>
      <c r="AC1034" t="s">
        <v>9385</v>
      </c>
      <c r="AE1034" t="s">
        <v>9386</v>
      </c>
      <c r="AF1034" t="s">
        <v>9384</v>
      </c>
      <c r="AH1034" t="s">
        <v>4556</v>
      </c>
      <c r="AI1034" t="s">
        <v>426</v>
      </c>
      <c r="AJ1034" s="3">
        <v>68512</v>
      </c>
      <c r="AK1034" t="s">
        <v>117</v>
      </c>
      <c r="AM1034">
        <v>14024236653</v>
      </c>
      <c r="AO1034" t="s">
        <v>9387</v>
      </c>
      <c r="AP1034" t="s">
        <v>141</v>
      </c>
      <c r="AQ1034" t="s">
        <v>9388</v>
      </c>
      <c r="AR1034" t="s">
        <v>9389</v>
      </c>
      <c r="AS1034" t="s">
        <v>7014</v>
      </c>
      <c r="AT1034" t="s">
        <v>9390</v>
      </c>
      <c r="AU1034" t="s">
        <v>9391</v>
      </c>
      <c r="AV1034" t="s">
        <v>9392</v>
      </c>
      <c r="AW1034" t="s">
        <v>158</v>
      </c>
      <c r="AX1034" s="3">
        <v>75234</v>
      </c>
      <c r="AY1034" t="s">
        <v>117</v>
      </c>
      <c r="BA1034">
        <v>19722416445</v>
      </c>
      <c r="BC1034" t="s">
        <v>9393</v>
      </c>
      <c r="BD1034" t="s">
        <v>9394</v>
      </c>
      <c r="BE1034" t="s">
        <v>158</v>
      </c>
      <c r="BF1034" t="s">
        <v>402</v>
      </c>
      <c r="BG1034" t="s">
        <v>468</v>
      </c>
      <c r="BH1034" s="1">
        <v>44143.791666666664</v>
      </c>
      <c r="BI1034">
        <v>40</v>
      </c>
      <c r="BJ1034">
        <v>5</v>
      </c>
      <c r="BK1034">
        <v>6</v>
      </c>
      <c r="BL1034">
        <v>6</v>
      </c>
      <c r="BM1034">
        <v>6</v>
      </c>
      <c r="BN1034">
        <v>6</v>
      </c>
      <c r="BO1034">
        <v>6</v>
      </c>
      <c r="BP1034">
        <v>5</v>
      </c>
      <c r="BQ1034" t="str">
        <f>"6:00 AM"</f>
        <v>6:00 AM</v>
      </c>
      <c r="BR1034" t="str">
        <f>"2:30 PM"</f>
        <v>2:30 PM</v>
      </c>
      <c r="BS1034" t="s">
        <v>120</v>
      </c>
      <c r="BT1034">
        <v>0</v>
      </c>
      <c r="BU1034">
        <v>12</v>
      </c>
      <c r="BV1034" t="s">
        <v>121</v>
      </c>
      <c r="BW1034">
        <v>20</v>
      </c>
      <c r="BX1034" s="2" t="s">
        <v>9395</v>
      </c>
      <c r="BY1034" t="s">
        <v>9396</v>
      </c>
      <c r="BZ1034" t="s">
        <v>9397</v>
      </c>
      <c r="CA1034" t="s">
        <v>9398</v>
      </c>
      <c r="CB1034" t="s">
        <v>468</v>
      </c>
      <c r="CC1034" s="3">
        <v>35010</v>
      </c>
      <c r="CD1034" t="s">
        <v>9399</v>
      </c>
      <c r="CE1034" t="s">
        <v>9400</v>
      </c>
      <c r="CF1034" s="4">
        <v>20.61</v>
      </c>
      <c r="CH1034" s="4">
        <v>30.92</v>
      </c>
      <c r="CJ1034" t="s">
        <v>123</v>
      </c>
      <c r="CK1034" t="s">
        <v>9401</v>
      </c>
      <c r="CL1034" t="s">
        <v>9402</v>
      </c>
      <c r="CO1034" t="s">
        <v>124</v>
      </c>
      <c r="CP1034" t="s">
        <v>121</v>
      </c>
      <c r="CQ1034" t="s">
        <v>113</v>
      </c>
      <c r="CR1034" t="s">
        <v>121</v>
      </c>
      <c r="CS1034" t="s">
        <v>113</v>
      </c>
      <c r="CT1034" t="s">
        <v>121</v>
      </c>
      <c r="CU1034" t="s">
        <v>121</v>
      </c>
      <c r="CV1034" t="s">
        <v>9403</v>
      </c>
      <c r="CW1034" t="str">
        <f>"18553006690"</f>
        <v>18553006690</v>
      </c>
      <c r="CX1034" t="s">
        <v>124</v>
      </c>
      <c r="CY1034" t="s">
        <v>9404</v>
      </c>
      <c r="CZ1034" t="s">
        <v>126</v>
      </c>
      <c r="DA1034" t="s">
        <v>113</v>
      </c>
      <c r="DB1034" t="s">
        <v>113</v>
      </c>
      <c r="DC1034" t="s">
        <v>121</v>
      </c>
      <c r="DD1034" t="s">
        <v>113</v>
      </c>
    </row>
    <row r="1035" spans="1:113" ht="15" customHeight="1" x14ac:dyDescent="0.25">
      <c r="A1035" t="s">
        <v>12710</v>
      </c>
      <c r="B1035" t="s">
        <v>835</v>
      </c>
      <c r="C1035" s="1">
        <v>44147.626109375</v>
      </c>
      <c r="D1035" s="1">
        <v>44188</v>
      </c>
      <c r="E1035" t="s">
        <v>113</v>
      </c>
      <c r="F1035" t="s">
        <v>984</v>
      </c>
      <c r="G1035" t="s">
        <v>12798</v>
      </c>
      <c r="H1035" t="s">
        <v>649</v>
      </c>
      <c r="I1035">
        <v>20</v>
      </c>
      <c r="K1035" s="1">
        <v>44237</v>
      </c>
      <c r="L1035" s="1">
        <v>44539</v>
      </c>
      <c r="O1035" t="s">
        <v>132</v>
      </c>
      <c r="P1035" t="s">
        <v>12711</v>
      </c>
      <c r="R1035" t="s">
        <v>11221</v>
      </c>
      <c r="S1035" t="s">
        <v>12712</v>
      </c>
      <c r="T1035" t="s">
        <v>6875</v>
      </c>
      <c r="U1035" t="s">
        <v>158</v>
      </c>
      <c r="V1035" s="3">
        <v>78132</v>
      </c>
      <c r="W1035" t="s">
        <v>117</v>
      </c>
      <c r="Y1035">
        <v>18307084651</v>
      </c>
      <c r="AA1035">
        <v>71399</v>
      </c>
      <c r="AB1035" t="s">
        <v>12713</v>
      </c>
      <c r="AC1035" t="s">
        <v>8170</v>
      </c>
      <c r="AE1035" t="s">
        <v>263</v>
      </c>
      <c r="AF1035" t="s">
        <v>11221</v>
      </c>
      <c r="AG1035" t="s">
        <v>12712</v>
      </c>
      <c r="AH1035" t="s">
        <v>6875</v>
      </c>
      <c r="AI1035" t="s">
        <v>158</v>
      </c>
      <c r="AJ1035" s="3">
        <v>78132</v>
      </c>
      <c r="AK1035" t="s">
        <v>117</v>
      </c>
      <c r="AM1035">
        <v>18307084651</v>
      </c>
      <c r="AO1035" t="s">
        <v>12714</v>
      </c>
      <c r="AP1035" t="s">
        <v>239</v>
      </c>
      <c r="AQ1035" t="s">
        <v>991</v>
      </c>
      <c r="AR1035" t="s">
        <v>992</v>
      </c>
      <c r="AS1035" t="s">
        <v>993</v>
      </c>
      <c r="AT1035" t="s">
        <v>994</v>
      </c>
      <c r="AU1035" t="s">
        <v>995</v>
      </c>
      <c r="AV1035" t="s">
        <v>996</v>
      </c>
      <c r="AW1035" t="s">
        <v>158</v>
      </c>
      <c r="AX1035" s="3">
        <v>78550</v>
      </c>
      <c r="AY1035" t="s">
        <v>117</v>
      </c>
      <c r="AZ1035" t="s">
        <v>124</v>
      </c>
      <c r="BA1035">
        <v>19564408720</v>
      </c>
      <c r="BB1035">
        <v>0</v>
      </c>
      <c r="BC1035" t="s">
        <v>1143</v>
      </c>
      <c r="BD1035" t="s">
        <v>998</v>
      </c>
      <c r="BG1035" t="s">
        <v>158</v>
      </c>
      <c r="BH1035" s="1">
        <v>44146.791666666664</v>
      </c>
      <c r="BI1035">
        <v>40</v>
      </c>
      <c r="BJ1035">
        <v>8</v>
      </c>
      <c r="BK1035">
        <v>0</v>
      </c>
      <c r="BL1035">
        <v>0</v>
      </c>
      <c r="BM1035">
        <v>8</v>
      </c>
      <c r="BN1035">
        <v>8</v>
      </c>
      <c r="BO1035">
        <v>8</v>
      </c>
      <c r="BP1035">
        <v>8</v>
      </c>
      <c r="BQ1035" t="str">
        <f>"1:00 PM"</f>
        <v>1:00 PM</v>
      </c>
      <c r="BR1035" t="str">
        <f>"10:00 PM"</f>
        <v>10:00 PM</v>
      </c>
      <c r="BS1035" t="s">
        <v>120</v>
      </c>
      <c r="BT1035">
        <v>0</v>
      </c>
      <c r="BU1035">
        <v>0</v>
      </c>
      <c r="BV1035" t="s">
        <v>113</v>
      </c>
      <c r="BW1035">
        <v>0</v>
      </c>
      <c r="BX1035" t="s">
        <v>999</v>
      </c>
      <c r="BY1035" t="s">
        <v>11221</v>
      </c>
      <c r="CA1035" t="s">
        <v>6875</v>
      </c>
      <c r="CB1035" t="s">
        <v>158</v>
      </c>
      <c r="CC1035" s="3">
        <v>78132</v>
      </c>
      <c r="CD1035" t="s">
        <v>11225</v>
      </c>
      <c r="CE1035" t="s">
        <v>2198</v>
      </c>
      <c r="CF1035" s="4">
        <v>9.8699999999999992</v>
      </c>
      <c r="CG1035" s="4">
        <v>14</v>
      </c>
      <c r="CJ1035" t="s">
        <v>123</v>
      </c>
      <c r="CK1035" t="s">
        <v>1004</v>
      </c>
      <c r="CL1035" t="s">
        <v>12715</v>
      </c>
      <c r="CO1035" t="s">
        <v>124</v>
      </c>
      <c r="CP1035" t="s">
        <v>121</v>
      </c>
      <c r="CQ1035" t="s">
        <v>121</v>
      </c>
      <c r="CR1035" t="s">
        <v>113</v>
      </c>
      <c r="CS1035" t="s">
        <v>121</v>
      </c>
      <c r="CT1035" t="s">
        <v>121</v>
      </c>
      <c r="CU1035" t="s">
        <v>121</v>
      </c>
      <c r="CV1035" t="s">
        <v>2449</v>
      </c>
      <c r="CW1035" t="str">
        <f>"18307084651"</f>
        <v>18307084651</v>
      </c>
      <c r="CX1035" t="s">
        <v>12714</v>
      </c>
      <c r="CY1035" t="s">
        <v>124</v>
      </c>
      <c r="CZ1035" t="s">
        <v>126</v>
      </c>
      <c r="DA1035" t="s">
        <v>113</v>
      </c>
      <c r="DB1035" t="s">
        <v>121</v>
      </c>
      <c r="DC1035" t="s">
        <v>121</v>
      </c>
      <c r="DD1035" t="s">
        <v>113</v>
      </c>
    </row>
    <row r="1036" spans="1:113" ht="15" customHeight="1" x14ac:dyDescent="0.25">
      <c r="A1036" t="s">
        <v>10275</v>
      </c>
      <c r="B1036" t="s">
        <v>835</v>
      </c>
      <c r="C1036" s="1">
        <v>44148.662485416666</v>
      </c>
      <c r="D1036" s="1">
        <v>44174</v>
      </c>
      <c r="E1036" t="s">
        <v>113</v>
      </c>
      <c r="F1036" t="s">
        <v>587</v>
      </c>
      <c r="G1036" t="s">
        <v>12786</v>
      </c>
      <c r="H1036" t="s">
        <v>131</v>
      </c>
      <c r="I1036">
        <v>8</v>
      </c>
      <c r="K1036" s="1">
        <v>44228</v>
      </c>
      <c r="L1036" s="1">
        <v>44500</v>
      </c>
      <c r="O1036" t="s">
        <v>115</v>
      </c>
      <c r="P1036" t="s">
        <v>10276</v>
      </c>
      <c r="R1036" t="s">
        <v>10277</v>
      </c>
      <c r="T1036" t="s">
        <v>10278</v>
      </c>
      <c r="U1036" t="s">
        <v>158</v>
      </c>
      <c r="V1036" s="3">
        <v>76009</v>
      </c>
      <c r="W1036" t="s">
        <v>117</v>
      </c>
      <c r="Y1036">
        <v>18174541330</v>
      </c>
      <c r="AA1036">
        <v>56173</v>
      </c>
      <c r="AB1036" t="s">
        <v>10279</v>
      </c>
      <c r="AC1036" t="s">
        <v>879</v>
      </c>
      <c r="AE1036" t="s">
        <v>161</v>
      </c>
      <c r="AF1036" t="s">
        <v>10277</v>
      </c>
      <c r="AH1036" t="s">
        <v>10278</v>
      </c>
      <c r="AI1036" t="s">
        <v>158</v>
      </c>
      <c r="AJ1036" s="3">
        <v>76009</v>
      </c>
      <c r="AK1036" t="s">
        <v>117</v>
      </c>
      <c r="AM1036">
        <v>18174541330</v>
      </c>
      <c r="AO1036" t="s">
        <v>124</v>
      </c>
      <c r="AP1036" t="s">
        <v>239</v>
      </c>
      <c r="AQ1036" t="s">
        <v>10280</v>
      </c>
      <c r="AR1036" t="s">
        <v>637</v>
      </c>
      <c r="AT1036" t="s">
        <v>7399</v>
      </c>
      <c r="AV1036" t="s">
        <v>7400</v>
      </c>
      <c r="AW1036" t="s">
        <v>158</v>
      </c>
      <c r="AX1036" s="3">
        <v>75442</v>
      </c>
      <c r="AY1036" t="s">
        <v>117</v>
      </c>
      <c r="BA1036">
        <v>14692388392</v>
      </c>
      <c r="BC1036" t="s">
        <v>10281</v>
      </c>
      <c r="BD1036" t="s">
        <v>7402</v>
      </c>
      <c r="BG1036" t="s">
        <v>158</v>
      </c>
      <c r="BH1036" s="1">
        <v>44147.791666666664</v>
      </c>
      <c r="BI1036">
        <v>40</v>
      </c>
      <c r="BJ1036">
        <v>0</v>
      </c>
      <c r="BK1036">
        <v>8</v>
      </c>
      <c r="BL1036">
        <v>8</v>
      </c>
      <c r="BM1036">
        <v>8</v>
      </c>
      <c r="BN1036">
        <v>8</v>
      </c>
      <c r="BO1036">
        <v>8</v>
      </c>
      <c r="BP1036">
        <v>0</v>
      </c>
      <c r="BQ1036" t="str">
        <f>"7:00 AM"</f>
        <v>7:00 AM</v>
      </c>
      <c r="BR1036" t="str">
        <f>"4:00 PM"</f>
        <v>4:00 PM</v>
      </c>
      <c r="BS1036" t="s">
        <v>120</v>
      </c>
      <c r="BT1036">
        <v>0</v>
      </c>
      <c r="BU1036">
        <v>0</v>
      </c>
      <c r="BV1036" t="s">
        <v>113</v>
      </c>
      <c r="BW1036">
        <v>0</v>
      </c>
      <c r="BX1036" t="s">
        <v>170</v>
      </c>
      <c r="BY1036" t="s">
        <v>10277</v>
      </c>
      <c r="CA1036" t="s">
        <v>10278</v>
      </c>
      <c r="CB1036" t="s">
        <v>158</v>
      </c>
      <c r="CC1036" s="3">
        <v>76009</v>
      </c>
      <c r="CD1036" t="s">
        <v>3754</v>
      </c>
      <c r="CE1036" t="s">
        <v>1090</v>
      </c>
      <c r="CF1036" s="4">
        <v>15.23</v>
      </c>
      <c r="CH1036" s="4">
        <v>22.85</v>
      </c>
      <c r="CJ1036" t="s">
        <v>123</v>
      </c>
      <c r="CK1036" t="s">
        <v>7405</v>
      </c>
      <c r="CL1036" t="s">
        <v>10282</v>
      </c>
      <c r="CO1036" t="s">
        <v>124</v>
      </c>
      <c r="CP1036" t="s">
        <v>121</v>
      </c>
      <c r="CQ1036" t="s">
        <v>121</v>
      </c>
      <c r="CR1036" t="s">
        <v>121</v>
      </c>
      <c r="CS1036" t="s">
        <v>121</v>
      </c>
      <c r="CT1036" t="s">
        <v>121</v>
      </c>
      <c r="CU1036" t="s">
        <v>113</v>
      </c>
      <c r="CV1036" t="s">
        <v>170</v>
      </c>
      <c r="CW1036" t="str">
        <f>"18174541330"</f>
        <v>18174541330</v>
      </c>
      <c r="CX1036" t="s">
        <v>124</v>
      </c>
      <c r="CY1036" t="s">
        <v>1094</v>
      </c>
      <c r="CZ1036" t="s">
        <v>126</v>
      </c>
      <c r="DA1036" t="s">
        <v>113</v>
      </c>
      <c r="DB1036" t="s">
        <v>113</v>
      </c>
      <c r="DC1036" t="s">
        <v>121</v>
      </c>
      <c r="DD1036" t="s">
        <v>113</v>
      </c>
    </row>
    <row r="1037" spans="1:113" ht="15" customHeight="1" x14ac:dyDescent="0.25">
      <c r="A1037" t="s">
        <v>12107</v>
      </c>
      <c r="B1037" t="s">
        <v>129</v>
      </c>
      <c r="C1037" s="1">
        <v>44148.685794212965</v>
      </c>
      <c r="D1037" s="1">
        <v>44188</v>
      </c>
      <c r="E1037" t="s">
        <v>113</v>
      </c>
      <c r="F1037" t="s">
        <v>587</v>
      </c>
      <c r="G1037" t="s">
        <v>12786</v>
      </c>
      <c r="H1037" t="s">
        <v>131</v>
      </c>
      <c r="I1037">
        <v>15</v>
      </c>
      <c r="J1037">
        <v>15</v>
      </c>
      <c r="K1037" s="1">
        <v>44228</v>
      </c>
      <c r="L1037" s="1">
        <v>44530</v>
      </c>
      <c r="M1037" s="1">
        <v>44228</v>
      </c>
      <c r="N1037" s="1">
        <v>44530</v>
      </c>
      <c r="O1037" t="s">
        <v>115</v>
      </c>
      <c r="P1037" t="s">
        <v>12108</v>
      </c>
      <c r="Q1037" t="s">
        <v>12109</v>
      </c>
      <c r="R1037" t="s">
        <v>12110</v>
      </c>
      <c r="S1037" t="s">
        <v>124</v>
      </c>
      <c r="T1037" t="s">
        <v>2869</v>
      </c>
      <c r="U1037" t="s">
        <v>522</v>
      </c>
      <c r="V1037" s="3">
        <v>73049</v>
      </c>
      <c r="W1037" t="s">
        <v>117</v>
      </c>
      <c r="X1037" t="s">
        <v>124</v>
      </c>
      <c r="Y1037">
        <v>14057715300</v>
      </c>
      <c r="AA1037">
        <v>561730</v>
      </c>
      <c r="AB1037" t="s">
        <v>12111</v>
      </c>
      <c r="AC1037" t="s">
        <v>12112</v>
      </c>
      <c r="AD1037" t="s">
        <v>931</v>
      </c>
      <c r="AE1037" t="s">
        <v>5888</v>
      </c>
      <c r="AF1037" t="s">
        <v>12110</v>
      </c>
      <c r="AG1037" t="s">
        <v>124</v>
      </c>
      <c r="AH1037" t="s">
        <v>2869</v>
      </c>
      <c r="AI1037" t="s">
        <v>522</v>
      </c>
      <c r="AJ1037" s="3">
        <v>73049</v>
      </c>
      <c r="AK1037" t="s">
        <v>117</v>
      </c>
      <c r="AL1037" t="s">
        <v>124</v>
      </c>
      <c r="AM1037">
        <v>14057715300</v>
      </c>
      <c r="AO1037" t="s">
        <v>12113</v>
      </c>
      <c r="AP1037" t="s">
        <v>239</v>
      </c>
      <c r="AQ1037" t="s">
        <v>1762</v>
      </c>
      <c r="AR1037" t="s">
        <v>1763</v>
      </c>
      <c r="AS1037" t="s">
        <v>124</v>
      </c>
      <c r="AT1037" t="s">
        <v>2824</v>
      </c>
      <c r="AU1037" t="s">
        <v>124</v>
      </c>
      <c r="AV1037" t="s">
        <v>1368</v>
      </c>
      <c r="AW1037" t="s">
        <v>158</v>
      </c>
      <c r="AX1037" s="3">
        <v>77414</v>
      </c>
      <c r="AY1037" t="s">
        <v>117</v>
      </c>
      <c r="AZ1037" t="s">
        <v>124</v>
      </c>
      <c r="BA1037">
        <v>19792457577</v>
      </c>
      <c r="BB1037">
        <v>110</v>
      </c>
      <c r="BC1037" t="s">
        <v>1765</v>
      </c>
      <c r="BD1037" t="s">
        <v>1370</v>
      </c>
      <c r="BG1037" t="s">
        <v>522</v>
      </c>
      <c r="BH1037" s="1">
        <v>44147.791666666664</v>
      </c>
      <c r="BI1037">
        <v>40</v>
      </c>
      <c r="BJ1037">
        <v>0</v>
      </c>
      <c r="BK1037">
        <v>8</v>
      </c>
      <c r="BL1037">
        <v>8</v>
      </c>
      <c r="BM1037">
        <v>8</v>
      </c>
      <c r="BN1037">
        <v>8</v>
      </c>
      <c r="BO1037">
        <v>8</v>
      </c>
      <c r="BP1037">
        <v>0</v>
      </c>
      <c r="BQ1037" t="str">
        <f>"8:00 AM"</f>
        <v>8:00 AM</v>
      </c>
      <c r="BR1037" t="str">
        <f>"5:00 PM"</f>
        <v>5:00 PM</v>
      </c>
      <c r="BS1037" t="s">
        <v>120</v>
      </c>
      <c r="BT1037">
        <v>0</v>
      </c>
      <c r="BU1037">
        <v>0</v>
      </c>
      <c r="BV1037" t="s">
        <v>113</v>
      </c>
      <c r="BW1037">
        <v>0</v>
      </c>
      <c r="BX1037" s="2" t="s">
        <v>12114</v>
      </c>
      <c r="BY1037" t="s">
        <v>12110</v>
      </c>
      <c r="BZ1037" t="s">
        <v>124</v>
      </c>
      <c r="CA1037" t="s">
        <v>2869</v>
      </c>
      <c r="CB1037" t="s">
        <v>522</v>
      </c>
      <c r="CC1037" s="3">
        <v>73049</v>
      </c>
      <c r="CD1037" t="s">
        <v>1768</v>
      </c>
      <c r="CE1037" t="s">
        <v>1769</v>
      </c>
      <c r="CF1037" s="4">
        <v>13.92</v>
      </c>
      <c r="CH1037" s="4">
        <v>20.88</v>
      </c>
      <c r="CJ1037" t="s">
        <v>123</v>
      </c>
      <c r="CK1037" t="s">
        <v>12115</v>
      </c>
      <c r="CL1037" t="s">
        <v>12116</v>
      </c>
      <c r="CO1037" t="s">
        <v>124</v>
      </c>
      <c r="CP1037" t="s">
        <v>121</v>
      </c>
      <c r="CQ1037" t="s">
        <v>121</v>
      </c>
      <c r="CR1037" t="s">
        <v>121</v>
      </c>
      <c r="CS1037" t="s">
        <v>121</v>
      </c>
      <c r="CT1037" t="s">
        <v>121</v>
      </c>
      <c r="CU1037" t="s">
        <v>113</v>
      </c>
      <c r="CV1037" t="s">
        <v>1772</v>
      </c>
      <c r="CW1037" t="str">
        <f>"14057715300"</f>
        <v>14057715300</v>
      </c>
      <c r="CX1037" t="s">
        <v>12113</v>
      </c>
      <c r="CY1037" t="s">
        <v>124</v>
      </c>
      <c r="CZ1037" t="s">
        <v>126</v>
      </c>
      <c r="DA1037" t="s">
        <v>113</v>
      </c>
      <c r="DB1037" t="s">
        <v>113</v>
      </c>
      <c r="DC1037" t="s">
        <v>121</v>
      </c>
      <c r="DD1037" t="s">
        <v>113</v>
      </c>
    </row>
    <row r="1038" spans="1:113" ht="15" customHeight="1" x14ac:dyDescent="0.25">
      <c r="A1038" t="s">
        <v>6020</v>
      </c>
      <c r="B1038" t="s">
        <v>835</v>
      </c>
      <c r="C1038" s="1">
        <v>44148.703325347225</v>
      </c>
      <c r="D1038" s="1">
        <v>44188</v>
      </c>
      <c r="E1038" t="s">
        <v>113</v>
      </c>
      <c r="F1038" t="s">
        <v>3275</v>
      </c>
      <c r="G1038" t="s">
        <v>12810</v>
      </c>
      <c r="H1038" t="s">
        <v>1675</v>
      </c>
      <c r="I1038">
        <v>15</v>
      </c>
      <c r="K1038" s="1">
        <v>44223</v>
      </c>
      <c r="L1038" s="1">
        <v>44515</v>
      </c>
      <c r="O1038" t="s">
        <v>132</v>
      </c>
      <c r="P1038" t="s">
        <v>6021</v>
      </c>
      <c r="R1038" t="s">
        <v>6022</v>
      </c>
      <c r="T1038" t="s">
        <v>1678</v>
      </c>
      <c r="U1038" t="s">
        <v>234</v>
      </c>
      <c r="V1038" s="3">
        <v>34243</v>
      </c>
      <c r="W1038" t="s">
        <v>117</v>
      </c>
      <c r="Y1038">
        <v>19416504094</v>
      </c>
      <c r="Z1038">
        <v>0</v>
      </c>
      <c r="AA1038">
        <v>71399</v>
      </c>
      <c r="AB1038" t="s">
        <v>6023</v>
      </c>
      <c r="AC1038" t="s">
        <v>4114</v>
      </c>
      <c r="AE1038" t="s">
        <v>161</v>
      </c>
      <c r="AF1038" t="s">
        <v>6022</v>
      </c>
      <c r="AH1038" t="s">
        <v>1678</v>
      </c>
      <c r="AI1038" t="s">
        <v>234</v>
      </c>
      <c r="AJ1038" s="3">
        <v>34243</v>
      </c>
      <c r="AK1038" t="s">
        <v>117</v>
      </c>
      <c r="AM1038">
        <v>19416504094</v>
      </c>
      <c r="AN1038">
        <v>0</v>
      </c>
      <c r="AO1038" t="s">
        <v>6024</v>
      </c>
      <c r="AP1038" t="s">
        <v>239</v>
      </c>
      <c r="AQ1038" t="s">
        <v>991</v>
      </c>
      <c r="AR1038" t="s">
        <v>992</v>
      </c>
      <c r="AS1038" t="s">
        <v>993</v>
      </c>
      <c r="AT1038" t="s">
        <v>994</v>
      </c>
      <c r="AU1038" t="s">
        <v>995</v>
      </c>
      <c r="AV1038" t="s">
        <v>996</v>
      </c>
      <c r="AW1038" t="s">
        <v>158</v>
      </c>
      <c r="AX1038" s="3">
        <v>78550</v>
      </c>
      <c r="AY1038" t="s">
        <v>117</v>
      </c>
      <c r="AZ1038" t="s">
        <v>124</v>
      </c>
      <c r="BA1038">
        <v>19564408720</v>
      </c>
      <c r="BB1038">
        <v>0</v>
      </c>
      <c r="BC1038" t="s">
        <v>1143</v>
      </c>
      <c r="BD1038" t="s">
        <v>998</v>
      </c>
      <c r="BG1038" t="s">
        <v>234</v>
      </c>
      <c r="BH1038" s="1">
        <v>44147.791666666664</v>
      </c>
      <c r="BI1038">
        <v>40</v>
      </c>
      <c r="BJ1038">
        <v>8</v>
      </c>
      <c r="BK1038">
        <v>0</v>
      </c>
      <c r="BL1038">
        <v>0</v>
      </c>
      <c r="BM1038">
        <v>8</v>
      </c>
      <c r="BN1038">
        <v>8</v>
      </c>
      <c r="BO1038">
        <v>8</v>
      </c>
      <c r="BP1038">
        <v>8</v>
      </c>
      <c r="BQ1038" t="str">
        <f>"1:00 PM"</f>
        <v>1:00 PM</v>
      </c>
      <c r="BR1038" t="str">
        <f>"10:00 PM"</f>
        <v>10:00 PM</v>
      </c>
      <c r="BS1038" t="s">
        <v>120</v>
      </c>
      <c r="BT1038">
        <v>0</v>
      </c>
      <c r="BU1038">
        <v>0</v>
      </c>
      <c r="BV1038" t="s">
        <v>113</v>
      </c>
      <c r="BW1038">
        <v>0</v>
      </c>
      <c r="BX1038" t="s">
        <v>999</v>
      </c>
      <c r="BY1038" t="s">
        <v>6022</v>
      </c>
      <c r="CA1038" t="s">
        <v>1678</v>
      </c>
      <c r="CB1038" t="s">
        <v>234</v>
      </c>
      <c r="CC1038" s="3">
        <v>34243</v>
      </c>
      <c r="CD1038" t="s">
        <v>1682</v>
      </c>
      <c r="CE1038" t="s">
        <v>1683</v>
      </c>
      <c r="CF1038" s="4">
        <v>8.74</v>
      </c>
      <c r="CG1038" s="4">
        <v>12.97</v>
      </c>
      <c r="CH1038" s="4">
        <v>0</v>
      </c>
      <c r="CI1038" s="4">
        <v>0</v>
      </c>
      <c r="CJ1038" t="s">
        <v>123</v>
      </c>
      <c r="CK1038" t="s">
        <v>1004</v>
      </c>
      <c r="CL1038" t="s">
        <v>6025</v>
      </c>
      <c r="CO1038" t="s">
        <v>124</v>
      </c>
      <c r="CP1038" t="s">
        <v>121</v>
      </c>
      <c r="CQ1038" t="s">
        <v>121</v>
      </c>
      <c r="CR1038" t="s">
        <v>113</v>
      </c>
      <c r="CS1038" t="s">
        <v>121</v>
      </c>
      <c r="CT1038" t="s">
        <v>121</v>
      </c>
      <c r="CU1038" t="s">
        <v>121</v>
      </c>
      <c r="CV1038" t="s">
        <v>6026</v>
      </c>
      <c r="CW1038" t="str">
        <f>"19416504094"</f>
        <v>19416504094</v>
      </c>
      <c r="CX1038" t="s">
        <v>6024</v>
      </c>
      <c r="CY1038" t="s">
        <v>124</v>
      </c>
      <c r="CZ1038" t="s">
        <v>126</v>
      </c>
      <c r="DA1038" t="s">
        <v>113</v>
      </c>
      <c r="DB1038" t="s">
        <v>121</v>
      </c>
      <c r="DC1038" t="s">
        <v>121</v>
      </c>
      <c r="DD1038" t="s">
        <v>113</v>
      </c>
    </row>
    <row r="1039" spans="1:113" ht="15" customHeight="1" x14ac:dyDescent="0.25">
      <c r="A1039" t="s">
        <v>1615</v>
      </c>
      <c r="B1039" t="s">
        <v>852</v>
      </c>
      <c r="C1039" s="1">
        <v>44148.837224305556</v>
      </c>
      <c r="D1039" s="1">
        <v>44180</v>
      </c>
      <c r="E1039" t="s">
        <v>113</v>
      </c>
      <c r="F1039" t="s">
        <v>1616</v>
      </c>
      <c r="G1039" t="s">
        <v>12809</v>
      </c>
      <c r="H1039" t="s">
        <v>1617</v>
      </c>
      <c r="I1039">
        <v>1</v>
      </c>
      <c r="K1039" s="1">
        <v>44228</v>
      </c>
      <c r="L1039" s="1">
        <v>44501</v>
      </c>
      <c r="O1039" t="s">
        <v>115</v>
      </c>
      <c r="P1039" t="s">
        <v>1618</v>
      </c>
      <c r="R1039" t="s">
        <v>1619</v>
      </c>
      <c r="T1039" t="s">
        <v>1620</v>
      </c>
      <c r="U1039" t="s">
        <v>1621</v>
      </c>
      <c r="V1039" s="3">
        <v>58727</v>
      </c>
      <c r="W1039" t="s">
        <v>117</v>
      </c>
      <c r="Y1039">
        <v>17019394532</v>
      </c>
      <c r="AA1039">
        <v>811111</v>
      </c>
      <c r="AB1039" t="s">
        <v>1622</v>
      </c>
      <c r="AC1039" t="s">
        <v>1623</v>
      </c>
      <c r="AD1039" t="s">
        <v>1624</v>
      </c>
      <c r="AE1039" t="s">
        <v>496</v>
      </c>
      <c r="AF1039" t="s">
        <v>1625</v>
      </c>
      <c r="AG1039" t="s">
        <v>1626</v>
      </c>
      <c r="AH1039" t="s">
        <v>1627</v>
      </c>
      <c r="AI1039" t="s">
        <v>1161</v>
      </c>
      <c r="AJ1039" s="3">
        <v>98661</v>
      </c>
      <c r="AK1039" t="s">
        <v>117</v>
      </c>
      <c r="AM1039">
        <v>13607355996</v>
      </c>
      <c r="AO1039" t="s">
        <v>1628</v>
      </c>
      <c r="AP1039" t="s">
        <v>141</v>
      </c>
      <c r="AQ1039" t="s">
        <v>1629</v>
      </c>
      <c r="AR1039" t="s">
        <v>1630</v>
      </c>
      <c r="AS1039" t="s">
        <v>195</v>
      </c>
      <c r="AT1039" t="s">
        <v>1631</v>
      </c>
      <c r="AU1039" t="s">
        <v>214</v>
      </c>
      <c r="AV1039" t="s">
        <v>1632</v>
      </c>
      <c r="AW1039" t="s">
        <v>182</v>
      </c>
      <c r="AX1039" s="3">
        <v>97232</v>
      </c>
      <c r="AY1039" t="s">
        <v>117</v>
      </c>
      <c r="AZ1039" t="s">
        <v>214</v>
      </c>
      <c r="BA1039">
        <v>18666919894</v>
      </c>
      <c r="BC1039" t="s">
        <v>1633</v>
      </c>
      <c r="BD1039" t="s">
        <v>1634</v>
      </c>
      <c r="BE1039" t="s">
        <v>182</v>
      </c>
      <c r="BF1039" t="s">
        <v>1635</v>
      </c>
      <c r="BG1039" t="s">
        <v>1621</v>
      </c>
      <c r="BH1039" s="1">
        <v>44147.791666666664</v>
      </c>
      <c r="BI1039">
        <v>48</v>
      </c>
      <c r="BJ1039">
        <v>0</v>
      </c>
      <c r="BK1039">
        <v>8</v>
      </c>
      <c r="BL1039">
        <v>8</v>
      </c>
      <c r="BM1039">
        <v>8</v>
      </c>
      <c r="BN1039">
        <v>8</v>
      </c>
      <c r="BO1039">
        <v>8</v>
      </c>
      <c r="BP1039">
        <v>8</v>
      </c>
      <c r="BQ1039" t="str">
        <f>"7:00 AM"</f>
        <v>7:00 AM</v>
      </c>
      <c r="BR1039" t="str">
        <f>"3:30 PM"</f>
        <v>3:30 PM</v>
      </c>
      <c r="BS1039" t="s">
        <v>526</v>
      </c>
      <c r="BT1039">
        <v>24</v>
      </c>
      <c r="BU1039">
        <v>48</v>
      </c>
      <c r="BV1039" t="s">
        <v>113</v>
      </c>
      <c r="BW1039">
        <v>0</v>
      </c>
      <c r="BX1039" s="2" t="s">
        <v>1636</v>
      </c>
      <c r="BY1039" t="s">
        <v>1619</v>
      </c>
      <c r="CA1039" t="s">
        <v>1620</v>
      </c>
      <c r="CB1039" t="s">
        <v>1621</v>
      </c>
      <c r="CC1039" s="3">
        <v>58727</v>
      </c>
      <c r="CD1039" t="s">
        <v>1637</v>
      </c>
      <c r="CE1039" t="s">
        <v>1638</v>
      </c>
      <c r="CF1039" s="4">
        <v>28.64</v>
      </c>
      <c r="CG1039" s="4">
        <v>30</v>
      </c>
      <c r="CH1039" s="4">
        <v>42.96</v>
      </c>
      <c r="CI1039" s="4">
        <v>45</v>
      </c>
      <c r="CJ1039" t="s">
        <v>123</v>
      </c>
      <c r="CL1039" t="s">
        <v>1639</v>
      </c>
      <c r="CO1039" t="s">
        <v>124</v>
      </c>
      <c r="CP1039" t="s">
        <v>113</v>
      </c>
      <c r="CQ1039" t="s">
        <v>121</v>
      </c>
      <c r="CR1039" t="s">
        <v>121</v>
      </c>
      <c r="CS1039" t="s">
        <v>121</v>
      </c>
      <c r="CT1039" t="s">
        <v>121</v>
      </c>
      <c r="CU1039" t="s">
        <v>121</v>
      </c>
      <c r="CV1039" t="s">
        <v>1640</v>
      </c>
      <c r="CW1039" t="str">
        <f>"17019394532"</f>
        <v>17019394532</v>
      </c>
      <c r="CX1039" t="s">
        <v>1628</v>
      </c>
      <c r="CY1039" t="s">
        <v>1641</v>
      </c>
      <c r="CZ1039" t="s">
        <v>126</v>
      </c>
      <c r="DA1039" t="s">
        <v>113</v>
      </c>
      <c r="DB1039" t="s">
        <v>113</v>
      </c>
      <c r="DC1039" t="s">
        <v>121</v>
      </c>
      <c r="DD1039" t="s">
        <v>113</v>
      </c>
    </row>
    <row r="1040" spans="1:113" ht="15" customHeight="1" x14ac:dyDescent="0.25">
      <c r="A1040" t="s">
        <v>8120</v>
      </c>
      <c r="B1040" t="s">
        <v>1009</v>
      </c>
      <c r="C1040" s="1">
        <v>44149.356835416664</v>
      </c>
      <c r="D1040" s="1">
        <v>44186</v>
      </c>
      <c r="E1040" t="s">
        <v>113</v>
      </c>
      <c r="F1040" t="s">
        <v>8121</v>
      </c>
      <c r="G1040" t="s">
        <v>12798</v>
      </c>
      <c r="H1040" t="s">
        <v>649</v>
      </c>
      <c r="I1040">
        <v>20</v>
      </c>
      <c r="J1040">
        <v>20</v>
      </c>
      <c r="K1040" s="1">
        <v>44239</v>
      </c>
      <c r="L1040" s="1">
        <v>44541</v>
      </c>
      <c r="M1040" s="1">
        <v>44239</v>
      </c>
      <c r="N1040" s="1">
        <v>44541</v>
      </c>
      <c r="O1040" t="s">
        <v>132</v>
      </c>
      <c r="P1040" t="s">
        <v>8122</v>
      </c>
      <c r="Q1040" t="s">
        <v>8123</v>
      </c>
      <c r="R1040" t="s">
        <v>8124</v>
      </c>
      <c r="T1040" t="s">
        <v>8125</v>
      </c>
      <c r="U1040" t="s">
        <v>158</v>
      </c>
      <c r="V1040" s="3">
        <v>78537</v>
      </c>
      <c r="W1040" t="s">
        <v>117</v>
      </c>
      <c r="Y1040">
        <v>19564612332</v>
      </c>
      <c r="AA1040">
        <v>71399</v>
      </c>
      <c r="AB1040" t="s">
        <v>7601</v>
      </c>
      <c r="AC1040" t="s">
        <v>3354</v>
      </c>
      <c r="AE1040" t="s">
        <v>207</v>
      </c>
      <c r="AF1040" t="s">
        <v>8124</v>
      </c>
      <c r="AH1040" t="s">
        <v>8125</v>
      </c>
      <c r="AI1040" t="s">
        <v>158</v>
      </c>
      <c r="AJ1040" s="3">
        <v>78537</v>
      </c>
      <c r="AK1040" t="s">
        <v>117</v>
      </c>
      <c r="AM1040">
        <v>19565458270</v>
      </c>
      <c r="AO1040" t="s">
        <v>8126</v>
      </c>
      <c r="AP1040" t="s">
        <v>239</v>
      </c>
      <c r="AQ1040" t="s">
        <v>991</v>
      </c>
      <c r="AR1040" t="s">
        <v>992</v>
      </c>
      <c r="AS1040" t="s">
        <v>993</v>
      </c>
      <c r="AT1040" t="s">
        <v>994</v>
      </c>
      <c r="AU1040" t="s">
        <v>995</v>
      </c>
      <c r="AV1040" t="s">
        <v>996</v>
      </c>
      <c r="AW1040" t="s">
        <v>158</v>
      </c>
      <c r="AX1040" s="3">
        <v>78550</v>
      </c>
      <c r="AY1040" t="s">
        <v>117</v>
      </c>
      <c r="AZ1040" t="s">
        <v>124</v>
      </c>
      <c r="BA1040">
        <v>19564408720</v>
      </c>
      <c r="BB1040">
        <v>0</v>
      </c>
      <c r="BC1040" t="s">
        <v>1143</v>
      </c>
      <c r="BD1040" t="s">
        <v>998</v>
      </c>
      <c r="BG1040" t="s">
        <v>158</v>
      </c>
      <c r="BH1040" s="1">
        <v>44148.791666666664</v>
      </c>
      <c r="BI1040">
        <v>40</v>
      </c>
      <c r="BJ1040">
        <v>8</v>
      </c>
      <c r="BK1040">
        <v>0</v>
      </c>
      <c r="BL1040">
        <v>0</v>
      </c>
      <c r="BM1040">
        <v>8</v>
      </c>
      <c r="BN1040">
        <v>8</v>
      </c>
      <c r="BO1040">
        <v>8</v>
      </c>
      <c r="BP1040">
        <v>8</v>
      </c>
      <c r="BQ1040" t="str">
        <f>"1:00 PM"</f>
        <v>1:00 PM</v>
      </c>
      <c r="BR1040" t="str">
        <f>"10:00 PM"</f>
        <v>10:00 PM</v>
      </c>
      <c r="BS1040" t="s">
        <v>120</v>
      </c>
      <c r="BT1040">
        <v>0</v>
      </c>
      <c r="BU1040">
        <v>0</v>
      </c>
      <c r="BV1040" t="s">
        <v>113</v>
      </c>
      <c r="BW1040">
        <v>0</v>
      </c>
      <c r="BX1040" s="2" t="s">
        <v>8127</v>
      </c>
      <c r="BY1040" t="s">
        <v>8124</v>
      </c>
      <c r="CA1040" t="s">
        <v>8125</v>
      </c>
      <c r="CB1040" t="s">
        <v>158</v>
      </c>
      <c r="CC1040" s="3">
        <v>78537</v>
      </c>
      <c r="CD1040" t="s">
        <v>4936</v>
      </c>
      <c r="CE1040" t="s">
        <v>4937</v>
      </c>
      <c r="CF1040" s="4">
        <v>9.84</v>
      </c>
      <c r="CG1040" s="4">
        <v>13.08</v>
      </c>
      <c r="CJ1040" t="s">
        <v>123</v>
      </c>
      <c r="CK1040" t="s">
        <v>1004</v>
      </c>
      <c r="CL1040" t="s">
        <v>8128</v>
      </c>
      <c r="CO1040" t="s">
        <v>124</v>
      </c>
      <c r="CP1040" t="s">
        <v>121</v>
      </c>
      <c r="CQ1040" t="s">
        <v>121</v>
      </c>
      <c r="CR1040" t="s">
        <v>113</v>
      </c>
      <c r="CS1040" t="s">
        <v>121</v>
      </c>
      <c r="CT1040" t="s">
        <v>121</v>
      </c>
      <c r="CU1040" t="s">
        <v>121</v>
      </c>
      <c r="CV1040" t="s">
        <v>8129</v>
      </c>
      <c r="CW1040" t="str">
        <f>"19564612332"</f>
        <v>19564612332</v>
      </c>
      <c r="CX1040" t="s">
        <v>8130</v>
      </c>
      <c r="CY1040" t="s">
        <v>124</v>
      </c>
      <c r="CZ1040" t="s">
        <v>126</v>
      </c>
      <c r="DA1040" t="s">
        <v>113</v>
      </c>
      <c r="DB1040" t="s">
        <v>121</v>
      </c>
      <c r="DC1040" t="s">
        <v>121</v>
      </c>
      <c r="DD1040" t="s">
        <v>113</v>
      </c>
    </row>
    <row r="1041" spans="1:113" ht="15" customHeight="1" x14ac:dyDescent="0.25">
      <c r="A1041" t="s">
        <v>3787</v>
      </c>
      <c r="B1041" t="s">
        <v>835</v>
      </c>
      <c r="C1041" s="1">
        <v>44149.518172222219</v>
      </c>
      <c r="D1041" s="1">
        <v>44155</v>
      </c>
      <c r="E1041" t="s">
        <v>113</v>
      </c>
      <c r="F1041" t="s">
        <v>587</v>
      </c>
      <c r="G1041" t="s">
        <v>12786</v>
      </c>
      <c r="H1041" t="s">
        <v>131</v>
      </c>
      <c r="I1041">
        <v>26</v>
      </c>
      <c r="K1041" s="1">
        <v>44239</v>
      </c>
      <c r="L1041" s="1">
        <v>44538</v>
      </c>
      <c r="O1041" t="s">
        <v>132</v>
      </c>
      <c r="P1041" t="s">
        <v>3788</v>
      </c>
      <c r="R1041" t="s">
        <v>3789</v>
      </c>
      <c r="T1041" t="s">
        <v>3790</v>
      </c>
      <c r="U1041" t="s">
        <v>750</v>
      </c>
      <c r="V1041" s="3">
        <v>43230</v>
      </c>
      <c r="W1041" t="s">
        <v>117</v>
      </c>
      <c r="Y1041">
        <v>16148669466</v>
      </c>
      <c r="AA1041">
        <v>56173</v>
      </c>
      <c r="AB1041" t="s">
        <v>785</v>
      </c>
      <c r="AC1041" t="s">
        <v>773</v>
      </c>
      <c r="AE1041" t="s">
        <v>3391</v>
      </c>
      <c r="AF1041" t="s">
        <v>3789</v>
      </c>
      <c r="AH1041" t="s">
        <v>3790</v>
      </c>
      <c r="AI1041" t="s">
        <v>750</v>
      </c>
      <c r="AJ1041" s="3">
        <v>43230</v>
      </c>
      <c r="AK1041" t="s">
        <v>117</v>
      </c>
      <c r="AM1041">
        <v>16148669466</v>
      </c>
      <c r="AO1041" t="s">
        <v>3791</v>
      </c>
      <c r="AP1041" t="s">
        <v>141</v>
      </c>
      <c r="AQ1041" t="s">
        <v>2453</v>
      </c>
      <c r="AR1041" t="s">
        <v>660</v>
      </c>
      <c r="AS1041" t="s">
        <v>195</v>
      </c>
      <c r="AT1041" t="s">
        <v>3792</v>
      </c>
      <c r="AU1041" t="s">
        <v>3793</v>
      </c>
      <c r="AV1041" t="s">
        <v>3794</v>
      </c>
      <c r="AW1041" t="s">
        <v>339</v>
      </c>
      <c r="AX1041" s="3">
        <v>28328</v>
      </c>
      <c r="AY1041" t="s">
        <v>117</v>
      </c>
      <c r="BA1041">
        <v>19105924121</v>
      </c>
      <c r="BC1041" t="s">
        <v>3795</v>
      </c>
      <c r="BD1041" t="s">
        <v>3796</v>
      </c>
      <c r="BE1041" t="s">
        <v>339</v>
      </c>
      <c r="BF1041" t="s">
        <v>274</v>
      </c>
      <c r="BG1041" t="s">
        <v>750</v>
      </c>
      <c r="BH1041" s="1">
        <v>44148.791666666664</v>
      </c>
      <c r="BI1041">
        <v>40</v>
      </c>
      <c r="BJ1041">
        <v>0</v>
      </c>
      <c r="BK1041">
        <v>7</v>
      </c>
      <c r="BL1041">
        <v>7</v>
      </c>
      <c r="BM1041">
        <v>7</v>
      </c>
      <c r="BN1041">
        <v>7</v>
      </c>
      <c r="BO1041">
        <v>6</v>
      </c>
      <c r="BP1041">
        <v>6</v>
      </c>
      <c r="BQ1041" t="str">
        <f>"7:00 AM"</f>
        <v>7:00 AM</v>
      </c>
      <c r="BR1041" t="str">
        <f>"3:00 PM"</f>
        <v>3:00 PM</v>
      </c>
      <c r="BS1041" t="s">
        <v>120</v>
      </c>
      <c r="BT1041">
        <v>0</v>
      </c>
      <c r="BU1041">
        <v>0</v>
      </c>
      <c r="BV1041" t="s">
        <v>113</v>
      </c>
      <c r="BW1041">
        <v>0</v>
      </c>
      <c r="BX1041" s="2" t="s">
        <v>3797</v>
      </c>
      <c r="BY1041" t="s">
        <v>3789</v>
      </c>
      <c r="CA1041" t="s">
        <v>3790</v>
      </c>
      <c r="CB1041" t="s">
        <v>750</v>
      </c>
      <c r="CC1041" s="3">
        <v>43230</v>
      </c>
      <c r="CD1041" t="s">
        <v>3798</v>
      </c>
      <c r="CE1041" t="s">
        <v>3581</v>
      </c>
      <c r="CF1041" s="4">
        <v>15.18</v>
      </c>
      <c r="CH1041" s="4">
        <v>22.77</v>
      </c>
      <c r="CJ1041" t="s">
        <v>123</v>
      </c>
      <c r="CL1041" t="s">
        <v>3799</v>
      </c>
      <c r="CO1041" t="s">
        <v>124</v>
      </c>
      <c r="CP1041" t="s">
        <v>121</v>
      </c>
      <c r="CQ1041" t="s">
        <v>121</v>
      </c>
      <c r="CR1041" t="s">
        <v>121</v>
      </c>
      <c r="CS1041" t="s">
        <v>113</v>
      </c>
      <c r="CT1041" t="s">
        <v>121</v>
      </c>
      <c r="CU1041" t="s">
        <v>113</v>
      </c>
      <c r="CV1041" t="s">
        <v>3800</v>
      </c>
      <c r="CW1041" t="str">
        <f>"16148669466"</f>
        <v>16148669466</v>
      </c>
      <c r="CX1041" t="s">
        <v>3791</v>
      </c>
      <c r="CY1041" t="s">
        <v>771</v>
      </c>
      <c r="CZ1041" t="s">
        <v>126</v>
      </c>
      <c r="DA1041" t="s">
        <v>113</v>
      </c>
      <c r="DB1041" t="s">
        <v>121</v>
      </c>
      <c r="DC1041" t="s">
        <v>121</v>
      </c>
      <c r="DD1041" t="s">
        <v>113</v>
      </c>
    </row>
    <row r="1042" spans="1:113" ht="15" customHeight="1" x14ac:dyDescent="0.25">
      <c r="A1042" t="s">
        <v>8889</v>
      </c>
      <c r="B1042" t="s">
        <v>835</v>
      </c>
      <c r="C1042" s="1">
        <v>44149.524555208336</v>
      </c>
      <c r="D1042" s="1">
        <v>44155</v>
      </c>
      <c r="E1042" t="s">
        <v>113</v>
      </c>
      <c r="F1042" t="s">
        <v>836</v>
      </c>
      <c r="G1042" t="s">
        <v>12801</v>
      </c>
      <c r="H1042" t="s">
        <v>837</v>
      </c>
      <c r="I1042">
        <v>6</v>
      </c>
      <c r="K1042" s="1">
        <v>44239</v>
      </c>
      <c r="L1042" s="1">
        <v>44530</v>
      </c>
      <c r="O1042" t="s">
        <v>115</v>
      </c>
      <c r="P1042" t="s">
        <v>8890</v>
      </c>
      <c r="Q1042" t="s">
        <v>8891</v>
      </c>
      <c r="R1042" t="s">
        <v>8892</v>
      </c>
      <c r="S1042" t="s">
        <v>8893</v>
      </c>
      <c r="T1042" t="s">
        <v>8894</v>
      </c>
      <c r="U1042" t="s">
        <v>299</v>
      </c>
      <c r="V1042" s="3">
        <v>95345</v>
      </c>
      <c r="W1042" t="s">
        <v>117</v>
      </c>
      <c r="Y1042">
        <v>12099666666</v>
      </c>
      <c r="AA1042">
        <v>72119</v>
      </c>
      <c r="AB1042" t="s">
        <v>8895</v>
      </c>
      <c r="AC1042" t="s">
        <v>8267</v>
      </c>
      <c r="AD1042" t="s">
        <v>1831</v>
      </c>
      <c r="AE1042" t="s">
        <v>8896</v>
      </c>
      <c r="AF1042" t="s">
        <v>8897</v>
      </c>
      <c r="AG1042" t="s">
        <v>8898</v>
      </c>
      <c r="AH1042" t="s">
        <v>8894</v>
      </c>
      <c r="AI1042" t="s">
        <v>299</v>
      </c>
      <c r="AJ1042" s="3">
        <v>95345</v>
      </c>
      <c r="AK1042" t="s">
        <v>117</v>
      </c>
      <c r="AM1042">
        <v>12099666666</v>
      </c>
      <c r="AO1042" t="s">
        <v>8899</v>
      </c>
      <c r="AP1042" t="s">
        <v>141</v>
      </c>
      <c r="AQ1042" t="s">
        <v>2453</v>
      </c>
      <c r="AR1042" t="s">
        <v>660</v>
      </c>
      <c r="AS1042" t="s">
        <v>195</v>
      </c>
      <c r="AT1042" t="s">
        <v>3792</v>
      </c>
      <c r="AU1042" t="s">
        <v>3793</v>
      </c>
      <c r="AV1042" t="s">
        <v>3794</v>
      </c>
      <c r="AW1042" t="s">
        <v>339</v>
      </c>
      <c r="AX1042" s="3">
        <v>28328</v>
      </c>
      <c r="AY1042" t="s">
        <v>117</v>
      </c>
      <c r="BA1042">
        <v>19105924121</v>
      </c>
      <c r="BC1042" t="s">
        <v>3795</v>
      </c>
      <c r="BD1042" t="s">
        <v>3796</v>
      </c>
      <c r="BE1042" t="s">
        <v>339</v>
      </c>
      <c r="BF1042" t="s">
        <v>274</v>
      </c>
      <c r="BG1042" t="s">
        <v>299</v>
      </c>
      <c r="BH1042" s="1">
        <v>44148.791666666664</v>
      </c>
      <c r="BI1042">
        <v>40</v>
      </c>
      <c r="BJ1042">
        <v>0</v>
      </c>
      <c r="BK1042">
        <v>7</v>
      </c>
      <c r="BL1042">
        <v>7</v>
      </c>
      <c r="BM1042">
        <v>7</v>
      </c>
      <c r="BN1042">
        <v>7</v>
      </c>
      <c r="BO1042">
        <v>6</v>
      </c>
      <c r="BP1042">
        <v>6</v>
      </c>
      <c r="BQ1042" t="str">
        <f>"7:00 AM"</f>
        <v>7:00 AM</v>
      </c>
      <c r="BR1042" t="str">
        <f>"3:00 PM"</f>
        <v>3:00 PM</v>
      </c>
      <c r="BS1042" t="s">
        <v>120</v>
      </c>
      <c r="BT1042">
        <v>0</v>
      </c>
      <c r="BU1042">
        <v>0</v>
      </c>
      <c r="BV1042" t="s">
        <v>113</v>
      </c>
      <c r="BW1042">
        <v>0</v>
      </c>
      <c r="BX1042" s="2" t="s">
        <v>8900</v>
      </c>
      <c r="BY1042" t="s">
        <v>8892</v>
      </c>
      <c r="CA1042" t="s">
        <v>8894</v>
      </c>
      <c r="CB1042" t="s">
        <v>299</v>
      </c>
      <c r="CC1042" s="3">
        <v>95345</v>
      </c>
      <c r="CD1042" t="s">
        <v>8901</v>
      </c>
      <c r="CE1042" t="s">
        <v>8902</v>
      </c>
      <c r="CF1042" s="4">
        <v>13</v>
      </c>
      <c r="CH1042" s="4">
        <v>19.5</v>
      </c>
      <c r="CJ1042" t="s">
        <v>123</v>
      </c>
      <c r="CL1042" t="s">
        <v>8903</v>
      </c>
      <c r="CO1042" t="s">
        <v>124</v>
      </c>
      <c r="CP1042" t="s">
        <v>113</v>
      </c>
      <c r="CQ1042" t="s">
        <v>113</v>
      </c>
      <c r="CR1042" t="s">
        <v>121</v>
      </c>
      <c r="CS1042" t="s">
        <v>113</v>
      </c>
      <c r="CT1042" t="s">
        <v>121</v>
      </c>
      <c r="CU1042" t="s">
        <v>121</v>
      </c>
      <c r="CV1042" t="s">
        <v>8904</v>
      </c>
      <c r="CW1042" t="str">
        <f>"12099666666"</f>
        <v>12099666666</v>
      </c>
      <c r="CX1042" t="s">
        <v>8899</v>
      </c>
      <c r="CY1042" t="s">
        <v>8905</v>
      </c>
      <c r="CZ1042" t="s">
        <v>126</v>
      </c>
      <c r="DA1042" t="s">
        <v>113</v>
      </c>
      <c r="DB1042" t="s">
        <v>121</v>
      </c>
      <c r="DC1042" t="s">
        <v>121</v>
      </c>
      <c r="DD1042" t="s">
        <v>113</v>
      </c>
    </row>
    <row r="1043" spans="1:113" ht="15" customHeight="1" x14ac:dyDescent="0.25">
      <c r="A1043" t="s">
        <v>7486</v>
      </c>
      <c r="B1043" t="s">
        <v>835</v>
      </c>
      <c r="C1043" s="1">
        <v>44151.665107754627</v>
      </c>
      <c r="D1043" s="1">
        <v>44176</v>
      </c>
      <c r="E1043" t="s">
        <v>113</v>
      </c>
      <c r="F1043" t="s">
        <v>587</v>
      </c>
      <c r="G1043" t="s">
        <v>12786</v>
      </c>
      <c r="H1043" t="s">
        <v>131</v>
      </c>
      <c r="I1043">
        <v>24</v>
      </c>
      <c r="K1043" s="1">
        <v>44228</v>
      </c>
      <c r="L1043" s="1">
        <v>44530</v>
      </c>
      <c r="O1043" t="s">
        <v>132</v>
      </c>
      <c r="P1043" t="s">
        <v>7487</v>
      </c>
      <c r="R1043" t="s">
        <v>7488</v>
      </c>
      <c r="T1043" t="s">
        <v>823</v>
      </c>
      <c r="U1043" t="s">
        <v>1200</v>
      </c>
      <c r="V1043" s="3">
        <v>21769</v>
      </c>
      <c r="W1043" t="s">
        <v>117</v>
      </c>
      <c r="Y1043">
        <v>13016983220</v>
      </c>
      <c r="AA1043">
        <v>56173</v>
      </c>
      <c r="AB1043" t="s">
        <v>7489</v>
      </c>
      <c r="AC1043" t="s">
        <v>7490</v>
      </c>
      <c r="AE1043" t="s">
        <v>263</v>
      </c>
      <c r="AF1043" t="s">
        <v>7488</v>
      </c>
      <c r="AH1043" t="s">
        <v>823</v>
      </c>
      <c r="AI1043" t="s">
        <v>1200</v>
      </c>
      <c r="AJ1043" s="3">
        <v>21769</v>
      </c>
      <c r="AK1043" t="s">
        <v>117</v>
      </c>
      <c r="AM1043">
        <v>13016983220</v>
      </c>
      <c r="AO1043" t="s">
        <v>124</v>
      </c>
      <c r="AP1043" t="s">
        <v>239</v>
      </c>
      <c r="AQ1043" t="s">
        <v>1716</v>
      </c>
      <c r="AR1043" t="s">
        <v>1717</v>
      </c>
      <c r="AS1043" t="s">
        <v>144</v>
      </c>
      <c r="AT1043" t="s">
        <v>1718</v>
      </c>
      <c r="AV1043" t="s">
        <v>315</v>
      </c>
      <c r="AW1043" t="s">
        <v>158</v>
      </c>
      <c r="AX1043" s="3">
        <v>75231</v>
      </c>
      <c r="AY1043" t="s">
        <v>117</v>
      </c>
      <c r="BA1043">
        <v>12145265665</v>
      </c>
      <c r="BC1043" t="s">
        <v>1719</v>
      </c>
      <c r="BD1043" t="s">
        <v>1720</v>
      </c>
      <c r="BG1043" t="s">
        <v>1200</v>
      </c>
      <c r="BH1043" s="1">
        <v>44148.791666666664</v>
      </c>
      <c r="BI1043">
        <v>40</v>
      </c>
      <c r="BJ1043">
        <v>0</v>
      </c>
      <c r="BK1043">
        <v>8</v>
      </c>
      <c r="BL1043">
        <v>8</v>
      </c>
      <c r="BM1043">
        <v>8</v>
      </c>
      <c r="BN1043">
        <v>8</v>
      </c>
      <c r="BO1043">
        <v>8</v>
      </c>
      <c r="BP1043">
        <v>0</v>
      </c>
      <c r="BQ1043" t="str">
        <f>"7:00 AM"</f>
        <v>7:00 AM</v>
      </c>
      <c r="BR1043" t="str">
        <f>"5:00 PM"</f>
        <v>5:00 PM</v>
      </c>
      <c r="BS1043" t="s">
        <v>120</v>
      </c>
      <c r="BT1043">
        <v>0</v>
      </c>
      <c r="BU1043">
        <v>0</v>
      </c>
      <c r="BV1043" t="s">
        <v>113</v>
      </c>
      <c r="BW1043">
        <v>0</v>
      </c>
      <c r="BX1043" t="s">
        <v>7491</v>
      </c>
      <c r="BY1043" t="s">
        <v>7488</v>
      </c>
      <c r="CA1043" t="s">
        <v>823</v>
      </c>
      <c r="CB1043" t="s">
        <v>1200</v>
      </c>
      <c r="CC1043" s="3">
        <v>21769</v>
      </c>
      <c r="CD1043" t="s">
        <v>1651</v>
      </c>
      <c r="CE1043" t="s">
        <v>1652</v>
      </c>
      <c r="CF1043" s="4">
        <v>16.899999999999999</v>
      </c>
      <c r="CH1043" s="4">
        <v>25.35</v>
      </c>
      <c r="CJ1043" t="s">
        <v>123</v>
      </c>
      <c r="CK1043" t="s">
        <v>1724</v>
      </c>
      <c r="CL1043" t="s">
        <v>7492</v>
      </c>
      <c r="CO1043" t="s">
        <v>124</v>
      </c>
      <c r="CP1043" t="s">
        <v>121</v>
      </c>
      <c r="CQ1043" t="s">
        <v>121</v>
      </c>
      <c r="CR1043" t="s">
        <v>121</v>
      </c>
      <c r="CS1043" t="s">
        <v>121</v>
      </c>
      <c r="CT1043" t="s">
        <v>121</v>
      </c>
      <c r="CU1043" t="s">
        <v>113</v>
      </c>
      <c r="CV1043" t="s">
        <v>124</v>
      </c>
      <c r="CW1043" t="str">
        <f>"13016002255"</f>
        <v>13016002255</v>
      </c>
      <c r="CX1043" t="s">
        <v>7493</v>
      </c>
      <c r="CY1043" t="s">
        <v>124</v>
      </c>
      <c r="CZ1043" t="s">
        <v>126</v>
      </c>
      <c r="DA1043" t="s">
        <v>113</v>
      </c>
      <c r="DB1043" t="s">
        <v>113</v>
      </c>
      <c r="DC1043" t="s">
        <v>121</v>
      </c>
      <c r="DD1043" t="s">
        <v>113</v>
      </c>
      <c r="DE1043" t="s">
        <v>1728</v>
      </c>
      <c r="DF1043" t="s">
        <v>1729</v>
      </c>
      <c r="DH1043" t="s">
        <v>1720</v>
      </c>
      <c r="DI1043" t="s">
        <v>1730</v>
      </c>
    </row>
    <row r="1044" spans="1:113" ht="15" customHeight="1" x14ac:dyDescent="0.25">
      <c r="A1044" t="s">
        <v>9533</v>
      </c>
      <c r="B1044" t="s">
        <v>129</v>
      </c>
      <c r="C1044" s="1">
        <v>44152.000812615741</v>
      </c>
      <c r="D1044" s="1">
        <v>44193</v>
      </c>
      <c r="E1044" t="s">
        <v>121</v>
      </c>
      <c r="F1044" t="s">
        <v>587</v>
      </c>
      <c r="G1044" t="s">
        <v>12786</v>
      </c>
      <c r="H1044" t="s">
        <v>131</v>
      </c>
      <c r="I1044">
        <v>16</v>
      </c>
      <c r="J1044">
        <v>16</v>
      </c>
      <c r="K1044" s="1">
        <v>44242</v>
      </c>
      <c r="L1044" s="1">
        <v>44531</v>
      </c>
      <c r="M1044" s="1">
        <v>44242</v>
      </c>
      <c r="N1044" s="1">
        <v>44531</v>
      </c>
      <c r="O1044" t="s">
        <v>132</v>
      </c>
      <c r="P1044" t="s">
        <v>9534</v>
      </c>
      <c r="R1044" t="s">
        <v>9535</v>
      </c>
      <c r="T1044" t="s">
        <v>9536</v>
      </c>
      <c r="U1044" t="s">
        <v>1047</v>
      </c>
      <c r="V1044" s="3">
        <v>63367</v>
      </c>
      <c r="W1044" t="s">
        <v>117</v>
      </c>
      <c r="Y1044">
        <v>16366957800</v>
      </c>
      <c r="AA1044">
        <v>56173</v>
      </c>
      <c r="AB1044" t="s">
        <v>9537</v>
      </c>
      <c r="AC1044" t="s">
        <v>9538</v>
      </c>
      <c r="AE1044" t="s">
        <v>7095</v>
      </c>
      <c r="AF1044" t="s">
        <v>9535</v>
      </c>
      <c r="AH1044" t="s">
        <v>9536</v>
      </c>
      <c r="AI1044" t="s">
        <v>1047</v>
      </c>
      <c r="AJ1044" s="3">
        <v>63367</v>
      </c>
      <c r="AK1044" t="s">
        <v>117</v>
      </c>
      <c r="AM1044">
        <v>16366957800</v>
      </c>
      <c r="AO1044" t="s">
        <v>9539</v>
      </c>
      <c r="AP1044" t="s">
        <v>239</v>
      </c>
      <c r="AQ1044" t="s">
        <v>1031</v>
      </c>
      <c r="AR1044" t="s">
        <v>1032</v>
      </c>
      <c r="AS1044" t="s">
        <v>1033</v>
      </c>
      <c r="AT1044" t="s">
        <v>1034</v>
      </c>
      <c r="AU1044" t="s">
        <v>1035</v>
      </c>
      <c r="AV1044" t="s">
        <v>1036</v>
      </c>
      <c r="AW1044" t="s">
        <v>158</v>
      </c>
      <c r="AX1044" s="3">
        <v>75033</v>
      </c>
      <c r="AY1044" t="s">
        <v>117</v>
      </c>
      <c r="BA1044">
        <v>19727789690</v>
      </c>
      <c r="BC1044" t="s">
        <v>2700</v>
      </c>
      <c r="BD1044" t="s">
        <v>1038</v>
      </c>
      <c r="BG1044" t="s">
        <v>1047</v>
      </c>
      <c r="BH1044" s="1">
        <v>44137.791666666664</v>
      </c>
      <c r="BI1044">
        <v>48</v>
      </c>
      <c r="BJ1044">
        <v>0</v>
      </c>
      <c r="BK1044">
        <v>8</v>
      </c>
      <c r="BL1044">
        <v>8</v>
      </c>
      <c r="BM1044">
        <v>8</v>
      </c>
      <c r="BN1044">
        <v>8</v>
      </c>
      <c r="BO1044">
        <v>8</v>
      </c>
      <c r="BP1044">
        <v>8</v>
      </c>
      <c r="BQ1044" t="str">
        <f>"6:00 AM"</f>
        <v>6:00 AM</v>
      </c>
      <c r="BR1044" t="str">
        <f>"3:00 PM"</f>
        <v>3:00 PM</v>
      </c>
      <c r="BS1044" t="s">
        <v>120</v>
      </c>
      <c r="BT1044">
        <v>0</v>
      </c>
      <c r="BU1044">
        <v>0</v>
      </c>
      <c r="BV1044" t="s">
        <v>113</v>
      </c>
      <c r="BW1044">
        <v>0</v>
      </c>
      <c r="BX1044" t="s">
        <v>9540</v>
      </c>
      <c r="BY1044" t="s">
        <v>9541</v>
      </c>
      <c r="CA1044" t="s">
        <v>9542</v>
      </c>
      <c r="CB1044" t="s">
        <v>1047</v>
      </c>
      <c r="CC1044" s="3">
        <v>63367</v>
      </c>
      <c r="CD1044" t="s">
        <v>2828</v>
      </c>
      <c r="CE1044" t="s">
        <v>1056</v>
      </c>
      <c r="CF1044" s="4">
        <v>15.37</v>
      </c>
      <c r="CG1044" s="4">
        <v>15.37</v>
      </c>
      <c r="CH1044" s="4">
        <v>23.06</v>
      </c>
      <c r="CI1044" s="4">
        <v>23.06</v>
      </c>
      <c r="CJ1044" t="s">
        <v>123</v>
      </c>
      <c r="CK1044" t="s">
        <v>9543</v>
      </c>
      <c r="CL1044" t="s">
        <v>9544</v>
      </c>
      <c r="CO1044" t="s">
        <v>124</v>
      </c>
      <c r="CP1044" t="s">
        <v>121</v>
      </c>
      <c r="CQ1044" t="s">
        <v>121</v>
      </c>
      <c r="CR1044" t="s">
        <v>121</v>
      </c>
      <c r="CS1044" t="s">
        <v>121</v>
      </c>
      <c r="CT1044" t="s">
        <v>121</v>
      </c>
      <c r="CU1044" t="s">
        <v>121</v>
      </c>
      <c r="CV1044" t="s">
        <v>9545</v>
      </c>
      <c r="CW1044" t="str">
        <f>"16362556060"</f>
        <v>16362556060</v>
      </c>
      <c r="CX1044" t="s">
        <v>124</v>
      </c>
      <c r="CY1044" t="s">
        <v>1817</v>
      </c>
      <c r="CZ1044" t="s">
        <v>126</v>
      </c>
      <c r="DA1044" t="s">
        <v>113</v>
      </c>
      <c r="DB1044" t="s">
        <v>121</v>
      </c>
      <c r="DC1044" t="s">
        <v>121</v>
      </c>
      <c r="DD1044" t="s">
        <v>113</v>
      </c>
    </row>
    <row r="1045" spans="1:113" ht="15" customHeight="1" x14ac:dyDescent="0.25">
      <c r="A1045" t="s">
        <v>9569</v>
      </c>
      <c r="B1045" t="s">
        <v>129</v>
      </c>
      <c r="C1045" s="1">
        <v>44152.367900810183</v>
      </c>
      <c r="D1045" s="1">
        <v>44196</v>
      </c>
      <c r="E1045" t="s">
        <v>121</v>
      </c>
      <c r="F1045" t="s">
        <v>964</v>
      </c>
      <c r="G1045" t="s">
        <v>12786</v>
      </c>
      <c r="H1045" t="s">
        <v>131</v>
      </c>
      <c r="I1045">
        <v>25</v>
      </c>
      <c r="J1045">
        <v>25</v>
      </c>
      <c r="K1045" s="1">
        <v>44242</v>
      </c>
      <c r="L1045" s="1">
        <v>44531</v>
      </c>
      <c r="M1045" s="1">
        <v>44242</v>
      </c>
      <c r="N1045" s="1">
        <v>44531</v>
      </c>
      <c r="O1045" t="s">
        <v>132</v>
      </c>
      <c r="P1045" t="s">
        <v>9570</v>
      </c>
      <c r="Q1045" t="s">
        <v>124</v>
      </c>
      <c r="R1045" t="s">
        <v>9571</v>
      </c>
      <c r="S1045" t="s">
        <v>9572</v>
      </c>
      <c r="T1045" t="s">
        <v>9573</v>
      </c>
      <c r="U1045" t="s">
        <v>1292</v>
      </c>
      <c r="V1045" s="3">
        <v>19520</v>
      </c>
      <c r="W1045" t="s">
        <v>117</v>
      </c>
      <c r="Y1045">
        <v>16109422000</v>
      </c>
      <c r="AA1045">
        <v>56173</v>
      </c>
      <c r="AB1045" t="s">
        <v>9574</v>
      </c>
      <c r="AC1045" t="s">
        <v>4299</v>
      </c>
      <c r="AD1045" t="s">
        <v>9575</v>
      </c>
      <c r="AE1045" t="s">
        <v>263</v>
      </c>
      <c r="AF1045" t="s">
        <v>9571</v>
      </c>
      <c r="AG1045" t="s">
        <v>9576</v>
      </c>
      <c r="AH1045" t="s">
        <v>9577</v>
      </c>
      <c r="AI1045" t="s">
        <v>1292</v>
      </c>
      <c r="AJ1045" s="3">
        <v>19520</v>
      </c>
      <c r="AK1045" t="s">
        <v>117</v>
      </c>
      <c r="AM1045">
        <v>16109422000</v>
      </c>
      <c r="AO1045" t="s">
        <v>124</v>
      </c>
      <c r="AP1045" t="s">
        <v>239</v>
      </c>
      <c r="AQ1045" t="s">
        <v>756</v>
      </c>
      <c r="AR1045" t="s">
        <v>757</v>
      </c>
      <c r="AT1045" t="s">
        <v>1784</v>
      </c>
      <c r="AU1045" t="s">
        <v>1785</v>
      </c>
      <c r="AV1045" t="s">
        <v>1786</v>
      </c>
      <c r="AW1045" t="s">
        <v>610</v>
      </c>
      <c r="AX1045" s="3">
        <v>22949</v>
      </c>
      <c r="AY1045" t="s">
        <v>117</v>
      </c>
      <c r="BA1045">
        <v>14342634300</v>
      </c>
      <c r="BC1045" t="s">
        <v>3885</v>
      </c>
      <c r="BD1045" t="s">
        <v>762</v>
      </c>
      <c r="BG1045" t="s">
        <v>1292</v>
      </c>
      <c r="BH1045" s="1">
        <v>44151.791666666664</v>
      </c>
      <c r="BI1045">
        <v>40</v>
      </c>
      <c r="BJ1045">
        <v>0</v>
      </c>
      <c r="BK1045">
        <v>8</v>
      </c>
      <c r="BL1045">
        <v>8</v>
      </c>
      <c r="BM1045">
        <v>8</v>
      </c>
      <c r="BN1045">
        <v>8</v>
      </c>
      <c r="BO1045">
        <v>8</v>
      </c>
      <c r="BP1045">
        <v>0</v>
      </c>
      <c r="BQ1045" t="str">
        <f>"6:00 AM"</f>
        <v>6:00 AM</v>
      </c>
      <c r="BR1045" t="str">
        <f>"2:30 PM"</f>
        <v>2:30 PM</v>
      </c>
      <c r="BS1045" t="s">
        <v>120</v>
      </c>
      <c r="BT1045">
        <v>0</v>
      </c>
      <c r="BU1045">
        <v>0</v>
      </c>
      <c r="BV1045" t="s">
        <v>113</v>
      </c>
      <c r="BW1045">
        <v>0</v>
      </c>
      <c r="BX1045" t="s">
        <v>9578</v>
      </c>
      <c r="BY1045" t="s">
        <v>9579</v>
      </c>
      <c r="CA1045" t="s">
        <v>9577</v>
      </c>
      <c r="CB1045" t="s">
        <v>1292</v>
      </c>
      <c r="CC1045" s="3">
        <v>19520</v>
      </c>
      <c r="CD1045" t="s">
        <v>1744</v>
      </c>
      <c r="CE1045" t="s">
        <v>1557</v>
      </c>
      <c r="CF1045" s="4">
        <v>16.600000000000001</v>
      </c>
      <c r="CH1045" s="4">
        <v>24.9</v>
      </c>
      <c r="CJ1045" t="s">
        <v>123</v>
      </c>
      <c r="CK1045" t="s">
        <v>1745</v>
      </c>
      <c r="CL1045" t="s">
        <v>9580</v>
      </c>
      <c r="CO1045" t="s">
        <v>124</v>
      </c>
      <c r="CP1045" t="s">
        <v>121</v>
      </c>
      <c r="CQ1045" t="s">
        <v>121</v>
      </c>
      <c r="CR1045" t="s">
        <v>121</v>
      </c>
      <c r="CS1045" t="s">
        <v>121</v>
      </c>
      <c r="CT1045" t="s">
        <v>121</v>
      </c>
      <c r="CU1045" t="s">
        <v>113</v>
      </c>
      <c r="CV1045" t="s">
        <v>9581</v>
      </c>
      <c r="CW1045" t="str">
        <f>"16109422000"</f>
        <v>16109422000</v>
      </c>
      <c r="CX1045" t="s">
        <v>124</v>
      </c>
      <c r="CY1045" t="s">
        <v>1749</v>
      </c>
      <c r="CZ1045" t="s">
        <v>126</v>
      </c>
      <c r="DA1045" t="s">
        <v>113</v>
      </c>
      <c r="DB1045" t="s">
        <v>121</v>
      </c>
      <c r="DC1045" t="s">
        <v>121</v>
      </c>
      <c r="DD1045" t="s">
        <v>113</v>
      </c>
      <c r="DE1045" t="s">
        <v>3887</v>
      </c>
      <c r="DF1045" t="s">
        <v>947</v>
      </c>
      <c r="DH1045" t="s">
        <v>762</v>
      </c>
      <c r="DI1045" t="s">
        <v>3885</v>
      </c>
    </row>
    <row r="1046" spans="1:113" ht="15" customHeight="1" x14ac:dyDescent="0.25">
      <c r="A1046" t="s">
        <v>12117</v>
      </c>
      <c r="B1046" t="s">
        <v>129</v>
      </c>
      <c r="C1046" s="1">
        <v>44152.385363425929</v>
      </c>
      <c r="D1046" s="1">
        <v>44193</v>
      </c>
      <c r="E1046" t="s">
        <v>121</v>
      </c>
      <c r="F1046" t="s">
        <v>12118</v>
      </c>
      <c r="G1046" t="s">
        <v>12786</v>
      </c>
      <c r="H1046" t="s">
        <v>131</v>
      </c>
      <c r="I1046">
        <v>8</v>
      </c>
      <c r="J1046">
        <v>8</v>
      </c>
      <c r="K1046" s="1">
        <v>44242</v>
      </c>
      <c r="L1046" s="1">
        <v>44533</v>
      </c>
      <c r="M1046" s="1">
        <v>44242</v>
      </c>
      <c r="N1046" s="1">
        <v>44533</v>
      </c>
      <c r="O1046" t="s">
        <v>115</v>
      </c>
      <c r="P1046" t="s">
        <v>12119</v>
      </c>
      <c r="R1046" t="s">
        <v>12120</v>
      </c>
      <c r="T1046" t="s">
        <v>8742</v>
      </c>
      <c r="U1046" t="s">
        <v>610</v>
      </c>
      <c r="V1046" s="3">
        <v>24540</v>
      </c>
      <c r="W1046" t="s">
        <v>117</v>
      </c>
      <c r="Y1046">
        <v>14348361722</v>
      </c>
      <c r="AA1046">
        <v>56173</v>
      </c>
      <c r="AB1046" t="s">
        <v>12121</v>
      </c>
      <c r="AC1046" t="s">
        <v>12122</v>
      </c>
      <c r="AD1046" t="s">
        <v>4406</v>
      </c>
      <c r="AE1046" t="s">
        <v>3576</v>
      </c>
      <c r="AF1046" t="s">
        <v>12120</v>
      </c>
      <c r="AH1046" t="s">
        <v>8742</v>
      </c>
      <c r="AI1046" t="s">
        <v>610</v>
      </c>
      <c r="AJ1046" s="3">
        <v>24540</v>
      </c>
      <c r="AK1046" t="s">
        <v>117</v>
      </c>
      <c r="AM1046">
        <v>14348361722</v>
      </c>
      <c r="AO1046" t="s">
        <v>517</v>
      </c>
      <c r="AP1046" t="s">
        <v>239</v>
      </c>
      <c r="AQ1046" t="s">
        <v>756</v>
      </c>
      <c r="AR1046" t="s">
        <v>757</v>
      </c>
      <c r="AS1046" t="s">
        <v>758</v>
      </c>
      <c r="AT1046" t="s">
        <v>1784</v>
      </c>
      <c r="AU1046" t="s">
        <v>1785</v>
      </c>
      <c r="AV1046" t="s">
        <v>1786</v>
      </c>
      <c r="AW1046" t="s">
        <v>610</v>
      </c>
      <c r="AX1046" s="3">
        <v>22949</v>
      </c>
      <c r="AY1046" t="s">
        <v>117</v>
      </c>
      <c r="BA1046">
        <v>14342634300</v>
      </c>
      <c r="BC1046" t="s">
        <v>1787</v>
      </c>
      <c r="BD1046" t="s">
        <v>762</v>
      </c>
      <c r="BG1046" t="s">
        <v>610</v>
      </c>
      <c r="BH1046" s="1">
        <v>44151.791666666664</v>
      </c>
      <c r="BI1046">
        <v>40</v>
      </c>
      <c r="BJ1046">
        <v>0</v>
      </c>
      <c r="BK1046">
        <v>8</v>
      </c>
      <c r="BL1046">
        <v>8</v>
      </c>
      <c r="BM1046">
        <v>8</v>
      </c>
      <c r="BN1046">
        <v>8</v>
      </c>
      <c r="BO1046">
        <v>8</v>
      </c>
      <c r="BP1046">
        <v>0</v>
      </c>
      <c r="BQ1046" t="str">
        <f>"7:30 AM"</f>
        <v>7:30 AM</v>
      </c>
      <c r="BR1046" t="str">
        <f>"4:00 PM"</f>
        <v>4:00 PM</v>
      </c>
      <c r="BS1046" t="s">
        <v>120</v>
      </c>
      <c r="BT1046">
        <v>0</v>
      </c>
      <c r="BU1046">
        <v>3</v>
      </c>
      <c r="BV1046" t="s">
        <v>113</v>
      </c>
      <c r="BW1046">
        <v>0</v>
      </c>
      <c r="BX1046" t="s">
        <v>5353</v>
      </c>
      <c r="BY1046" t="s">
        <v>12120</v>
      </c>
      <c r="CA1046" t="s">
        <v>8742</v>
      </c>
      <c r="CB1046" t="s">
        <v>610</v>
      </c>
      <c r="CC1046" s="3">
        <v>24540</v>
      </c>
      <c r="CD1046" t="s">
        <v>12123</v>
      </c>
      <c r="CE1046" t="s">
        <v>2055</v>
      </c>
      <c r="CF1046" s="4">
        <v>11.99</v>
      </c>
      <c r="CH1046" s="4">
        <v>17.989999999999998</v>
      </c>
      <c r="CJ1046" t="s">
        <v>123</v>
      </c>
      <c r="CK1046" t="s">
        <v>1745</v>
      </c>
      <c r="CL1046" t="s">
        <v>12124</v>
      </c>
      <c r="CO1046" t="s">
        <v>124</v>
      </c>
      <c r="CP1046" t="s">
        <v>121</v>
      </c>
      <c r="CQ1046" t="s">
        <v>121</v>
      </c>
      <c r="CR1046" t="s">
        <v>121</v>
      </c>
      <c r="CS1046" t="s">
        <v>113</v>
      </c>
      <c r="CT1046" t="s">
        <v>121</v>
      </c>
      <c r="CU1046" t="s">
        <v>121</v>
      </c>
      <c r="CV1046" t="s">
        <v>11910</v>
      </c>
      <c r="CW1046" t="str">
        <f>"N/A"</f>
        <v>N/A</v>
      </c>
      <c r="CX1046" t="s">
        <v>12125</v>
      </c>
      <c r="CY1046" t="s">
        <v>12126</v>
      </c>
      <c r="CZ1046" t="s">
        <v>126</v>
      </c>
      <c r="DA1046" t="s">
        <v>113</v>
      </c>
      <c r="DB1046" t="s">
        <v>121</v>
      </c>
      <c r="DC1046" t="s">
        <v>121</v>
      </c>
      <c r="DD1046" t="s">
        <v>113</v>
      </c>
      <c r="DE1046" t="s">
        <v>1795</v>
      </c>
      <c r="DF1046" t="s">
        <v>735</v>
      </c>
      <c r="DG1046" t="s">
        <v>731</v>
      </c>
      <c r="DH1046" t="s">
        <v>762</v>
      </c>
      <c r="DI1046" t="s">
        <v>1787</v>
      </c>
    </row>
    <row r="1047" spans="1:113" ht="15" customHeight="1" x14ac:dyDescent="0.25">
      <c r="A1047" t="s">
        <v>11502</v>
      </c>
      <c r="B1047" t="s">
        <v>129</v>
      </c>
      <c r="C1047" s="1">
        <v>44152.421366550923</v>
      </c>
      <c r="D1047" s="1">
        <v>44188</v>
      </c>
      <c r="E1047" t="s">
        <v>121</v>
      </c>
      <c r="F1047" t="s">
        <v>11503</v>
      </c>
      <c r="G1047" t="s">
        <v>12786</v>
      </c>
      <c r="H1047" t="s">
        <v>131</v>
      </c>
      <c r="I1047">
        <v>11</v>
      </c>
      <c r="J1047">
        <v>11</v>
      </c>
      <c r="K1047" s="1">
        <v>44242</v>
      </c>
      <c r="L1047" s="1">
        <v>44515</v>
      </c>
      <c r="M1047" s="1">
        <v>44242</v>
      </c>
      <c r="N1047" s="1">
        <v>44515</v>
      </c>
      <c r="O1047" t="s">
        <v>115</v>
      </c>
      <c r="P1047" t="s">
        <v>11504</v>
      </c>
      <c r="R1047" t="s">
        <v>11505</v>
      </c>
      <c r="T1047" t="s">
        <v>8888</v>
      </c>
      <c r="U1047" t="s">
        <v>158</v>
      </c>
      <c r="V1047" s="3">
        <v>78626</v>
      </c>
      <c r="W1047" t="s">
        <v>117</v>
      </c>
      <c r="Y1047">
        <v>15125084663</v>
      </c>
      <c r="AA1047">
        <v>238220</v>
      </c>
      <c r="AB1047" t="s">
        <v>5314</v>
      </c>
      <c r="AC1047" t="s">
        <v>7343</v>
      </c>
      <c r="AE1047" t="s">
        <v>263</v>
      </c>
      <c r="AF1047" t="s">
        <v>11505</v>
      </c>
      <c r="AH1047" t="s">
        <v>8888</v>
      </c>
      <c r="AI1047" t="s">
        <v>158</v>
      </c>
      <c r="AJ1047" s="3">
        <v>78626</v>
      </c>
      <c r="AK1047" t="s">
        <v>117</v>
      </c>
      <c r="AM1047">
        <v>15125084663</v>
      </c>
      <c r="AO1047" t="s">
        <v>11506</v>
      </c>
      <c r="AP1047" t="s">
        <v>239</v>
      </c>
      <c r="AQ1047" t="s">
        <v>1082</v>
      </c>
      <c r="AR1047" t="s">
        <v>1083</v>
      </c>
      <c r="AT1047" t="s">
        <v>1084</v>
      </c>
      <c r="AV1047" t="s">
        <v>1085</v>
      </c>
      <c r="AW1047" t="s">
        <v>158</v>
      </c>
      <c r="AX1047" s="3">
        <v>75098</v>
      </c>
      <c r="AY1047" t="s">
        <v>117</v>
      </c>
      <c r="BA1047">
        <v>19724424244</v>
      </c>
      <c r="BC1047" t="s">
        <v>1086</v>
      </c>
      <c r="BD1047" t="s">
        <v>1087</v>
      </c>
      <c r="BG1047" t="s">
        <v>158</v>
      </c>
      <c r="BH1047" s="1">
        <v>44151.791666666664</v>
      </c>
      <c r="BI1047">
        <v>40</v>
      </c>
      <c r="BJ1047">
        <v>0</v>
      </c>
      <c r="BK1047">
        <v>8</v>
      </c>
      <c r="BL1047">
        <v>8</v>
      </c>
      <c r="BM1047">
        <v>8</v>
      </c>
      <c r="BN1047">
        <v>8</v>
      </c>
      <c r="BO1047">
        <v>8</v>
      </c>
      <c r="BP1047">
        <v>0</v>
      </c>
      <c r="BQ1047" t="str">
        <f>"8:00 AM"</f>
        <v>8:00 AM</v>
      </c>
      <c r="BR1047" t="str">
        <f>"5:00 PM"</f>
        <v>5:00 PM</v>
      </c>
      <c r="BS1047" t="s">
        <v>120</v>
      </c>
      <c r="BT1047">
        <v>0</v>
      </c>
      <c r="BU1047">
        <v>0</v>
      </c>
      <c r="BV1047" t="s">
        <v>113</v>
      </c>
      <c r="BW1047">
        <v>0</v>
      </c>
      <c r="BX1047" t="s">
        <v>1088</v>
      </c>
      <c r="BY1047" t="s">
        <v>11505</v>
      </c>
      <c r="CA1047" t="s">
        <v>8888</v>
      </c>
      <c r="CB1047" t="s">
        <v>158</v>
      </c>
      <c r="CC1047" s="3">
        <v>78626</v>
      </c>
      <c r="CD1047" t="s">
        <v>171</v>
      </c>
      <c r="CE1047" t="s">
        <v>172</v>
      </c>
      <c r="CF1047" s="4">
        <v>14.63</v>
      </c>
      <c r="CG1047" s="4">
        <v>16.420000000000002</v>
      </c>
      <c r="CH1047" s="4">
        <v>21.95</v>
      </c>
      <c r="CI1047" s="4">
        <v>24.63</v>
      </c>
      <c r="CJ1047" t="s">
        <v>123</v>
      </c>
      <c r="CK1047" t="s">
        <v>11507</v>
      </c>
      <c r="CL1047" t="s">
        <v>11508</v>
      </c>
      <c r="CO1047" t="s">
        <v>124</v>
      </c>
      <c r="CP1047" t="s">
        <v>121</v>
      </c>
      <c r="CQ1047" t="s">
        <v>121</v>
      </c>
      <c r="CR1047" t="s">
        <v>121</v>
      </c>
      <c r="CS1047" t="s">
        <v>121</v>
      </c>
      <c r="CT1047" t="s">
        <v>121</v>
      </c>
      <c r="CU1047" t="s">
        <v>113</v>
      </c>
      <c r="CV1047" t="s">
        <v>170</v>
      </c>
      <c r="CW1047" t="str">
        <f>"15125084663"</f>
        <v>15125084663</v>
      </c>
      <c r="CX1047" t="s">
        <v>124</v>
      </c>
      <c r="CY1047" t="s">
        <v>1863</v>
      </c>
      <c r="CZ1047" t="s">
        <v>126</v>
      </c>
      <c r="DA1047" t="s">
        <v>113</v>
      </c>
      <c r="DB1047" t="s">
        <v>113</v>
      </c>
      <c r="DC1047" t="s">
        <v>121</v>
      </c>
      <c r="DD1047" t="s">
        <v>113</v>
      </c>
    </row>
    <row r="1048" spans="1:113" ht="15" customHeight="1" x14ac:dyDescent="0.25">
      <c r="A1048" t="s">
        <v>10283</v>
      </c>
      <c r="B1048" t="s">
        <v>129</v>
      </c>
      <c r="C1048" s="1">
        <v>44152.426411574073</v>
      </c>
      <c r="D1048" s="1">
        <v>44193</v>
      </c>
      <c r="E1048" t="s">
        <v>121</v>
      </c>
      <c r="F1048" t="s">
        <v>1190</v>
      </c>
      <c r="G1048" t="s">
        <v>12786</v>
      </c>
      <c r="H1048" t="s">
        <v>131</v>
      </c>
      <c r="I1048">
        <v>18</v>
      </c>
      <c r="J1048">
        <v>18</v>
      </c>
      <c r="K1048" s="1">
        <v>44242</v>
      </c>
      <c r="L1048" s="1">
        <v>44515</v>
      </c>
      <c r="M1048" s="1">
        <v>44242</v>
      </c>
      <c r="N1048" s="1">
        <v>44515</v>
      </c>
      <c r="O1048" t="s">
        <v>132</v>
      </c>
      <c r="P1048" t="s">
        <v>10284</v>
      </c>
      <c r="R1048" t="s">
        <v>10285</v>
      </c>
      <c r="T1048" t="s">
        <v>10286</v>
      </c>
      <c r="U1048" t="s">
        <v>3748</v>
      </c>
      <c r="V1048" s="3">
        <v>66224</v>
      </c>
      <c r="W1048" t="s">
        <v>117</v>
      </c>
      <c r="Y1048">
        <v>19138510423</v>
      </c>
      <c r="AA1048">
        <v>56173</v>
      </c>
      <c r="AB1048" t="s">
        <v>10287</v>
      </c>
      <c r="AC1048" t="s">
        <v>7196</v>
      </c>
      <c r="AE1048" t="s">
        <v>263</v>
      </c>
      <c r="AF1048" t="s">
        <v>10285</v>
      </c>
      <c r="AH1048" t="s">
        <v>5993</v>
      </c>
      <c r="AI1048" t="s">
        <v>3748</v>
      </c>
      <c r="AJ1048" s="3">
        <v>66224</v>
      </c>
      <c r="AK1048" t="s">
        <v>117</v>
      </c>
      <c r="AM1048">
        <v>19138510423</v>
      </c>
      <c r="AO1048" t="s">
        <v>124</v>
      </c>
      <c r="AP1048" t="s">
        <v>239</v>
      </c>
      <c r="AQ1048" t="s">
        <v>756</v>
      </c>
      <c r="AR1048" t="s">
        <v>757</v>
      </c>
      <c r="AT1048" t="s">
        <v>975</v>
      </c>
      <c r="AV1048" t="s">
        <v>760</v>
      </c>
      <c r="AW1048" t="s">
        <v>610</v>
      </c>
      <c r="AX1048" s="3">
        <v>22903</v>
      </c>
      <c r="AY1048" t="s">
        <v>117</v>
      </c>
      <c r="BA1048">
        <v>14342634300</v>
      </c>
      <c r="BC1048" t="s">
        <v>1741</v>
      </c>
      <c r="BD1048" t="s">
        <v>762</v>
      </c>
      <c r="BG1048" t="s">
        <v>1047</v>
      </c>
      <c r="BH1048" s="1">
        <v>44151.791666666664</v>
      </c>
      <c r="BI1048">
        <v>40</v>
      </c>
      <c r="BJ1048">
        <v>0</v>
      </c>
      <c r="BK1048">
        <v>8</v>
      </c>
      <c r="BL1048">
        <v>8</v>
      </c>
      <c r="BM1048">
        <v>8</v>
      </c>
      <c r="BN1048">
        <v>8</v>
      </c>
      <c r="BO1048">
        <v>8</v>
      </c>
      <c r="BP1048">
        <v>0</v>
      </c>
      <c r="BQ1048" t="str">
        <f>"7:30 AM"</f>
        <v>7:30 AM</v>
      </c>
      <c r="BR1048" t="str">
        <f>"4:00 PM"</f>
        <v>4:00 PM</v>
      </c>
      <c r="BS1048" t="s">
        <v>120</v>
      </c>
      <c r="BT1048">
        <v>0</v>
      </c>
      <c r="BU1048">
        <v>0</v>
      </c>
      <c r="BV1048" t="s">
        <v>113</v>
      </c>
      <c r="BW1048">
        <v>0</v>
      </c>
      <c r="BX1048" t="s">
        <v>5353</v>
      </c>
      <c r="BY1048" t="s">
        <v>10288</v>
      </c>
      <c r="CA1048" t="s">
        <v>10289</v>
      </c>
      <c r="CB1048" t="s">
        <v>1047</v>
      </c>
      <c r="CC1048" s="3">
        <v>64030</v>
      </c>
      <c r="CD1048" t="s">
        <v>137</v>
      </c>
      <c r="CE1048" t="s">
        <v>3270</v>
      </c>
      <c r="CF1048" s="4">
        <v>18.010000000000002</v>
      </c>
      <c r="CH1048" s="4">
        <v>27.02</v>
      </c>
      <c r="CJ1048" t="s">
        <v>123</v>
      </c>
      <c r="CK1048" t="s">
        <v>1745</v>
      </c>
      <c r="CL1048" t="s">
        <v>10290</v>
      </c>
      <c r="CO1048" t="s">
        <v>124</v>
      </c>
      <c r="CP1048" t="s">
        <v>121</v>
      </c>
      <c r="CQ1048" t="s">
        <v>121</v>
      </c>
      <c r="CR1048" t="s">
        <v>121</v>
      </c>
      <c r="CS1048" t="s">
        <v>121</v>
      </c>
      <c r="CT1048" t="s">
        <v>121</v>
      </c>
      <c r="CU1048" t="s">
        <v>121</v>
      </c>
      <c r="CV1048" t="s">
        <v>10291</v>
      </c>
      <c r="CW1048" t="str">
        <f>"N/A"</f>
        <v>N/A</v>
      </c>
      <c r="CX1048" t="s">
        <v>10292</v>
      </c>
      <c r="CY1048" t="s">
        <v>8153</v>
      </c>
      <c r="CZ1048" t="s">
        <v>126</v>
      </c>
      <c r="DA1048" t="s">
        <v>113</v>
      </c>
      <c r="DB1048" t="s">
        <v>121</v>
      </c>
      <c r="DC1048" t="s">
        <v>121</v>
      </c>
      <c r="DD1048" t="s">
        <v>113</v>
      </c>
      <c r="DE1048" t="s">
        <v>1750</v>
      </c>
      <c r="DF1048" t="s">
        <v>1751</v>
      </c>
      <c r="DH1048" t="s">
        <v>762</v>
      </c>
      <c r="DI1048" t="s">
        <v>1741</v>
      </c>
    </row>
    <row r="1049" spans="1:113" ht="15" customHeight="1" x14ac:dyDescent="0.25">
      <c r="A1049" t="s">
        <v>8916</v>
      </c>
      <c r="B1049" t="s">
        <v>129</v>
      </c>
      <c r="C1049" s="1">
        <v>44152.426681712961</v>
      </c>
      <c r="D1049" s="1">
        <v>44188</v>
      </c>
      <c r="E1049" t="s">
        <v>121</v>
      </c>
      <c r="F1049" t="s">
        <v>1854</v>
      </c>
      <c r="G1049" t="s">
        <v>12812</v>
      </c>
      <c r="H1049" t="s">
        <v>1775</v>
      </c>
      <c r="I1049">
        <v>9</v>
      </c>
      <c r="J1049">
        <v>9</v>
      </c>
      <c r="K1049" s="1">
        <v>44242</v>
      </c>
      <c r="L1049" s="1">
        <v>44545</v>
      </c>
      <c r="M1049" s="1">
        <v>44242</v>
      </c>
      <c r="N1049" s="1">
        <v>44545</v>
      </c>
      <c r="O1049" t="s">
        <v>115</v>
      </c>
      <c r="P1049" t="s">
        <v>8917</v>
      </c>
      <c r="R1049" t="s">
        <v>8918</v>
      </c>
      <c r="T1049" t="s">
        <v>3913</v>
      </c>
      <c r="U1049" t="s">
        <v>1292</v>
      </c>
      <c r="V1049" s="3">
        <v>15236</v>
      </c>
      <c r="W1049" t="s">
        <v>117</v>
      </c>
      <c r="Y1049">
        <v>14122924660</v>
      </c>
      <c r="AA1049">
        <v>23811</v>
      </c>
      <c r="AB1049" t="s">
        <v>8919</v>
      </c>
      <c r="AC1049" t="s">
        <v>4299</v>
      </c>
      <c r="AD1049" t="s">
        <v>1550</v>
      </c>
      <c r="AE1049" t="s">
        <v>263</v>
      </c>
      <c r="AF1049" t="s">
        <v>8918</v>
      </c>
      <c r="AH1049" t="s">
        <v>3913</v>
      </c>
      <c r="AI1049" t="s">
        <v>1292</v>
      </c>
      <c r="AJ1049" s="3">
        <v>15236</v>
      </c>
      <c r="AK1049" t="s">
        <v>117</v>
      </c>
      <c r="AM1049">
        <v>14122924660</v>
      </c>
      <c r="AO1049" t="s">
        <v>124</v>
      </c>
      <c r="AP1049" t="s">
        <v>239</v>
      </c>
      <c r="AQ1049" t="s">
        <v>756</v>
      </c>
      <c r="AR1049" t="s">
        <v>757</v>
      </c>
      <c r="AT1049" t="s">
        <v>975</v>
      </c>
      <c r="AV1049" t="s">
        <v>760</v>
      </c>
      <c r="AW1049" t="s">
        <v>610</v>
      </c>
      <c r="AX1049" s="3">
        <v>22903</v>
      </c>
      <c r="AY1049" t="s">
        <v>117</v>
      </c>
      <c r="BA1049">
        <v>14342634300</v>
      </c>
      <c r="BC1049" t="s">
        <v>1741</v>
      </c>
      <c r="BD1049" t="s">
        <v>762</v>
      </c>
      <c r="BG1049" t="s">
        <v>1292</v>
      </c>
      <c r="BH1049" s="1">
        <v>44151.791666666664</v>
      </c>
      <c r="BI1049">
        <v>40</v>
      </c>
      <c r="BJ1049">
        <v>0</v>
      </c>
      <c r="BK1049">
        <v>8</v>
      </c>
      <c r="BL1049">
        <v>8</v>
      </c>
      <c r="BM1049">
        <v>8</v>
      </c>
      <c r="BN1049">
        <v>8</v>
      </c>
      <c r="BO1049">
        <v>8</v>
      </c>
      <c r="BP1049">
        <v>0</v>
      </c>
      <c r="BQ1049" t="str">
        <f>"7:30 AM"</f>
        <v>7:30 AM</v>
      </c>
      <c r="BR1049" t="str">
        <f>"4:00 PM"</f>
        <v>4:00 PM</v>
      </c>
      <c r="BS1049" t="s">
        <v>120</v>
      </c>
      <c r="BT1049">
        <v>0</v>
      </c>
      <c r="BU1049">
        <v>12</v>
      </c>
      <c r="BV1049" t="s">
        <v>113</v>
      </c>
      <c r="BW1049">
        <v>0</v>
      </c>
      <c r="BX1049" t="s">
        <v>8920</v>
      </c>
      <c r="BY1049" t="s">
        <v>8921</v>
      </c>
      <c r="CA1049" t="s">
        <v>3913</v>
      </c>
      <c r="CB1049" t="s">
        <v>1292</v>
      </c>
      <c r="CC1049" s="3">
        <v>15210</v>
      </c>
      <c r="CD1049" t="s">
        <v>1801</v>
      </c>
      <c r="CE1049" t="s">
        <v>1802</v>
      </c>
      <c r="CF1049" s="4">
        <v>21.02</v>
      </c>
      <c r="CH1049" s="4">
        <v>31.53</v>
      </c>
      <c r="CJ1049" t="s">
        <v>123</v>
      </c>
      <c r="CL1049" t="s">
        <v>8922</v>
      </c>
      <c r="CO1049" t="s">
        <v>124</v>
      </c>
      <c r="CP1049" t="s">
        <v>121</v>
      </c>
      <c r="CQ1049" t="s">
        <v>121</v>
      </c>
      <c r="CR1049" t="s">
        <v>121</v>
      </c>
      <c r="CS1049" t="s">
        <v>113</v>
      </c>
      <c r="CT1049" t="s">
        <v>121</v>
      </c>
      <c r="CU1049" t="s">
        <v>121</v>
      </c>
      <c r="CV1049" t="s">
        <v>8173</v>
      </c>
      <c r="CW1049" t="str">
        <f>"N/A"</f>
        <v>N/A</v>
      </c>
      <c r="CX1049" t="s">
        <v>8923</v>
      </c>
      <c r="CY1049" t="s">
        <v>1749</v>
      </c>
      <c r="CZ1049" t="s">
        <v>126</v>
      </c>
      <c r="DA1049" t="s">
        <v>113</v>
      </c>
      <c r="DB1049" t="s">
        <v>121</v>
      </c>
      <c r="DC1049" t="s">
        <v>121</v>
      </c>
      <c r="DD1049" t="s">
        <v>113</v>
      </c>
      <c r="DE1049" t="s">
        <v>1750</v>
      </c>
      <c r="DF1049" t="s">
        <v>1751</v>
      </c>
      <c r="DH1049" t="s">
        <v>762</v>
      </c>
      <c r="DI1049" t="s">
        <v>1741</v>
      </c>
    </row>
    <row r="1050" spans="1:113" ht="15" customHeight="1" x14ac:dyDescent="0.25">
      <c r="A1050" t="s">
        <v>4627</v>
      </c>
      <c r="B1050" t="s">
        <v>835</v>
      </c>
      <c r="C1050" s="1">
        <v>44152.431213888885</v>
      </c>
      <c r="D1050" s="1">
        <v>44186</v>
      </c>
      <c r="E1050" t="s">
        <v>113</v>
      </c>
      <c r="F1050" t="s">
        <v>2293</v>
      </c>
      <c r="G1050" t="s">
        <v>12786</v>
      </c>
      <c r="H1050" t="s">
        <v>131</v>
      </c>
      <c r="I1050">
        <v>19</v>
      </c>
      <c r="K1050" s="1">
        <v>44242</v>
      </c>
      <c r="L1050" s="1">
        <v>44524</v>
      </c>
      <c r="O1050" t="s">
        <v>115</v>
      </c>
      <c r="P1050" t="s">
        <v>4628</v>
      </c>
      <c r="R1050" t="s">
        <v>4629</v>
      </c>
      <c r="S1050" t="s">
        <v>4630</v>
      </c>
      <c r="T1050" t="s">
        <v>4631</v>
      </c>
      <c r="U1050" t="s">
        <v>1200</v>
      </c>
      <c r="V1050" s="3">
        <v>20854</v>
      </c>
      <c r="W1050" t="s">
        <v>117</v>
      </c>
      <c r="X1050" t="s">
        <v>124</v>
      </c>
      <c r="Y1050">
        <v>17038523429</v>
      </c>
      <c r="AA1050">
        <v>561730</v>
      </c>
      <c r="AB1050" t="s">
        <v>4632</v>
      </c>
      <c r="AC1050" t="s">
        <v>4633</v>
      </c>
      <c r="AD1050" t="s">
        <v>144</v>
      </c>
      <c r="AE1050" t="s">
        <v>3331</v>
      </c>
      <c r="AF1050" t="s">
        <v>4629</v>
      </c>
      <c r="AG1050" t="s">
        <v>4634</v>
      </c>
      <c r="AH1050" t="s">
        <v>4631</v>
      </c>
      <c r="AI1050" t="s">
        <v>1200</v>
      </c>
      <c r="AJ1050" s="3">
        <v>20854</v>
      </c>
      <c r="AK1050" t="s">
        <v>117</v>
      </c>
      <c r="AL1050" t="s">
        <v>124</v>
      </c>
      <c r="AM1050">
        <v>17038523429</v>
      </c>
      <c r="AO1050" t="s">
        <v>4635</v>
      </c>
      <c r="AP1050" t="s">
        <v>239</v>
      </c>
      <c r="AQ1050" t="s">
        <v>4636</v>
      </c>
      <c r="AR1050" t="s">
        <v>4637</v>
      </c>
      <c r="AS1050" t="s">
        <v>1459</v>
      </c>
      <c r="AT1050" t="s">
        <v>4638</v>
      </c>
      <c r="AU1050" t="s">
        <v>124</v>
      </c>
      <c r="AV1050" t="s">
        <v>4639</v>
      </c>
      <c r="AW1050" t="s">
        <v>158</v>
      </c>
      <c r="AX1050" s="3">
        <v>77414</v>
      </c>
      <c r="AY1050" t="s">
        <v>117</v>
      </c>
      <c r="AZ1050" t="s">
        <v>124</v>
      </c>
      <c r="BA1050">
        <v>19792457577</v>
      </c>
      <c r="BB1050">
        <v>109</v>
      </c>
      <c r="BC1050" t="s">
        <v>4640</v>
      </c>
      <c r="BD1050" t="s">
        <v>4641</v>
      </c>
      <c r="BG1050" t="s">
        <v>1200</v>
      </c>
      <c r="BH1050" s="1">
        <v>44151.791666666664</v>
      </c>
      <c r="BI1050">
        <v>40</v>
      </c>
      <c r="BJ1050">
        <v>0</v>
      </c>
      <c r="BK1050">
        <v>8</v>
      </c>
      <c r="BL1050">
        <v>8</v>
      </c>
      <c r="BM1050">
        <v>8</v>
      </c>
      <c r="BN1050">
        <v>8</v>
      </c>
      <c r="BO1050">
        <v>8</v>
      </c>
      <c r="BP1050">
        <v>0</v>
      </c>
      <c r="BQ1050" t="str">
        <f>"7:00 AM"</f>
        <v>7:00 AM</v>
      </c>
      <c r="BR1050" t="str">
        <f>"4:00 PM"</f>
        <v>4:00 PM</v>
      </c>
      <c r="BS1050" t="s">
        <v>120</v>
      </c>
      <c r="BT1050">
        <v>0</v>
      </c>
      <c r="BU1050">
        <v>0</v>
      </c>
      <c r="BV1050" t="s">
        <v>113</v>
      </c>
      <c r="BW1050">
        <v>0</v>
      </c>
      <c r="BX1050" s="2" t="s">
        <v>4642</v>
      </c>
      <c r="BY1050" t="s">
        <v>4629</v>
      </c>
      <c r="BZ1050" t="s">
        <v>124</v>
      </c>
      <c r="CA1050" t="s">
        <v>4631</v>
      </c>
      <c r="CB1050" t="s">
        <v>1200</v>
      </c>
      <c r="CC1050" s="3">
        <v>20854</v>
      </c>
      <c r="CD1050" t="s">
        <v>1556</v>
      </c>
      <c r="CE1050" t="s">
        <v>1652</v>
      </c>
      <c r="CF1050" s="4">
        <v>16.25</v>
      </c>
      <c r="CH1050" s="4">
        <v>24.38</v>
      </c>
      <c r="CJ1050" t="s">
        <v>123</v>
      </c>
      <c r="CK1050" t="s">
        <v>4643</v>
      </c>
      <c r="CL1050" t="s">
        <v>4644</v>
      </c>
      <c r="CO1050" t="s">
        <v>124</v>
      </c>
      <c r="CP1050" t="s">
        <v>121</v>
      </c>
      <c r="CQ1050" t="s">
        <v>121</v>
      </c>
      <c r="CR1050" t="s">
        <v>121</v>
      </c>
      <c r="CS1050" t="s">
        <v>121</v>
      </c>
      <c r="CT1050" t="s">
        <v>121</v>
      </c>
      <c r="CU1050" t="s">
        <v>121</v>
      </c>
      <c r="CV1050" t="s">
        <v>4645</v>
      </c>
      <c r="CW1050" t="str">
        <f>"13013700667"</f>
        <v>13013700667</v>
      </c>
      <c r="CX1050" t="s">
        <v>4646</v>
      </c>
      <c r="CY1050" t="s">
        <v>124</v>
      </c>
      <c r="CZ1050" t="s">
        <v>126</v>
      </c>
      <c r="DA1050" t="s">
        <v>113</v>
      </c>
      <c r="DB1050" t="s">
        <v>121</v>
      </c>
      <c r="DC1050" t="s">
        <v>121</v>
      </c>
      <c r="DD1050" t="s">
        <v>113</v>
      </c>
    </row>
    <row r="1051" spans="1:113" ht="15" customHeight="1" x14ac:dyDescent="0.25">
      <c r="A1051" t="s">
        <v>7494</v>
      </c>
      <c r="B1051" t="s">
        <v>129</v>
      </c>
      <c r="C1051" s="1">
        <v>44152.433813310185</v>
      </c>
      <c r="D1051" s="1">
        <v>44194</v>
      </c>
      <c r="E1051" t="s">
        <v>121</v>
      </c>
      <c r="F1051" t="s">
        <v>587</v>
      </c>
      <c r="G1051" t="s">
        <v>12786</v>
      </c>
      <c r="H1051" t="s">
        <v>131</v>
      </c>
      <c r="I1051">
        <v>35</v>
      </c>
      <c r="J1051">
        <v>35</v>
      </c>
      <c r="K1051" s="1">
        <v>44242</v>
      </c>
      <c r="L1051" s="1">
        <v>44544</v>
      </c>
      <c r="M1051" s="1">
        <v>44242</v>
      </c>
      <c r="N1051" s="1">
        <v>44544</v>
      </c>
      <c r="O1051" t="s">
        <v>132</v>
      </c>
      <c r="P1051" t="s">
        <v>7495</v>
      </c>
      <c r="R1051" t="s">
        <v>7496</v>
      </c>
      <c r="T1051" t="s">
        <v>7497</v>
      </c>
      <c r="U1051" t="s">
        <v>1200</v>
      </c>
      <c r="V1051" s="3">
        <v>21154</v>
      </c>
      <c r="W1051" t="s">
        <v>117</v>
      </c>
      <c r="Y1051">
        <v>14104575296</v>
      </c>
      <c r="AA1051">
        <v>56173</v>
      </c>
      <c r="AB1051" t="s">
        <v>7498</v>
      </c>
      <c r="AC1051" t="s">
        <v>4299</v>
      </c>
      <c r="AE1051" t="s">
        <v>263</v>
      </c>
      <c r="AF1051" t="s">
        <v>7496</v>
      </c>
      <c r="AH1051" t="s">
        <v>7497</v>
      </c>
      <c r="AI1051" t="s">
        <v>1200</v>
      </c>
      <c r="AJ1051" s="3">
        <v>21154</v>
      </c>
      <c r="AK1051" t="s">
        <v>117</v>
      </c>
      <c r="AM1051">
        <v>14104575296</v>
      </c>
      <c r="AO1051" t="s">
        <v>1812</v>
      </c>
      <c r="AP1051" t="s">
        <v>239</v>
      </c>
      <c r="AQ1051" t="s">
        <v>1258</v>
      </c>
      <c r="AR1051" t="s">
        <v>164</v>
      </c>
      <c r="AS1051" t="s">
        <v>972</v>
      </c>
      <c r="AT1051" t="s">
        <v>1811</v>
      </c>
      <c r="AV1051" t="s">
        <v>315</v>
      </c>
      <c r="AW1051" t="s">
        <v>158</v>
      </c>
      <c r="AX1051" s="3">
        <v>75231</v>
      </c>
      <c r="AY1051" t="s">
        <v>117</v>
      </c>
      <c r="BA1051">
        <v>12145265665</v>
      </c>
      <c r="BC1051" t="s">
        <v>1812</v>
      </c>
      <c r="BD1051" t="s">
        <v>1262</v>
      </c>
      <c r="BG1051" t="s">
        <v>1200</v>
      </c>
      <c r="BH1051" s="1">
        <v>44150.791666666664</v>
      </c>
      <c r="BI1051">
        <v>40</v>
      </c>
      <c r="BJ1051">
        <v>0</v>
      </c>
      <c r="BK1051">
        <v>8</v>
      </c>
      <c r="BL1051">
        <v>8</v>
      </c>
      <c r="BM1051">
        <v>8</v>
      </c>
      <c r="BN1051">
        <v>8</v>
      </c>
      <c r="BO1051">
        <v>8</v>
      </c>
      <c r="BP1051">
        <v>0</v>
      </c>
      <c r="BQ1051" t="str">
        <f>"7:00 AM"</f>
        <v>7:00 AM</v>
      </c>
      <c r="BR1051" t="str">
        <f>"4:00 PM"</f>
        <v>4:00 PM</v>
      </c>
      <c r="BS1051" t="s">
        <v>120</v>
      </c>
      <c r="BT1051">
        <v>0</v>
      </c>
      <c r="BU1051">
        <v>0</v>
      </c>
      <c r="BV1051" t="s">
        <v>113</v>
      </c>
      <c r="BW1051">
        <v>0</v>
      </c>
      <c r="BX1051" t="s">
        <v>1816</v>
      </c>
      <c r="BY1051" t="s">
        <v>7499</v>
      </c>
      <c r="CA1051" t="s">
        <v>7497</v>
      </c>
      <c r="CB1051" t="s">
        <v>1200</v>
      </c>
      <c r="CC1051" s="3">
        <v>21154</v>
      </c>
      <c r="CD1051" t="s">
        <v>3853</v>
      </c>
      <c r="CE1051" t="s">
        <v>1580</v>
      </c>
      <c r="CF1051" s="4">
        <v>16.899999999999999</v>
      </c>
      <c r="CH1051" s="4">
        <v>25.35</v>
      </c>
      <c r="CJ1051" t="s">
        <v>123</v>
      </c>
      <c r="CK1051" t="s">
        <v>1653</v>
      </c>
      <c r="CL1051" t="s">
        <v>7500</v>
      </c>
      <c r="CO1051" t="s">
        <v>124</v>
      </c>
      <c r="CP1051" t="s">
        <v>121</v>
      </c>
      <c r="CQ1051" t="s">
        <v>121</v>
      </c>
      <c r="CR1051" t="s">
        <v>121</v>
      </c>
      <c r="CS1051" t="s">
        <v>121</v>
      </c>
      <c r="CT1051" t="s">
        <v>121</v>
      </c>
      <c r="CU1051" t="s">
        <v>121</v>
      </c>
      <c r="CV1051" t="s">
        <v>7501</v>
      </c>
      <c r="CW1051" t="str">
        <f>"14104570101"</f>
        <v>14104570101</v>
      </c>
      <c r="CX1051" t="s">
        <v>124</v>
      </c>
      <c r="CY1051" t="s">
        <v>6831</v>
      </c>
      <c r="CZ1051" t="s">
        <v>126</v>
      </c>
      <c r="DA1051" t="s">
        <v>113</v>
      </c>
      <c r="DB1051" t="s">
        <v>113</v>
      </c>
      <c r="DC1051" t="s">
        <v>121</v>
      </c>
      <c r="DD1051" t="s">
        <v>113</v>
      </c>
      <c r="DE1051" t="s">
        <v>1814</v>
      </c>
      <c r="DF1051" t="s">
        <v>1815</v>
      </c>
      <c r="DH1051" t="s">
        <v>1262</v>
      </c>
      <c r="DI1051" t="s">
        <v>1812</v>
      </c>
    </row>
    <row r="1052" spans="1:113" ht="15" customHeight="1" x14ac:dyDescent="0.25">
      <c r="A1052" t="s">
        <v>6822</v>
      </c>
      <c r="B1052" t="s">
        <v>129</v>
      </c>
      <c r="C1052" s="1">
        <v>44152.434143287035</v>
      </c>
      <c r="D1052" s="1">
        <v>44194</v>
      </c>
      <c r="E1052" t="s">
        <v>121</v>
      </c>
      <c r="F1052" t="s">
        <v>587</v>
      </c>
      <c r="G1052" t="s">
        <v>12786</v>
      </c>
      <c r="H1052" t="s">
        <v>131</v>
      </c>
      <c r="I1052">
        <v>10</v>
      </c>
      <c r="J1052">
        <v>10</v>
      </c>
      <c r="K1052" s="1">
        <v>44242</v>
      </c>
      <c r="L1052" s="1">
        <v>44544</v>
      </c>
      <c r="M1052" s="1">
        <v>44242</v>
      </c>
      <c r="N1052" s="1">
        <v>44544</v>
      </c>
      <c r="O1052" t="s">
        <v>132</v>
      </c>
      <c r="P1052" t="s">
        <v>6823</v>
      </c>
      <c r="R1052" t="s">
        <v>6824</v>
      </c>
      <c r="T1052" t="s">
        <v>6825</v>
      </c>
      <c r="U1052" t="s">
        <v>1200</v>
      </c>
      <c r="V1052" s="3">
        <v>21014</v>
      </c>
      <c r="W1052" t="s">
        <v>117</v>
      </c>
      <c r="Y1052">
        <v>14108381700</v>
      </c>
      <c r="AA1052">
        <v>56173</v>
      </c>
      <c r="AB1052" t="s">
        <v>6826</v>
      </c>
      <c r="AC1052" t="s">
        <v>3703</v>
      </c>
      <c r="AE1052" t="s">
        <v>161</v>
      </c>
      <c r="AF1052" t="s">
        <v>6824</v>
      </c>
      <c r="AH1052" t="s">
        <v>6825</v>
      </c>
      <c r="AI1052" t="s">
        <v>1200</v>
      </c>
      <c r="AJ1052" s="3">
        <v>21014</v>
      </c>
      <c r="AK1052" t="s">
        <v>117</v>
      </c>
      <c r="AM1052">
        <v>14108381700</v>
      </c>
      <c r="AO1052" t="s">
        <v>1812</v>
      </c>
      <c r="AP1052" t="s">
        <v>239</v>
      </c>
      <c r="AQ1052" t="s">
        <v>1258</v>
      </c>
      <c r="AR1052" t="s">
        <v>164</v>
      </c>
      <c r="AS1052" t="s">
        <v>972</v>
      </c>
      <c r="AT1052" t="s">
        <v>4649</v>
      </c>
      <c r="AV1052" t="s">
        <v>329</v>
      </c>
      <c r="AW1052" t="s">
        <v>158</v>
      </c>
      <c r="AX1052" s="3">
        <v>75206</v>
      </c>
      <c r="AY1052" t="s">
        <v>117</v>
      </c>
      <c r="BA1052">
        <v>12145265665</v>
      </c>
      <c r="BC1052" t="s">
        <v>1812</v>
      </c>
      <c r="BD1052" t="s">
        <v>1262</v>
      </c>
      <c r="BG1052" t="s">
        <v>1200</v>
      </c>
      <c r="BH1052" s="1">
        <v>44150.791666666664</v>
      </c>
      <c r="BI1052">
        <v>40</v>
      </c>
      <c r="BJ1052">
        <v>0</v>
      </c>
      <c r="BK1052">
        <v>8</v>
      </c>
      <c r="BL1052">
        <v>8</v>
      </c>
      <c r="BM1052">
        <v>8</v>
      </c>
      <c r="BN1052">
        <v>8</v>
      </c>
      <c r="BO1052">
        <v>8</v>
      </c>
      <c r="BP1052">
        <v>0</v>
      </c>
      <c r="BQ1052" t="str">
        <f>"7:00 AM"</f>
        <v>7:00 AM</v>
      </c>
      <c r="BR1052" t="str">
        <f>"4:00 PM"</f>
        <v>4:00 PM</v>
      </c>
      <c r="BS1052" t="s">
        <v>120</v>
      </c>
      <c r="BT1052">
        <v>0</v>
      </c>
      <c r="BU1052">
        <v>0</v>
      </c>
      <c r="BV1052" t="s">
        <v>113</v>
      </c>
      <c r="BW1052">
        <v>0</v>
      </c>
      <c r="BX1052" t="s">
        <v>1816</v>
      </c>
      <c r="BY1052" t="s">
        <v>6827</v>
      </c>
      <c r="CA1052" t="s">
        <v>6825</v>
      </c>
      <c r="CB1052" t="s">
        <v>1200</v>
      </c>
      <c r="CC1052" s="3">
        <v>21014</v>
      </c>
      <c r="CD1052" t="s">
        <v>3853</v>
      </c>
      <c r="CE1052" t="s">
        <v>1580</v>
      </c>
      <c r="CF1052" s="4">
        <v>16.899999999999999</v>
      </c>
      <c r="CH1052" s="4">
        <v>25.35</v>
      </c>
      <c r="CJ1052" t="s">
        <v>123</v>
      </c>
      <c r="CK1052" t="s">
        <v>1653</v>
      </c>
      <c r="CL1052" t="s">
        <v>6828</v>
      </c>
      <c r="CO1052" t="s">
        <v>124</v>
      </c>
      <c r="CP1052" t="s">
        <v>121</v>
      </c>
      <c r="CQ1052" t="s">
        <v>121</v>
      </c>
      <c r="CR1052" t="s">
        <v>121</v>
      </c>
      <c r="CS1052" t="s">
        <v>121</v>
      </c>
      <c r="CT1052" t="s">
        <v>121</v>
      </c>
      <c r="CU1052" t="s">
        <v>121</v>
      </c>
      <c r="CV1052" t="s">
        <v>6829</v>
      </c>
      <c r="CW1052" t="str">
        <f>"N/A"</f>
        <v>N/A</v>
      </c>
      <c r="CX1052" t="s">
        <v>6830</v>
      </c>
      <c r="CY1052" t="s">
        <v>6831</v>
      </c>
      <c r="CZ1052" t="s">
        <v>126</v>
      </c>
      <c r="DA1052" t="s">
        <v>113</v>
      </c>
      <c r="DB1052" t="s">
        <v>113</v>
      </c>
      <c r="DC1052" t="s">
        <v>121</v>
      </c>
      <c r="DD1052" t="s">
        <v>113</v>
      </c>
      <c r="DE1052" t="s">
        <v>1814</v>
      </c>
      <c r="DF1052" t="s">
        <v>1815</v>
      </c>
      <c r="DH1052" t="s">
        <v>1262</v>
      </c>
      <c r="DI1052" t="s">
        <v>1812</v>
      </c>
    </row>
    <row r="1053" spans="1:113" ht="15" customHeight="1" x14ac:dyDescent="0.25">
      <c r="A1053" t="s">
        <v>6010</v>
      </c>
      <c r="B1053" t="s">
        <v>129</v>
      </c>
      <c r="C1053" s="1">
        <v>44152.450851620371</v>
      </c>
      <c r="D1053" s="1">
        <v>44188</v>
      </c>
      <c r="E1053" t="s">
        <v>121</v>
      </c>
      <c r="F1053" t="s">
        <v>964</v>
      </c>
      <c r="G1053" t="s">
        <v>12786</v>
      </c>
      <c r="H1053" t="s">
        <v>131</v>
      </c>
      <c r="I1053">
        <v>20</v>
      </c>
      <c r="J1053">
        <v>20</v>
      </c>
      <c r="K1053" s="1">
        <v>44242</v>
      </c>
      <c r="L1053" s="1">
        <v>44544</v>
      </c>
      <c r="M1053" s="1">
        <v>44242</v>
      </c>
      <c r="N1053" s="1">
        <v>44544</v>
      </c>
      <c r="O1053" t="s">
        <v>132</v>
      </c>
      <c r="P1053" t="s">
        <v>6011</v>
      </c>
      <c r="R1053" t="s">
        <v>6012</v>
      </c>
      <c r="T1053" t="s">
        <v>6013</v>
      </c>
      <c r="U1053" t="s">
        <v>1200</v>
      </c>
      <c r="V1053" s="3">
        <v>21102</v>
      </c>
      <c r="W1053" t="s">
        <v>117</v>
      </c>
      <c r="Y1053">
        <v>14103296662</v>
      </c>
      <c r="Z1053">
        <v>102</v>
      </c>
      <c r="AA1053">
        <v>56173</v>
      </c>
      <c r="AB1053" t="s">
        <v>6014</v>
      </c>
      <c r="AC1053" t="s">
        <v>6015</v>
      </c>
      <c r="AE1053" t="s">
        <v>3523</v>
      </c>
      <c r="AF1053" t="s">
        <v>6012</v>
      </c>
      <c r="AH1053" t="s">
        <v>6016</v>
      </c>
      <c r="AI1053" t="s">
        <v>1200</v>
      </c>
      <c r="AJ1053" s="3">
        <v>21102</v>
      </c>
      <c r="AK1053" t="s">
        <v>117</v>
      </c>
      <c r="AM1053">
        <v>14103296662</v>
      </c>
      <c r="AN1053">
        <v>102</v>
      </c>
      <c r="AO1053" t="s">
        <v>124</v>
      </c>
      <c r="AP1053" t="s">
        <v>239</v>
      </c>
      <c r="AQ1053" t="s">
        <v>756</v>
      </c>
      <c r="AR1053" t="s">
        <v>757</v>
      </c>
      <c r="AT1053" t="s">
        <v>3910</v>
      </c>
      <c r="AU1053" t="s">
        <v>3911</v>
      </c>
      <c r="AV1053" t="s">
        <v>4241</v>
      </c>
      <c r="AW1053" t="s">
        <v>610</v>
      </c>
      <c r="AX1053" s="3">
        <v>22949</v>
      </c>
      <c r="AY1053" t="s">
        <v>117</v>
      </c>
      <c r="BA1053">
        <v>14342634300</v>
      </c>
      <c r="BC1053" t="s">
        <v>4242</v>
      </c>
      <c r="BD1053" t="s">
        <v>762</v>
      </c>
      <c r="BG1053" t="s">
        <v>1200</v>
      </c>
      <c r="BH1053" s="1">
        <v>44151.791666666664</v>
      </c>
      <c r="BI1053">
        <v>40</v>
      </c>
      <c r="BJ1053">
        <v>0</v>
      </c>
      <c r="BK1053">
        <v>8</v>
      </c>
      <c r="BL1053">
        <v>8</v>
      </c>
      <c r="BM1053">
        <v>8</v>
      </c>
      <c r="BN1053">
        <v>8</v>
      </c>
      <c r="BO1053">
        <v>8</v>
      </c>
      <c r="BP1053">
        <v>0</v>
      </c>
      <c r="BQ1053" t="str">
        <f>"7:30 AM"</f>
        <v>7:30 AM</v>
      </c>
      <c r="BR1053" t="str">
        <f>"4:00 PM"</f>
        <v>4:00 PM</v>
      </c>
      <c r="BS1053" t="s">
        <v>120</v>
      </c>
      <c r="BT1053">
        <v>0</v>
      </c>
      <c r="BU1053">
        <v>0</v>
      </c>
      <c r="BV1053" t="s">
        <v>113</v>
      </c>
      <c r="BW1053">
        <v>0</v>
      </c>
      <c r="BX1053" t="s">
        <v>6017</v>
      </c>
      <c r="BY1053" t="s">
        <v>6012</v>
      </c>
      <c r="CA1053" t="s">
        <v>6016</v>
      </c>
      <c r="CB1053" t="s">
        <v>1200</v>
      </c>
      <c r="CC1053" s="3">
        <v>21102</v>
      </c>
      <c r="CD1053" t="s">
        <v>2873</v>
      </c>
      <c r="CE1053" t="s">
        <v>1580</v>
      </c>
      <c r="CF1053" s="4">
        <v>16.89</v>
      </c>
      <c r="CH1053" s="4">
        <v>25.34</v>
      </c>
      <c r="CJ1053" t="s">
        <v>123</v>
      </c>
      <c r="CK1053" t="s">
        <v>1745</v>
      </c>
      <c r="CL1053" t="s">
        <v>6018</v>
      </c>
      <c r="CO1053" t="s">
        <v>124</v>
      </c>
      <c r="CP1053" t="s">
        <v>121</v>
      </c>
      <c r="CQ1053" t="s">
        <v>121</v>
      </c>
      <c r="CR1053" t="s">
        <v>121</v>
      </c>
      <c r="CS1053" t="s">
        <v>121</v>
      </c>
      <c r="CT1053" t="s">
        <v>121</v>
      </c>
      <c r="CU1053" t="s">
        <v>113</v>
      </c>
      <c r="CV1053" t="s">
        <v>6019</v>
      </c>
      <c r="CW1053" t="str">
        <f>"14103296662"</f>
        <v>14103296662</v>
      </c>
      <c r="CX1053" t="s">
        <v>124</v>
      </c>
      <c r="CY1053" t="s">
        <v>1794</v>
      </c>
      <c r="CZ1053" t="s">
        <v>126</v>
      </c>
      <c r="DA1053" t="s">
        <v>113</v>
      </c>
      <c r="DB1053" t="s">
        <v>121</v>
      </c>
      <c r="DC1053" t="s">
        <v>121</v>
      </c>
      <c r="DD1053" t="s">
        <v>113</v>
      </c>
      <c r="DE1053" t="s">
        <v>4249</v>
      </c>
      <c r="DF1053" t="s">
        <v>2662</v>
      </c>
      <c r="DG1053" t="s">
        <v>1459</v>
      </c>
      <c r="DH1053" t="s">
        <v>762</v>
      </c>
      <c r="DI1053" t="s">
        <v>4242</v>
      </c>
    </row>
    <row r="1054" spans="1:113" ht="15" customHeight="1" x14ac:dyDescent="0.25">
      <c r="A1054" t="s">
        <v>6032</v>
      </c>
      <c r="B1054" t="s">
        <v>835</v>
      </c>
      <c r="C1054" s="1">
        <v>44152.479911458337</v>
      </c>
      <c r="D1054" s="1">
        <v>44186</v>
      </c>
      <c r="E1054" t="s">
        <v>113</v>
      </c>
      <c r="F1054" t="s">
        <v>587</v>
      </c>
      <c r="G1054" t="s">
        <v>12786</v>
      </c>
      <c r="H1054" t="s">
        <v>131</v>
      </c>
      <c r="I1054">
        <v>3</v>
      </c>
      <c r="K1054" s="1">
        <v>44242</v>
      </c>
      <c r="L1054" s="1">
        <v>44544</v>
      </c>
      <c r="O1054" t="s">
        <v>115</v>
      </c>
      <c r="P1054" t="s">
        <v>6033</v>
      </c>
      <c r="Q1054" t="s">
        <v>6034</v>
      </c>
      <c r="R1054" t="s">
        <v>6035</v>
      </c>
      <c r="S1054" t="s">
        <v>124</v>
      </c>
      <c r="T1054" t="s">
        <v>4530</v>
      </c>
      <c r="U1054" t="s">
        <v>158</v>
      </c>
      <c r="V1054" s="3">
        <v>77707</v>
      </c>
      <c r="W1054" t="s">
        <v>117</v>
      </c>
      <c r="X1054" t="s">
        <v>124</v>
      </c>
      <c r="Y1054">
        <v>14097917875</v>
      </c>
      <c r="AA1054">
        <v>561730</v>
      </c>
      <c r="AB1054" t="s">
        <v>6036</v>
      </c>
      <c r="AC1054" t="s">
        <v>6037</v>
      </c>
      <c r="AD1054" t="s">
        <v>124</v>
      </c>
      <c r="AE1054" t="s">
        <v>6038</v>
      </c>
      <c r="AF1054" t="s">
        <v>6039</v>
      </c>
      <c r="AG1054" t="s">
        <v>124</v>
      </c>
      <c r="AH1054" t="s">
        <v>3973</v>
      </c>
      <c r="AI1054" t="s">
        <v>158</v>
      </c>
      <c r="AJ1054" s="3">
        <v>77707</v>
      </c>
      <c r="AK1054" t="s">
        <v>117</v>
      </c>
      <c r="AL1054" t="s">
        <v>124</v>
      </c>
      <c r="AM1054">
        <v>14097917875</v>
      </c>
      <c r="AO1054" t="s">
        <v>6040</v>
      </c>
      <c r="AP1054" t="s">
        <v>239</v>
      </c>
      <c r="AQ1054" t="s">
        <v>6041</v>
      </c>
      <c r="AR1054" t="s">
        <v>6042</v>
      </c>
      <c r="AS1054" t="s">
        <v>1459</v>
      </c>
      <c r="AT1054" t="s">
        <v>2824</v>
      </c>
      <c r="AU1054" t="s">
        <v>124</v>
      </c>
      <c r="AV1054" t="s">
        <v>1368</v>
      </c>
      <c r="AW1054" t="s">
        <v>158</v>
      </c>
      <c r="AX1054" s="3">
        <v>77414</v>
      </c>
      <c r="AY1054" t="s">
        <v>117</v>
      </c>
      <c r="AZ1054" t="s">
        <v>124</v>
      </c>
      <c r="BA1054">
        <v>19792457577</v>
      </c>
      <c r="BB1054">
        <v>109</v>
      </c>
      <c r="BC1054" t="s">
        <v>4640</v>
      </c>
      <c r="BD1054" t="s">
        <v>4641</v>
      </c>
      <c r="BG1054" t="s">
        <v>158</v>
      </c>
      <c r="BH1054" s="1">
        <v>44151.791666666664</v>
      </c>
      <c r="BI1054">
        <v>40</v>
      </c>
      <c r="BJ1054">
        <v>0</v>
      </c>
      <c r="BK1054">
        <v>8</v>
      </c>
      <c r="BL1054">
        <v>8</v>
      </c>
      <c r="BM1054">
        <v>8</v>
      </c>
      <c r="BN1054">
        <v>8</v>
      </c>
      <c r="BO1054">
        <v>8</v>
      </c>
      <c r="BP1054">
        <v>0</v>
      </c>
      <c r="BQ1054" t="str">
        <f>"7:00 AM"</f>
        <v>7:00 AM</v>
      </c>
      <c r="BR1054" t="str">
        <f>"4:00 PM"</f>
        <v>4:00 PM</v>
      </c>
      <c r="BS1054" t="s">
        <v>120</v>
      </c>
      <c r="BT1054">
        <v>0</v>
      </c>
      <c r="BU1054">
        <v>0</v>
      </c>
      <c r="BV1054" t="s">
        <v>113</v>
      </c>
      <c r="BW1054">
        <v>0</v>
      </c>
      <c r="BX1054" t="s">
        <v>6043</v>
      </c>
      <c r="BY1054" t="s">
        <v>6035</v>
      </c>
      <c r="BZ1054" t="s">
        <v>124</v>
      </c>
      <c r="CA1054" t="s">
        <v>4530</v>
      </c>
      <c r="CB1054" t="s">
        <v>158</v>
      </c>
      <c r="CC1054" s="3">
        <v>77707</v>
      </c>
      <c r="CD1054" t="s">
        <v>3707</v>
      </c>
      <c r="CE1054" t="s">
        <v>4535</v>
      </c>
      <c r="CF1054" s="4">
        <v>12.76</v>
      </c>
      <c r="CH1054" s="4">
        <v>19.14</v>
      </c>
      <c r="CJ1054" t="s">
        <v>123</v>
      </c>
      <c r="CK1054" t="s">
        <v>124</v>
      </c>
      <c r="CL1054" t="s">
        <v>6044</v>
      </c>
      <c r="CO1054" t="s">
        <v>124</v>
      </c>
      <c r="CP1054" t="s">
        <v>121</v>
      </c>
      <c r="CQ1054" t="s">
        <v>121</v>
      </c>
      <c r="CR1054" t="s">
        <v>121</v>
      </c>
      <c r="CS1054" t="s">
        <v>121</v>
      </c>
      <c r="CT1054" t="s">
        <v>121</v>
      </c>
      <c r="CU1054" t="s">
        <v>113</v>
      </c>
      <c r="CV1054" t="s">
        <v>1614</v>
      </c>
      <c r="CW1054" t="str">
        <f>"14097915509"</f>
        <v>14097915509</v>
      </c>
      <c r="CX1054" t="s">
        <v>6040</v>
      </c>
      <c r="CY1054" t="s">
        <v>124</v>
      </c>
      <c r="CZ1054" t="s">
        <v>126</v>
      </c>
      <c r="DA1054" t="s">
        <v>113</v>
      </c>
      <c r="DB1054" t="s">
        <v>113</v>
      </c>
      <c r="DC1054" t="s">
        <v>121</v>
      </c>
      <c r="DD1054" t="s">
        <v>113</v>
      </c>
    </row>
    <row r="1055" spans="1:113" ht="15" customHeight="1" x14ac:dyDescent="0.25">
      <c r="A1055" t="s">
        <v>5268</v>
      </c>
      <c r="B1055" t="s">
        <v>129</v>
      </c>
      <c r="C1055" s="1">
        <v>44152.492716319444</v>
      </c>
      <c r="D1055" s="1">
        <v>44193</v>
      </c>
      <c r="E1055" t="s">
        <v>113</v>
      </c>
      <c r="F1055" t="s">
        <v>587</v>
      </c>
      <c r="G1055" t="s">
        <v>12786</v>
      </c>
      <c r="H1055" t="s">
        <v>131</v>
      </c>
      <c r="I1055">
        <v>20</v>
      </c>
      <c r="J1055">
        <v>20</v>
      </c>
      <c r="K1055" s="1">
        <v>44242</v>
      </c>
      <c r="L1055" s="1">
        <v>44544</v>
      </c>
      <c r="M1055" s="1">
        <v>44242</v>
      </c>
      <c r="N1055" s="1">
        <v>44544</v>
      </c>
      <c r="O1055" t="s">
        <v>115</v>
      </c>
      <c r="P1055" t="s">
        <v>5269</v>
      </c>
      <c r="R1055" t="s">
        <v>5270</v>
      </c>
      <c r="S1055" t="s">
        <v>2226</v>
      </c>
      <c r="T1055" t="s">
        <v>5271</v>
      </c>
      <c r="U1055" t="s">
        <v>522</v>
      </c>
      <c r="V1055" s="3">
        <v>74033</v>
      </c>
      <c r="W1055" t="s">
        <v>117</v>
      </c>
      <c r="Y1055">
        <v>19189511705</v>
      </c>
      <c r="AA1055">
        <v>56173</v>
      </c>
      <c r="AB1055" t="s">
        <v>5272</v>
      </c>
      <c r="AC1055" t="s">
        <v>5273</v>
      </c>
      <c r="AE1055" t="s">
        <v>5274</v>
      </c>
      <c r="AF1055" t="s">
        <v>5275</v>
      </c>
      <c r="AH1055" t="s">
        <v>5276</v>
      </c>
      <c r="AI1055" t="s">
        <v>522</v>
      </c>
      <c r="AJ1055" s="3">
        <v>74033</v>
      </c>
      <c r="AK1055" t="s">
        <v>117</v>
      </c>
      <c r="AM1055">
        <v>19189511705</v>
      </c>
      <c r="AO1055" t="s">
        <v>517</v>
      </c>
      <c r="AP1055" t="s">
        <v>239</v>
      </c>
      <c r="AQ1055" t="s">
        <v>518</v>
      </c>
      <c r="AR1055" t="s">
        <v>519</v>
      </c>
      <c r="AT1055" t="s">
        <v>520</v>
      </c>
      <c r="AV1055" t="s">
        <v>521</v>
      </c>
      <c r="AW1055" t="s">
        <v>522</v>
      </c>
      <c r="AX1055" s="3">
        <v>74132</v>
      </c>
      <c r="AY1055" t="s">
        <v>117</v>
      </c>
      <c r="AZ1055" t="s">
        <v>523</v>
      </c>
      <c r="BA1055">
        <v>19189065212</v>
      </c>
      <c r="BC1055" t="s">
        <v>524</v>
      </c>
      <c r="BD1055" t="s">
        <v>525</v>
      </c>
      <c r="BG1055" t="s">
        <v>522</v>
      </c>
      <c r="BH1055" s="1">
        <v>44146.791666666664</v>
      </c>
      <c r="BI1055">
        <v>40</v>
      </c>
      <c r="BJ1055">
        <v>0</v>
      </c>
      <c r="BK1055">
        <v>8</v>
      </c>
      <c r="BL1055">
        <v>8</v>
      </c>
      <c r="BM1055">
        <v>8</v>
      </c>
      <c r="BN1055">
        <v>8</v>
      </c>
      <c r="BO1055">
        <v>8</v>
      </c>
      <c r="BP1055">
        <v>0</v>
      </c>
      <c r="BQ1055" t="str">
        <f>"7:00 AM"</f>
        <v>7:00 AM</v>
      </c>
      <c r="BR1055" t="str">
        <f>"4:00 PM"</f>
        <v>4:00 PM</v>
      </c>
      <c r="BS1055" t="s">
        <v>120</v>
      </c>
      <c r="BT1055">
        <v>0</v>
      </c>
      <c r="BU1055">
        <v>3</v>
      </c>
      <c r="BV1055" t="s">
        <v>113</v>
      </c>
      <c r="BW1055">
        <v>0</v>
      </c>
      <c r="BX1055" s="2" t="s">
        <v>5277</v>
      </c>
      <c r="BY1055" t="s">
        <v>5278</v>
      </c>
      <c r="CA1055" t="s">
        <v>5276</v>
      </c>
      <c r="CB1055" t="s">
        <v>522</v>
      </c>
      <c r="CC1055" s="3">
        <v>74033</v>
      </c>
      <c r="CD1055" t="s">
        <v>5159</v>
      </c>
      <c r="CE1055" t="s">
        <v>5160</v>
      </c>
      <c r="CF1055" s="4">
        <v>14.27</v>
      </c>
      <c r="CG1055" s="4">
        <v>14.27</v>
      </c>
      <c r="CH1055" s="4">
        <v>21.41</v>
      </c>
      <c r="CI1055" s="4">
        <v>21.41</v>
      </c>
      <c r="CJ1055" t="s">
        <v>123</v>
      </c>
      <c r="CK1055" t="s">
        <v>5279</v>
      </c>
      <c r="CL1055" t="s">
        <v>5280</v>
      </c>
      <c r="CO1055" t="s">
        <v>124</v>
      </c>
      <c r="CP1055" t="s">
        <v>121</v>
      </c>
      <c r="CQ1055" t="s">
        <v>113</v>
      </c>
      <c r="CR1055" t="s">
        <v>121</v>
      </c>
      <c r="CS1055" t="s">
        <v>121</v>
      </c>
      <c r="CT1055" t="s">
        <v>121</v>
      </c>
      <c r="CU1055" t="s">
        <v>113</v>
      </c>
      <c r="CV1055" t="s">
        <v>5279</v>
      </c>
      <c r="CW1055" t="str">
        <f>"19189511705"</f>
        <v>19189511705</v>
      </c>
      <c r="CX1055" t="s">
        <v>124</v>
      </c>
      <c r="CY1055" t="s">
        <v>534</v>
      </c>
      <c r="CZ1055" t="s">
        <v>126</v>
      </c>
      <c r="DA1055" t="s">
        <v>113</v>
      </c>
      <c r="DB1055" t="s">
        <v>121</v>
      </c>
      <c r="DC1055" t="s">
        <v>121</v>
      </c>
      <c r="DD1055" t="s">
        <v>113</v>
      </c>
    </row>
    <row r="1056" spans="1:113" ht="15" customHeight="1" x14ac:dyDescent="0.25">
      <c r="A1056" t="s">
        <v>8906</v>
      </c>
      <c r="B1056" t="s">
        <v>129</v>
      </c>
      <c r="C1056" s="1">
        <v>44152.521584606482</v>
      </c>
      <c r="D1056" s="1">
        <v>44188</v>
      </c>
      <c r="E1056" t="s">
        <v>113</v>
      </c>
      <c r="F1056" t="s">
        <v>8907</v>
      </c>
      <c r="G1056" t="s">
        <v>12795</v>
      </c>
      <c r="H1056" t="s">
        <v>488</v>
      </c>
      <c r="I1056">
        <v>10</v>
      </c>
      <c r="J1056">
        <v>10</v>
      </c>
      <c r="K1056" s="1">
        <v>44242</v>
      </c>
      <c r="L1056" s="1">
        <v>44544</v>
      </c>
      <c r="M1056" s="1">
        <v>44242</v>
      </c>
      <c r="N1056" s="1">
        <v>44544</v>
      </c>
      <c r="O1056" t="s">
        <v>115</v>
      </c>
      <c r="P1056" t="s">
        <v>8908</v>
      </c>
      <c r="Q1056" t="s">
        <v>8909</v>
      </c>
      <c r="R1056" t="s">
        <v>8910</v>
      </c>
      <c r="S1056" t="s">
        <v>1732</v>
      </c>
      <c r="T1056" t="s">
        <v>4409</v>
      </c>
      <c r="U1056" t="s">
        <v>348</v>
      </c>
      <c r="V1056" s="3">
        <v>30340</v>
      </c>
      <c r="W1056" t="s">
        <v>117</v>
      </c>
      <c r="X1056" t="s">
        <v>124</v>
      </c>
      <c r="Y1056">
        <v>16785309152</v>
      </c>
      <c r="AA1056">
        <v>561720</v>
      </c>
      <c r="AB1056" t="s">
        <v>8911</v>
      </c>
      <c r="AC1056" t="s">
        <v>5103</v>
      </c>
      <c r="AD1056" t="s">
        <v>124</v>
      </c>
      <c r="AE1056" t="s">
        <v>263</v>
      </c>
      <c r="AF1056" t="s">
        <v>8910</v>
      </c>
      <c r="AG1056" t="s">
        <v>1732</v>
      </c>
      <c r="AH1056" t="s">
        <v>4409</v>
      </c>
      <c r="AI1056" t="s">
        <v>348</v>
      </c>
      <c r="AJ1056" s="3">
        <v>30340</v>
      </c>
      <c r="AK1056" t="s">
        <v>117</v>
      </c>
      <c r="AL1056" t="s">
        <v>124</v>
      </c>
      <c r="AM1056">
        <v>16785309152</v>
      </c>
      <c r="AO1056" t="s">
        <v>8912</v>
      </c>
      <c r="AP1056" t="s">
        <v>239</v>
      </c>
      <c r="AQ1056" t="s">
        <v>8147</v>
      </c>
      <c r="AR1056" t="s">
        <v>8148</v>
      </c>
      <c r="AS1056" t="s">
        <v>144</v>
      </c>
      <c r="AT1056" t="s">
        <v>2824</v>
      </c>
      <c r="AU1056" t="s">
        <v>124</v>
      </c>
      <c r="AV1056" t="s">
        <v>1368</v>
      </c>
      <c r="AW1056" t="s">
        <v>158</v>
      </c>
      <c r="AX1056" s="3">
        <v>77414</v>
      </c>
      <c r="AY1056" t="s">
        <v>117</v>
      </c>
      <c r="AZ1056" t="s">
        <v>124</v>
      </c>
      <c r="BA1056">
        <v>19792457577</v>
      </c>
      <c r="BB1056">
        <v>104</v>
      </c>
      <c r="BC1056" t="s">
        <v>8149</v>
      </c>
      <c r="BD1056" t="s">
        <v>1370</v>
      </c>
      <c r="BG1056" t="s">
        <v>348</v>
      </c>
      <c r="BH1056" s="1">
        <v>44151.791666666664</v>
      </c>
      <c r="BI1056">
        <v>40</v>
      </c>
      <c r="BJ1056">
        <v>0</v>
      </c>
      <c r="BK1056">
        <v>8</v>
      </c>
      <c r="BL1056">
        <v>8</v>
      </c>
      <c r="BM1056">
        <v>8</v>
      </c>
      <c r="BN1056">
        <v>8</v>
      </c>
      <c r="BO1056">
        <v>8</v>
      </c>
      <c r="BP1056">
        <v>0</v>
      </c>
      <c r="BQ1056" t="str">
        <f>"7:00 AM"</f>
        <v>7:00 AM</v>
      </c>
      <c r="BR1056" t="str">
        <f>"4:00 PM"</f>
        <v>4:00 PM</v>
      </c>
      <c r="BS1056" t="s">
        <v>120</v>
      </c>
      <c r="BT1056">
        <v>0</v>
      </c>
      <c r="BU1056">
        <v>3</v>
      </c>
      <c r="BV1056" t="s">
        <v>113</v>
      </c>
      <c r="BW1056">
        <v>0</v>
      </c>
      <c r="BX1056" s="2" t="s">
        <v>8913</v>
      </c>
      <c r="BY1056" t="s">
        <v>8910</v>
      </c>
      <c r="BZ1056" t="s">
        <v>1732</v>
      </c>
      <c r="CA1056" t="s">
        <v>4409</v>
      </c>
      <c r="CB1056" t="s">
        <v>348</v>
      </c>
      <c r="CC1056" s="3">
        <v>30340</v>
      </c>
      <c r="CD1056" t="s">
        <v>4410</v>
      </c>
      <c r="CE1056" t="s">
        <v>1250</v>
      </c>
      <c r="CF1056" s="4">
        <v>12.21</v>
      </c>
      <c r="CG1056" s="4">
        <v>18</v>
      </c>
      <c r="CH1056" s="4">
        <v>18.32</v>
      </c>
      <c r="CI1056" s="4">
        <v>27</v>
      </c>
      <c r="CJ1056" t="s">
        <v>123</v>
      </c>
      <c r="CK1056" t="s">
        <v>8914</v>
      </c>
      <c r="CL1056" t="s">
        <v>8915</v>
      </c>
      <c r="CO1056" t="s">
        <v>124</v>
      </c>
      <c r="CP1056" t="s">
        <v>121</v>
      </c>
      <c r="CQ1056" t="s">
        <v>121</v>
      </c>
      <c r="CR1056" t="s">
        <v>121</v>
      </c>
      <c r="CS1056" t="s">
        <v>113</v>
      </c>
      <c r="CT1056" t="s">
        <v>121</v>
      </c>
      <c r="CU1056" t="s">
        <v>113</v>
      </c>
      <c r="CV1056" t="s">
        <v>8150</v>
      </c>
      <c r="CW1056" t="str">
        <f>"16785309152"</f>
        <v>16785309152</v>
      </c>
      <c r="CX1056" t="s">
        <v>8912</v>
      </c>
      <c r="CY1056" t="s">
        <v>124</v>
      </c>
      <c r="CZ1056" t="s">
        <v>126</v>
      </c>
      <c r="DA1056" t="s">
        <v>113</v>
      </c>
      <c r="DB1056" t="s">
        <v>113</v>
      </c>
      <c r="DC1056" t="s">
        <v>121</v>
      </c>
      <c r="DD1056" t="s">
        <v>113</v>
      </c>
    </row>
    <row r="1057" spans="1:113" ht="15" customHeight="1" x14ac:dyDescent="0.25">
      <c r="A1057" t="s">
        <v>5260</v>
      </c>
      <c r="B1057" t="s">
        <v>129</v>
      </c>
      <c r="C1057" s="1">
        <v>44152.540259953705</v>
      </c>
      <c r="D1057" s="1">
        <v>44193</v>
      </c>
      <c r="E1057" t="s">
        <v>121</v>
      </c>
      <c r="F1057" t="s">
        <v>587</v>
      </c>
      <c r="G1057" t="s">
        <v>12786</v>
      </c>
      <c r="H1057" t="s">
        <v>131</v>
      </c>
      <c r="I1057">
        <v>24</v>
      </c>
      <c r="J1057">
        <v>24</v>
      </c>
      <c r="K1057" s="1">
        <v>44242</v>
      </c>
      <c r="L1057" s="1">
        <v>44544</v>
      </c>
      <c r="M1057" s="1">
        <v>44242</v>
      </c>
      <c r="N1057" s="1">
        <v>44544</v>
      </c>
      <c r="O1057" t="s">
        <v>132</v>
      </c>
      <c r="P1057" t="s">
        <v>5261</v>
      </c>
      <c r="R1057" t="s">
        <v>5262</v>
      </c>
      <c r="T1057" t="s">
        <v>5263</v>
      </c>
      <c r="U1057" t="s">
        <v>1047</v>
      </c>
      <c r="V1057" s="3">
        <v>63069</v>
      </c>
      <c r="W1057" t="s">
        <v>117</v>
      </c>
      <c r="Y1057">
        <v>13147575296</v>
      </c>
      <c r="AA1057">
        <v>56173</v>
      </c>
      <c r="AB1057" t="s">
        <v>5264</v>
      </c>
      <c r="AC1057" t="s">
        <v>1715</v>
      </c>
      <c r="AE1057" t="s">
        <v>263</v>
      </c>
      <c r="AF1057" t="s">
        <v>5262</v>
      </c>
      <c r="AH1057" t="s">
        <v>5263</v>
      </c>
      <c r="AI1057" t="s">
        <v>1047</v>
      </c>
      <c r="AJ1057" s="3">
        <v>63069</v>
      </c>
      <c r="AK1057" t="s">
        <v>117</v>
      </c>
      <c r="AM1057">
        <v>13147575296</v>
      </c>
      <c r="AO1057" t="s">
        <v>124</v>
      </c>
      <c r="AP1057" t="s">
        <v>239</v>
      </c>
      <c r="AQ1057" t="s">
        <v>1258</v>
      </c>
      <c r="AR1057" t="s">
        <v>164</v>
      </c>
      <c r="AS1057" t="s">
        <v>972</v>
      </c>
      <c r="AT1057" t="s">
        <v>1690</v>
      </c>
      <c r="AU1057" t="s">
        <v>1260</v>
      </c>
      <c r="AV1057" t="s">
        <v>329</v>
      </c>
      <c r="AW1057" t="s">
        <v>158</v>
      </c>
      <c r="AX1057" s="3">
        <v>75231</v>
      </c>
      <c r="AY1057" t="s">
        <v>117</v>
      </c>
      <c r="BA1057">
        <v>12145265665</v>
      </c>
      <c r="BC1057" t="s">
        <v>1691</v>
      </c>
      <c r="BD1057" t="s">
        <v>1262</v>
      </c>
      <c r="BG1057" t="s">
        <v>1047</v>
      </c>
      <c r="BH1057" s="1">
        <v>44146.791666666664</v>
      </c>
      <c r="BI1057">
        <v>40</v>
      </c>
      <c r="BJ1057">
        <v>0</v>
      </c>
      <c r="BK1057">
        <v>8</v>
      </c>
      <c r="BL1057">
        <v>8</v>
      </c>
      <c r="BM1057">
        <v>8</v>
      </c>
      <c r="BN1057">
        <v>8</v>
      </c>
      <c r="BO1057">
        <v>8</v>
      </c>
      <c r="BP1057">
        <v>0</v>
      </c>
      <c r="BQ1057" t="str">
        <f>"7:00 AM"</f>
        <v>7:00 AM</v>
      </c>
      <c r="BR1057" t="str">
        <f>"4:00 PM"</f>
        <v>4:00 PM</v>
      </c>
      <c r="BS1057" t="s">
        <v>120</v>
      </c>
      <c r="BT1057">
        <v>0</v>
      </c>
      <c r="BU1057">
        <v>0</v>
      </c>
      <c r="BV1057" t="s">
        <v>113</v>
      </c>
      <c r="BW1057">
        <v>0</v>
      </c>
      <c r="BX1057" s="2" t="s">
        <v>5265</v>
      </c>
      <c r="BY1057" t="s">
        <v>5262</v>
      </c>
      <c r="CA1057" t="s">
        <v>5263</v>
      </c>
      <c r="CB1057" t="s">
        <v>1047</v>
      </c>
      <c r="CC1057" s="3">
        <v>63069</v>
      </c>
      <c r="CD1057" t="s">
        <v>3798</v>
      </c>
      <c r="CE1057" t="s">
        <v>1056</v>
      </c>
      <c r="CF1057" s="4">
        <v>15.38</v>
      </c>
      <c r="CG1057" s="4">
        <v>15.38</v>
      </c>
      <c r="CH1057" s="4">
        <v>23.07</v>
      </c>
      <c r="CI1057" s="4">
        <v>23.07</v>
      </c>
      <c r="CJ1057" t="s">
        <v>123</v>
      </c>
      <c r="CK1057" t="s">
        <v>1653</v>
      </c>
      <c r="CL1057" t="s">
        <v>5266</v>
      </c>
      <c r="CO1057" t="s">
        <v>124</v>
      </c>
      <c r="CP1057" t="s">
        <v>121</v>
      </c>
      <c r="CQ1057" t="s">
        <v>121</v>
      </c>
      <c r="CR1057" t="s">
        <v>121</v>
      </c>
      <c r="CS1057" t="s">
        <v>121</v>
      </c>
      <c r="CT1057" t="s">
        <v>121</v>
      </c>
      <c r="CU1057" t="s">
        <v>121</v>
      </c>
      <c r="CV1057" t="s">
        <v>5267</v>
      </c>
      <c r="CW1057" t="str">
        <f>"16364516196"</f>
        <v>16364516196</v>
      </c>
      <c r="CX1057" t="s">
        <v>124</v>
      </c>
      <c r="CY1057" t="s">
        <v>2887</v>
      </c>
      <c r="CZ1057" t="s">
        <v>126</v>
      </c>
      <c r="DA1057" t="s">
        <v>113</v>
      </c>
      <c r="DB1057" t="s">
        <v>113</v>
      </c>
      <c r="DC1057" t="s">
        <v>121</v>
      </c>
      <c r="DD1057" t="s">
        <v>113</v>
      </c>
      <c r="DE1057" t="s">
        <v>1698</v>
      </c>
      <c r="DF1057" t="s">
        <v>1699</v>
      </c>
      <c r="DH1057" t="s">
        <v>1262</v>
      </c>
      <c r="DI1057" t="s">
        <v>1691</v>
      </c>
    </row>
    <row r="1058" spans="1:113" ht="15" customHeight="1" x14ac:dyDescent="0.25">
      <c r="A1058" t="s">
        <v>6065</v>
      </c>
      <c r="B1058" t="s">
        <v>129</v>
      </c>
      <c r="C1058" s="1">
        <v>44152.557947106485</v>
      </c>
      <c r="D1058" s="1">
        <v>44193</v>
      </c>
      <c r="E1058" t="s">
        <v>121</v>
      </c>
      <c r="F1058" t="s">
        <v>587</v>
      </c>
      <c r="G1058" t="s">
        <v>12786</v>
      </c>
      <c r="H1058" t="s">
        <v>131</v>
      </c>
      <c r="I1058">
        <v>16</v>
      </c>
      <c r="J1058">
        <v>16</v>
      </c>
      <c r="K1058" s="1">
        <v>44242</v>
      </c>
      <c r="L1058" s="1">
        <v>44544</v>
      </c>
      <c r="M1058" s="1">
        <v>44242</v>
      </c>
      <c r="N1058" s="1">
        <v>44544</v>
      </c>
      <c r="O1058" t="s">
        <v>115</v>
      </c>
      <c r="P1058" t="s">
        <v>6066</v>
      </c>
      <c r="R1058" t="s">
        <v>6067</v>
      </c>
      <c r="T1058" t="s">
        <v>6068</v>
      </c>
      <c r="U1058" t="s">
        <v>234</v>
      </c>
      <c r="V1058" s="3">
        <v>32514</v>
      </c>
      <c r="W1058" t="s">
        <v>117</v>
      </c>
      <c r="Y1058">
        <v>18504336770</v>
      </c>
      <c r="AA1058">
        <v>56173</v>
      </c>
      <c r="AB1058" t="s">
        <v>3339</v>
      </c>
      <c r="AC1058" t="s">
        <v>1857</v>
      </c>
      <c r="AE1058" t="s">
        <v>263</v>
      </c>
      <c r="AF1058" t="s">
        <v>6069</v>
      </c>
      <c r="AH1058" t="s">
        <v>6068</v>
      </c>
      <c r="AI1058" t="s">
        <v>234</v>
      </c>
      <c r="AJ1058" s="3">
        <v>32514</v>
      </c>
      <c r="AK1058" t="s">
        <v>117</v>
      </c>
      <c r="AM1058">
        <v>18504336770</v>
      </c>
      <c r="AO1058" t="s">
        <v>124</v>
      </c>
      <c r="AP1058" t="s">
        <v>239</v>
      </c>
      <c r="AQ1058" t="s">
        <v>1258</v>
      </c>
      <c r="AR1058" t="s">
        <v>164</v>
      </c>
      <c r="AS1058" t="s">
        <v>972</v>
      </c>
      <c r="AT1058" t="s">
        <v>1690</v>
      </c>
      <c r="AU1058" t="s">
        <v>1260</v>
      </c>
      <c r="AV1058" t="s">
        <v>329</v>
      </c>
      <c r="AW1058" t="s">
        <v>158</v>
      </c>
      <c r="AX1058" s="3">
        <v>75231</v>
      </c>
      <c r="AY1058" t="s">
        <v>117</v>
      </c>
      <c r="BA1058">
        <v>12145265665</v>
      </c>
      <c r="BC1058" t="s">
        <v>1691</v>
      </c>
      <c r="BD1058" t="s">
        <v>1262</v>
      </c>
      <c r="BG1058" t="s">
        <v>234</v>
      </c>
      <c r="BH1058" s="1">
        <v>44146.791666666664</v>
      </c>
      <c r="BI1058">
        <v>40</v>
      </c>
      <c r="BJ1058">
        <v>0</v>
      </c>
      <c r="BK1058">
        <v>8</v>
      </c>
      <c r="BL1058">
        <v>8</v>
      </c>
      <c r="BM1058">
        <v>8</v>
      </c>
      <c r="BN1058">
        <v>8</v>
      </c>
      <c r="BO1058">
        <v>8</v>
      </c>
      <c r="BP1058">
        <v>0</v>
      </c>
      <c r="BQ1058" t="str">
        <f>"7:00 AM"</f>
        <v>7:00 AM</v>
      </c>
      <c r="BR1058" t="str">
        <f>"4:00 PM"</f>
        <v>4:00 PM</v>
      </c>
      <c r="BS1058" t="s">
        <v>120</v>
      </c>
      <c r="BT1058">
        <v>0</v>
      </c>
      <c r="BU1058">
        <v>0</v>
      </c>
      <c r="BV1058" t="s">
        <v>113</v>
      </c>
      <c r="BW1058">
        <v>0</v>
      </c>
      <c r="BX1058" s="2" t="s">
        <v>6070</v>
      </c>
      <c r="BY1058" t="s">
        <v>6067</v>
      </c>
      <c r="CA1058" t="s">
        <v>6068</v>
      </c>
      <c r="CB1058" t="s">
        <v>234</v>
      </c>
      <c r="CC1058" s="3">
        <v>32514</v>
      </c>
      <c r="CD1058" t="s">
        <v>2169</v>
      </c>
      <c r="CE1058" t="s">
        <v>6071</v>
      </c>
      <c r="CF1058" s="4">
        <v>13.16</v>
      </c>
      <c r="CG1058" s="4">
        <v>13.16</v>
      </c>
      <c r="CH1058" s="4">
        <v>19.739999999999998</v>
      </c>
      <c r="CI1058" s="4">
        <v>19.739999999999998</v>
      </c>
      <c r="CJ1058" t="s">
        <v>123</v>
      </c>
      <c r="CK1058" t="s">
        <v>1267</v>
      </c>
      <c r="CL1058" t="s">
        <v>6072</v>
      </c>
      <c r="CO1058" t="s">
        <v>124</v>
      </c>
      <c r="CP1058" t="s">
        <v>121</v>
      </c>
      <c r="CQ1058" t="s">
        <v>121</v>
      </c>
      <c r="CR1058" t="s">
        <v>121</v>
      </c>
      <c r="CS1058" t="s">
        <v>121</v>
      </c>
      <c r="CT1058" t="s">
        <v>121</v>
      </c>
      <c r="CU1058" t="s">
        <v>121</v>
      </c>
      <c r="CV1058" t="s">
        <v>6073</v>
      </c>
      <c r="CW1058" t="str">
        <f>"18506078700"</f>
        <v>18506078700</v>
      </c>
      <c r="CX1058" t="s">
        <v>6074</v>
      </c>
      <c r="CY1058" t="s">
        <v>6075</v>
      </c>
      <c r="CZ1058" t="s">
        <v>126</v>
      </c>
      <c r="DA1058" t="s">
        <v>113</v>
      </c>
      <c r="DB1058" t="s">
        <v>113</v>
      </c>
      <c r="DC1058" t="s">
        <v>121</v>
      </c>
      <c r="DD1058" t="s">
        <v>113</v>
      </c>
      <c r="DE1058" t="s">
        <v>1698</v>
      </c>
      <c r="DF1058" t="s">
        <v>1699</v>
      </c>
      <c r="DH1058" t="s">
        <v>1262</v>
      </c>
      <c r="DI1058" t="s">
        <v>1691</v>
      </c>
    </row>
    <row r="1059" spans="1:113" ht="15" customHeight="1" x14ac:dyDescent="0.25">
      <c r="A1059" t="s">
        <v>6045</v>
      </c>
      <c r="B1059" t="s">
        <v>835</v>
      </c>
      <c r="C1059" s="1">
        <v>44152.73757222222</v>
      </c>
      <c r="D1059" s="1">
        <v>44158</v>
      </c>
      <c r="E1059" t="s">
        <v>121</v>
      </c>
      <c r="F1059" t="s">
        <v>2976</v>
      </c>
      <c r="G1059" t="s">
        <v>12814</v>
      </c>
      <c r="H1059" t="s">
        <v>1818</v>
      </c>
      <c r="I1059">
        <v>3</v>
      </c>
      <c r="K1059" s="1">
        <v>44228</v>
      </c>
      <c r="L1059" s="1">
        <v>44317</v>
      </c>
      <c r="O1059" t="s">
        <v>132</v>
      </c>
      <c r="P1059" t="s">
        <v>6046</v>
      </c>
      <c r="R1059" t="s">
        <v>6047</v>
      </c>
      <c r="T1059" t="s">
        <v>6048</v>
      </c>
      <c r="U1059" t="s">
        <v>1200</v>
      </c>
      <c r="V1059" s="3">
        <v>21842</v>
      </c>
      <c r="W1059" t="s">
        <v>117</v>
      </c>
      <c r="Y1059">
        <v>14102898617</v>
      </c>
      <c r="AA1059">
        <v>713110</v>
      </c>
      <c r="AB1059" t="s">
        <v>6049</v>
      </c>
      <c r="AC1059" t="s">
        <v>6050</v>
      </c>
      <c r="AE1059" t="s">
        <v>263</v>
      </c>
      <c r="AF1059" t="s">
        <v>6051</v>
      </c>
      <c r="AH1059" t="s">
        <v>6048</v>
      </c>
      <c r="AI1059" t="s">
        <v>1200</v>
      </c>
      <c r="AJ1059" s="3">
        <v>21843</v>
      </c>
      <c r="AK1059" t="s">
        <v>117</v>
      </c>
      <c r="AM1059">
        <v>14102898617</v>
      </c>
      <c r="AO1059" t="s">
        <v>6052</v>
      </c>
      <c r="AP1059" t="s">
        <v>141</v>
      </c>
      <c r="AQ1059" t="s">
        <v>2984</v>
      </c>
      <c r="AR1059" t="s">
        <v>164</v>
      </c>
      <c r="AS1059" t="s">
        <v>2985</v>
      </c>
      <c r="AT1059" t="s">
        <v>2986</v>
      </c>
      <c r="AU1059" t="s">
        <v>2987</v>
      </c>
      <c r="AV1059" t="s">
        <v>2988</v>
      </c>
      <c r="AW1059" t="s">
        <v>1200</v>
      </c>
      <c r="AX1059" s="3">
        <v>21401</v>
      </c>
      <c r="AY1059" t="s">
        <v>117</v>
      </c>
      <c r="BA1059">
        <v>14105739955</v>
      </c>
      <c r="BB1059">
        <v>0</v>
      </c>
      <c r="BC1059" t="s">
        <v>2989</v>
      </c>
      <c r="BD1059" t="s">
        <v>2990</v>
      </c>
      <c r="BE1059" t="s">
        <v>1200</v>
      </c>
      <c r="BF1059" t="s">
        <v>2991</v>
      </c>
      <c r="BG1059" t="s">
        <v>1200</v>
      </c>
      <c r="BH1059" s="1">
        <v>44151.791666666664</v>
      </c>
      <c r="BI1059">
        <v>40</v>
      </c>
      <c r="BJ1059">
        <v>0</v>
      </c>
      <c r="BK1059">
        <v>8</v>
      </c>
      <c r="BL1059">
        <v>8</v>
      </c>
      <c r="BM1059">
        <v>8</v>
      </c>
      <c r="BN1059">
        <v>8</v>
      </c>
      <c r="BO1059">
        <v>8</v>
      </c>
      <c r="BP1059">
        <v>0</v>
      </c>
      <c r="BQ1059" t="str">
        <f>"8:30 AM"</f>
        <v>8:30 AM</v>
      </c>
      <c r="BR1059" t="str">
        <f>"5:00 PM"</f>
        <v>5:00 PM</v>
      </c>
      <c r="BS1059" t="s">
        <v>120</v>
      </c>
      <c r="BT1059">
        <v>0</v>
      </c>
      <c r="BU1059">
        <v>0</v>
      </c>
      <c r="BV1059" t="s">
        <v>113</v>
      </c>
      <c r="BW1059">
        <v>0</v>
      </c>
      <c r="BX1059" t="s">
        <v>6053</v>
      </c>
      <c r="BY1059" t="s">
        <v>6047</v>
      </c>
      <c r="CA1059" t="s">
        <v>6048</v>
      </c>
      <c r="CB1059" t="s">
        <v>1200</v>
      </c>
      <c r="CC1059" s="3">
        <v>21842</v>
      </c>
      <c r="CD1059" t="s">
        <v>6054</v>
      </c>
      <c r="CE1059" t="s">
        <v>6055</v>
      </c>
      <c r="CF1059" s="4">
        <v>13.95</v>
      </c>
      <c r="CG1059" s="4">
        <v>13.95</v>
      </c>
      <c r="CJ1059" t="s">
        <v>123</v>
      </c>
      <c r="CL1059" t="s">
        <v>6056</v>
      </c>
      <c r="CO1059" t="s">
        <v>124</v>
      </c>
      <c r="CP1059" t="s">
        <v>113</v>
      </c>
      <c r="CQ1059" t="s">
        <v>113</v>
      </c>
      <c r="CR1059" t="s">
        <v>113</v>
      </c>
      <c r="CS1059" t="s">
        <v>121</v>
      </c>
      <c r="CT1059" t="s">
        <v>121</v>
      </c>
      <c r="CU1059" t="s">
        <v>113</v>
      </c>
      <c r="CV1059" t="s">
        <v>6057</v>
      </c>
      <c r="CW1059" t="str">
        <f>"14102898617"</f>
        <v>14102898617</v>
      </c>
      <c r="CX1059" t="s">
        <v>6058</v>
      </c>
      <c r="CY1059" t="s">
        <v>124</v>
      </c>
      <c r="CZ1059" t="s">
        <v>126</v>
      </c>
      <c r="DA1059" t="s">
        <v>113</v>
      </c>
      <c r="DB1059" t="s">
        <v>113</v>
      </c>
      <c r="DC1059" t="s">
        <v>121</v>
      </c>
      <c r="DD1059" t="s">
        <v>113</v>
      </c>
    </row>
    <row r="1060" spans="1:113" ht="15" customHeight="1" x14ac:dyDescent="0.25">
      <c r="A1060" t="s">
        <v>11518</v>
      </c>
      <c r="B1060" t="s">
        <v>129</v>
      </c>
      <c r="C1060" s="1">
        <v>44152.744564120374</v>
      </c>
      <c r="D1060" s="1">
        <v>44186</v>
      </c>
      <c r="E1060" t="s">
        <v>121</v>
      </c>
      <c r="F1060" t="s">
        <v>561</v>
      </c>
      <c r="G1060" t="s">
        <v>12787</v>
      </c>
      <c r="H1060" t="s">
        <v>176</v>
      </c>
      <c r="I1060">
        <v>85</v>
      </c>
      <c r="J1060">
        <v>85</v>
      </c>
      <c r="K1060" s="1">
        <v>44228</v>
      </c>
      <c r="L1060" s="1">
        <v>44501</v>
      </c>
      <c r="M1060" s="1">
        <v>44228</v>
      </c>
      <c r="N1060" s="1">
        <v>44501</v>
      </c>
      <c r="O1060" t="s">
        <v>132</v>
      </c>
      <c r="P1060" t="s">
        <v>11519</v>
      </c>
      <c r="R1060" t="s">
        <v>11520</v>
      </c>
      <c r="T1060" t="s">
        <v>476</v>
      </c>
      <c r="U1060" t="s">
        <v>324</v>
      </c>
      <c r="V1060" s="3">
        <v>83815</v>
      </c>
      <c r="W1060" t="s">
        <v>117</v>
      </c>
      <c r="Y1060">
        <v>12086605701</v>
      </c>
      <c r="AA1060">
        <v>1153</v>
      </c>
      <c r="AB1060" t="s">
        <v>7013</v>
      </c>
      <c r="AC1060" t="s">
        <v>8267</v>
      </c>
      <c r="AD1060" t="s">
        <v>308</v>
      </c>
      <c r="AE1060" t="s">
        <v>2894</v>
      </c>
      <c r="AF1060" t="s">
        <v>11520</v>
      </c>
      <c r="AH1060" t="s">
        <v>11521</v>
      </c>
      <c r="AI1060" t="s">
        <v>324</v>
      </c>
      <c r="AJ1060" s="3">
        <v>83815</v>
      </c>
      <c r="AK1060" t="s">
        <v>117</v>
      </c>
      <c r="AM1060">
        <v>12086605701</v>
      </c>
      <c r="AO1060" t="s">
        <v>11522</v>
      </c>
      <c r="AP1060" t="s">
        <v>239</v>
      </c>
      <c r="AQ1060" t="s">
        <v>2238</v>
      </c>
      <c r="AR1060" t="s">
        <v>2239</v>
      </c>
      <c r="AS1060" t="s">
        <v>124</v>
      </c>
      <c r="AT1060" t="s">
        <v>597</v>
      </c>
      <c r="AU1060" t="s">
        <v>475</v>
      </c>
      <c r="AV1060" t="s">
        <v>476</v>
      </c>
      <c r="AW1060" t="s">
        <v>324</v>
      </c>
      <c r="AX1060" s="3">
        <v>83814</v>
      </c>
      <c r="AY1060" t="s">
        <v>117</v>
      </c>
      <c r="BA1060">
        <v>12087772654</v>
      </c>
      <c r="BC1060" t="s">
        <v>5493</v>
      </c>
      <c r="BD1060" t="s">
        <v>478</v>
      </c>
      <c r="BG1060" t="s">
        <v>324</v>
      </c>
      <c r="BH1060" s="1">
        <v>44137.791666666664</v>
      </c>
      <c r="BI1060">
        <v>35</v>
      </c>
      <c r="BJ1060">
        <v>0</v>
      </c>
      <c r="BK1060">
        <v>7</v>
      </c>
      <c r="BL1060">
        <v>7</v>
      </c>
      <c r="BM1060">
        <v>7</v>
      </c>
      <c r="BN1060">
        <v>7</v>
      </c>
      <c r="BO1060">
        <v>7</v>
      </c>
      <c r="BP1060">
        <v>0</v>
      </c>
      <c r="BQ1060" t="str">
        <f>"7:00 AM"</f>
        <v>7:00 AM</v>
      </c>
      <c r="BR1060" t="str">
        <f>"3:30 PM"</f>
        <v>3:30 PM</v>
      </c>
      <c r="BS1060" t="s">
        <v>120</v>
      </c>
      <c r="BT1060">
        <v>0</v>
      </c>
      <c r="BU1060">
        <v>3</v>
      </c>
      <c r="BV1060" t="s">
        <v>113</v>
      </c>
      <c r="BW1060">
        <v>0</v>
      </c>
      <c r="BX1060" t="s">
        <v>11523</v>
      </c>
      <c r="BY1060" t="s">
        <v>11524</v>
      </c>
      <c r="CA1060" t="s">
        <v>476</v>
      </c>
      <c r="CB1060" t="s">
        <v>324</v>
      </c>
      <c r="CC1060" s="3">
        <v>83815</v>
      </c>
      <c r="CD1060" t="s">
        <v>8704</v>
      </c>
      <c r="CE1060" t="s">
        <v>8705</v>
      </c>
      <c r="CF1060" s="4">
        <v>15.62</v>
      </c>
      <c r="CG1060" s="4">
        <v>16.809999999999999</v>
      </c>
      <c r="CH1060" s="4">
        <v>23.64</v>
      </c>
      <c r="CI1060" s="4">
        <v>25.22</v>
      </c>
      <c r="CJ1060" t="s">
        <v>123</v>
      </c>
      <c r="CK1060" t="s">
        <v>11525</v>
      </c>
      <c r="CL1060" t="s">
        <v>11526</v>
      </c>
      <c r="CO1060" t="s">
        <v>124</v>
      </c>
      <c r="CP1060" t="s">
        <v>121</v>
      </c>
      <c r="CQ1060" t="s">
        <v>121</v>
      </c>
      <c r="CR1060" t="s">
        <v>121</v>
      </c>
      <c r="CS1060" t="s">
        <v>113</v>
      </c>
      <c r="CT1060" t="s">
        <v>121</v>
      </c>
      <c r="CU1060" t="s">
        <v>121</v>
      </c>
      <c r="CV1060" t="s">
        <v>11527</v>
      </c>
      <c r="CW1060" t="str">
        <f>"12086605701"</f>
        <v>12086605701</v>
      </c>
      <c r="CX1060" t="s">
        <v>11528</v>
      </c>
      <c r="CY1060" t="s">
        <v>124</v>
      </c>
      <c r="CZ1060" t="s">
        <v>126</v>
      </c>
      <c r="DA1060" t="s">
        <v>113</v>
      </c>
      <c r="DB1060" t="s">
        <v>113</v>
      </c>
      <c r="DC1060" t="s">
        <v>121</v>
      </c>
      <c r="DD1060" t="s">
        <v>113</v>
      </c>
    </row>
    <row r="1061" spans="1:113" ht="15" customHeight="1" x14ac:dyDescent="0.25">
      <c r="A1061" t="s">
        <v>10293</v>
      </c>
      <c r="B1061" t="s">
        <v>835</v>
      </c>
      <c r="C1061" s="1">
        <v>44152.860156944444</v>
      </c>
      <c r="D1061" s="1">
        <v>44180</v>
      </c>
      <c r="E1061" t="s">
        <v>113</v>
      </c>
      <c r="F1061" t="s">
        <v>587</v>
      </c>
      <c r="G1061" t="s">
        <v>12786</v>
      </c>
      <c r="H1061" t="s">
        <v>131</v>
      </c>
      <c r="I1061">
        <v>9</v>
      </c>
      <c r="K1061" s="1">
        <v>44228</v>
      </c>
      <c r="L1061" s="1">
        <v>44530</v>
      </c>
      <c r="O1061" t="s">
        <v>132</v>
      </c>
      <c r="P1061" t="s">
        <v>8001</v>
      </c>
      <c r="R1061" t="s">
        <v>8002</v>
      </c>
      <c r="T1061" t="s">
        <v>5341</v>
      </c>
      <c r="U1061" t="s">
        <v>1292</v>
      </c>
      <c r="V1061" s="3">
        <v>19406</v>
      </c>
      <c r="W1061" t="s">
        <v>117</v>
      </c>
      <c r="X1061" t="s">
        <v>8003</v>
      </c>
      <c r="Y1061">
        <v>16102656300</v>
      </c>
      <c r="AA1061">
        <v>56173</v>
      </c>
      <c r="AB1061" t="s">
        <v>1646</v>
      </c>
      <c r="AC1061" t="s">
        <v>1647</v>
      </c>
      <c r="AE1061" t="s">
        <v>1689</v>
      </c>
      <c r="AF1061" t="s">
        <v>8002</v>
      </c>
      <c r="AH1061" t="s">
        <v>5341</v>
      </c>
      <c r="AI1061" t="s">
        <v>610</v>
      </c>
      <c r="AJ1061" s="3">
        <v>19406</v>
      </c>
      <c r="AK1061" t="s">
        <v>117</v>
      </c>
      <c r="AM1061">
        <v>16102656300</v>
      </c>
      <c r="AO1061" t="s">
        <v>124</v>
      </c>
      <c r="AP1061" t="s">
        <v>239</v>
      </c>
      <c r="AQ1061" t="s">
        <v>1258</v>
      </c>
      <c r="AR1061" t="s">
        <v>164</v>
      </c>
      <c r="AS1061" t="s">
        <v>972</v>
      </c>
      <c r="AT1061" t="s">
        <v>1811</v>
      </c>
      <c r="AV1061" t="s">
        <v>315</v>
      </c>
      <c r="AW1061" t="s">
        <v>158</v>
      </c>
      <c r="AX1061" s="3">
        <v>75231</v>
      </c>
      <c r="AY1061" t="s">
        <v>117</v>
      </c>
      <c r="BA1061">
        <v>12145265665</v>
      </c>
      <c r="BC1061" t="s">
        <v>1812</v>
      </c>
      <c r="BD1061" t="s">
        <v>3901</v>
      </c>
      <c r="BG1061" t="s">
        <v>1292</v>
      </c>
      <c r="BH1061" s="1">
        <v>44151.791666666664</v>
      </c>
      <c r="BI1061">
        <v>40</v>
      </c>
      <c r="BJ1061">
        <v>0</v>
      </c>
      <c r="BK1061">
        <v>8</v>
      </c>
      <c r="BL1061">
        <v>8</v>
      </c>
      <c r="BM1061">
        <v>8</v>
      </c>
      <c r="BN1061">
        <v>8</v>
      </c>
      <c r="BO1061">
        <v>8</v>
      </c>
      <c r="BP1061">
        <v>0</v>
      </c>
      <c r="BQ1061" t="str">
        <f>"6:30 AM"</f>
        <v>6:30 AM</v>
      </c>
      <c r="BR1061" t="str">
        <f>"3:30 PM"</f>
        <v>3:30 PM</v>
      </c>
      <c r="BS1061" t="s">
        <v>120</v>
      </c>
      <c r="BT1061">
        <v>0</v>
      </c>
      <c r="BU1061">
        <v>0</v>
      </c>
      <c r="BV1061" t="s">
        <v>113</v>
      </c>
      <c r="BW1061">
        <v>0</v>
      </c>
      <c r="BX1061" t="s">
        <v>2811</v>
      </c>
      <c r="BY1061" t="s">
        <v>8002</v>
      </c>
      <c r="CA1061" t="s">
        <v>5341</v>
      </c>
      <c r="CB1061" t="s">
        <v>1292</v>
      </c>
      <c r="CC1061" s="3">
        <v>19406</v>
      </c>
      <c r="CD1061" t="s">
        <v>1556</v>
      </c>
      <c r="CE1061" t="s">
        <v>1557</v>
      </c>
      <c r="CF1061" s="4">
        <v>16.600000000000001</v>
      </c>
      <c r="CH1061" s="4">
        <v>24.9</v>
      </c>
      <c r="CJ1061" t="s">
        <v>123</v>
      </c>
      <c r="CK1061" t="s">
        <v>1653</v>
      </c>
      <c r="CL1061" t="s">
        <v>8004</v>
      </c>
      <c r="CO1061" t="s">
        <v>124</v>
      </c>
      <c r="CP1061" t="s">
        <v>121</v>
      </c>
      <c r="CQ1061" t="s">
        <v>121</v>
      </c>
      <c r="CR1061" t="s">
        <v>121</v>
      </c>
      <c r="CS1061" t="s">
        <v>121</v>
      </c>
      <c r="CT1061" t="s">
        <v>121</v>
      </c>
      <c r="CU1061" t="s">
        <v>121</v>
      </c>
      <c r="CV1061" t="s">
        <v>10294</v>
      </c>
      <c r="CW1061" t="str">
        <f>"N/A"</f>
        <v>N/A</v>
      </c>
      <c r="CX1061" t="s">
        <v>8006</v>
      </c>
      <c r="CY1061" t="s">
        <v>8007</v>
      </c>
      <c r="CZ1061" t="s">
        <v>126</v>
      </c>
      <c r="DA1061" t="s">
        <v>113</v>
      </c>
      <c r="DB1061" t="s">
        <v>113</v>
      </c>
      <c r="DC1061" t="s">
        <v>121</v>
      </c>
      <c r="DD1061" t="s">
        <v>113</v>
      </c>
      <c r="DE1061" t="s">
        <v>1814</v>
      </c>
      <c r="DF1061" t="s">
        <v>1815</v>
      </c>
      <c r="DH1061" t="s">
        <v>1262</v>
      </c>
      <c r="DI1061" t="s">
        <v>1812</v>
      </c>
    </row>
    <row r="1062" spans="1:113" ht="15" customHeight="1" x14ac:dyDescent="0.25">
      <c r="A1062" t="s">
        <v>8924</v>
      </c>
      <c r="B1062" t="s">
        <v>835</v>
      </c>
      <c r="C1062" s="1">
        <v>44152.874482523148</v>
      </c>
      <c r="D1062" s="1">
        <v>44180</v>
      </c>
      <c r="E1062" t="s">
        <v>113</v>
      </c>
      <c r="F1062" t="s">
        <v>587</v>
      </c>
      <c r="G1062" t="s">
        <v>12786</v>
      </c>
      <c r="H1062" t="s">
        <v>131</v>
      </c>
      <c r="I1062">
        <v>7</v>
      </c>
      <c r="K1062" s="1">
        <v>44228</v>
      </c>
      <c r="L1062" s="1">
        <v>44530</v>
      </c>
      <c r="O1062" t="s">
        <v>132</v>
      </c>
      <c r="P1062" t="s">
        <v>1643</v>
      </c>
      <c r="R1062" t="s">
        <v>4648</v>
      </c>
      <c r="T1062" t="s">
        <v>3630</v>
      </c>
      <c r="U1062" t="s">
        <v>610</v>
      </c>
      <c r="V1062" s="3">
        <v>22406</v>
      </c>
      <c r="W1062" t="s">
        <v>117</v>
      </c>
      <c r="Y1062">
        <v>18047162540</v>
      </c>
      <c r="AA1062">
        <v>56173</v>
      </c>
      <c r="AB1062" t="s">
        <v>1646</v>
      </c>
      <c r="AC1062" t="s">
        <v>1647</v>
      </c>
      <c r="AE1062" t="s">
        <v>1689</v>
      </c>
      <c r="AF1062" t="s">
        <v>4648</v>
      </c>
      <c r="AH1062" t="s">
        <v>3630</v>
      </c>
      <c r="AI1062" t="s">
        <v>610</v>
      </c>
      <c r="AJ1062" s="3">
        <v>22406</v>
      </c>
      <c r="AK1062" t="s">
        <v>117</v>
      </c>
      <c r="AM1062">
        <v>18048934333</v>
      </c>
      <c r="AO1062" t="s">
        <v>124</v>
      </c>
      <c r="AP1062" t="s">
        <v>239</v>
      </c>
      <c r="AQ1062" t="s">
        <v>1258</v>
      </c>
      <c r="AR1062" t="s">
        <v>164</v>
      </c>
      <c r="AS1062" t="s">
        <v>972</v>
      </c>
      <c r="AT1062" t="s">
        <v>1811</v>
      </c>
      <c r="AV1062" t="s">
        <v>315</v>
      </c>
      <c r="AW1062" t="s">
        <v>158</v>
      </c>
      <c r="AX1062" s="3">
        <v>75231</v>
      </c>
      <c r="AY1062" t="s">
        <v>117</v>
      </c>
      <c r="BA1062">
        <v>12145265665</v>
      </c>
      <c r="BC1062" t="s">
        <v>1812</v>
      </c>
      <c r="BD1062" t="s">
        <v>1262</v>
      </c>
      <c r="BG1062" t="s">
        <v>610</v>
      </c>
      <c r="BH1062" s="1">
        <v>44151.791666666664</v>
      </c>
      <c r="BI1062">
        <v>40</v>
      </c>
      <c r="BJ1062">
        <v>0</v>
      </c>
      <c r="BK1062">
        <v>8</v>
      </c>
      <c r="BL1062">
        <v>8</v>
      </c>
      <c r="BM1062">
        <v>8</v>
      </c>
      <c r="BN1062">
        <v>8</v>
      </c>
      <c r="BO1062">
        <v>8</v>
      </c>
      <c r="BP1062">
        <v>0</v>
      </c>
      <c r="BQ1062" t="str">
        <f>"6:30 AM"</f>
        <v>6:30 AM</v>
      </c>
      <c r="BR1062" t="str">
        <f>"4:30 PM"</f>
        <v>4:30 PM</v>
      </c>
      <c r="BS1062" t="s">
        <v>120</v>
      </c>
      <c r="BT1062">
        <v>0</v>
      </c>
      <c r="BU1062">
        <v>0</v>
      </c>
      <c r="BV1062" t="s">
        <v>113</v>
      </c>
      <c r="BW1062">
        <v>0</v>
      </c>
      <c r="BX1062" t="s">
        <v>1816</v>
      </c>
      <c r="BY1062" t="s">
        <v>4648</v>
      </c>
      <c r="CA1062" t="s">
        <v>3630</v>
      </c>
      <c r="CB1062" t="s">
        <v>610</v>
      </c>
      <c r="CC1062" s="3">
        <v>22406</v>
      </c>
      <c r="CD1062" t="s">
        <v>4650</v>
      </c>
      <c r="CE1062" t="s">
        <v>1652</v>
      </c>
      <c r="CF1062" s="4">
        <v>16.260000000000002</v>
      </c>
      <c r="CH1062" s="4">
        <v>24.39</v>
      </c>
      <c r="CJ1062" t="s">
        <v>123</v>
      </c>
      <c r="CK1062" t="s">
        <v>1653</v>
      </c>
      <c r="CL1062" t="s">
        <v>4651</v>
      </c>
      <c r="CO1062" t="s">
        <v>124</v>
      </c>
      <c r="CP1062" t="s">
        <v>121</v>
      </c>
      <c r="CQ1062" t="s">
        <v>121</v>
      </c>
      <c r="CR1062" t="s">
        <v>121</v>
      </c>
      <c r="CS1062" t="s">
        <v>121</v>
      </c>
      <c r="CT1062" t="s">
        <v>121</v>
      </c>
      <c r="CU1062" t="s">
        <v>121</v>
      </c>
      <c r="CV1062" t="s">
        <v>5975</v>
      </c>
      <c r="CW1062" t="str">
        <f>"N/A"</f>
        <v>N/A</v>
      </c>
      <c r="CX1062" t="s">
        <v>4653</v>
      </c>
      <c r="CY1062" t="s">
        <v>2817</v>
      </c>
      <c r="CZ1062" t="s">
        <v>126</v>
      </c>
      <c r="DA1062" t="s">
        <v>113</v>
      </c>
      <c r="DB1062" t="s">
        <v>113</v>
      </c>
      <c r="DC1062" t="s">
        <v>121</v>
      </c>
      <c r="DD1062" t="s">
        <v>113</v>
      </c>
      <c r="DE1062" t="s">
        <v>1814</v>
      </c>
      <c r="DF1062" t="s">
        <v>1815</v>
      </c>
      <c r="DH1062" t="s">
        <v>1262</v>
      </c>
      <c r="DI1062" t="s">
        <v>1812</v>
      </c>
    </row>
    <row r="1063" spans="1:113" ht="15" customHeight="1" x14ac:dyDescent="0.25">
      <c r="A1063" t="s">
        <v>2808</v>
      </c>
      <c r="B1063" t="s">
        <v>835</v>
      </c>
      <c r="C1063" s="1">
        <v>44152.900911921293</v>
      </c>
      <c r="D1063" s="1">
        <v>44180</v>
      </c>
      <c r="E1063" t="s">
        <v>113</v>
      </c>
      <c r="F1063" t="s">
        <v>587</v>
      </c>
      <c r="G1063" t="s">
        <v>12786</v>
      </c>
      <c r="H1063" t="s">
        <v>131</v>
      </c>
      <c r="I1063">
        <v>16</v>
      </c>
      <c r="K1063" s="1">
        <v>44228</v>
      </c>
      <c r="L1063" s="1">
        <v>44530</v>
      </c>
      <c r="O1063" t="s">
        <v>132</v>
      </c>
      <c r="P1063" t="s">
        <v>1643</v>
      </c>
      <c r="R1063" t="s">
        <v>2809</v>
      </c>
      <c r="T1063" t="s">
        <v>2810</v>
      </c>
      <c r="U1063" t="s">
        <v>610</v>
      </c>
      <c r="V1063" s="3">
        <v>23228</v>
      </c>
      <c r="W1063" t="s">
        <v>117</v>
      </c>
      <c r="Y1063">
        <v>18047162540</v>
      </c>
      <c r="AA1063">
        <v>56173</v>
      </c>
      <c r="AB1063" t="s">
        <v>1646</v>
      </c>
      <c r="AC1063" t="s">
        <v>1647</v>
      </c>
      <c r="AE1063" t="s">
        <v>1689</v>
      </c>
      <c r="AF1063" t="s">
        <v>2809</v>
      </c>
      <c r="AH1063" t="s">
        <v>2810</v>
      </c>
      <c r="AI1063" t="s">
        <v>610</v>
      </c>
      <c r="AJ1063" s="3">
        <v>23228</v>
      </c>
      <c r="AK1063" t="s">
        <v>117</v>
      </c>
      <c r="AM1063">
        <v>18047162540</v>
      </c>
      <c r="AO1063" t="s">
        <v>124</v>
      </c>
      <c r="AP1063" t="s">
        <v>239</v>
      </c>
      <c r="AQ1063" t="s">
        <v>1258</v>
      </c>
      <c r="AR1063" t="s">
        <v>164</v>
      </c>
      <c r="AS1063" t="s">
        <v>972</v>
      </c>
      <c r="AT1063" t="s">
        <v>1811</v>
      </c>
      <c r="AV1063" t="s">
        <v>315</v>
      </c>
      <c r="AW1063" t="s">
        <v>158</v>
      </c>
      <c r="AX1063" s="3">
        <v>75231</v>
      </c>
      <c r="AY1063" t="s">
        <v>117</v>
      </c>
      <c r="BA1063">
        <v>12145265665</v>
      </c>
      <c r="BC1063" t="s">
        <v>1812</v>
      </c>
      <c r="BD1063" t="s">
        <v>1262</v>
      </c>
      <c r="BG1063" t="s">
        <v>610</v>
      </c>
      <c r="BH1063" s="1">
        <v>44165.791666666664</v>
      </c>
      <c r="BI1063">
        <v>40</v>
      </c>
      <c r="BJ1063">
        <v>0</v>
      </c>
      <c r="BK1063">
        <v>8</v>
      </c>
      <c r="BL1063">
        <v>8</v>
      </c>
      <c r="BM1063">
        <v>8</v>
      </c>
      <c r="BN1063">
        <v>8</v>
      </c>
      <c r="BO1063">
        <v>8</v>
      </c>
      <c r="BP1063">
        <v>0</v>
      </c>
      <c r="BQ1063" t="str">
        <f>"6:30 AM"</f>
        <v>6:30 AM</v>
      </c>
      <c r="BR1063" t="str">
        <f>"3:30 PM"</f>
        <v>3:30 PM</v>
      </c>
      <c r="BS1063" t="s">
        <v>120</v>
      </c>
      <c r="BT1063">
        <v>0</v>
      </c>
      <c r="BU1063">
        <v>0</v>
      </c>
      <c r="BV1063" t="s">
        <v>113</v>
      </c>
      <c r="BW1063">
        <v>0</v>
      </c>
      <c r="BX1063" t="s">
        <v>2811</v>
      </c>
      <c r="BY1063" t="s">
        <v>2809</v>
      </c>
      <c r="CA1063" t="s">
        <v>2810</v>
      </c>
      <c r="CB1063" t="s">
        <v>610</v>
      </c>
      <c r="CC1063" s="3">
        <v>23228</v>
      </c>
      <c r="CD1063" t="s">
        <v>2812</v>
      </c>
      <c r="CE1063" t="s">
        <v>2813</v>
      </c>
      <c r="CF1063" s="4">
        <v>16.100000000000001</v>
      </c>
      <c r="CH1063" s="4">
        <v>24.15</v>
      </c>
      <c r="CJ1063" t="s">
        <v>123</v>
      </c>
      <c r="CK1063" t="s">
        <v>1653</v>
      </c>
      <c r="CL1063" t="s">
        <v>2814</v>
      </c>
      <c r="CO1063" t="s">
        <v>124</v>
      </c>
      <c r="CP1063" t="s">
        <v>121</v>
      </c>
      <c r="CQ1063" t="s">
        <v>121</v>
      </c>
      <c r="CR1063" t="s">
        <v>121</v>
      </c>
      <c r="CS1063" t="s">
        <v>121</v>
      </c>
      <c r="CT1063" t="s">
        <v>121</v>
      </c>
      <c r="CU1063" t="s">
        <v>121</v>
      </c>
      <c r="CV1063" t="s">
        <v>2815</v>
      </c>
      <c r="CW1063" t="str">
        <f>"N/A"</f>
        <v>N/A</v>
      </c>
      <c r="CX1063" t="s">
        <v>2816</v>
      </c>
      <c r="CY1063" t="s">
        <v>2817</v>
      </c>
      <c r="CZ1063" t="s">
        <v>126</v>
      </c>
      <c r="DA1063" t="s">
        <v>113</v>
      </c>
      <c r="DB1063" t="s">
        <v>113</v>
      </c>
      <c r="DC1063" t="s">
        <v>121</v>
      </c>
      <c r="DD1063" t="s">
        <v>113</v>
      </c>
      <c r="DE1063" t="s">
        <v>1814</v>
      </c>
      <c r="DF1063" t="s">
        <v>1815</v>
      </c>
      <c r="DH1063" t="s">
        <v>1262</v>
      </c>
      <c r="DI1063" t="s">
        <v>1812</v>
      </c>
    </row>
    <row r="1064" spans="1:113" ht="15" customHeight="1" x14ac:dyDescent="0.25">
      <c r="A1064" t="s">
        <v>5226</v>
      </c>
      <c r="B1064" t="s">
        <v>129</v>
      </c>
      <c r="C1064" s="1">
        <v>44152.909374421295</v>
      </c>
      <c r="D1064" s="1">
        <v>44193</v>
      </c>
      <c r="E1064" t="s">
        <v>121</v>
      </c>
      <c r="F1064" t="s">
        <v>587</v>
      </c>
      <c r="G1064" t="s">
        <v>12786</v>
      </c>
      <c r="H1064" t="s">
        <v>131</v>
      </c>
      <c r="I1064">
        <v>24</v>
      </c>
      <c r="J1064">
        <v>24</v>
      </c>
      <c r="K1064" s="1">
        <v>44242</v>
      </c>
      <c r="L1064" s="1">
        <v>44515</v>
      </c>
      <c r="M1064" s="1">
        <v>44242</v>
      </c>
      <c r="N1064" s="1">
        <v>44515</v>
      </c>
      <c r="O1064" t="s">
        <v>132</v>
      </c>
      <c r="P1064" t="s">
        <v>4620</v>
      </c>
      <c r="Q1064" t="s">
        <v>4621</v>
      </c>
      <c r="R1064" t="s">
        <v>4626</v>
      </c>
      <c r="T1064" t="s">
        <v>4622</v>
      </c>
      <c r="U1064" t="s">
        <v>468</v>
      </c>
      <c r="V1064" s="3">
        <v>36804</v>
      </c>
      <c r="W1064" t="s">
        <v>117</v>
      </c>
      <c r="Y1064">
        <v>13347496565</v>
      </c>
      <c r="AA1064">
        <v>56173</v>
      </c>
      <c r="AB1064" t="s">
        <v>1853</v>
      </c>
      <c r="AC1064" t="s">
        <v>4623</v>
      </c>
      <c r="AE1064" t="s">
        <v>263</v>
      </c>
      <c r="AF1064" t="s">
        <v>4624</v>
      </c>
      <c r="AH1064" t="s">
        <v>4622</v>
      </c>
      <c r="AI1064" t="s">
        <v>468</v>
      </c>
      <c r="AJ1064" s="3">
        <v>36804</v>
      </c>
      <c r="AK1064" t="s">
        <v>117</v>
      </c>
      <c r="AM1064">
        <v>13347496565</v>
      </c>
      <c r="AO1064" t="s">
        <v>4625</v>
      </c>
      <c r="AP1064" t="s">
        <v>141</v>
      </c>
      <c r="AQ1064" t="s">
        <v>946</v>
      </c>
      <c r="AR1064" t="s">
        <v>947</v>
      </c>
      <c r="AS1064" t="s">
        <v>948</v>
      </c>
      <c r="AT1064" t="s">
        <v>949</v>
      </c>
      <c r="AU1064" t="s">
        <v>950</v>
      </c>
      <c r="AV1064" t="s">
        <v>951</v>
      </c>
      <c r="AW1064" t="s">
        <v>952</v>
      </c>
      <c r="AX1064" s="3">
        <v>8034</v>
      </c>
      <c r="AY1064" t="s">
        <v>117</v>
      </c>
      <c r="AZ1064" t="s">
        <v>953</v>
      </c>
      <c r="BA1064">
        <v>18562819750</v>
      </c>
      <c r="BC1064" t="s">
        <v>954</v>
      </c>
      <c r="BD1064" t="s">
        <v>955</v>
      </c>
      <c r="BE1064" t="s">
        <v>952</v>
      </c>
      <c r="BF1064" t="s">
        <v>956</v>
      </c>
      <c r="BG1064" t="s">
        <v>468</v>
      </c>
      <c r="BH1064" s="1">
        <v>44151.791666666664</v>
      </c>
      <c r="BI1064">
        <v>40</v>
      </c>
      <c r="BJ1064">
        <v>0</v>
      </c>
      <c r="BK1064">
        <v>8</v>
      </c>
      <c r="BL1064">
        <v>8</v>
      </c>
      <c r="BM1064">
        <v>8</v>
      </c>
      <c r="BN1064">
        <v>8</v>
      </c>
      <c r="BO1064">
        <v>8</v>
      </c>
      <c r="BP1064">
        <v>0</v>
      </c>
      <c r="BQ1064" t="str">
        <f>"7:00 AM"</f>
        <v>7:00 AM</v>
      </c>
      <c r="BR1064" t="str">
        <f>"4:00 PM"</f>
        <v>4:00 PM</v>
      </c>
      <c r="BS1064" t="s">
        <v>120</v>
      </c>
      <c r="BT1064">
        <v>0</v>
      </c>
      <c r="BU1064">
        <v>3</v>
      </c>
      <c r="BV1064" t="s">
        <v>113</v>
      </c>
      <c r="BW1064">
        <v>0</v>
      </c>
      <c r="BX1064" s="2" t="s">
        <v>5227</v>
      </c>
      <c r="BY1064" t="s">
        <v>5228</v>
      </c>
      <c r="CA1064" t="s">
        <v>5229</v>
      </c>
      <c r="CB1064" t="s">
        <v>468</v>
      </c>
      <c r="CC1064" s="3">
        <v>35043</v>
      </c>
      <c r="CD1064" t="s">
        <v>1454</v>
      </c>
      <c r="CE1064" t="s">
        <v>3098</v>
      </c>
      <c r="CF1064" s="4">
        <v>14.12</v>
      </c>
      <c r="CH1064" s="4">
        <v>21.18</v>
      </c>
      <c r="CJ1064" t="s">
        <v>123</v>
      </c>
      <c r="CK1064" t="s">
        <v>2769</v>
      </c>
      <c r="CL1064" t="s">
        <v>5230</v>
      </c>
      <c r="CO1064" t="s">
        <v>124</v>
      </c>
      <c r="CP1064" t="s">
        <v>121</v>
      </c>
      <c r="CQ1064" t="s">
        <v>121</v>
      </c>
      <c r="CR1064" t="s">
        <v>121</v>
      </c>
      <c r="CS1064" t="s">
        <v>121</v>
      </c>
      <c r="CT1064" t="s">
        <v>121</v>
      </c>
      <c r="CU1064" t="s">
        <v>121</v>
      </c>
      <c r="CV1064" t="s">
        <v>5231</v>
      </c>
      <c r="CW1064" t="str">
        <f>"13347496565"</f>
        <v>13347496565</v>
      </c>
      <c r="CX1064" t="s">
        <v>4625</v>
      </c>
      <c r="CY1064" t="s">
        <v>124</v>
      </c>
      <c r="CZ1064" t="s">
        <v>126</v>
      </c>
      <c r="DA1064" t="s">
        <v>113</v>
      </c>
      <c r="DB1064" t="s">
        <v>113</v>
      </c>
      <c r="DC1064" t="s">
        <v>121</v>
      </c>
      <c r="DD1064" t="s">
        <v>113</v>
      </c>
    </row>
    <row r="1065" spans="1:113" ht="15" customHeight="1" x14ac:dyDescent="0.25">
      <c r="A1065" t="s">
        <v>6816</v>
      </c>
      <c r="B1065" t="s">
        <v>129</v>
      </c>
      <c r="C1065" s="1">
        <v>44152.909870717594</v>
      </c>
      <c r="D1065" s="1">
        <v>44193</v>
      </c>
      <c r="E1065" t="s">
        <v>121</v>
      </c>
      <c r="F1065" t="s">
        <v>587</v>
      </c>
      <c r="G1065" t="s">
        <v>12786</v>
      </c>
      <c r="H1065" t="s">
        <v>131</v>
      </c>
      <c r="I1065">
        <v>20</v>
      </c>
      <c r="J1065">
        <v>20</v>
      </c>
      <c r="K1065" s="1">
        <v>44242</v>
      </c>
      <c r="L1065" s="1">
        <v>44515</v>
      </c>
      <c r="M1065" s="1">
        <v>44242</v>
      </c>
      <c r="N1065" s="1">
        <v>44515</v>
      </c>
      <c r="O1065" t="s">
        <v>132</v>
      </c>
      <c r="P1065" t="s">
        <v>4620</v>
      </c>
      <c r="Q1065" t="s">
        <v>4621</v>
      </c>
      <c r="R1065" t="s">
        <v>4626</v>
      </c>
      <c r="T1065" t="s">
        <v>4622</v>
      </c>
      <c r="U1065" t="s">
        <v>468</v>
      </c>
      <c r="V1065" s="3">
        <v>36804</v>
      </c>
      <c r="W1065" t="s">
        <v>117</v>
      </c>
      <c r="Y1065">
        <v>13347496565</v>
      </c>
      <c r="AA1065">
        <v>56173</v>
      </c>
      <c r="AB1065" t="s">
        <v>1853</v>
      </c>
      <c r="AC1065" t="s">
        <v>4623</v>
      </c>
      <c r="AE1065" t="s">
        <v>263</v>
      </c>
      <c r="AF1065" t="s">
        <v>4624</v>
      </c>
      <c r="AH1065" t="s">
        <v>4622</v>
      </c>
      <c r="AI1065" t="s">
        <v>468</v>
      </c>
      <c r="AJ1065" s="3">
        <v>36804</v>
      </c>
      <c r="AK1065" t="s">
        <v>117</v>
      </c>
      <c r="AM1065">
        <v>13347496565</v>
      </c>
      <c r="AO1065" t="s">
        <v>4625</v>
      </c>
      <c r="AP1065" t="s">
        <v>141</v>
      </c>
      <c r="AQ1065" t="s">
        <v>946</v>
      </c>
      <c r="AR1065" t="s">
        <v>947</v>
      </c>
      <c r="AS1065" t="s">
        <v>948</v>
      </c>
      <c r="AT1065" t="s">
        <v>949</v>
      </c>
      <c r="AU1065" t="s">
        <v>950</v>
      </c>
      <c r="AV1065" t="s">
        <v>951</v>
      </c>
      <c r="AW1065" t="s">
        <v>952</v>
      </c>
      <c r="AX1065" s="3">
        <v>8034</v>
      </c>
      <c r="AY1065" t="s">
        <v>117</v>
      </c>
      <c r="AZ1065" t="s">
        <v>953</v>
      </c>
      <c r="BA1065">
        <v>18562819750</v>
      </c>
      <c r="BC1065" t="s">
        <v>954</v>
      </c>
      <c r="BD1065" t="s">
        <v>955</v>
      </c>
      <c r="BE1065" t="s">
        <v>952</v>
      </c>
      <c r="BF1065" t="s">
        <v>956</v>
      </c>
      <c r="BG1065" t="s">
        <v>234</v>
      </c>
      <c r="BH1065" s="1">
        <v>44151.791666666664</v>
      </c>
      <c r="BI1065">
        <v>40</v>
      </c>
      <c r="BJ1065">
        <v>0</v>
      </c>
      <c r="BK1065">
        <v>8</v>
      </c>
      <c r="BL1065">
        <v>8</v>
      </c>
      <c r="BM1065">
        <v>8</v>
      </c>
      <c r="BN1065">
        <v>8</v>
      </c>
      <c r="BO1065">
        <v>8</v>
      </c>
      <c r="BP1065">
        <v>0</v>
      </c>
      <c r="BQ1065" t="str">
        <f>"7:00 AM"</f>
        <v>7:00 AM</v>
      </c>
      <c r="BR1065" t="str">
        <f>"4:00 PM"</f>
        <v>4:00 PM</v>
      </c>
      <c r="BS1065" t="s">
        <v>120</v>
      </c>
      <c r="BT1065">
        <v>0</v>
      </c>
      <c r="BU1065">
        <v>3</v>
      </c>
      <c r="BV1065" t="s">
        <v>113</v>
      </c>
      <c r="BW1065">
        <v>0</v>
      </c>
      <c r="BX1065" s="2" t="s">
        <v>6817</v>
      </c>
      <c r="BY1065" t="s">
        <v>6818</v>
      </c>
      <c r="CA1065" t="s">
        <v>6819</v>
      </c>
      <c r="CB1065" t="s">
        <v>234</v>
      </c>
      <c r="CC1065" s="3">
        <v>32439</v>
      </c>
      <c r="CD1065" t="s">
        <v>2435</v>
      </c>
      <c r="CE1065" t="s">
        <v>2436</v>
      </c>
      <c r="CF1065" s="4">
        <v>15.59</v>
      </c>
      <c r="CH1065" s="4">
        <v>23.39</v>
      </c>
      <c r="CJ1065" t="s">
        <v>123</v>
      </c>
      <c r="CK1065" t="s">
        <v>2769</v>
      </c>
      <c r="CL1065" t="s">
        <v>6820</v>
      </c>
      <c r="CO1065" t="s">
        <v>124</v>
      </c>
      <c r="CP1065" t="s">
        <v>121</v>
      </c>
      <c r="CQ1065" t="s">
        <v>121</v>
      </c>
      <c r="CR1065" t="s">
        <v>121</v>
      </c>
      <c r="CS1065" t="s">
        <v>121</v>
      </c>
      <c r="CT1065" t="s">
        <v>121</v>
      </c>
      <c r="CU1065" t="s">
        <v>121</v>
      </c>
      <c r="CV1065" t="s">
        <v>6821</v>
      </c>
      <c r="CW1065" t="str">
        <f>"13347496565"</f>
        <v>13347496565</v>
      </c>
      <c r="CX1065" t="s">
        <v>4625</v>
      </c>
      <c r="CY1065" t="s">
        <v>124</v>
      </c>
      <c r="CZ1065" t="s">
        <v>126</v>
      </c>
      <c r="DA1065" t="s">
        <v>113</v>
      </c>
      <c r="DB1065" t="s">
        <v>113</v>
      </c>
      <c r="DC1065" t="s">
        <v>121</v>
      </c>
      <c r="DD1065" t="s">
        <v>113</v>
      </c>
    </row>
    <row r="1066" spans="1:113" ht="15" customHeight="1" x14ac:dyDescent="0.25">
      <c r="A1066" t="s">
        <v>10232</v>
      </c>
      <c r="B1066" t="s">
        <v>835</v>
      </c>
      <c r="C1066" s="1">
        <v>44152.914089120372</v>
      </c>
      <c r="D1066" s="1">
        <v>44180</v>
      </c>
      <c r="E1066" t="s">
        <v>113</v>
      </c>
      <c r="F1066" t="s">
        <v>587</v>
      </c>
      <c r="G1066" t="s">
        <v>12786</v>
      </c>
      <c r="H1066" t="s">
        <v>131</v>
      </c>
      <c r="I1066">
        <v>21</v>
      </c>
      <c r="K1066" s="1">
        <v>44228</v>
      </c>
      <c r="L1066" s="1">
        <v>44530</v>
      </c>
      <c r="O1066" t="s">
        <v>132</v>
      </c>
      <c r="P1066" t="s">
        <v>8001</v>
      </c>
      <c r="R1066" t="s">
        <v>8132</v>
      </c>
      <c r="T1066" t="s">
        <v>8133</v>
      </c>
      <c r="U1066" t="s">
        <v>610</v>
      </c>
      <c r="V1066" s="3">
        <v>22079</v>
      </c>
      <c r="W1066" t="s">
        <v>117</v>
      </c>
      <c r="Y1066">
        <v>17033725795</v>
      </c>
      <c r="AA1066">
        <v>56173</v>
      </c>
      <c r="AB1066" t="s">
        <v>1646</v>
      </c>
      <c r="AC1066" t="s">
        <v>1647</v>
      </c>
      <c r="AE1066" t="s">
        <v>1689</v>
      </c>
      <c r="AF1066" t="s">
        <v>8132</v>
      </c>
      <c r="AH1066" t="s">
        <v>8133</v>
      </c>
      <c r="AI1066" t="s">
        <v>610</v>
      </c>
      <c r="AJ1066" s="3">
        <v>22079</v>
      </c>
      <c r="AK1066" t="s">
        <v>117</v>
      </c>
      <c r="AM1066">
        <v>17033725795</v>
      </c>
      <c r="AO1066" t="s">
        <v>124</v>
      </c>
      <c r="AP1066" t="s">
        <v>239</v>
      </c>
      <c r="AQ1066" t="s">
        <v>1258</v>
      </c>
      <c r="AR1066" t="s">
        <v>164</v>
      </c>
      <c r="AS1066" t="s">
        <v>972</v>
      </c>
      <c r="AT1066" t="s">
        <v>1811</v>
      </c>
      <c r="AV1066" t="s">
        <v>315</v>
      </c>
      <c r="AW1066" t="s">
        <v>158</v>
      </c>
      <c r="AX1066" s="3">
        <v>75231</v>
      </c>
      <c r="AY1066" t="s">
        <v>117</v>
      </c>
      <c r="BA1066">
        <v>12145265665</v>
      </c>
      <c r="BC1066" t="s">
        <v>1812</v>
      </c>
      <c r="BD1066" t="s">
        <v>1262</v>
      </c>
      <c r="BG1066" t="s">
        <v>610</v>
      </c>
      <c r="BH1066" s="1">
        <v>44151.791666666664</v>
      </c>
      <c r="BI1066">
        <v>40</v>
      </c>
      <c r="BJ1066">
        <v>0</v>
      </c>
      <c r="BK1066">
        <v>8</v>
      </c>
      <c r="BL1066">
        <v>8</v>
      </c>
      <c r="BM1066">
        <v>8</v>
      </c>
      <c r="BN1066">
        <v>8</v>
      </c>
      <c r="BO1066">
        <v>8</v>
      </c>
      <c r="BP1066">
        <v>0</v>
      </c>
      <c r="BQ1066" t="str">
        <f>"6:30 AM"</f>
        <v>6:30 AM</v>
      </c>
      <c r="BR1066" t="str">
        <f>"3:30 PM"</f>
        <v>3:30 PM</v>
      </c>
      <c r="BS1066" t="s">
        <v>120</v>
      </c>
      <c r="BT1066">
        <v>0</v>
      </c>
      <c r="BU1066">
        <v>0</v>
      </c>
      <c r="BV1066" t="s">
        <v>113</v>
      </c>
      <c r="BW1066">
        <v>0</v>
      </c>
      <c r="BX1066" t="s">
        <v>1816</v>
      </c>
      <c r="BY1066" t="s">
        <v>8132</v>
      </c>
      <c r="CA1066" t="s">
        <v>8133</v>
      </c>
      <c r="CB1066" t="s">
        <v>610</v>
      </c>
      <c r="CC1066" s="3">
        <v>22079</v>
      </c>
      <c r="CD1066" t="s">
        <v>2860</v>
      </c>
      <c r="CE1066" t="s">
        <v>1652</v>
      </c>
      <c r="CF1066" s="4">
        <v>16.260000000000002</v>
      </c>
      <c r="CH1066" s="4">
        <v>24.39</v>
      </c>
      <c r="CJ1066" t="s">
        <v>123</v>
      </c>
      <c r="CK1066" t="s">
        <v>1653</v>
      </c>
      <c r="CL1066" t="s">
        <v>8134</v>
      </c>
      <c r="CO1066" t="s">
        <v>124</v>
      </c>
      <c r="CP1066" t="s">
        <v>121</v>
      </c>
      <c r="CQ1066" t="s">
        <v>121</v>
      </c>
      <c r="CR1066" t="s">
        <v>121</v>
      </c>
      <c r="CS1066" t="s">
        <v>121</v>
      </c>
      <c r="CT1066" t="s">
        <v>121</v>
      </c>
      <c r="CU1066" t="s">
        <v>121</v>
      </c>
      <c r="CV1066" t="s">
        <v>5975</v>
      </c>
      <c r="CW1066" t="str">
        <f>"N/A"</f>
        <v>N/A</v>
      </c>
      <c r="CX1066" t="s">
        <v>8135</v>
      </c>
      <c r="CY1066" t="s">
        <v>2817</v>
      </c>
      <c r="CZ1066" t="s">
        <v>126</v>
      </c>
      <c r="DA1066" t="s">
        <v>113</v>
      </c>
      <c r="DB1066" t="s">
        <v>113</v>
      </c>
      <c r="DC1066" t="s">
        <v>121</v>
      </c>
      <c r="DD1066" t="s">
        <v>113</v>
      </c>
      <c r="DE1066" t="s">
        <v>1814</v>
      </c>
      <c r="DF1066" t="s">
        <v>1815</v>
      </c>
      <c r="DH1066" t="s">
        <v>1262</v>
      </c>
      <c r="DI1066" t="s">
        <v>1812</v>
      </c>
    </row>
    <row r="1067" spans="1:113" ht="15" customHeight="1" x14ac:dyDescent="0.25">
      <c r="A1067" t="s">
        <v>11509</v>
      </c>
      <c r="B1067" t="s">
        <v>129</v>
      </c>
      <c r="C1067" s="1">
        <v>44152.952458564818</v>
      </c>
      <c r="D1067" s="1">
        <v>44193</v>
      </c>
      <c r="E1067" t="s">
        <v>121</v>
      </c>
      <c r="F1067" t="s">
        <v>1854</v>
      </c>
      <c r="G1067" t="s">
        <v>12812</v>
      </c>
      <c r="H1067" t="s">
        <v>1775</v>
      </c>
      <c r="I1067">
        <v>8</v>
      </c>
      <c r="J1067">
        <v>8</v>
      </c>
      <c r="K1067" s="1">
        <v>44242</v>
      </c>
      <c r="L1067" s="1">
        <v>44544</v>
      </c>
      <c r="M1067" s="1">
        <v>44242</v>
      </c>
      <c r="N1067" s="1">
        <v>44544</v>
      </c>
      <c r="O1067" t="s">
        <v>115</v>
      </c>
      <c r="P1067" t="s">
        <v>11510</v>
      </c>
      <c r="R1067" t="s">
        <v>11511</v>
      </c>
      <c r="T1067" t="s">
        <v>9611</v>
      </c>
      <c r="U1067" t="s">
        <v>158</v>
      </c>
      <c r="V1067" s="3">
        <v>76058</v>
      </c>
      <c r="W1067" t="s">
        <v>117</v>
      </c>
      <c r="Y1067">
        <v>18175562045</v>
      </c>
      <c r="AA1067">
        <v>23731</v>
      </c>
      <c r="AB1067" t="s">
        <v>11512</v>
      </c>
      <c r="AC1067" t="s">
        <v>11513</v>
      </c>
      <c r="AE1067" t="s">
        <v>263</v>
      </c>
      <c r="AF1067" t="s">
        <v>11514</v>
      </c>
      <c r="AH1067" t="s">
        <v>9611</v>
      </c>
      <c r="AI1067" t="s">
        <v>158</v>
      </c>
      <c r="AJ1067" s="3">
        <v>76058</v>
      </c>
      <c r="AK1067" t="s">
        <v>117</v>
      </c>
      <c r="AM1067">
        <v>18175562045</v>
      </c>
      <c r="AO1067" t="s">
        <v>124</v>
      </c>
      <c r="AP1067" t="s">
        <v>239</v>
      </c>
      <c r="AQ1067" t="s">
        <v>1258</v>
      </c>
      <c r="AR1067" t="s">
        <v>164</v>
      </c>
      <c r="AS1067" t="s">
        <v>972</v>
      </c>
      <c r="AT1067" t="s">
        <v>1690</v>
      </c>
      <c r="AU1067" t="s">
        <v>1260</v>
      </c>
      <c r="AV1067" t="s">
        <v>329</v>
      </c>
      <c r="AW1067" t="s">
        <v>158</v>
      </c>
      <c r="AX1067" s="3">
        <v>75231</v>
      </c>
      <c r="AY1067" t="s">
        <v>117</v>
      </c>
      <c r="BA1067">
        <v>12145265665</v>
      </c>
      <c r="BC1067" t="s">
        <v>1691</v>
      </c>
      <c r="BD1067" t="s">
        <v>1262</v>
      </c>
      <c r="BG1067" t="s">
        <v>158</v>
      </c>
      <c r="BH1067" s="1">
        <v>44146.791666666664</v>
      </c>
      <c r="BI1067">
        <v>40</v>
      </c>
      <c r="BJ1067">
        <v>0</v>
      </c>
      <c r="BK1067">
        <v>8</v>
      </c>
      <c r="BL1067">
        <v>8</v>
      </c>
      <c r="BM1067">
        <v>8</v>
      </c>
      <c r="BN1067">
        <v>8</v>
      </c>
      <c r="BO1067">
        <v>8</v>
      </c>
      <c r="BP1067">
        <v>0</v>
      </c>
      <c r="BQ1067" t="str">
        <f>"7:00 AM"</f>
        <v>7:00 AM</v>
      </c>
      <c r="BR1067" t="str">
        <f>"4:00 PM"</f>
        <v>4:00 PM</v>
      </c>
      <c r="BS1067" t="s">
        <v>120</v>
      </c>
      <c r="BT1067">
        <v>0</v>
      </c>
      <c r="BU1067">
        <v>0</v>
      </c>
      <c r="BV1067" t="s">
        <v>113</v>
      </c>
      <c r="BW1067">
        <v>0</v>
      </c>
      <c r="BX1067" t="s">
        <v>11515</v>
      </c>
      <c r="BY1067" t="s">
        <v>11511</v>
      </c>
      <c r="CA1067" t="s">
        <v>9611</v>
      </c>
      <c r="CB1067" t="s">
        <v>158</v>
      </c>
      <c r="CC1067" s="3">
        <v>76058</v>
      </c>
      <c r="CD1067" t="s">
        <v>3754</v>
      </c>
      <c r="CE1067" t="s">
        <v>1090</v>
      </c>
      <c r="CF1067" s="4">
        <v>16.54</v>
      </c>
      <c r="CG1067" s="4">
        <v>16.54</v>
      </c>
      <c r="CH1067" s="4">
        <v>24.81</v>
      </c>
      <c r="CI1067" s="4">
        <v>24.81</v>
      </c>
      <c r="CJ1067" t="s">
        <v>123</v>
      </c>
      <c r="CK1067" t="s">
        <v>1653</v>
      </c>
      <c r="CL1067" t="s">
        <v>11516</v>
      </c>
      <c r="CO1067" t="s">
        <v>124</v>
      </c>
      <c r="CP1067" t="s">
        <v>121</v>
      </c>
      <c r="CQ1067" t="s">
        <v>121</v>
      </c>
      <c r="CR1067" t="s">
        <v>121</v>
      </c>
      <c r="CS1067" t="s">
        <v>121</v>
      </c>
      <c r="CT1067" t="s">
        <v>121</v>
      </c>
      <c r="CU1067" t="s">
        <v>113</v>
      </c>
      <c r="CV1067" t="s">
        <v>124</v>
      </c>
      <c r="CW1067" t="str">
        <f>"18176416201"</f>
        <v>18176416201</v>
      </c>
      <c r="CX1067" t="s">
        <v>11517</v>
      </c>
      <c r="CY1067" t="s">
        <v>1094</v>
      </c>
      <c r="CZ1067" t="s">
        <v>126</v>
      </c>
      <c r="DA1067" t="s">
        <v>113</v>
      </c>
      <c r="DB1067" t="s">
        <v>113</v>
      </c>
      <c r="DC1067" t="s">
        <v>121</v>
      </c>
      <c r="DD1067" t="s">
        <v>113</v>
      </c>
      <c r="DE1067" t="s">
        <v>1698</v>
      </c>
      <c r="DF1067" t="s">
        <v>1699</v>
      </c>
      <c r="DH1067" t="s">
        <v>1262</v>
      </c>
      <c r="DI1067" t="s">
        <v>1691</v>
      </c>
    </row>
    <row r="1068" spans="1:113" ht="15" customHeight="1" x14ac:dyDescent="0.25">
      <c r="A1068" t="s">
        <v>6004</v>
      </c>
      <c r="B1068" t="s">
        <v>835</v>
      </c>
      <c r="C1068" s="1">
        <v>44152.96514699074</v>
      </c>
      <c r="D1068" s="1">
        <v>44180</v>
      </c>
      <c r="E1068" t="s">
        <v>113</v>
      </c>
      <c r="F1068" t="s">
        <v>587</v>
      </c>
      <c r="G1068" t="s">
        <v>12786</v>
      </c>
      <c r="H1068" t="s">
        <v>131</v>
      </c>
      <c r="I1068">
        <v>21</v>
      </c>
      <c r="K1068" s="1">
        <v>44228</v>
      </c>
      <c r="L1068" s="1">
        <v>44530</v>
      </c>
      <c r="O1068" t="s">
        <v>115</v>
      </c>
      <c r="P1068" t="s">
        <v>1643</v>
      </c>
      <c r="R1068" t="s">
        <v>6005</v>
      </c>
      <c r="T1068" t="s">
        <v>6006</v>
      </c>
      <c r="U1068" t="s">
        <v>348</v>
      </c>
      <c r="V1068" s="3">
        <v>30126</v>
      </c>
      <c r="W1068" t="s">
        <v>117</v>
      </c>
      <c r="Y1068">
        <v>16784015120</v>
      </c>
      <c r="AA1068">
        <v>56173</v>
      </c>
      <c r="AB1068" t="s">
        <v>1646</v>
      </c>
      <c r="AC1068" t="s">
        <v>1647</v>
      </c>
      <c r="AE1068" t="s">
        <v>1689</v>
      </c>
      <c r="AF1068" t="s">
        <v>6005</v>
      </c>
      <c r="AH1068" t="s">
        <v>6006</v>
      </c>
      <c r="AI1068" t="s">
        <v>348</v>
      </c>
      <c r="AJ1068" s="3">
        <v>30126</v>
      </c>
      <c r="AK1068" t="s">
        <v>117</v>
      </c>
      <c r="AM1068">
        <v>16764015120</v>
      </c>
      <c r="AO1068" t="s">
        <v>124</v>
      </c>
      <c r="AP1068" t="s">
        <v>239</v>
      </c>
      <c r="AQ1068" t="s">
        <v>1258</v>
      </c>
      <c r="AR1068" t="s">
        <v>164</v>
      </c>
      <c r="AS1068" t="s">
        <v>972</v>
      </c>
      <c r="AT1068" t="s">
        <v>1690</v>
      </c>
      <c r="AU1068" t="s">
        <v>1260</v>
      </c>
      <c r="AV1068" t="s">
        <v>329</v>
      </c>
      <c r="AW1068" t="s">
        <v>158</v>
      </c>
      <c r="AX1068" s="3">
        <v>75231</v>
      </c>
      <c r="AY1068" t="s">
        <v>117</v>
      </c>
      <c r="BA1068">
        <v>12145265665</v>
      </c>
      <c r="BC1068" t="s">
        <v>1691</v>
      </c>
      <c r="BD1068" t="s">
        <v>1262</v>
      </c>
      <c r="BG1068" t="s">
        <v>348</v>
      </c>
      <c r="BH1068" s="1">
        <v>44150.791666666664</v>
      </c>
      <c r="BI1068">
        <v>40</v>
      </c>
      <c r="BJ1068">
        <v>0</v>
      </c>
      <c r="BK1068">
        <v>8</v>
      </c>
      <c r="BL1068">
        <v>8</v>
      </c>
      <c r="BM1068">
        <v>8</v>
      </c>
      <c r="BN1068">
        <v>8</v>
      </c>
      <c r="BO1068">
        <v>8</v>
      </c>
      <c r="BP1068">
        <v>0</v>
      </c>
      <c r="BQ1068" t="str">
        <f>"6:30 AM"</f>
        <v>6:30 AM</v>
      </c>
      <c r="BR1068" t="str">
        <f>"3:30 PM"</f>
        <v>3:30 PM</v>
      </c>
      <c r="BS1068" t="s">
        <v>120</v>
      </c>
      <c r="BT1068">
        <v>0</v>
      </c>
      <c r="BU1068">
        <v>0</v>
      </c>
      <c r="BV1068" t="s">
        <v>113</v>
      </c>
      <c r="BW1068">
        <v>0</v>
      </c>
      <c r="BX1068" s="2" t="s">
        <v>5248</v>
      </c>
      <c r="BY1068" t="s">
        <v>6005</v>
      </c>
      <c r="CA1068" t="s">
        <v>6006</v>
      </c>
      <c r="CB1068" t="s">
        <v>348</v>
      </c>
      <c r="CC1068" s="3">
        <v>30126</v>
      </c>
      <c r="CD1068" t="s">
        <v>4180</v>
      </c>
      <c r="CE1068" t="s">
        <v>1250</v>
      </c>
      <c r="CF1068" s="4">
        <v>14.72</v>
      </c>
      <c r="CG1068" s="4">
        <v>14.72</v>
      </c>
      <c r="CH1068" s="4">
        <v>22.08</v>
      </c>
      <c r="CI1068" s="4">
        <v>22.08</v>
      </c>
      <c r="CJ1068" t="s">
        <v>123</v>
      </c>
      <c r="CK1068" t="s">
        <v>1267</v>
      </c>
      <c r="CL1068" t="s">
        <v>6007</v>
      </c>
      <c r="CO1068" t="s">
        <v>124</v>
      </c>
      <c r="CP1068" t="s">
        <v>121</v>
      </c>
      <c r="CQ1068" t="s">
        <v>121</v>
      </c>
      <c r="CR1068" t="s">
        <v>121</v>
      </c>
      <c r="CS1068" t="s">
        <v>121</v>
      </c>
      <c r="CT1068" t="s">
        <v>121</v>
      </c>
      <c r="CU1068" t="s">
        <v>121</v>
      </c>
      <c r="CV1068" t="s">
        <v>6008</v>
      </c>
      <c r="CW1068" t="str">
        <f>"N/A"</f>
        <v>N/A</v>
      </c>
      <c r="CX1068" t="s">
        <v>1696</v>
      </c>
      <c r="CY1068" t="s">
        <v>6009</v>
      </c>
      <c r="CZ1068" t="s">
        <v>126</v>
      </c>
      <c r="DA1068" t="s">
        <v>113</v>
      </c>
      <c r="DB1068" t="s">
        <v>113</v>
      </c>
      <c r="DC1068" t="s">
        <v>121</v>
      </c>
      <c r="DD1068" t="s">
        <v>113</v>
      </c>
      <c r="DE1068" t="s">
        <v>1698</v>
      </c>
      <c r="DF1068" t="s">
        <v>1699</v>
      </c>
      <c r="DH1068" t="s">
        <v>1262</v>
      </c>
      <c r="DI1068" t="s">
        <v>1691</v>
      </c>
    </row>
    <row r="1069" spans="1:113" ht="15" customHeight="1" x14ac:dyDescent="0.25">
      <c r="A1069" t="s">
        <v>1686</v>
      </c>
      <c r="B1069" t="s">
        <v>835</v>
      </c>
      <c r="C1069" s="1">
        <v>44152.9695130787</v>
      </c>
      <c r="D1069" s="1">
        <v>44180</v>
      </c>
      <c r="E1069" t="s">
        <v>113</v>
      </c>
      <c r="F1069" t="s">
        <v>587</v>
      </c>
      <c r="G1069" t="s">
        <v>12786</v>
      </c>
      <c r="H1069" t="s">
        <v>131</v>
      </c>
      <c r="I1069">
        <v>23</v>
      </c>
      <c r="K1069" s="1">
        <v>44228</v>
      </c>
      <c r="L1069" s="1">
        <v>44530</v>
      </c>
      <c r="O1069" t="s">
        <v>115</v>
      </c>
      <c r="P1069" t="s">
        <v>1643</v>
      </c>
      <c r="R1069" t="s">
        <v>1687</v>
      </c>
      <c r="T1069" t="s">
        <v>1688</v>
      </c>
      <c r="U1069" t="s">
        <v>348</v>
      </c>
      <c r="V1069" s="3">
        <v>30047</v>
      </c>
      <c r="W1069" t="s">
        <v>117</v>
      </c>
      <c r="Y1069">
        <v>17709319900</v>
      </c>
      <c r="AA1069">
        <v>56173</v>
      </c>
      <c r="AB1069" t="s">
        <v>1646</v>
      </c>
      <c r="AC1069" t="s">
        <v>1647</v>
      </c>
      <c r="AE1069" t="s">
        <v>1689</v>
      </c>
      <c r="AF1069" t="s">
        <v>1687</v>
      </c>
      <c r="AH1069" t="s">
        <v>1688</v>
      </c>
      <c r="AI1069" t="s">
        <v>348</v>
      </c>
      <c r="AJ1069" s="3">
        <v>30047</v>
      </c>
      <c r="AK1069" t="s">
        <v>117</v>
      </c>
      <c r="AM1069">
        <v>17709319900</v>
      </c>
      <c r="AO1069" t="s">
        <v>124</v>
      </c>
      <c r="AP1069" t="s">
        <v>239</v>
      </c>
      <c r="AQ1069" t="s">
        <v>1258</v>
      </c>
      <c r="AR1069" t="s">
        <v>164</v>
      </c>
      <c r="AS1069" t="s">
        <v>972</v>
      </c>
      <c r="AT1069" t="s">
        <v>1690</v>
      </c>
      <c r="AU1069" t="s">
        <v>1260</v>
      </c>
      <c r="AV1069" t="s">
        <v>329</v>
      </c>
      <c r="AW1069" t="s">
        <v>158</v>
      </c>
      <c r="AX1069" s="3">
        <v>75231</v>
      </c>
      <c r="AY1069" t="s">
        <v>117</v>
      </c>
      <c r="BA1069">
        <v>12145265665</v>
      </c>
      <c r="BC1069" t="s">
        <v>1691</v>
      </c>
      <c r="BD1069" t="s">
        <v>1262</v>
      </c>
      <c r="BG1069" t="s">
        <v>348</v>
      </c>
      <c r="BH1069" s="1">
        <v>44150.791666666664</v>
      </c>
      <c r="BI1069">
        <v>40</v>
      </c>
      <c r="BJ1069">
        <v>0</v>
      </c>
      <c r="BK1069">
        <v>8</v>
      </c>
      <c r="BL1069">
        <v>8</v>
      </c>
      <c r="BM1069">
        <v>8</v>
      </c>
      <c r="BN1069">
        <v>8</v>
      </c>
      <c r="BO1069">
        <v>8</v>
      </c>
      <c r="BP1069">
        <v>0</v>
      </c>
      <c r="BQ1069" t="str">
        <f>"6:30 AM"</f>
        <v>6:30 AM</v>
      </c>
      <c r="BR1069" t="str">
        <f>"3:30 PM"</f>
        <v>3:30 PM</v>
      </c>
      <c r="BS1069" t="s">
        <v>120</v>
      </c>
      <c r="BT1069">
        <v>0</v>
      </c>
      <c r="BU1069">
        <v>0</v>
      </c>
      <c r="BV1069" t="s">
        <v>113</v>
      </c>
      <c r="BW1069">
        <v>0</v>
      </c>
      <c r="BX1069" s="2" t="s">
        <v>1692</v>
      </c>
      <c r="BY1069" t="s">
        <v>1687</v>
      </c>
      <c r="CA1069" t="s">
        <v>1688</v>
      </c>
      <c r="CB1069" t="s">
        <v>348</v>
      </c>
      <c r="CC1069" s="3">
        <v>30047</v>
      </c>
      <c r="CD1069" t="s">
        <v>1693</v>
      </c>
      <c r="CE1069" t="s">
        <v>1250</v>
      </c>
      <c r="CF1069" s="4">
        <v>14.72</v>
      </c>
      <c r="CG1069" s="4">
        <v>14.72</v>
      </c>
      <c r="CH1069" s="4">
        <v>22.08</v>
      </c>
      <c r="CI1069" s="4">
        <v>22.08</v>
      </c>
      <c r="CJ1069" t="s">
        <v>123</v>
      </c>
      <c r="CK1069" t="s">
        <v>1267</v>
      </c>
      <c r="CL1069" t="s">
        <v>1694</v>
      </c>
      <c r="CO1069" t="s">
        <v>124</v>
      </c>
      <c r="CP1069" t="s">
        <v>121</v>
      </c>
      <c r="CQ1069" t="s">
        <v>121</v>
      </c>
      <c r="CR1069" t="s">
        <v>121</v>
      </c>
      <c r="CS1069" t="s">
        <v>121</v>
      </c>
      <c r="CT1069" t="s">
        <v>121</v>
      </c>
      <c r="CU1069" t="s">
        <v>121</v>
      </c>
      <c r="CV1069" t="s">
        <v>1695</v>
      </c>
      <c r="CW1069" t="str">
        <f>"N/A"</f>
        <v>N/A</v>
      </c>
      <c r="CX1069" t="s">
        <v>1696</v>
      </c>
      <c r="CY1069" t="s">
        <v>1697</v>
      </c>
      <c r="CZ1069" t="s">
        <v>126</v>
      </c>
      <c r="DA1069" t="s">
        <v>113</v>
      </c>
      <c r="DB1069" t="s">
        <v>113</v>
      </c>
      <c r="DC1069" t="s">
        <v>121</v>
      </c>
      <c r="DD1069" t="s">
        <v>113</v>
      </c>
      <c r="DE1069" t="s">
        <v>1698</v>
      </c>
      <c r="DF1069" t="s">
        <v>1699</v>
      </c>
      <c r="DH1069" t="s">
        <v>1262</v>
      </c>
      <c r="DI1069" t="s">
        <v>1691</v>
      </c>
    </row>
    <row r="1070" spans="1:113" ht="15" customHeight="1" x14ac:dyDescent="0.25">
      <c r="A1070" t="s">
        <v>10253</v>
      </c>
      <c r="B1070" t="s">
        <v>835</v>
      </c>
      <c r="C1070" s="1">
        <v>44152.973142708332</v>
      </c>
      <c r="D1070" s="1">
        <v>44180</v>
      </c>
      <c r="E1070" t="s">
        <v>113</v>
      </c>
      <c r="F1070" t="s">
        <v>587</v>
      </c>
      <c r="G1070" t="s">
        <v>12786</v>
      </c>
      <c r="H1070" t="s">
        <v>131</v>
      </c>
      <c r="I1070">
        <v>21</v>
      </c>
      <c r="K1070" s="1">
        <v>44228</v>
      </c>
      <c r="L1070" s="1">
        <v>44530</v>
      </c>
      <c r="O1070" t="s">
        <v>115</v>
      </c>
      <c r="P1070" t="s">
        <v>1643</v>
      </c>
      <c r="R1070" t="s">
        <v>10254</v>
      </c>
      <c r="T1070" t="s">
        <v>10255</v>
      </c>
      <c r="U1070" t="s">
        <v>158</v>
      </c>
      <c r="V1070" s="3">
        <v>77373</v>
      </c>
      <c r="W1070" t="s">
        <v>117</v>
      </c>
      <c r="Y1070">
        <v>12818886116</v>
      </c>
      <c r="AA1070">
        <v>56173</v>
      </c>
      <c r="AB1070" t="s">
        <v>1646</v>
      </c>
      <c r="AC1070" t="s">
        <v>1647</v>
      </c>
      <c r="AE1070" t="s">
        <v>1689</v>
      </c>
      <c r="AF1070" t="s">
        <v>10254</v>
      </c>
      <c r="AH1070" t="s">
        <v>10255</v>
      </c>
      <c r="AI1070" t="s">
        <v>158</v>
      </c>
      <c r="AJ1070" s="3">
        <v>77373</v>
      </c>
      <c r="AK1070" t="s">
        <v>117</v>
      </c>
      <c r="AM1070">
        <v>12818886116</v>
      </c>
      <c r="AO1070" t="s">
        <v>124</v>
      </c>
      <c r="AP1070" t="s">
        <v>239</v>
      </c>
      <c r="AQ1070" t="s">
        <v>1258</v>
      </c>
      <c r="AR1070" t="s">
        <v>164</v>
      </c>
      <c r="AS1070" t="s">
        <v>972</v>
      </c>
      <c r="AT1070" t="s">
        <v>1690</v>
      </c>
      <c r="AU1070" t="s">
        <v>1260</v>
      </c>
      <c r="AV1070" t="s">
        <v>329</v>
      </c>
      <c r="AW1070" t="s">
        <v>158</v>
      </c>
      <c r="AX1070" s="3">
        <v>75231</v>
      </c>
      <c r="AY1070" t="s">
        <v>117</v>
      </c>
      <c r="BA1070">
        <v>12145265665</v>
      </c>
      <c r="BC1070" t="s">
        <v>1691</v>
      </c>
      <c r="BD1070" t="s">
        <v>1262</v>
      </c>
      <c r="BG1070" t="s">
        <v>158</v>
      </c>
      <c r="BH1070" s="1">
        <v>44150.791666666664</v>
      </c>
      <c r="BI1070">
        <v>40</v>
      </c>
      <c r="BJ1070">
        <v>0</v>
      </c>
      <c r="BK1070">
        <v>8</v>
      </c>
      <c r="BL1070">
        <v>8</v>
      </c>
      <c r="BM1070">
        <v>8</v>
      </c>
      <c r="BN1070">
        <v>8</v>
      </c>
      <c r="BO1070">
        <v>8</v>
      </c>
      <c r="BP1070">
        <v>0</v>
      </c>
      <c r="BQ1070" t="str">
        <f>"6:30 AM"</f>
        <v>6:30 AM</v>
      </c>
      <c r="BR1070" t="str">
        <f>"3:30 PM"</f>
        <v>3:30 PM</v>
      </c>
      <c r="BS1070" t="s">
        <v>120</v>
      </c>
      <c r="BT1070">
        <v>0</v>
      </c>
      <c r="BU1070">
        <v>0</v>
      </c>
      <c r="BV1070" t="s">
        <v>113</v>
      </c>
      <c r="BW1070">
        <v>0</v>
      </c>
      <c r="BX1070" s="2" t="s">
        <v>10256</v>
      </c>
      <c r="BY1070" t="s">
        <v>10254</v>
      </c>
      <c r="CA1070" t="s">
        <v>10255</v>
      </c>
      <c r="CB1070" t="s">
        <v>158</v>
      </c>
      <c r="CC1070" s="3">
        <v>77373</v>
      </c>
      <c r="CD1070" t="s">
        <v>1325</v>
      </c>
      <c r="CE1070" t="s">
        <v>1326</v>
      </c>
      <c r="CF1070" s="4">
        <v>13.94</v>
      </c>
      <c r="CG1070" s="4">
        <v>13.94</v>
      </c>
      <c r="CH1070" s="4">
        <v>20.91</v>
      </c>
      <c r="CI1070" s="4">
        <v>20.91</v>
      </c>
      <c r="CJ1070" t="s">
        <v>123</v>
      </c>
      <c r="CK1070" t="s">
        <v>1267</v>
      </c>
      <c r="CL1070" t="s">
        <v>10257</v>
      </c>
      <c r="CO1070" t="s">
        <v>124</v>
      </c>
      <c r="CP1070" t="s">
        <v>121</v>
      </c>
      <c r="CQ1070" t="s">
        <v>121</v>
      </c>
      <c r="CR1070" t="s">
        <v>121</v>
      </c>
      <c r="CS1070" t="s">
        <v>121</v>
      </c>
      <c r="CT1070" t="s">
        <v>121</v>
      </c>
      <c r="CU1070" t="s">
        <v>121</v>
      </c>
      <c r="CV1070" t="s">
        <v>10258</v>
      </c>
      <c r="CW1070" t="str">
        <f>"N/A"</f>
        <v>N/A</v>
      </c>
      <c r="CX1070" t="s">
        <v>10259</v>
      </c>
      <c r="CY1070" t="s">
        <v>1094</v>
      </c>
      <c r="CZ1070" t="s">
        <v>126</v>
      </c>
      <c r="DA1070" t="s">
        <v>113</v>
      </c>
      <c r="DB1070" t="s">
        <v>113</v>
      </c>
      <c r="DC1070" t="s">
        <v>121</v>
      </c>
      <c r="DD1070" t="s">
        <v>113</v>
      </c>
      <c r="DE1070" t="s">
        <v>1698</v>
      </c>
      <c r="DF1070" t="s">
        <v>1699</v>
      </c>
      <c r="DH1070" t="s">
        <v>1262</v>
      </c>
      <c r="DI1070" t="s">
        <v>1691</v>
      </c>
    </row>
    <row r="1071" spans="1:113" ht="15" customHeight="1" x14ac:dyDescent="0.25">
      <c r="A1071" t="s">
        <v>5244</v>
      </c>
      <c r="B1071" t="s">
        <v>835</v>
      </c>
      <c r="C1071" s="1">
        <v>44152.977327199071</v>
      </c>
      <c r="D1071" s="1">
        <v>44180</v>
      </c>
      <c r="E1071" t="s">
        <v>113</v>
      </c>
      <c r="F1071" t="s">
        <v>587</v>
      </c>
      <c r="G1071" t="s">
        <v>12786</v>
      </c>
      <c r="H1071" t="s">
        <v>131</v>
      </c>
      <c r="I1071">
        <v>9</v>
      </c>
      <c r="K1071" s="1">
        <v>44228</v>
      </c>
      <c r="L1071" s="1">
        <v>44530</v>
      </c>
      <c r="O1071" t="s">
        <v>132</v>
      </c>
      <c r="P1071" t="s">
        <v>1643</v>
      </c>
      <c r="R1071" t="s">
        <v>5245</v>
      </c>
      <c r="T1071" t="s">
        <v>5246</v>
      </c>
      <c r="U1071" t="s">
        <v>1292</v>
      </c>
      <c r="V1071" s="3">
        <v>19374</v>
      </c>
      <c r="W1071" t="s">
        <v>117</v>
      </c>
      <c r="Y1071">
        <v>16109252711</v>
      </c>
      <c r="AA1071">
        <v>56173</v>
      </c>
      <c r="AB1071" t="s">
        <v>1646</v>
      </c>
      <c r="AC1071" t="s">
        <v>1647</v>
      </c>
      <c r="AE1071" t="s">
        <v>1689</v>
      </c>
      <c r="AF1071" t="s">
        <v>5247</v>
      </c>
      <c r="AH1071" t="s">
        <v>5246</v>
      </c>
      <c r="AI1071" t="s">
        <v>1292</v>
      </c>
      <c r="AJ1071" s="3">
        <v>19374</v>
      </c>
      <c r="AK1071" t="s">
        <v>117</v>
      </c>
      <c r="AM1071">
        <v>16109252711</v>
      </c>
      <c r="AO1071" t="s">
        <v>124</v>
      </c>
      <c r="AP1071" t="s">
        <v>239</v>
      </c>
      <c r="AQ1071" t="s">
        <v>1258</v>
      </c>
      <c r="AR1071" t="s">
        <v>164</v>
      </c>
      <c r="AS1071" t="s">
        <v>972</v>
      </c>
      <c r="AT1071" t="s">
        <v>1690</v>
      </c>
      <c r="AU1071" t="s">
        <v>1260</v>
      </c>
      <c r="AV1071" t="s">
        <v>329</v>
      </c>
      <c r="AW1071" t="s">
        <v>158</v>
      </c>
      <c r="AX1071" s="3">
        <v>75231</v>
      </c>
      <c r="AY1071" t="s">
        <v>117</v>
      </c>
      <c r="BA1071">
        <v>12145265665</v>
      </c>
      <c r="BC1071" t="s">
        <v>1691</v>
      </c>
      <c r="BD1071" t="s">
        <v>1262</v>
      </c>
      <c r="BG1071" t="s">
        <v>1292</v>
      </c>
      <c r="BH1071" s="1">
        <v>44150.791666666664</v>
      </c>
      <c r="BI1071">
        <v>40</v>
      </c>
      <c r="BJ1071">
        <v>0</v>
      </c>
      <c r="BK1071">
        <v>8</v>
      </c>
      <c r="BL1071">
        <v>8</v>
      </c>
      <c r="BM1071">
        <v>8</v>
      </c>
      <c r="BN1071">
        <v>8</v>
      </c>
      <c r="BO1071">
        <v>8</v>
      </c>
      <c r="BP1071">
        <v>0</v>
      </c>
      <c r="BQ1071" t="str">
        <f>"6:30 AM"</f>
        <v>6:30 AM</v>
      </c>
      <c r="BR1071" t="str">
        <f>"3:30 PM"</f>
        <v>3:30 PM</v>
      </c>
      <c r="BS1071" t="s">
        <v>120</v>
      </c>
      <c r="BT1071">
        <v>0</v>
      </c>
      <c r="BU1071">
        <v>0</v>
      </c>
      <c r="BV1071" t="s">
        <v>113</v>
      </c>
      <c r="BW1071">
        <v>0</v>
      </c>
      <c r="BX1071" s="2" t="s">
        <v>5248</v>
      </c>
      <c r="BY1071" t="s">
        <v>5245</v>
      </c>
      <c r="CA1071" t="s">
        <v>5246</v>
      </c>
      <c r="CB1071" t="s">
        <v>1292</v>
      </c>
      <c r="CC1071" s="3">
        <v>19374</v>
      </c>
      <c r="CD1071" t="s">
        <v>1744</v>
      </c>
      <c r="CE1071" t="s">
        <v>1557</v>
      </c>
      <c r="CF1071" s="4">
        <v>16.600000000000001</v>
      </c>
      <c r="CG1071" s="4">
        <v>16.600000000000001</v>
      </c>
      <c r="CH1071" s="4">
        <v>24.9</v>
      </c>
      <c r="CI1071" s="4">
        <v>24.9</v>
      </c>
      <c r="CJ1071" t="s">
        <v>123</v>
      </c>
      <c r="CK1071" t="s">
        <v>1653</v>
      </c>
      <c r="CL1071" t="s">
        <v>5249</v>
      </c>
      <c r="CO1071" t="s">
        <v>124</v>
      </c>
      <c r="CP1071" t="s">
        <v>121</v>
      </c>
      <c r="CQ1071" t="s">
        <v>121</v>
      </c>
      <c r="CR1071" t="s">
        <v>121</v>
      </c>
      <c r="CS1071" t="s">
        <v>121</v>
      </c>
      <c r="CT1071" t="s">
        <v>121</v>
      </c>
      <c r="CU1071" t="s">
        <v>121</v>
      </c>
      <c r="CV1071" t="s">
        <v>5250</v>
      </c>
      <c r="CW1071" t="str">
        <f>"N/A"</f>
        <v>N/A</v>
      </c>
      <c r="CX1071" t="s">
        <v>5251</v>
      </c>
      <c r="CY1071" t="s">
        <v>1803</v>
      </c>
      <c r="CZ1071" t="s">
        <v>126</v>
      </c>
      <c r="DA1071" t="s">
        <v>113</v>
      </c>
      <c r="DB1071" t="s">
        <v>113</v>
      </c>
      <c r="DC1071" t="s">
        <v>121</v>
      </c>
      <c r="DD1071" t="s">
        <v>113</v>
      </c>
      <c r="DE1071" t="s">
        <v>1698</v>
      </c>
      <c r="DF1071" t="s">
        <v>1699</v>
      </c>
      <c r="DH1071" t="s">
        <v>1262</v>
      </c>
      <c r="DI1071" t="s">
        <v>1691</v>
      </c>
    </row>
    <row r="1072" spans="1:113" ht="15" customHeight="1" x14ac:dyDescent="0.25">
      <c r="A1072" t="s">
        <v>10902</v>
      </c>
      <c r="B1072" t="s">
        <v>835</v>
      </c>
      <c r="C1072" s="1">
        <v>44152.980767245368</v>
      </c>
      <c r="D1072" s="1">
        <v>44180</v>
      </c>
      <c r="E1072" t="s">
        <v>113</v>
      </c>
      <c r="F1072" t="s">
        <v>587</v>
      </c>
      <c r="G1072" t="s">
        <v>12786</v>
      </c>
      <c r="H1072" t="s">
        <v>131</v>
      </c>
      <c r="I1072">
        <v>8</v>
      </c>
      <c r="K1072" s="1">
        <v>44228</v>
      </c>
      <c r="L1072" s="1">
        <v>44530</v>
      </c>
      <c r="O1072" t="s">
        <v>132</v>
      </c>
      <c r="P1072" t="s">
        <v>1643</v>
      </c>
      <c r="R1072" t="s">
        <v>7414</v>
      </c>
      <c r="T1072" t="s">
        <v>7415</v>
      </c>
      <c r="U1072" t="s">
        <v>1292</v>
      </c>
      <c r="V1072" s="3">
        <v>17055</v>
      </c>
      <c r="W1072" t="s">
        <v>117</v>
      </c>
      <c r="Y1072">
        <v>13014820300</v>
      </c>
      <c r="AA1072">
        <v>56173</v>
      </c>
      <c r="AB1072" t="s">
        <v>1646</v>
      </c>
      <c r="AC1072" t="s">
        <v>1647</v>
      </c>
      <c r="AE1072" t="s">
        <v>1689</v>
      </c>
      <c r="AF1072" t="s">
        <v>7414</v>
      </c>
      <c r="AH1072" t="s">
        <v>7415</v>
      </c>
      <c r="AI1072" t="s">
        <v>1292</v>
      </c>
      <c r="AJ1072" s="3">
        <v>17055</v>
      </c>
      <c r="AK1072" t="s">
        <v>117</v>
      </c>
      <c r="AM1072">
        <v>13014820300</v>
      </c>
      <c r="AO1072" t="s">
        <v>124</v>
      </c>
      <c r="AP1072" t="s">
        <v>239</v>
      </c>
      <c r="AQ1072" t="s">
        <v>1258</v>
      </c>
      <c r="AR1072" t="s">
        <v>164</v>
      </c>
      <c r="AS1072" t="s">
        <v>972</v>
      </c>
      <c r="AT1072" t="s">
        <v>1690</v>
      </c>
      <c r="AU1072" t="s">
        <v>1260</v>
      </c>
      <c r="AV1072" t="s">
        <v>329</v>
      </c>
      <c r="AW1072" t="s">
        <v>158</v>
      </c>
      <c r="AX1072" s="3">
        <v>75231</v>
      </c>
      <c r="AY1072" t="s">
        <v>117</v>
      </c>
      <c r="BA1072">
        <v>12145265665</v>
      </c>
      <c r="BC1072" t="s">
        <v>1691</v>
      </c>
      <c r="BD1072" t="s">
        <v>1262</v>
      </c>
      <c r="BG1072" t="s">
        <v>1292</v>
      </c>
      <c r="BH1072" s="1">
        <v>44150.791666666664</v>
      </c>
      <c r="BI1072">
        <v>40</v>
      </c>
      <c r="BJ1072">
        <v>0</v>
      </c>
      <c r="BK1072">
        <v>8</v>
      </c>
      <c r="BL1072">
        <v>8</v>
      </c>
      <c r="BM1072">
        <v>8</v>
      </c>
      <c r="BN1072">
        <v>8</v>
      </c>
      <c r="BO1072">
        <v>8</v>
      </c>
      <c r="BP1072">
        <v>0</v>
      </c>
      <c r="BQ1072" t="str">
        <f>"6:30 AM"</f>
        <v>6:30 AM</v>
      </c>
      <c r="BR1072" t="str">
        <f>"3:30 PM"</f>
        <v>3:30 PM</v>
      </c>
      <c r="BS1072" t="s">
        <v>120</v>
      </c>
      <c r="BT1072">
        <v>0</v>
      </c>
      <c r="BU1072">
        <v>0</v>
      </c>
      <c r="BV1072" t="s">
        <v>113</v>
      </c>
      <c r="BW1072">
        <v>0</v>
      </c>
      <c r="BX1072" s="2" t="s">
        <v>7416</v>
      </c>
      <c r="BY1072" t="s">
        <v>7414</v>
      </c>
      <c r="CA1072" t="s">
        <v>7415</v>
      </c>
      <c r="CB1072" t="s">
        <v>1292</v>
      </c>
      <c r="CC1072" s="3">
        <v>17055</v>
      </c>
      <c r="CD1072" t="s">
        <v>7417</v>
      </c>
      <c r="CE1072" t="s">
        <v>7418</v>
      </c>
      <c r="CF1072" s="4">
        <v>15.44</v>
      </c>
      <c r="CG1072" s="4">
        <v>15.44</v>
      </c>
      <c r="CH1072" s="4">
        <v>23.16</v>
      </c>
      <c r="CI1072" s="4">
        <v>23.16</v>
      </c>
      <c r="CJ1072" t="s">
        <v>123</v>
      </c>
      <c r="CK1072" t="s">
        <v>1267</v>
      </c>
      <c r="CL1072" t="s">
        <v>7419</v>
      </c>
      <c r="CO1072" t="s">
        <v>124</v>
      </c>
      <c r="CP1072" t="s">
        <v>121</v>
      </c>
      <c r="CQ1072" t="s">
        <v>121</v>
      </c>
      <c r="CR1072" t="s">
        <v>121</v>
      </c>
      <c r="CS1072" t="s">
        <v>121</v>
      </c>
      <c r="CT1072" t="s">
        <v>121</v>
      </c>
      <c r="CU1072" t="s">
        <v>121</v>
      </c>
      <c r="CV1072" t="s">
        <v>7420</v>
      </c>
      <c r="CW1072" t="str">
        <f>"N/A"</f>
        <v>N/A</v>
      </c>
      <c r="CX1072" t="s">
        <v>7421</v>
      </c>
      <c r="CY1072" t="s">
        <v>1803</v>
      </c>
      <c r="CZ1072" t="s">
        <v>126</v>
      </c>
      <c r="DA1072" t="s">
        <v>113</v>
      </c>
      <c r="DB1072" t="s">
        <v>113</v>
      </c>
      <c r="DC1072" t="s">
        <v>121</v>
      </c>
      <c r="DD1072" t="s">
        <v>113</v>
      </c>
      <c r="DE1072" t="s">
        <v>1698</v>
      </c>
      <c r="DF1072" t="s">
        <v>1699</v>
      </c>
      <c r="DH1072" t="s">
        <v>1262</v>
      </c>
      <c r="DI1072" t="s">
        <v>1691</v>
      </c>
    </row>
    <row r="1073" spans="1:113" ht="15" customHeight="1" x14ac:dyDescent="0.25">
      <c r="A1073" t="s">
        <v>1710</v>
      </c>
      <c r="B1073" t="s">
        <v>129</v>
      </c>
      <c r="C1073" s="1">
        <v>44152.987899305554</v>
      </c>
      <c r="D1073" s="1">
        <v>44193</v>
      </c>
      <c r="E1073" t="s">
        <v>121</v>
      </c>
      <c r="F1073" t="s">
        <v>587</v>
      </c>
      <c r="G1073" t="s">
        <v>12786</v>
      </c>
      <c r="H1073" t="s">
        <v>131</v>
      </c>
      <c r="I1073">
        <v>6</v>
      </c>
      <c r="J1073">
        <v>6</v>
      </c>
      <c r="K1073" s="1">
        <v>44242</v>
      </c>
      <c r="L1073" s="1">
        <v>44530</v>
      </c>
      <c r="M1073" s="1">
        <v>44242</v>
      </c>
      <c r="N1073" s="1">
        <v>44530</v>
      </c>
      <c r="O1073" t="s">
        <v>132</v>
      </c>
      <c r="P1073" t="s">
        <v>1711</v>
      </c>
      <c r="R1073" t="s">
        <v>1712</v>
      </c>
      <c r="T1073" t="s">
        <v>1713</v>
      </c>
      <c r="U1073" t="s">
        <v>136</v>
      </c>
      <c r="V1073" s="3">
        <v>47715</v>
      </c>
      <c r="W1073" t="s">
        <v>117</v>
      </c>
      <c r="Y1073">
        <v>18124543229</v>
      </c>
      <c r="AA1073">
        <v>56173</v>
      </c>
      <c r="AB1073" t="s">
        <v>1714</v>
      </c>
      <c r="AC1073" t="s">
        <v>1715</v>
      </c>
      <c r="AE1073" t="s">
        <v>161</v>
      </c>
      <c r="AF1073" t="s">
        <v>1712</v>
      </c>
      <c r="AH1073" t="s">
        <v>1713</v>
      </c>
      <c r="AI1073" t="s">
        <v>136</v>
      </c>
      <c r="AJ1073" s="3">
        <v>47715</v>
      </c>
      <c r="AK1073" t="s">
        <v>117</v>
      </c>
      <c r="AM1073">
        <v>18124543229</v>
      </c>
      <c r="AO1073" t="s">
        <v>124</v>
      </c>
      <c r="AP1073" t="s">
        <v>239</v>
      </c>
      <c r="AQ1073" t="s">
        <v>1716</v>
      </c>
      <c r="AR1073" t="s">
        <v>1717</v>
      </c>
      <c r="AS1073" t="s">
        <v>144</v>
      </c>
      <c r="AT1073" t="s">
        <v>1718</v>
      </c>
      <c r="AV1073" t="s">
        <v>315</v>
      </c>
      <c r="AW1073" t="s">
        <v>158</v>
      </c>
      <c r="AX1073" s="3">
        <v>75231</v>
      </c>
      <c r="AY1073" t="s">
        <v>117</v>
      </c>
      <c r="BA1073">
        <v>12145265665</v>
      </c>
      <c r="BC1073" t="s">
        <v>1719</v>
      </c>
      <c r="BD1073" t="s">
        <v>1720</v>
      </c>
      <c r="BG1073" t="s">
        <v>136</v>
      </c>
      <c r="BH1073" s="1">
        <v>44148.791666666664</v>
      </c>
      <c r="BI1073">
        <v>40</v>
      </c>
      <c r="BJ1073">
        <v>0</v>
      </c>
      <c r="BK1073">
        <v>8</v>
      </c>
      <c r="BL1073">
        <v>8</v>
      </c>
      <c r="BM1073">
        <v>8</v>
      </c>
      <c r="BN1073">
        <v>8</v>
      </c>
      <c r="BO1073">
        <v>8</v>
      </c>
      <c r="BP1073">
        <v>0</v>
      </c>
      <c r="BQ1073" t="str">
        <f>"6:00 AM"</f>
        <v>6:00 AM</v>
      </c>
      <c r="BR1073" t="str">
        <f>"3:30 PM"</f>
        <v>3:30 PM</v>
      </c>
      <c r="BS1073" t="s">
        <v>120</v>
      </c>
      <c r="BT1073">
        <v>0</v>
      </c>
      <c r="BU1073">
        <v>0</v>
      </c>
      <c r="BV1073" t="s">
        <v>113</v>
      </c>
      <c r="BW1073">
        <v>0</v>
      </c>
      <c r="BX1073" t="s">
        <v>1721</v>
      </c>
      <c r="BY1073" t="s">
        <v>1712</v>
      </c>
      <c r="CA1073" t="s">
        <v>1713</v>
      </c>
      <c r="CB1073" t="s">
        <v>136</v>
      </c>
      <c r="CC1073" s="3">
        <v>47715</v>
      </c>
      <c r="CD1073" t="s">
        <v>1722</v>
      </c>
      <c r="CE1073" t="s">
        <v>1723</v>
      </c>
      <c r="CF1073" s="4">
        <v>12.64</v>
      </c>
      <c r="CH1073" s="4">
        <v>18.96</v>
      </c>
      <c r="CJ1073" t="s">
        <v>123</v>
      </c>
      <c r="CK1073" t="s">
        <v>1724</v>
      </c>
      <c r="CL1073" t="s">
        <v>1725</v>
      </c>
      <c r="CO1073" t="s">
        <v>124</v>
      </c>
      <c r="CP1073" t="s">
        <v>121</v>
      </c>
      <c r="CQ1073" t="s">
        <v>121</v>
      </c>
      <c r="CR1073" t="s">
        <v>121</v>
      </c>
      <c r="CS1073" t="s">
        <v>121</v>
      </c>
      <c r="CT1073" t="s">
        <v>121</v>
      </c>
      <c r="CU1073" t="s">
        <v>121</v>
      </c>
      <c r="CV1073" t="s">
        <v>1726</v>
      </c>
      <c r="CW1073" t="str">
        <f>"18124771910"</f>
        <v>18124771910</v>
      </c>
      <c r="CX1073" t="s">
        <v>124</v>
      </c>
      <c r="CY1073" t="s">
        <v>1727</v>
      </c>
      <c r="CZ1073" t="s">
        <v>126</v>
      </c>
      <c r="DA1073" t="s">
        <v>113</v>
      </c>
      <c r="DB1073" t="s">
        <v>113</v>
      </c>
      <c r="DC1073" t="s">
        <v>121</v>
      </c>
      <c r="DD1073" t="s">
        <v>113</v>
      </c>
      <c r="DE1073" t="s">
        <v>1728</v>
      </c>
      <c r="DF1073" t="s">
        <v>1729</v>
      </c>
      <c r="DH1073" t="s">
        <v>1720</v>
      </c>
      <c r="DI1073" t="s">
        <v>1730</v>
      </c>
    </row>
    <row r="1074" spans="1:113" ht="15" customHeight="1" x14ac:dyDescent="0.25">
      <c r="A1074" t="s">
        <v>9526</v>
      </c>
      <c r="B1074" t="s">
        <v>129</v>
      </c>
      <c r="C1074" s="1">
        <v>44152.988925810183</v>
      </c>
      <c r="D1074" s="1">
        <v>44193</v>
      </c>
      <c r="E1074" t="s">
        <v>121</v>
      </c>
      <c r="F1074" t="s">
        <v>587</v>
      </c>
      <c r="G1074" t="s">
        <v>12786</v>
      </c>
      <c r="H1074" t="s">
        <v>131</v>
      </c>
      <c r="I1074">
        <v>35</v>
      </c>
      <c r="J1074">
        <v>35</v>
      </c>
      <c r="K1074" s="1">
        <v>44242</v>
      </c>
      <c r="L1074" s="1">
        <v>44544</v>
      </c>
      <c r="M1074" s="1">
        <v>44242</v>
      </c>
      <c r="N1074" s="1">
        <v>44544</v>
      </c>
      <c r="O1074" t="s">
        <v>132</v>
      </c>
      <c r="P1074" t="s">
        <v>9527</v>
      </c>
      <c r="R1074" t="s">
        <v>9528</v>
      </c>
      <c r="T1074" t="s">
        <v>1796</v>
      </c>
      <c r="U1074" t="s">
        <v>1047</v>
      </c>
      <c r="V1074" s="3">
        <v>63005</v>
      </c>
      <c r="W1074" t="s">
        <v>117</v>
      </c>
      <c r="Y1074">
        <v>13145682717</v>
      </c>
      <c r="AA1074">
        <v>56173</v>
      </c>
      <c r="AB1074" t="s">
        <v>9529</v>
      </c>
      <c r="AC1074" t="s">
        <v>6911</v>
      </c>
      <c r="AE1074" t="s">
        <v>263</v>
      </c>
      <c r="AF1074" t="s">
        <v>9528</v>
      </c>
      <c r="AH1074" t="s">
        <v>1796</v>
      </c>
      <c r="AI1074" t="s">
        <v>1047</v>
      </c>
      <c r="AJ1074" s="3">
        <v>63005</v>
      </c>
      <c r="AK1074" t="s">
        <v>117</v>
      </c>
      <c r="AM1074">
        <v>13145682717</v>
      </c>
      <c r="AO1074" t="s">
        <v>124</v>
      </c>
      <c r="AP1074" t="s">
        <v>239</v>
      </c>
      <c r="AQ1074" t="s">
        <v>1716</v>
      </c>
      <c r="AR1074" t="s">
        <v>1717</v>
      </c>
      <c r="AS1074" t="s">
        <v>144</v>
      </c>
      <c r="AT1074" t="s">
        <v>1718</v>
      </c>
      <c r="AV1074" t="s">
        <v>315</v>
      </c>
      <c r="AW1074" t="s">
        <v>158</v>
      </c>
      <c r="AX1074" s="3">
        <v>75231</v>
      </c>
      <c r="AY1074" t="s">
        <v>117</v>
      </c>
      <c r="BA1074">
        <v>12145265665</v>
      </c>
      <c r="BC1074" t="s">
        <v>1719</v>
      </c>
      <c r="BD1074" t="s">
        <v>1720</v>
      </c>
      <c r="BG1074" t="s">
        <v>1047</v>
      </c>
      <c r="BH1074" s="1">
        <v>44148.791666666664</v>
      </c>
      <c r="BI1074">
        <v>40</v>
      </c>
      <c r="BJ1074">
        <v>0</v>
      </c>
      <c r="BK1074">
        <v>8</v>
      </c>
      <c r="BL1074">
        <v>8</v>
      </c>
      <c r="BM1074">
        <v>8</v>
      </c>
      <c r="BN1074">
        <v>8</v>
      </c>
      <c r="BO1074">
        <v>8</v>
      </c>
      <c r="BP1074">
        <v>0</v>
      </c>
      <c r="BQ1074" t="str">
        <f>"8:00 AM"</f>
        <v>8:00 AM</v>
      </c>
      <c r="BR1074" t="str">
        <f>"5:00 PM"</f>
        <v>5:00 PM</v>
      </c>
      <c r="BS1074" t="s">
        <v>120</v>
      </c>
      <c r="BT1074">
        <v>0</v>
      </c>
      <c r="BU1074">
        <v>0</v>
      </c>
      <c r="BV1074" t="s">
        <v>113</v>
      </c>
      <c r="BW1074">
        <v>0</v>
      </c>
      <c r="BX1074" t="s">
        <v>9530</v>
      </c>
      <c r="BY1074" t="s">
        <v>9528</v>
      </c>
      <c r="CA1074" t="s">
        <v>1796</v>
      </c>
      <c r="CB1074" t="s">
        <v>1047</v>
      </c>
      <c r="CC1074" s="3">
        <v>63005</v>
      </c>
      <c r="CD1074" t="s">
        <v>1372</v>
      </c>
      <c r="CE1074" t="s">
        <v>1056</v>
      </c>
      <c r="CF1074" s="4">
        <v>15.38</v>
      </c>
      <c r="CH1074" s="4">
        <v>23.07</v>
      </c>
      <c r="CJ1074" t="s">
        <v>123</v>
      </c>
      <c r="CK1074" t="s">
        <v>1724</v>
      </c>
      <c r="CL1074" t="s">
        <v>9531</v>
      </c>
      <c r="CO1074" t="s">
        <v>124</v>
      </c>
      <c r="CP1074" t="s">
        <v>121</v>
      </c>
      <c r="CQ1074" t="s">
        <v>121</v>
      </c>
      <c r="CR1074" t="s">
        <v>121</v>
      </c>
      <c r="CS1074" t="s">
        <v>121</v>
      </c>
      <c r="CT1074" t="s">
        <v>121</v>
      </c>
      <c r="CU1074" t="s">
        <v>113</v>
      </c>
      <c r="CV1074" t="s">
        <v>124</v>
      </c>
      <c r="CW1074" t="str">
        <f>"N/A"</f>
        <v>N/A</v>
      </c>
      <c r="CX1074" t="s">
        <v>9532</v>
      </c>
      <c r="CY1074" t="s">
        <v>5259</v>
      </c>
      <c r="CZ1074" t="s">
        <v>126</v>
      </c>
      <c r="DA1074" t="s">
        <v>113</v>
      </c>
      <c r="DB1074" t="s">
        <v>113</v>
      </c>
      <c r="DC1074" t="s">
        <v>121</v>
      </c>
      <c r="DD1074" t="s">
        <v>113</v>
      </c>
      <c r="DE1074" t="s">
        <v>1728</v>
      </c>
      <c r="DF1074" t="s">
        <v>1729</v>
      </c>
      <c r="DH1074" t="s">
        <v>1720</v>
      </c>
      <c r="DI1074" t="s">
        <v>1730</v>
      </c>
    </row>
    <row r="1075" spans="1:113" ht="15" customHeight="1" x14ac:dyDescent="0.25">
      <c r="A1075" t="s">
        <v>5252</v>
      </c>
      <c r="B1075" t="s">
        <v>129</v>
      </c>
      <c r="C1075" s="1">
        <v>44152.990334837959</v>
      </c>
      <c r="D1075" s="1">
        <v>44193</v>
      </c>
      <c r="E1075" t="s">
        <v>121</v>
      </c>
      <c r="F1075" t="s">
        <v>587</v>
      </c>
      <c r="G1075" t="s">
        <v>12786</v>
      </c>
      <c r="H1075" t="s">
        <v>131</v>
      </c>
      <c r="I1075">
        <v>15</v>
      </c>
      <c r="J1075">
        <v>15</v>
      </c>
      <c r="K1075" s="1">
        <v>44242</v>
      </c>
      <c r="L1075" s="1">
        <v>44544</v>
      </c>
      <c r="M1075" s="1">
        <v>44242</v>
      </c>
      <c r="N1075" s="1">
        <v>44544</v>
      </c>
      <c r="O1075" t="s">
        <v>132</v>
      </c>
      <c r="P1075" t="s">
        <v>5253</v>
      </c>
      <c r="R1075" t="s">
        <v>5254</v>
      </c>
      <c r="T1075" t="s">
        <v>2821</v>
      </c>
      <c r="U1075" t="s">
        <v>1047</v>
      </c>
      <c r="V1075" s="3">
        <v>63303</v>
      </c>
      <c r="W1075" t="s">
        <v>117</v>
      </c>
      <c r="Y1075">
        <v>16369400660</v>
      </c>
      <c r="AA1075">
        <v>56173</v>
      </c>
      <c r="AB1075" t="s">
        <v>472</v>
      </c>
      <c r="AC1075" t="s">
        <v>3693</v>
      </c>
      <c r="AE1075" t="s">
        <v>161</v>
      </c>
      <c r="AF1075" t="s">
        <v>5255</v>
      </c>
      <c r="AH1075" t="s">
        <v>2821</v>
      </c>
      <c r="AI1075" t="s">
        <v>1047</v>
      </c>
      <c r="AJ1075" s="3">
        <v>63303</v>
      </c>
      <c r="AK1075" t="s">
        <v>117</v>
      </c>
      <c r="AM1075">
        <v>16369400660</v>
      </c>
      <c r="AO1075" t="s">
        <v>124</v>
      </c>
      <c r="AP1075" t="s">
        <v>239</v>
      </c>
      <c r="AQ1075" t="s">
        <v>1716</v>
      </c>
      <c r="AR1075" t="s">
        <v>1717</v>
      </c>
      <c r="AS1075" t="s">
        <v>144</v>
      </c>
      <c r="AT1075" t="s">
        <v>1718</v>
      </c>
      <c r="AV1075" t="s">
        <v>315</v>
      </c>
      <c r="AW1075" t="s">
        <v>158</v>
      </c>
      <c r="AX1075" s="3">
        <v>75231</v>
      </c>
      <c r="AY1075" t="s">
        <v>117</v>
      </c>
      <c r="BA1075">
        <v>12145265665</v>
      </c>
      <c r="BC1075" t="s">
        <v>1719</v>
      </c>
      <c r="BD1075" t="s">
        <v>1720</v>
      </c>
      <c r="BG1075" t="s">
        <v>1047</v>
      </c>
      <c r="BH1075" s="1">
        <v>44148.791666666664</v>
      </c>
      <c r="BI1075">
        <v>40</v>
      </c>
      <c r="BJ1075">
        <v>0</v>
      </c>
      <c r="BK1075">
        <v>8</v>
      </c>
      <c r="BL1075">
        <v>8</v>
      </c>
      <c r="BM1075">
        <v>8</v>
      </c>
      <c r="BN1075">
        <v>8</v>
      </c>
      <c r="BO1075">
        <v>8</v>
      </c>
      <c r="BP1075">
        <v>0</v>
      </c>
      <c r="BQ1075" t="str">
        <f>"7:30 AM"</f>
        <v>7:30 AM</v>
      </c>
      <c r="BR1075" t="str">
        <f>"4:30 PM"</f>
        <v>4:30 PM</v>
      </c>
      <c r="BS1075" t="s">
        <v>120</v>
      </c>
      <c r="BT1075">
        <v>0</v>
      </c>
      <c r="BU1075">
        <v>0</v>
      </c>
      <c r="BV1075" t="s">
        <v>113</v>
      </c>
      <c r="BW1075">
        <v>0</v>
      </c>
      <c r="BX1075" s="2" t="s">
        <v>5256</v>
      </c>
      <c r="BY1075" t="s">
        <v>5255</v>
      </c>
      <c r="CA1075" t="s">
        <v>2821</v>
      </c>
      <c r="CB1075" t="s">
        <v>1047</v>
      </c>
      <c r="CC1075" s="3">
        <v>63303</v>
      </c>
      <c r="CD1075" t="s">
        <v>2828</v>
      </c>
      <c r="CE1075" t="s">
        <v>1056</v>
      </c>
      <c r="CF1075" s="4">
        <v>15.38</v>
      </c>
      <c r="CH1075" s="4">
        <v>23.07</v>
      </c>
      <c r="CJ1075" t="s">
        <v>123</v>
      </c>
      <c r="CK1075" t="s">
        <v>1724</v>
      </c>
      <c r="CL1075" t="s">
        <v>5257</v>
      </c>
      <c r="CO1075" t="s">
        <v>124</v>
      </c>
      <c r="CP1075" t="s">
        <v>121</v>
      </c>
      <c r="CQ1075" t="s">
        <v>121</v>
      </c>
      <c r="CR1075" t="s">
        <v>121</v>
      </c>
      <c r="CS1075" t="s">
        <v>121</v>
      </c>
      <c r="CT1075" t="s">
        <v>121</v>
      </c>
      <c r="CU1075" t="s">
        <v>121</v>
      </c>
      <c r="CV1075" t="s">
        <v>5258</v>
      </c>
      <c r="CW1075" t="str">
        <f>"16369400649"</f>
        <v>16369400649</v>
      </c>
      <c r="CX1075" t="s">
        <v>124</v>
      </c>
      <c r="CY1075" t="s">
        <v>5259</v>
      </c>
      <c r="CZ1075" t="s">
        <v>126</v>
      </c>
      <c r="DA1075" t="s">
        <v>113</v>
      </c>
      <c r="DB1075" t="s">
        <v>113</v>
      </c>
      <c r="DC1075" t="s">
        <v>121</v>
      </c>
      <c r="DD1075" t="s">
        <v>113</v>
      </c>
      <c r="DE1075" t="s">
        <v>1728</v>
      </c>
      <c r="DF1075" t="s">
        <v>1729</v>
      </c>
      <c r="DH1075" t="s">
        <v>1720</v>
      </c>
      <c r="DI1075" t="s">
        <v>1730</v>
      </c>
    </row>
    <row r="1076" spans="1:113" ht="15" customHeight="1" x14ac:dyDescent="0.25">
      <c r="A1076" t="s">
        <v>9546</v>
      </c>
      <c r="B1076" t="s">
        <v>835</v>
      </c>
      <c r="C1076" s="1">
        <v>44152.992011111113</v>
      </c>
      <c r="D1076" s="1">
        <v>44176</v>
      </c>
      <c r="E1076" t="s">
        <v>113</v>
      </c>
      <c r="F1076" t="s">
        <v>587</v>
      </c>
      <c r="G1076" t="s">
        <v>12786</v>
      </c>
      <c r="H1076" t="s">
        <v>131</v>
      </c>
      <c r="I1076">
        <v>25</v>
      </c>
      <c r="K1076" s="1">
        <v>44242</v>
      </c>
      <c r="L1076" s="1">
        <v>44544</v>
      </c>
      <c r="O1076" t="s">
        <v>132</v>
      </c>
      <c r="P1076" t="s">
        <v>9547</v>
      </c>
      <c r="R1076" t="s">
        <v>9548</v>
      </c>
      <c r="T1076" t="s">
        <v>4501</v>
      </c>
      <c r="U1076" t="s">
        <v>1047</v>
      </c>
      <c r="V1076" s="3">
        <v>63017</v>
      </c>
      <c r="W1076" t="s">
        <v>117</v>
      </c>
      <c r="Y1076">
        <v>13145688135</v>
      </c>
      <c r="AA1076">
        <v>56173</v>
      </c>
      <c r="AB1076" t="s">
        <v>9549</v>
      </c>
      <c r="AC1076" t="s">
        <v>1848</v>
      </c>
      <c r="AE1076" t="s">
        <v>161</v>
      </c>
      <c r="AF1076" t="s">
        <v>9550</v>
      </c>
      <c r="AH1076" t="s">
        <v>4501</v>
      </c>
      <c r="AI1076" t="s">
        <v>1047</v>
      </c>
      <c r="AJ1076" s="3">
        <v>63017</v>
      </c>
      <c r="AK1076" t="s">
        <v>117</v>
      </c>
      <c r="AM1076">
        <v>13145688135</v>
      </c>
      <c r="AO1076" t="s">
        <v>124</v>
      </c>
      <c r="AP1076" t="s">
        <v>239</v>
      </c>
      <c r="AQ1076" t="s">
        <v>1716</v>
      </c>
      <c r="AR1076" t="s">
        <v>1717</v>
      </c>
      <c r="AS1076" t="s">
        <v>144</v>
      </c>
      <c r="AT1076" t="s">
        <v>1718</v>
      </c>
      <c r="AV1076" t="s">
        <v>315</v>
      </c>
      <c r="AW1076" t="s">
        <v>158</v>
      </c>
      <c r="AX1076" s="3">
        <v>75231</v>
      </c>
      <c r="AY1076" t="s">
        <v>117</v>
      </c>
      <c r="BA1076">
        <v>12145265665</v>
      </c>
      <c r="BC1076" t="s">
        <v>1719</v>
      </c>
      <c r="BD1076" t="s">
        <v>1720</v>
      </c>
      <c r="BG1076" t="s">
        <v>1047</v>
      </c>
      <c r="BH1076" s="1">
        <v>44148.791666666664</v>
      </c>
      <c r="BI1076">
        <v>40</v>
      </c>
      <c r="BJ1076">
        <v>0</v>
      </c>
      <c r="BK1076">
        <v>8</v>
      </c>
      <c r="BL1076">
        <v>8</v>
      </c>
      <c r="BM1076">
        <v>8</v>
      </c>
      <c r="BN1076">
        <v>8</v>
      </c>
      <c r="BO1076">
        <v>8</v>
      </c>
      <c r="BP1076">
        <v>0</v>
      </c>
      <c r="BQ1076" t="str">
        <f>"7:00 AM"</f>
        <v>7:00 AM</v>
      </c>
      <c r="BR1076" t="str">
        <f>"5:00 PM"</f>
        <v>5:00 PM</v>
      </c>
      <c r="BS1076" t="s">
        <v>120</v>
      </c>
      <c r="BT1076">
        <v>0</v>
      </c>
      <c r="BU1076">
        <v>0</v>
      </c>
      <c r="BV1076" t="s">
        <v>113</v>
      </c>
      <c r="BW1076">
        <v>0</v>
      </c>
      <c r="BX1076" t="s">
        <v>9530</v>
      </c>
      <c r="BY1076" t="s">
        <v>9550</v>
      </c>
      <c r="CA1076" t="s">
        <v>4501</v>
      </c>
      <c r="CB1076" t="s">
        <v>1047</v>
      </c>
      <c r="CC1076" s="3">
        <v>63017</v>
      </c>
      <c r="CD1076" t="s">
        <v>1372</v>
      </c>
      <c r="CE1076" t="s">
        <v>1056</v>
      </c>
      <c r="CF1076" s="4">
        <v>15.38</v>
      </c>
      <c r="CH1076" s="4">
        <v>23.07</v>
      </c>
      <c r="CJ1076" t="s">
        <v>123</v>
      </c>
      <c r="CL1076" t="s">
        <v>9551</v>
      </c>
      <c r="CO1076" t="s">
        <v>124</v>
      </c>
      <c r="CP1076" t="s">
        <v>121</v>
      </c>
      <c r="CQ1076" t="s">
        <v>121</v>
      </c>
      <c r="CR1076" t="s">
        <v>121</v>
      </c>
      <c r="CS1076" t="s">
        <v>121</v>
      </c>
      <c r="CT1076" t="s">
        <v>121</v>
      </c>
      <c r="CU1076" t="s">
        <v>121</v>
      </c>
      <c r="CV1076" t="s">
        <v>9552</v>
      </c>
      <c r="CW1076" t="str">
        <f>"16365379302"</f>
        <v>16365379302</v>
      </c>
      <c r="CX1076" t="s">
        <v>124</v>
      </c>
      <c r="CY1076" t="s">
        <v>2887</v>
      </c>
      <c r="CZ1076" t="s">
        <v>126</v>
      </c>
      <c r="DA1076" t="s">
        <v>113</v>
      </c>
      <c r="DB1076" t="s">
        <v>113</v>
      </c>
      <c r="DC1076" t="s">
        <v>113</v>
      </c>
      <c r="DD1076" t="s">
        <v>113</v>
      </c>
      <c r="DE1076" t="s">
        <v>1728</v>
      </c>
      <c r="DF1076" t="s">
        <v>1729</v>
      </c>
      <c r="DH1076" t="s">
        <v>1720</v>
      </c>
      <c r="DI1076" t="s">
        <v>1730</v>
      </c>
    </row>
    <row r="1077" spans="1:113" ht="15" customHeight="1" x14ac:dyDescent="0.25">
      <c r="A1077" t="s">
        <v>6076</v>
      </c>
      <c r="B1077" t="s">
        <v>835</v>
      </c>
      <c r="C1077" s="1">
        <v>44153.385653472222</v>
      </c>
      <c r="D1077" s="1">
        <v>44167</v>
      </c>
      <c r="E1077" t="s">
        <v>113</v>
      </c>
      <c r="F1077" t="s">
        <v>6077</v>
      </c>
      <c r="G1077" t="s">
        <v>12786</v>
      </c>
      <c r="H1077" t="s">
        <v>131</v>
      </c>
      <c r="I1077">
        <v>1</v>
      </c>
      <c r="K1077" s="1">
        <v>44243</v>
      </c>
      <c r="L1077" s="1">
        <v>44501</v>
      </c>
      <c r="O1077" t="s">
        <v>132</v>
      </c>
      <c r="P1077" t="s">
        <v>6078</v>
      </c>
      <c r="R1077" t="s">
        <v>6079</v>
      </c>
      <c r="T1077" t="s">
        <v>6080</v>
      </c>
      <c r="U1077" t="s">
        <v>716</v>
      </c>
      <c r="V1077" s="3">
        <v>11937</v>
      </c>
      <c r="W1077" t="s">
        <v>117</v>
      </c>
      <c r="Y1077">
        <v>16319057753</v>
      </c>
      <c r="AA1077">
        <v>713910</v>
      </c>
      <c r="AB1077" t="s">
        <v>6081</v>
      </c>
      <c r="AC1077" t="s">
        <v>1848</v>
      </c>
      <c r="AD1077" t="s">
        <v>786</v>
      </c>
      <c r="AE1077" t="s">
        <v>6082</v>
      </c>
      <c r="AF1077" t="s">
        <v>6083</v>
      </c>
      <c r="AH1077" t="s">
        <v>6080</v>
      </c>
      <c r="AI1077" t="s">
        <v>716</v>
      </c>
      <c r="AJ1077" s="3">
        <v>11937</v>
      </c>
      <c r="AK1077" t="s">
        <v>117</v>
      </c>
      <c r="AM1077">
        <v>16314050423</v>
      </c>
      <c r="AO1077" t="s">
        <v>6084</v>
      </c>
      <c r="BG1077" t="s">
        <v>716</v>
      </c>
      <c r="BH1077" s="1">
        <v>44130.833333333336</v>
      </c>
      <c r="BI1077">
        <v>53</v>
      </c>
      <c r="BJ1077">
        <v>0</v>
      </c>
      <c r="BK1077">
        <v>10</v>
      </c>
      <c r="BL1077">
        <v>10</v>
      </c>
      <c r="BM1077">
        <v>10</v>
      </c>
      <c r="BN1077">
        <v>10</v>
      </c>
      <c r="BO1077">
        <v>10</v>
      </c>
      <c r="BP1077">
        <v>3</v>
      </c>
      <c r="BQ1077" t="str">
        <f>"6:00 AM"</f>
        <v>6:00 AM</v>
      </c>
      <c r="BR1077" t="str">
        <f>"3:00 PM"</f>
        <v>3:00 PM</v>
      </c>
      <c r="BS1077" t="s">
        <v>526</v>
      </c>
      <c r="BT1077">
        <v>0</v>
      </c>
      <c r="BU1077">
        <v>0</v>
      </c>
      <c r="BV1077" t="s">
        <v>113</v>
      </c>
      <c r="BW1077">
        <v>0</v>
      </c>
      <c r="BX1077" t="s">
        <v>6085</v>
      </c>
      <c r="BY1077" t="s">
        <v>6079</v>
      </c>
      <c r="CA1077" t="s">
        <v>6080</v>
      </c>
      <c r="CB1077" t="s">
        <v>716</v>
      </c>
      <c r="CC1077" s="3">
        <v>11937</v>
      </c>
      <c r="CD1077" t="s">
        <v>6086</v>
      </c>
      <c r="CE1077" t="s">
        <v>1845</v>
      </c>
      <c r="CF1077" s="4">
        <v>17.75</v>
      </c>
      <c r="CG1077" s="4">
        <v>20</v>
      </c>
      <c r="CH1077" s="4">
        <v>26</v>
      </c>
      <c r="CI1077" s="4">
        <v>28</v>
      </c>
      <c r="CJ1077" t="s">
        <v>123</v>
      </c>
      <c r="CL1077" t="s">
        <v>6087</v>
      </c>
      <c r="CO1077" t="s">
        <v>124</v>
      </c>
      <c r="CP1077" t="s">
        <v>113</v>
      </c>
      <c r="CQ1077" t="s">
        <v>113</v>
      </c>
      <c r="CR1077" t="s">
        <v>121</v>
      </c>
      <c r="CS1077" t="s">
        <v>121</v>
      </c>
      <c r="CT1077" t="s">
        <v>121</v>
      </c>
      <c r="CU1077" t="s">
        <v>121</v>
      </c>
      <c r="CV1077" t="s">
        <v>6088</v>
      </c>
      <c r="CW1077" t="str">
        <f>"16319057753"</f>
        <v>16319057753</v>
      </c>
      <c r="CX1077" t="s">
        <v>6089</v>
      </c>
      <c r="CY1077" t="s">
        <v>124</v>
      </c>
      <c r="CZ1077" t="s">
        <v>126</v>
      </c>
      <c r="DA1077" t="s">
        <v>113</v>
      </c>
      <c r="DB1077" t="s">
        <v>113</v>
      </c>
      <c r="DC1077" t="s">
        <v>121</v>
      </c>
      <c r="DD1077" t="s">
        <v>113</v>
      </c>
    </row>
    <row r="1078" spans="1:113" ht="15" customHeight="1" x14ac:dyDescent="0.25">
      <c r="A1078" t="s">
        <v>9553</v>
      </c>
      <c r="B1078" t="s">
        <v>835</v>
      </c>
      <c r="C1078" s="1">
        <v>44153.556923958335</v>
      </c>
      <c r="D1078" s="1">
        <v>44180</v>
      </c>
      <c r="E1078" t="s">
        <v>113</v>
      </c>
      <c r="F1078" t="s">
        <v>587</v>
      </c>
      <c r="G1078" t="s">
        <v>12786</v>
      </c>
      <c r="H1078" t="s">
        <v>131</v>
      </c>
      <c r="I1078">
        <v>10</v>
      </c>
      <c r="K1078" s="1">
        <v>44228</v>
      </c>
      <c r="L1078" s="1">
        <v>44530</v>
      </c>
      <c r="O1078" t="s">
        <v>115</v>
      </c>
      <c r="P1078" t="s">
        <v>1643</v>
      </c>
      <c r="R1078" t="s">
        <v>9554</v>
      </c>
      <c r="T1078" t="s">
        <v>9555</v>
      </c>
      <c r="U1078" t="s">
        <v>878</v>
      </c>
      <c r="V1078" s="3">
        <v>19939</v>
      </c>
      <c r="W1078" t="s">
        <v>117</v>
      </c>
      <c r="Y1078">
        <v>13014820300</v>
      </c>
      <c r="AA1078">
        <v>56173</v>
      </c>
      <c r="AB1078" t="s">
        <v>1646</v>
      </c>
      <c r="AC1078" t="s">
        <v>1647</v>
      </c>
      <c r="AE1078" t="s">
        <v>1648</v>
      </c>
      <c r="AF1078" t="s">
        <v>9554</v>
      </c>
      <c r="AH1078" t="s">
        <v>9555</v>
      </c>
      <c r="AI1078" t="s">
        <v>878</v>
      </c>
      <c r="AJ1078" s="3">
        <v>19939</v>
      </c>
      <c r="AK1078" t="s">
        <v>117</v>
      </c>
      <c r="AM1078">
        <v>13025372771</v>
      </c>
      <c r="AO1078" t="s">
        <v>124</v>
      </c>
      <c r="AP1078" t="s">
        <v>239</v>
      </c>
      <c r="AQ1078" t="s">
        <v>1258</v>
      </c>
      <c r="AR1078" t="s">
        <v>164</v>
      </c>
      <c r="AS1078" t="s">
        <v>972</v>
      </c>
      <c r="AT1078" t="s">
        <v>1259</v>
      </c>
      <c r="AU1078" t="s">
        <v>1260</v>
      </c>
      <c r="AV1078" t="s">
        <v>329</v>
      </c>
      <c r="AW1078" t="s">
        <v>158</v>
      </c>
      <c r="AX1078" s="3">
        <v>75231</v>
      </c>
      <c r="AY1078" t="s">
        <v>117</v>
      </c>
      <c r="BA1078">
        <v>12145265665</v>
      </c>
      <c r="BC1078" t="s">
        <v>1261</v>
      </c>
      <c r="BD1078" t="s">
        <v>1262</v>
      </c>
      <c r="BG1078" t="s">
        <v>878</v>
      </c>
      <c r="BH1078" s="1">
        <v>44151.791666666664</v>
      </c>
      <c r="BI1078">
        <v>40</v>
      </c>
      <c r="BJ1078">
        <v>0</v>
      </c>
      <c r="BK1078">
        <v>8</v>
      </c>
      <c r="BL1078">
        <v>8</v>
      </c>
      <c r="BM1078">
        <v>8</v>
      </c>
      <c r="BN1078">
        <v>8</v>
      </c>
      <c r="BO1078">
        <v>8</v>
      </c>
      <c r="BP1078">
        <v>0</v>
      </c>
      <c r="BQ1078" t="str">
        <f>"6:30 AM"</f>
        <v>6:30 AM</v>
      </c>
      <c r="BR1078" t="str">
        <f>"3:30 PM"</f>
        <v>3:30 PM</v>
      </c>
      <c r="BS1078" t="s">
        <v>120</v>
      </c>
      <c r="BT1078">
        <v>0</v>
      </c>
      <c r="BU1078">
        <v>0</v>
      </c>
      <c r="BV1078" t="s">
        <v>113</v>
      </c>
      <c r="BW1078">
        <v>0</v>
      </c>
      <c r="BX1078" t="s">
        <v>1650</v>
      </c>
      <c r="BY1078" t="s">
        <v>9554</v>
      </c>
      <c r="CA1078" t="s">
        <v>9555</v>
      </c>
      <c r="CB1078" t="s">
        <v>878</v>
      </c>
      <c r="CC1078" s="3">
        <v>19939</v>
      </c>
      <c r="CD1078" t="s">
        <v>2883</v>
      </c>
      <c r="CE1078" t="s">
        <v>6055</v>
      </c>
      <c r="CF1078" s="4">
        <v>14.16</v>
      </c>
      <c r="CH1078" s="4">
        <v>21.24</v>
      </c>
      <c r="CJ1078" t="s">
        <v>123</v>
      </c>
      <c r="CK1078" t="s">
        <v>1653</v>
      </c>
      <c r="CL1078" t="s">
        <v>9556</v>
      </c>
      <c r="CO1078" t="s">
        <v>124</v>
      </c>
      <c r="CP1078" t="s">
        <v>121</v>
      </c>
      <c r="CQ1078" t="s">
        <v>121</v>
      </c>
      <c r="CR1078" t="s">
        <v>121</v>
      </c>
      <c r="CS1078" t="s">
        <v>121</v>
      </c>
      <c r="CT1078" t="s">
        <v>121</v>
      </c>
      <c r="CU1078" t="s">
        <v>121</v>
      </c>
      <c r="CV1078" t="s">
        <v>9557</v>
      </c>
      <c r="CW1078" t="str">
        <f>"13028565230"</f>
        <v>13028565230</v>
      </c>
      <c r="CX1078" t="s">
        <v>9558</v>
      </c>
      <c r="CY1078" t="s">
        <v>124</v>
      </c>
      <c r="CZ1078" t="s">
        <v>126</v>
      </c>
      <c r="DA1078" t="s">
        <v>113</v>
      </c>
      <c r="DB1078" t="s">
        <v>113</v>
      </c>
      <c r="DC1078" t="s">
        <v>121</v>
      </c>
      <c r="DD1078" t="s">
        <v>113</v>
      </c>
      <c r="DE1078" t="s">
        <v>1271</v>
      </c>
      <c r="DF1078" t="s">
        <v>1272</v>
      </c>
      <c r="DH1078" t="s">
        <v>1262</v>
      </c>
      <c r="DI1078" t="s">
        <v>1261</v>
      </c>
    </row>
    <row r="1079" spans="1:113" ht="15" customHeight="1" x14ac:dyDescent="0.25">
      <c r="A1079" t="s">
        <v>5294</v>
      </c>
      <c r="B1079" t="s">
        <v>835</v>
      </c>
      <c r="C1079" s="1">
        <v>44153.559049074072</v>
      </c>
      <c r="D1079" s="1">
        <v>44180</v>
      </c>
      <c r="E1079" t="s">
        <v>113</v>
      </c>
      <c r="F1079" t="s">
        <v>587</v>
      </c>
      <c r="G1079" t="s">
        <v>12786</v>
      </c>
      <c r="H1079" t="s">
        <v>131</v>
      </c>
      <c r="I1079">
        <v>10</v>
      </c>
      <c r="K1079" s="1">
        <v>44228</v>
      </c>
      <c r="L1079" s="1">
        <v>44530</v>
      </c>
      <c r="O1079" t="s">
        <v>115</v>
      </c>
      <c r="P1079" t="s">
        <v>1643</v>
      </c>
      <c r="R1079" t="s">
        <v>5295</v>
      </c>
      <c r="T1079" t="s">
        <v>5296</v>
      </c>
      <c r="U1079" t="s">
        <v>1200</v>
      </c>
      <c r="V1079" s="3">
        <v>21221</v>
      </c>
      <c r="W1079" t="s">
        <v>117</v>
      </c>
      <c r="Y1079">
        <v>14435037200</v>
      </c>
      <c r="AA1079">
        <v>56173</v>
      </c>
      <c r="AB1079" t="s">
        <v>1646</v>
      </c>
      <c r="AC1079" t="s">
        <v>1647</v>
      </c>
      <c r="AE1079" t="s">
        <v>1648</v>
      </c>
      <c r="AF1079" t="s">
        <v>5295</v>
      </c>
      <c r="AH1079" t="s">
        <v>5296</v>
      </c>
      <c r="AI1079" t="s">
        <v>1200</v>
      </c>
      <c r="AJ1079" s="3">
        <v>21221</v>
      </c>
      <c r="AK1079" t="s">
        <v>117</v>
      </c>
      <c r="AM1079">
        <v>14435037200</v>
      </c>
      <c r="AO1079" t="s">
        <v>124</v>
      </c>
      <c r="AP1079" t="s">
        <v>239</v>
      </c>
      <c r="AQ1079" t="s">
        <v>1258</v>
      </c>
      <c r="AR1079" t="s">
        <v>164</v>
      </c>
      <c r="AS1079" t="s">
        <v>972</v>
      </c>
      <c r="AT1079" t="s">
        <v>1259</v>
      </c>
      <c r="AU1079" t="s">
        <v>1260</v>
      </c>
      <c r="AV1079" t="s">
        <v>329</v>
      </c>
      <c r="AW1079" t="s">
        <v>158</v>
      </c>
      <c r="AX1079" s="3">
        <v>75231</v>
      </c>
      <c r="AY1079" t="s">
        <v>117</v>
      </c>
      <c r="BA1079">
        <v>12145265665</v>
      </c>
      <c r="BC1079" t="s">
        <v>1261</v>
      </c>
      <c r="BD1079" t="s">
        <v>1262</v>
      </c>
      <c r="BG1079" t="s">
        <v>1200</v>
      </c>
      <c r="BH1079" s="1">
        <v>44151.791666666664</v>
      </c>
      <c r="BI1079">
        <v>40</v>
      </c>
      <c r="BJ1079">
        <v>0</v>
      </c>
      <c r="BK1079">
        <v>8</v>
      </c>
      <c r="BL1079">
        <v>8</v>
      </c>
      <c r="BM1079">
        <v>8</v>
      </c>
      <c r="BN1079">
        <v>8</v>
      </c>
      <c r="BO1079">
        <v>8</v>
      </c>
      <c r="BP1079">
        <v>0</v>
      </c>
      <c r="BQ1079" t="str">
        <f>"6:30 AM"</f>
        <v>6:30 AM</v>
      </c>
      <c r="BR1079" t="str">
        <f>"3:30 PM"</f>
        <v>3:30 PM</v>
      </c>
      <c r="BS1079" t="s">
        <v>120</v>
      </c>
      <c r="BT1079">
        <v>0</v>
      </c>
      <c r="BU1079">
        <v>0</v>
      </c>
      <c r="BV1079" t="s">
        <v>113</v>
      </c>
      <c r="BW1079">
        <v>0</v>
      </c>
      <c r="BX1079" t="s">
        <v>1650</v>
      </c>
      <c r="BY1079" t="s">
        <v>5295</v>
      </c>
      <c r="CA1079" t="s">
        <v>5296</v>
      </c>
      <c r="CB1079" t="s">
        <v>1200</v>
      </c>
      <c r="CC1079" s="3">
        <v>21221</v>
      </c>
      <c r="CD1079" t="s">
        <v>2873</v>
      </c>
      <c r="CE1079" t="s">
        <v>1580</v>
      </c>
      <c r="CF1079" s="4">
        <v>16.899999999999999</v>
      </c>
      <c r="CH1079" s="4">
        <v>25.35</v>
      </c>
      <c r="CJ1079" t="s">
        <v>123</v>
      </c>
      <c r="CK1079" t="s">
        <v>1267</v>
      </c>
      <c r="CL1079" t="s">
        <v>5297</v>
      </c>
      <c r="CO1079" t="s">
        <v>124</v>
      </c>
      <c r="CP1079" t="s">
        <v>121</v>
      </c>
      <c r="CQ1079" t="s">
        <v>121</v>
      </c>
      <c r="CR1079" t="s">
        <v>121</v>
      </c>
      <c r="CS1079" t="s">
        <v>121</v>
      </c>
      <c r="CT1079" t="s">
        <v>121</v>
      </c>
      <c r="CU1079" t="s">
        <v>121</v>
      </c>
      <c r="CV1079" t="s">
        <v>1655</v>
      </c>
      <c r="CW1079" t="str">
        <f>"14102889050"</f>
        <v>14102889050</v>
      </c>
      <c r="CX1079" t="s">
        <v>5298</v>
      </c>
      <c r="CY1079" t="s">
        <v>124</v>
      </c>
      <c r="CZ1079" t="s">
        <v>126</v>
      </c>
      <c r="DA1079" t="s">
        <v>113</v>
      </c>
      <c r="DB1079" t="s">
        <v>113</v>
      </c>
      <c r="DC1079" t="s">
        <v>121</v>
      </c>
      <c r="DD1079" t="s">
        <v>113</v>
      </c>
      <c r="DE1079" t="s">
        <v>1271</v>
      </c>
      <c r="DF1079" t="s">
        <v>1272</v>
      </c>
      <c r="DH1079" t="s">
        <v>1262</v>
      </c>
      <c r="DI1079" t="s">
        <v>1261</v>
      </c>
    </row>
    <row r="1080" spans="1:113" ht="15" customHeight="1" x14ac:dyDescent="0.25">
      <c r="A1080" t="s">
        <v>8934</v>
      </c>
      <c r="B1080" t="s">
        <v>835</v>
      </c>
      <c r="C1080" s="1">
        <v>44153.560980555558</v>
      </c>
      <c r="D1080" s="1">
        <v>44180</v>
      </c>
      <c r="E1080" t="s">
        <v>113</v>
      </c>
      <c r="F1080" t="s">
        <v>587</v>
      </c>
      <c r="G1080" t="s">
        <v>12786</v>
      </c>
      <c r="H1080" t="s">
        <v>131</v>
      </c>
      <c r="I1080">
        <v>23</v>
      </c>
      <c r="K1080" s="1">
        <v>44228</v>
      </c>
      <c r="L1080" s="1">
        <v>44530</v>
      </c>
      <c r="O1080" t="s">
        <v>115</v>
      </c>
      <c r="P1080" t="s">
        <v>1643</v>
      </c>
      <c r="R1080" t="s">
        <v>8935</v>
      </c>
      <c r="T1080" t="s">
        <v>8936</v>
      </c>
      <c r="U1080" t="s">
        <v>1200</v>
      </c>
      <c r="V1080" s="3">
        <v>20747</v>
      </c>
      <c r="W1080" t="s">
        <v>117</v>
      </c>
      <c r="Y1080">
        <v>13014202091</v>
      </c>
      <c r="AA1080">
        <v>56173</v>
      </c>
      <c r="AB1080" t="s">
        <v>1646</v>
      </c>
      <c r="AC1080" t="s">
        <v>1647</v>
      </c>
      <c r="AE1080" t="s">
        <v>1648</v>
      </c>
      <c r="AF1080" t="s">
        <v>8935</v>
      </c>
      <c r="AH1080" t="s">
        <v>8936</v>
      </c>
      <c r="AI1080" t="s">
        <v>1200</v>
      </c>
      <c r="AJ1080" s="3">
        <v>20747</v>
      </c>
      <c r="AK1080" t="s">
        <v>117</v>
      </c>
      <c r="AM1080">
        <v>13014202091</v>
      </c>
      <c r="AO1080" t="s">
        <v>124</v>
      </c>
      <c r="AP1080" t="s">
        <v>239</v>
      </c>
      <c r="AQ1080" t="s">
        <v>1258</v>
      </c>
      <c r="AR1080" t="s">
        <v>164</v>
      </c>
      <c r="AS1080" t="s">
        <v>972</v>
      </c>
      <c r="AT1080" t="s">
        <v>1259</v>
      </c>
      <c r="AU1080" t="s">
        <v>1260</v>
      </c>
      <c r="AV1080" t="s">
        <v>329</v>
      </c>
      <c r="AW1080" t="s">
        <v>158</v>
      </c>
      <c r="AX1080" s="3">
        <v>75231</v>
      </c>
      <c r="AY1080" t="s">
        <v>117</v>
      </c>
      <c r="BA1080">
        <v>12145265665</v>
      </c>
      <c r="BC1080" t="s">
        <v>1261</v>
      </c>
      <c r="BD1080" t="s">
        <v>1262</v>
      </c>
      <c r="BG1080" t="s">
        <v>1200</v>
      </c>
      <c r="BH1080" s="1">
        <v>44151.791666666664</v>
      </c>
      <c r="BI1080">
        <v>40</v>
      </c>
      <c r="BJ1080">
        <v>0</v>
      </c>
      <c r="BK1080">
        <v>8</v>
      </c>
      <c r="BL1080">
        <v>8</v>
      </c>
      <c r="BM1080">
        <v>8</v>
      </c>
      <c r="BN1080">
        <v>8</v>
      </c>
      <c r="BO1080">
        <v>8</v>
      </c>
      <c r="BP1080">
        <v>0</v>
      </c>
      <c r="BQ1080" t="str">
        <f>"6:30 AM"</f>
        <v>6:30 AM</v>
      </c>
      <c r="BR1080" t="str">
        <f>"3:30 PM"</f>
        <v>3:30 PM</v>
      </c>
      <c r="BS1080" t="s">
        <v>120</v>
      </c>
      <c r="BT1080">
        <v>0</v>
      </c>
      <c r="BU1080">
        <v>0</v>
      </c>
      <c r="BV1080" t="s">
        <v>113</v>
      </c>
      <c r="BW1080">
        <v>0</v>
      </c>
      <c r="BX1080" t="s">
        <v>1650</v>
      </c>
      <c r="BY1080" t="s">
        <v>8935</v>
      </c>
      <c r="CA1080" t="s">
        <v>8936</v>
      </c>
      <c r="CB1080" t="s">
        <v>1200</v>
      </c>
      <c r="CC1080" s="3">
        <v>20747</v>
      </c>
      <c r="CD1080" t="s">
        <v>2141</v>
      </c>
      <c r="CE1080" t="s">
        <v>1652</v>
      </c>
      <c r="CF1080" s="4">
        <v>16.899999999999999</v>
      </c>
      <c r="CH1080" s="4">
        <v>25.35</v>
      </c>
      <c r="CJ1080" t="s">
        <v>123</v>
      </c>
      <c r="CK1080" t="s">
        <v>1653</v>
      </c>
      <c r="CL1080" t="s">
        <v>8937</v>
      </c>
      <c r="CO1080" t="s">
        <v>124</v>
      </c>
      <c r="CP1080" t="s">
        <v>121</v>
      </c>
      <c r="CQ1080" t="s">
        <v>121</v>
      </c>
      <c r="CR1080" t="s">
        <v>121</v>
      </c>
      <c r="CS1080" t="s">
        <v>121</v>
      </c>
      <c r="CT1080" t="s">
        <v>121</v>
      </c>
      <c r="CU1080" t="s">
        <v>121</v>
      </c>
      <c r="CV1080" t="s">
        <v>6693</v>
      </c>
      <c r="CW1080" t="str">
        <f>"13016188425"</f>
        <v>13016188425</v>
      </c>
      <c r="CX1080" t="s">
        <v>8938</v>
      </c>
      <c r="CY1080" t="s">
        <v>124</v>
      </c>
      <c r="CZ1080" t="s">
        <v>126</v>
      </c>
      <c r="DA1080" t="s">
        <v>113</v>
      </c>
      <c r="DB1080" t="s">
        <v>113</v>
      </c>
      <c r="DC1080" t="s">
        <v>121</v>
      </c>
      <c r="DD1080" t="s">
        <v>113</v>
      </c>
      <c r="DE1080" t="s">
        <v>1271</v>
      </c>
      <c r="DF1080" t="s">
        <v>1272</v>
      </c>
      <c r="DH1080" t="s">
        <v>1262</v>
      </c>
      <c r="DI1080" t="s">
        <v>1261</v>
      </c>
    </row>
    <row r="1081" spans="1:113" ht="15" customHeight="1" x14ac:dyDescent="0.25">
      <c r="A1081" t="s">
        <v>1642</v>
      </c>
      <c r="B1081" t="s">
        <v>835</v>
      </c>
      <c r="C1081" s="1">
        <v>44153.563197453703</v>
      </c>
      <c r="D1081" s="1">
        <v>44180</v>
      </c>
      <c r="E1081" t="s">
        <v>113</v>
      </c>
      <c r="F1081" t="s">
        <v>587</v>
      </c>
      <c r="G1081" t="s">
        <v>12786</v>
      </c>
      <c r="H1081" t="s">
        <v>131</v>
      </c>
      <c r="I1081">
        <v>12</v>
      </c>
      <c r="K1081" s="1">
        <v>44228</v>
      </c>
      <c r="L1081" s="1">
        <v>44530</v>
      </c>
      <c r="O1081" t="s">
        <v>115</v>
      </c>
      <c r="P1081" t="s">
        <v>1643</v>
      </c>
      <c r="R1081" t="s">
        <v>1644</v>
      </c>
      <c r="T1081" t="s">
        <v>1645</v>
      </c>
      <c r="U1081" t="s">
        <v>1200</v>
      </c>
      <c r="V1081" s="3">
        <v>21798</v>
      </c>
      <c r="W1081" t="s">
        <v>117</v>
      </c>
      <c r="Y1081">
        <v>13016207551</v>
      </c>
      <c r="AA1081">
        <v>56173</v>
      </c>
      <c r="AB1081" t="s">
        <v>1646</v>
      </c>
      <c r="AC1081" t="s">
        <v>1647</v>
      </c>
      <c r="AE1081" t="s">
        <v>1648</v>
      </c>
      <c r="AF1081" t="s">
        <v>1649</v>
      </c>
      <c r="AH1081" t="s">
        <v>1645</v>
      </c>
      <c r="AI1081" t="s">
        <v>1200</v>
      </c>
      <c r="AJ1081" s="3">
        <v>21798</v>
      </c>
      <c r="AK1081" t="s">
        <v>117</v>
      </c>
      <c r="AM1081">
        <v>13016207551</v>
      </c>
      <c r="AO1081" t="s">
        <v>124</v>
      </c>
      <c r="AP1081" t="s">
        <v>239</v>
      </c>
      <c r="AQ1081" t="s">
        <v>1258</v>
      </c>
      <c r="AR1081" t="s">
        <v>164</v>
      </c>
      <c r="AS1081" t="s">
        <v>972</v>
      </c>
      <c r="AT1081" t="s">
        <v>1259</v>
      </c>
      <c r="AU1081" t="s">
        <v>1260</v>
      </c>
      <c r="AV1081" t="s">
        <v>329</v>
      </c>
      <c r="AW1081" t="s">
        <v>158</v>
      </c>
      <c r="AX1081" s="3">
        <v>75231</v>
      </c>
      <c r="AY1081" t="s">
        <v>117</v>
      </c>
      <c r="BA1081">
        <v>12145265665</v>
      </c>
      <c r="BC1081" t="s">
        <v>1261</v>
      </c>
      <c r="BD1081" t="s">
        <v>1262</v>
      </c>
      <c r="BG1081" t="s">
        <v>1200</v>
      </c>
      <c r="BH1081" s="1">
        <v>44151.791666666664</v>
      </c>
      <c r="BI1081">
        <v>40</v>
      </c>
      <c r="BJ1081">
        <v>0</v>
      </c>
      <c r="BK1081">
        <v>8</v>
      </c>
      <c r="BL1081">
        <v>8</v>
      </c>
      <c r="BM1081">
        <v>8</v>
      </c>
      <c r="BN1081">
        <v>8</v>
      </c>
      <c r="BO1081">
        <v>8</v>
      </c>
      <c r="BP1081">
        <v>0</v>
      </c>
      <c r="BQ1081" t="str">
        <f>"6:30 AM"</f>
        <v>6:30 AM</v>
      </c>
      <c r="BR1081" t="str">
        <f>"3:30 PM"</f>
        <v>3:30 PM</v>
      </c>
      <c r="BS1081" t="s">
        <v>120</v>
      </c>
      <c r="BT1081">
        <v>0</v>
      </c>
      <c r="BU1081">
        <v>0</v>
      </c>
      <c r="BV1081" t="s">
        <v>113</v>
      </c>
      <c r="BW1081">
        <v>0</v>
      </c>
      <c r="BX1081" t="s">
        <v>1650</v>
      </c>
      <c r="BY1081" t="s">
        <v>1649</v>
      </c>
      <c r="CA1081" t="s">
        <v>1645</v>
      </c>
      <c r="CB1081" t="s">
        <v>1200</v>
      </c>
      <c r="CC1081" s="3">
        <v>21798</v>
      </c>
      <c r="CD1081" t="s">
        <v>1651</v>
      </c>
      <c r="CE1081" t="s">
        <v>1652</v>
      </c>
      <c r="CF1081" s="4">
        <v>16.899999999999999</v>
      </c>
      <c r="CH1081" s="4">
        <v>25.35</v>
      </c>
      <c r="CJ1081" t="s">
        <v>123</v>
      </c>
      <c r="CK1081" t="s">
        <v>1653</v>
      </c>
      <c r="CL1081" t="s">
        <v>1654</v>
      </c>
      <c r="CO1081" t="s">
        <v>124</v>
      </c>
      <c r="CP1081" t="s">
        <v>121</v>
      </c>
      <c r="CQ1081" t="s">
        <v>121</v>
      </c>
      <c r="CR1081" t="s">
        <v>121</v>
      </c>
      <c r="CS1081" t="s">
        <v>121</v>
      </c>
      <c r="CT1081" t="s">
        <v>121</v>
      </c>
      <c r="CU1081" t="s">
        <v>121</v>
      </c>
      <c r="CV1081" t="s">
        <v>1655</v>
      </c>
      <c r="CW1081" t="str">
        <f>"13016002255"</f>
        <v>13016002255</v>
      </c>
      <c r="CX1081" t="s">
        <v>1656</v>
      </c>
      <c r="CY1081" t="s">
        <v>124</v>
      </c>
      <c r="CZ1081" t="s">
        <v>126</v>
      </c>
      <c r="DA1081" t="s">
        <v>113</v>
      </c>
      <c r="DB1081" t="s">
        <v>113</v>
      </c>
      <c r="DC1081" t="s">
        <v>121</v>
      </c>
      <c r="DD1081" t="s">
        <v>113</v>
      </c>
      <c r="DE1081" t="s">
        <v>1271</v>
      </c>
      <c r="DF1081" t="s">
        <v>1272</v>
      </c>
      <c r="DH1081" t="s">
        <v>1262</v>
      </c>
      <c r="DI1081" t="s">
        <v>1261</v>
      </c>
    </row>
    <row r="1082" spans="1:113" ht="15" customHeight="1" x14ac:dyDescent="0.25">
      <c r="A1082" t="s">
        <v>5220</v>
      </c>
      <c r="B1082" t="s">
        <v>835</v>
      </c>
      <c r="C1082" s="1">
        <v>44153.57699872685</v>
      </c>
      <c r="D1082" s="1">
        <v>44180</v>
      </c>
      <c r="E1082" t="s">
        <v>113</v>
      </c>
      <c r="F1082" t="s">
        <v>587</v>
      </c>
      <c r="G1082" t="s">
        <v>12786</v>
      </c>
      <c r="H1082" t="s">
        <v>131</v>
      </c>
      <c r="I1082">
        <v>10</v>
      </c>
      <c r="K1082" s="1">
        <v>44228</v>
      </c>
      <c r="L1082" s="1">
        <v>44530</v>
      </c>
      <c r="O1082" t="s">
        <v>115</v>
      </c>
      <c r="P1082" t="s">
        <v>1643</v>
      </c>
      <c r="R1082" t="s">
        <v>5221</v>
      </c>
      <c r="T1082" t="s">
        <v>5222</v>
      </c>
      <c r="U1082" t="s">
        <v>147</v>
      </c>
      <c r="V1082" s="3">
        <v>37189</v>
      </c>
      <c r="W1082" t="s">
        <v>117</v>
      </c>
      <c r="Y1082">
        <v>16784472616</v>
      </c>
      <c r="AA1082">
        <v>56173</v>
      </c>
      <c r="AB1082" t="s">
        <v>1646</v>
      </c>
      <c r="AC1082" t="s">
        <v>1647</v>
      </c>
      <c r="AE1082" t="s">
        <v>1689</v>
      </c>
      <c r="AF1082" t="s">
        <v>5221</v>
      </c>
      <c r="AH1082" t="s">
        <v>5222</v>
      </c>
      <c r="AI1082" t="s">
        <v>147</v>
      </c>
      <c r="AJ1082" s="3">
        <v>37189</v>
      </c>
      <c r="AK1082" t="s">
        <v>117</v>
      </c>
      <c r="AM1082">
        <v>16784472016</v>
      </c>
      <c r="AO1082" t="s">
        <v>124</v>
      </c>
      <c r="AP1082" t="s">
        <v>239</v>
      </c>
      <c r="AQ1082" t="s">
        <v>1258</v>
      </c>
      <c r="AR1082" t="s">
        <v>164</v>
      </c>
      <c r="AS1082" t="s">
        <v>972</v>
      </c>
      <c r="AT1082" t="s">
        <v>1690</v>
      </c>
      <c r="AU1082" t="s">
        <v>1260</v>
      </c>
      <c r="AV1082" t="s">
        <v>329</v>
      </c>
      <c r="AW1082" t="s">
        <v>158</v>
      </c>
      <c r="AX1082" s="3">
        <v>75231</v>
      </c>
      <c r="AY1082" t="s">
        <v>117</v>
      </c>
      <c r="BA1082">
        <v>12145265665</v>
      </c>
      <c r="BC1082" t="s">
        <v>1691</v>
      </c>
      <c r="BD1082" t="s">
        <v>1262</v>
      </c>
      <c r="BG1082" t="s">
        <v>147</v>
      </c>
      <c r="BH1082" s="1">
        <v>44152.791666666664</v>
      </c>
      <c r="BI1082">
        <v>40</v>
      </c>
      <c r="BJ1082">
        <v>0</v>
      </c>
      <c r="BK1082">
        <v>8</v>
      </c>
      <c r="BL1082">
        <v>8</v>
      </c>
      <c r="BM1082">
        <v>8</v>
      </c>
      <c r="BN1082">
        <v>8</v>
      </c>
      <c r="BO1082">
        <v>8</v>
      </c>
      <c r="BP1082">
        <v>0</v>
      </c>
      <c r="BQ1082" t="str">
        <f>"6:30 AM"</f>
        <v>6:30 AM</v>
      </c>
      <c r="BR1082" t="str">
        <f>"3:30 PM"</f>
        <v>3:30 PM</v>
      </c>
      <c r="BS1082" t="s">
        <v>120</v>
      </c>
      <c r="BT1082">
        <v>0</v>
      </c>
      <c r="BU1082">
        <v>0</v>
      </c>
      <c r="BV1082" t="s">
        <v>113</v>
      </c>
      <c r="BW1082">
        <v>0</v>
      </c>
      <c r="BX1082" s="2" t="s">
        <v>5223</v>
      </c>
      <c r="BY1082" t="s">
        <v>5221</v>
      </c>
      <c r="CA1082" t="s">
        <v>5222</v>
      </c>
      <c r="CB1082" t="s">
        <v>147</v>
      </c>
      <c r="CC1082" s="3">
        <v>37189</v>
      </c>
      <c r="CD1082" t="s">
        <v>4680</v>
      </c>
      <c r="CE1082" t="s">
        <v>4681</v>
      </c>
      <c r="CF1082" s="4">
        <v>12.72</v>
      </c>
      <c r="CG1082" s="4">
        <v>12.72</v>
      </c>
      <c r="CH1082" s="4">
        <v>19.079999999999998</v>
      </c>
      <c r="CI1082" s="4">
        <v>19.079999999999998</v>
      </c>
      <c r="CJ1082" t="s">
        <v>123</v>
      </c>
      <c r="CK1082" t="s">
        <v>1267</v>
      </c>
      <c r="CL1082" t="s">
        <v>5224</v>
      </c>
      <c r="CO1082" t="s">
        <v>124</v>
      </c>
      <c r="CP1082" t="s">
        <v>121</v>
      </c>
      <c r="CQ1082" t="s">
        <v>121</v>
      </c>
      <c r="CR1082" t="s">
        <v>121</v>
      </c>
      <c r="CS1082" t="s">
        <v>121</v>
      </c>
      <c r="CT1082" t="s">
        <v>121</v>
      </c>
      <c r="CU1082" t="s">
        <v>121</v>
      </c>
      <c r="CV1082" t="s">
        <v>5225</v>
      </c>
      <c r="CW1082" t="str">
        <f>"N/A"</f>
        <v>N/A</v>
      </c>
      <c r="CX1082" t="s">
        <v>1696</v>
      </c>
      <c r="CY1082" t="s">
        <v>4682</v>
      </c>
      <c r="CZ1082" t="s">
        <v>126</v>
      </c>
      <c r="DA1082" t="s">
        <v>113</v>
      </c>
      <c r="DB1082" t="s">
        <v>113</v>
      </c>
      <c r="DC1082" t="s">
        <v>121</v>
      </c>
      <c r="DD1082" t="s">
        <v>113</v>
      </c>
      <c r="DE1082" t="s">
        <v>1698</v>
      </c>
      <c r="DF1082" t="s">
        <v>1699</v>
      </c>
      <c r="DH1082" t="s">
        <v>1262</v>
      </c>
      <c r="DI1082" t="s">
        <v>1691</v>
      </c>
    </row>
    <row r="1083" spans="1:113" ht="15" customHeight="1" x14ac:dyDescent="0.25">
      <c r="A1083" t="s">
        <v>7485</v>
      </c>
      <c r="B1083" t="s">
        <v>835</v>
      </c>
      <c r="C1083" s="1">
        <v>44153.593101851853</v>
      </c>
      <c r="D1083" s="1">
        <v>44180</v>
      </c>
      <c r="E1083" t="s">
        <v>121</v>
      </c>
      <c r="F1083" t="s">
        <v>587</v>
      </c>
      <c r="G1083" t="s">
        <v>12786</v>
      </c>
      <c r="H1083" t="s">
        <v>131</v>
      </c>
      <c r="I1083">
        <v>5</v>
      </c>
      <c r="K1083" s="1">
        <v>44228</v>
      </c>
      <c r="L1083" s="1">
        <v>44530</v>
      </c>
      <c r="O1083" t="s">
        <v>115</v>
      </c>
      <c r="P1083" t="s">
        <v>1643</v>
      </c>
      <c r="R1083" t="s">
        <v>6028</v>
      </c>
      <c r="T1083" t="s">
        <v>3248</v>
      </c>
      <c r="U1083" t="s">
        <v>339</v>
      </c>
      <c r="V1083" s="3">
        <v>27529</v>
      </c>
      <c r="W1083" t="s">
        <v>117</v>
      </c>
      <c r="Y1083">
        <v>19195960047</v>
      </c>
      <c r="AA1083">
        <v>56173</v>
      </c>
      <c r="AB1083" t="s">
        <v>1646</v>
      </c>
      <c r="AC1083" t="s">
        <v>1647</v>
      </c>
      <c r="AE1083" t="s">
        <v>1648</v>
      </c>
      <c r="AF1083" t="s">
        <v>6028</v>
      </c>
      <c r="AH1083" t="s">
        <v>3248</v>
      </c>
      <c r="AI1083" t="s">
        <v>339</v>
      </c>
      <c r="AJ1083" s="3">
        <v>27529</v>
      </c>
      <c r="AK1083" t="s">
        <v>117</v>
      </c>
      <c r="AM1083">
        <v>19195960047</v>
      </c>
      <c r="AO1083" t="s">
        <v>124</v>
      </c>
      <c r="AP1083" t="s">
        <v>239</v>
      </c>
      <c r="AQ1083" t="s">
        <v>1258</v>
      </c>
      <c r="AR1083" t="s">
        <v>164</v>
      </c>
      <c r="AS1083" t="s">
        <v>972</v>
      </c>
      <c r="AT1083" t="s">
        <v>1259</v>
      </c>
      <c r="AU1083" t="s">
        <v>1260</v>
      </c>
      <c r="AV1083" t="s">
        <v>329</v>
      </c>
      <c r="AW1083" t="s">
        <v>158</v>
      </c>
      <c r="AX1083" s="3">
        <v>75231</v>
      </c>
      <c r="AY1083" t="s">
        <v>117</v>
      </c>
      <c r="BA1083">
        <v>12145265665</v>
      </c>
      <c r="BC1083" t="s">
        <v>1261</v>
      </c>
      <c r="BD1083" t="s">
        <v>1262</v>
      </c>
      <c r="BG1083" t="s">
        <v>339</v>
      </c>
      <c r="BH1083" s="1">
        <v>44152.791666666664</v>
      </c>
      <c r="BI1083">
        <v>40</v>
      </c>
      <c r="BJ1083">
        <v>0</v>
      </c>
      <c r="BK1083">
        <v>8</v>
      </c>
      <c r="BL1083">
        <v>8</v>
      </c>
      <c r="BM1083">
        <v>8</v>
      </c>
      <c r="BN1083">
        <v>8</v>
      </c>
      <c r="BO1083">
        <v>8</v>
      </c>
      <c r="BP1083">
        <v>0</v>
      </c>
      <c r="BQ1083" t="str">
        <f>"6:30 AM"</f>
        <v>6:30 AM</v>
      </c>
      <c r="BR1083" t="str">
        <f>"3:30 PM"</f>
        <v>3:30 PM</v>
      </c>
      <c r="BS1083" t="s">
        <v>120</v>
      </c>
      <c r="BT1083">
        <v>0</v>
      </c>
      <c r="BU1083">
        <v>0</v>
      </c>
      <c r="BV1083" t="s">
        <v>113</v>
      </c>
      <c r="BW1083">
        <v>0</v>
      </c>
      <c r="BX1083" t="s">
        <v>1650</v>
      </c>
      <c r="BY1083" t="s">
        <v>6028</v>
      </c>
      <c r="CA1083" t="s">
        <v>3248</v>
      </c>
      <c r="CB1083" t="s">
        <v>339</v>
      </c>
      <c r="CC1083" s="3">
        <v>27529</v>
      </c>
      <c r="CD1083" t="s">
        <v>3256</v>
      </c>
      <c r="CE1083" t="s">
        <v>3257</v>
      </c>
      <c r="CF1083" s="4">
        <v>15.18</v>
      </c>
      <c r="CH1083" s="4">
        <v>22.77</v>
      </c>
      <c r="CJ1083" t="s">
        <v>123</v>
      </c>
      <c r="CK1083" t="s">
        <v>1267</v>
      </c>
      <c r="CL1083" t="s">
        <v>6029</v>
      </c>
      <c r="CO1083" t="s">
        <v>124</v>
      </c>
      <c r="CP1083" t="s">
        <v>121</v>
      </c>
      <c r="CQ1083" t="s">
        <v>121</v>
      </c>
      <c r="CR1083" t="s">
        <v>121</v>
      </c>
      <c r="CS1083" t="s">
        <v>121</v>
      </c>
      <c r="CT1083" t="s">
        <v>121</v>
      </c>
      <c r="CU1083" t="s">
        <v>121</v>
      </c>
      <c r="CV1083" t="s">
        <v>6030</v>
      </c>
      <c r="CW1083" t="str">
        <f>"19197150111"</f>
        <v>19197150111</v>
      </c>
      <c r="CX1083" t="s">
        <v>6031</v>
      </c>
      <c r="CY1083" t="s">
        <v>124</v>
      </c>
      <c r="CZ1083" t="s">
        <v>126</v>
      </c>
      <c r="DA1083" t="s">
        <v>113</v>
      </c>
      <c r="DB1083" t="s">
        <v>113</v>
      </c>
      <c r="DC1083" t="s">
        <v>121</v>
      </c>
      <c r="DD1083" t="s">
        <v>113</v>
      </c>
      <c r="DE1083" t="s">
        <v>1271</v>
      </c>
      <c r="DF1083" t="s">
        <v>1272</v>
      </c>
      <c r="DH1083" t="s">
        <v>1262</v>
      </c>
      <c r="DI1083" t="s">
        <v>1261</v>
      </c>
    </row>
    <row r="1084" spans="1:113" ht="15" customHeight="1" x14ac:dyDescent="0.25">
      <c r="A1084" t="s">
        <v>6027</v>
      </c>
      <c r="B1084" t="s">
        <v>835</v>
      </c>
      <c r="C1084" s="1">
        <v>44153.595662268519</v>
      </c>
      <c r="D1084" s="1">
        <v>44167</v>
      </c>
      <c r="E1084" t="s">
        <v>113</v>
      </c>
      <c r="F1084" t="s">
        <v>587</v>
      </c>
      <c r="G1084" t="s">
        <v>12786</v>
      </c>
      <c r="H1084" t="s">
        <v>131</v>
      </c>
      <c r="I1084">
        <v>17</v>
      </c>
      <c r="K1084" s="1">
        <v>44228</v>
      </c>
      <c r="L1084" s="1">
        <v>44530</v>
      </c>
      <c r="O1084" t="s">
        <v>115</v>
      </c>
      <c r="P1084" t="s">
        <v>1643</v>
      </c>
      <c r="R1084" t="s">
        <v>6028</v>
      </c>
      <c r="T1084" t="s">
        <v>3248</v>
      </c>
      <c r="U1084" t="s">
        <v>339</v>
      </c>
      <c r="V1084" s="3">
        <v>27529</v>
      </c>
      <c r="W1084" t="s">
        <v>117</v>
      </c>
      <c r="Y1084">
        <v>19195960047</v>
      </c>
      <c r="AA1084">
        <v>56173</v>
      </c>
      <c r="AB1084" t="s">
        <v>1646</v>
      </c>
      <c r="AC1084" t="s">
        <v>1647</v>
      </c>
      <c r="AE1084" t="s">
        <v>1648</v>
      </c>
      <c r="AF1084" t="s">
        <v>6028</v>
      </c>
      <c r="AH1084" t="s">
        <v>3248</v>
      </c>
      <c r="AI1084" t="s">
        <v>339</v>
      </c>
      <c r="AJ1084" s="3">
        <v>27529</v>
      </c>
      <c r="AK1084" t="s">
        <v>117</v>
      </c>
      <c r="AM1084">
        <v>19195960047</v>
      </c>
      <c r="AO1084" t="s">
        <v>124</v>
      </c>
      <c r="AP1084" t="s">
        <v>239</v>
      </c>
      <c r="AQ1084" t="s">
        <v>1258</v>
      </c>
      <c r="AR1084" t="s">
        <v>164</v>
      </c>
      <c r="AS1084" t="s">
        <v>972</v>
      </c>
      <c r="AT1084" t="s">
        <v>1259</v>
      </c>
      <c r="AU1084" t="s">
        <v>1260</v>
      </c>
      <c r="AV1084" t="s">
        <v>329</v>
      </c>
      <c r="AW1084" t="s">
        <v>158</v>
      </c>
      <c r="AX1084" s="3">
        <v>75231</v>
      </c>
      <c r="AY1084" t="s">
        <v>117</v>
      </c>
      <c r="BA1084">
        <v>12145265665</v>
      </c>
      <c r="BC1084" t="s">
        <v>1261</v>
      </c>
      <c r="BD1084" t="s">
        <v>1262</v>
      </c>
      <c r="BG1084" t="s">
        <v>339</v>
      </c>
      <c r="BH1084" s="1">
        <v>44152.791666666664</v>
      </c>
      <c r="BI1084">
        <v>40</v>
      </c>
      <c r="BJ1084">
        <v>0</v>
      </c>
      <c r="BK1084">
        <v>8</v>
      </c>
      <c r="BL1084">
        <v>8</v>
      </c>
      <c r="BM1084">
        <v>8</v>
      </c>
      <c r="BN1084">
        <v>8</v>
      </c>
      <c r="BO1084">
        <v>8</v>
      </c>
      <c r="BP1084">
        <v>0</v>
      </c>
      <c r="BQ1084" t="str">
        <f>"6:30 AM"</f>
        <v>6:30 AM</v>
      </c>
      <c r="BR1084" t="str">
        <f>"3:30 PM"</f>
        <v>3:30 PM</v>
      </c>
      <c r="BS1084" t="s">
        <v>120</v>
      </c>
      <c r="BT1084">
        <v>0</v>
      </c>
      <c r="BU1084">
        <v>0</v>
      </c>
      <c r="BV1084" t="s">
        <v>113</v>
      </c>
      <c r="BW1084">
        <v>0</v>
      </c>
      <c r="BX1084" t="s">
        <v>1650</v>
      </c>
      <c r="BY1084" t="s">
        <v>6028</v>
      </c>
      <c r="CA1084" t="s">
        <v>3248</v>
      </c>
      <c r="CB1084" t="s">
        <v>339</v>
      </c>
      <c r="CC1084" s="3">
        <v>27529</v>
      </c>
      <c r="CD1084" t="s">
        <v>3256</v>
      </c>
      <c r="CE1084" t="s">
        <v>3257</v>
      </c>
      <c r="CF1084" s="4">
        <v>15.18</v>
      </c>
      <c r="CH1084" s="4">
        <v>22.77</v>
      </c>
      <c r="CJ1084" t="s">
        <v>123</v>
      </c>
      <c r="CK1084" t="s">
        <v>1653</v>
      </c>
      <c r="CL1084" t="s">
        <v>6029</v>
      </c>
      <c r="CO1084" t="s">
        <v>124</v>
      </c>
      <c r="CP1084" t="s">
        <v>121</v>
      </c>
      <c r="CQ1084" t="s">
        <v>121</v>
      </c>
      <c r="CR1084" t="s">
        <v>121</v>
      </c>
      <c r="CS1084" t="s">
        <v>121</v>
      </c>
      <c r="CT1084" t="s">
        <v>121</v>
      </c>
      <c r="CU1084" t="s">
        <v>121</v>
      </c>
      <c r="CV1084" t="s">
        <v>6030</v>
      </c>
      <c r="CW1084" t="str">
        <f>"19197150111"</f>
        <v>19197150111</v>
      </c>
      <c r="CX1084" t="s">
        <v>6031</v>
      </c>
      <c r="CY1084" t="s">
        <v>124</v>
      </c>
      <c r="CZ1084" t="s">
        <v>126</v>
      </c>
      <c r="DA1084" t="s">
        <v>113</v>
      </c>
      <c r="DB1084" t="s">
        <v>113</v>
      </c>
      <c r="DC1084" t="s">
        <v>121</v>
      </c>
      <c r="DD1084" t="s">
        <v>113</v>
      </c>
      <c r="DE1084" t="s">
        <v>1271</v>
      </c>
      <c r="DF1084" t="s">
        <v>1272</v>
      </c>
      <c r="DH1084" t="s">
        <v>1262</v>
      </c>
      <c r="DI1084" t="s">
        <v>1261</v>
      </c>
    </row>
    <row r="1085" spans="1:113" ht="15" customHeight="1" x14ac:dyDescent="0.25">
      <c r="A1085" t="s">
        <v>1701</v>
      </c>
      <c r="B1085" t="s">
        <v>835</v>
      </c>
      <c r="C1085" s="1">
        <v>44153.597471527777</v>
      </c>
      <c r="D1085" s="1">
        <v>44180</v>
      </c>
      <c r="E1085" t="s">
        <v>121</v>
      </c>
      <c r="F1085" t="s">
        <v>587</v>
      </c>
      <c r="G1085" t="s">
        <v>12786</v>
      </c>
      <c r="H1085" t="s">
        <v>131</v>
      </c>
      <c r="I1085">
        <v>5</v>
      </c>
      <c r="K1085" s="1">
        <v>44228</v>
      </c>
      <c r="L1085" s="1">
        <v>44530</v>
      </c>
      <c r="O1085" t="s">
        <v>115</v>
      </c>
      <c r="P1085" t="s">
        <v>1643</v>
      </c>
      <c r="R1085" t="s">
        <v>1702</v>
      </c>
      <c r="T1085" t="s">
        <v>1703</v>
      </c>
      <c r="U1085" t="s">
        <v>339</v>
      </c>
      <c r="V1085" s="3">
        <v>28134</v>
      </c>
      <c r="W1085" t="s">
        <v>117</v>
      </c>
      <c r="Y1085">
        <v>17049623331</v>
      </c>
      <c r="AA1085">
        <v>56173</v>
      </c>
      <c r="AB1085" t="s">
        <v>1646</v>
      </c>
      <c r="AC1085" t="s">
        <v>1647</v>
      </c>
      <c r="AE1085" t="s">
        <v>1648</v>
      </c>
      <c r="AF1085" t="s">
        <v>1704</v>
      </c>
      <c r="AH1085" t="s">
        <v>1703</v>
      </c>
      <c r="AI1085" t="s">
        <v>339</v>
      </c>
      <c r="AJ1085" s="3">
        <v>28134</v>
      </c>
      <c r="AK1085" t="s">
        <v>117</v>
      </c>
      <c r="AM1085">
        <v>17049623331</v>
      </c>
      <c r="AO1085" t="s">
        <v>124</v>
      </c>
      <c r="AP1085" t="s">
        <v>239</v>
      </c>
      <c r="AQ1085" t="s">
        <v>1258</v>
      </c>
      <c r="AR1085" t="s">
        <v>164</v>
      </c>
      <c r="AS1085" t="s">
        <v>972</v>
      </c>
      <c r="AT1085" t="s">
        <v>1259</v>
      </c>
      <c r="AU1085" t="s">
        <v>1260</v>
      </c>
      <c r="AV1085" t="s">
        <v>329</v>
      </c>
      <c r="AW1085" t="s">
        <v>158</v>
      </c>
      <c r="AX1085" s="3">
        <v>75231</v>
      </c>
      <c r="AY1085" t="s">
        <v>117</v>
      </c>
      <c r="BA1085">
        <v>12145265665</v>
      </c>
      <c r="BC1085" t="s">
        <v>1261</v>
      </c>
      <c r="BD1085" t="s">
        <v>1262</v>
      </c>
      <c r="BG1085" t="s">
        <v>339</v>
      </c>
      <c r="BH1085" s="1">
        <v>44152.791666666664</v>
      </c>
      <c r="BI1085">
        <v>40</v>
      </c>
      <c r="BJ1085">
        <v>0</v>
      </c>
      <c r="BK1085">
        <v>8</v>
      </c>
      <c r="BL1085">
        <v>8</v>
      </c>
      <c r="BM1085">
        <v>8</v>
      </c>
      <c r="BN1085">
        <v>8</v>
      </c>
      <c r="BO1085">
        <v>8</v>
      </c>
      <c r="BP1085">
        <v>0</v>
      </c>
      <c r="BQ1085" t="str">
        <f>"6:30 AM"</f>
        <v>6:30 AM</v>
      </c>
      <c r="BR1085" t="str">
        <f>"3:30 PM"</f>
        <v>3:30 PM</v>
      </c>
      <c r="BS1085" t="s">
        <v>120</v>
      </c>
      <c r="BT1085">
        <v>0</v>
      </c>
      <c r="BU1085">
        <v>0</v>
      </c>
      <c r="BV1085" t="s">
        <v>113</v>
      </c>
      <c r="BW1085">
        <v>0</v>
      </c>
      <c r="BX1085" t="s">
        <v>1650</v>
      </c>
      <c r="BY1085" t="s">
        <v>1702</v>
      </c>
      <c r="CA1085" t="s">
        <v>1703</v>
      </c>
      <c r="CB1085" t="s">
        <v>339</v>
      </c>
      <c r="CC1085" s="3">
        <v>28134</v>
      </c>
      <c r="CD1085" t="s">
        <v>1705</v>
      </c>
      <c r="CE1085" t="s">
        <v>1706</v>
      </c>
      <c r="CF1085" s="4">
        <v>14.32</v>
      </c>
      <c r="CH1085" s="4">
        <v>21.48</v>
      </c>
      <c r="CJ1085" t="s">
        <v>123</v>
      </c>
      <c r="CK1085" t="s">
        <v>1267</v>
      </c>
      <c r="CL1085" t="s">
        <v>1707</v>
      </c>
      <c r="CO1085" t="s">
        <v>124</v>
      </c>
      <c r="CP1085" t="s">
        <v>121</v>
      </c>
      <c r="CQ1085" t="s">
        <v>121</v>
      </c>
      <c r="CR1085" t="s">
        <v>121</v>
      </c>
      <c r="CS1085" t="s">
        <v>121</v>
      </c>
      <c r="CT1085" t="s">
        <v>121</v>
      </c>
      <c r="CU1085" t="s">
        <v>121</v>
      </c>
      <c r="CV1085" t="s">
        <v>1708</v>
      </c>
      <c r="CW1085" t="str">
        <f>"17045656865"</f>
        <v>17045656865</v>
      </c>
      <c r="CX1085" t="s">
        <v>1709</v>
      </c>
      <c r="CY1085" t="s">
        <v>124</v>
      </c>
      <c r="CZ1085" t="s">
        <v>126</v>
      </c>
      <c r="DA1085" t="s">
        <v>113</v>
      </c>
      <c r="DB1085" t="s">
        <v>113</v>
      </c>
      <c r="DC1085" t="s">
        <v>121</v>
      </c>
      <c r="DD1085" t="s">
        <v>113</v>
      </c>
      <c r="DE1085" t="s">
        <v>1271</v>
      </c>
      <c r="DF1085" t="s">
        <v>1272</v>
      </c>
      <c r="DH1085" t="s">
        <v>1262</v>
      </c>
      <c r="DI1085" t="s">
        <v>1261</v>
      </c>
    </row>
    <row r="1086" spans="1:113" ht="15" customHeight="1" x14ac:dyDescent="0.25">
      <c r="A1086" t="s">
        <v>12731</v>
      </c>
      <c r="B1086" t="s">
        <v>835</v>
      </c>
      <c r="C1086" s="1">
        <v>44153.599209722219</v>
      </c>
      <c r="D1086" s="1">
        <v>44167</v>
      </c>
      <c r="E1086" t="s">
        <v>113</v>
      </c>
      <c r="F1086" t="s">
        <v>587</v>
      </c>
      <c r="G1086" t="s">
        <v>12786</v>
      </c>
      <c r="H1086" t="s">
        <v>131</v>
      </c>
      <c r="I1086">
        <v>10</v>
      </c>
      <c r="K1086" s="1">
        <v>44228</v>
      </c>
      <c r="L1086" s="1">
        <v>44530</v>
      </c>
      <c r="O1086" t="s">
        <v>115</v>
      </c>
      <c r="P1086" t="s">
        <v>1643</v>
      </c>
      <c r="R1086" t="s">
        <v>1702</v>
      </c>
      <c r="T1086" t="s">
        <v>1703</v>
      </c>
      <c r="U1086" t="s">
        <v>339</v>
      </c>
      <c r="V1086" s="3">
        <v>28134</v>
      </c>
      <c r="W1086" t="s">
        <v>117</v>
      </c>
      <c r="Y1086">
        <v>17049623331</v>
      </c>
      <c r="AA1086">
        <v>56173</v>
      </c>
      <c r="AB1086" t="s">
        <v>1646</v>
      </c>
      <c r="AC1086" t="s">
        <v>1647</v>
      </c>
      <c r="AE1086" t="s">
        <v>1648</v>
      </c>
      <c r="AF1086" t="s">
        <v>1704</v>
      </c>
      <c r="AH1086" t="s">
        <v>1703</v>
      </c>
      <c r="AI1086" t="s">
        <v>339</v>
      </c>
      <c r="AJ1086" s="3">
        <v>28134</v>
      </c>
      <c r="AK1086" t="s">
        <v>117</v>
      </c>
      <c r="AM1086">
        <v>17049623331</v>
      </c>
      <c r="AO1086" t="s">
        <v>124</v>
      </c>
      <c r="AP1086" t="s">
        <v>239</v>
      </c>
      <c r="AQ1086" t="s">
        <v>1258</v>
      </c>
      <c r="AR1086" t="s">
        <v>164</v>
      </c>
      <c r="AS1086" t="s">
        <v>972</v>
      </c>
      <c r="AT1086" t="s">
        <v>1259</v>
      </c>
      <c r="AU1086" t="s">
        <v>1260</v>
      </c>
      <c r="AV1086" t="s">
        <v>329</v>
      </c>
      <c r="AW1086" t="s">
        <v>158</v>
      </c>
      <c r="AX1086" s="3">
        <v>75231</v>
      </c>
      <c r="AY1086" t="s">
        <v>117</v>
      </c>
      <c r="BA1086">
        <v>12145265665</v>
      </c>
      <c r="BC1086" t="s">
        <v>1261</v>
      </c>
      <c r="BD1086" t="s">
        <v>1262</v>
      </c>
      <c r="BG1086" t="s">
        <v>339</v>
      </c>
      <c r="BH1086" s="1">
        <v>44152.791666666664</v>
      </c>
      <c r="BI1086">
        <v>40</v>
      </c>
      <c r="BJ1086">
        <v>0</v>
      </c>
      <c r="BK1086">
        <v>8</v>
      </c>
      <c r="BL1086">
        <v>8</v>
      </c>
      <c r="BM1086">
        <v>8</v>
      </c>
      <c r="BN1086">
        <v>8</v>
      </c>
      <c r="BO1086">
        <v>8</v>
      </c>
      <c r="BP1086">
        <v>0</v>
      </c>
      <c r="BQ1086" t="str">
        <f>"6:30 AM"</f>
        <v>6:30 AM</v>
      </c>
      <c r="BR1086" t="str">
        <f>"3:30 PM"</f>
        <v>3:30 PM</v>
      </c>
      <c r="BS1086" t="s">
        <v>120</v>
      </c>
      <c r="BT1086">
        <v>0</v>
      </c>
      <c r="BU1086">
        <v>0</v>
      </c>
      <c r="BV1086" t="s">
        <v>113</v>
      </c>
      <c r="BW1086">
        <v>0</v>
      </c>
      <c r="BX1086" t="s">
        <v>1650</v>
      </c>
      <c r="BY1086" t="s">
        <v>1702</v>
      </c>
      <c r="CA1086" t="s">
        <v>1703</v>
      </c>
      <c r="CB1086" t="s">
        <v>339</v>
      </c>
      <c r="CC1086" s="3">
        <v>28134</v>
      </c>
      <c r="CD1086" t="s">
        <v>1705</v>
      </c>
      <c r="CE1086" t="s">
        <v>1706</v>
      </c>
      <c r="CF1086" s="4">
        <v>14.32</v>
      </c>
      <c r="CH1086" s="4">
        <v>21.48</v>
      </c>
      <c r="CJ1086" t="s">
        <v>123</v>
      </c>
      <c r="CK1086" t="s">
        <v>1267</v>
      </c>
      <c r="CL1086" t="s">
        <v>1707</v>
      </c>
      <c r="CO1086" t="s">
        <v>124</v>
      </c>
      <c r="CP1086" t="s">
        <v>121</v>
      </c>
      <c r="CQ1086" t="s">
        <v>121</v>
      </c>
      <c r="CR1086" t="s">
        <v>121</v>
      </c>
      <c r="CS1086" t="s">
        <v>121</v>
      </c>
      <c r="CT1086" t="s">
        <v>121</v>
      </c>
      <c r="CU1086" t="s">
        <v>121</v>
      </c>
      <c r="CV1086" t="s">
        <v>1708</v>
      </c>
      <c r="CW1086" t="str">
        <f>"17045656865"</f>
        <v>17045656865</v>
      </c>
      <c r="CX1086" t="s">
        <v>1709</v>
      </c>
      <c r="CY1086" t="s">
        <v>124</v>
      </c>
      <c r="CZ1086" t="s">
        <v>126</v>
      </c>
      <c r="DA1086" t="s">
        <v>113</v>
      </c>
      <c r="DB1086" t="s">
        <v>113</v>
      </c>
      <c r="DC1086" t="s">
        <v>121</v>
      </c>
      <c r="DD1086" t="s">
        <v>113</v>
      </c>
      <c r="DE1086" t="s">
        <v>1271</v>
      </c>
      <c r="DF1086" t="s">
        <v>1272</v>
      </c>
      <c r="DH1086" t="s">
        <v>1262</v>
      </c>
      <c r="DI1086" t="s">
        <v>1261</v>
      </c>
    </row>
    <row r="1087" spans="1:113" ht="15" customHeight="1" x14ac:dyDescent="0.25">
      <c r="A1087" t="s">
        <v>10317</v>
      </c>
      <c r="B1087" t="s">
        <v>835</v>
      </c>
      <c r="C1087" s="1">
        <v>44153.602954050926</v>
      </c>
      <c r="D1087" s="1">
        <v>44180</v>
      </c>
      <c r="E1087" t="s">
        <v>121</v>
      </c>
      <c r="F1087" t="s">
        <v>587</v>
      </c>
      <c r="G1087" t="s">
        <v>12786</v>
      </c>
      <c r="H1087" t="s">
        <v>131</v>
      </c>
      <c r="I1087">
        <v>10</v>
      </c>
      <c r="K1087" s="1">
        <v>44228</v>
      </c>
      <c r="L1087" s="1">
        <v>44530</v>
      </c>
      <c r="O1087" t="s">
        <v>132</v>
      </c>
      <c r="P1087" t="s">
        <v>5969</v>
      </c>
      <c r="R1087" t="s">
        <v>5970</v>
      </c>
      <c r="T1087" t="s">
        <v>5971</v>
      </c>
      <c r="U1087" t="s">
        <v>610</v>
      </c>
      <c r="V1087" s="3">
        <v>20155</v>
      </c>
      <c r="W1087" t="s">
        <v>117</v>
      </c>
      <c r="Y1087">
        <v>15712484460</v>
      </c>
      <c r="AA1087">
        <v>56173</v>
      </c>
      <c r="AB1087" t="s">
        <v>1646</v>
      </c>
      <c r="AC1087" t="s">
        <v>1647</v>
      </c>
      <c r="AE1087" t="s">
        <v>1689</v>
      </c>
      <c r="AF1087" t="s">
        <v>5970</v>
      </c>
      <c r="AH1087" t="s">
        <v>5972</v>
      </c>
      <c r="AI1087" t="s">
        <v>610</v>
      </c>
      <c r="AJ1087" s="3">
        <v>20155</v>
      </c>
      <c r="AK1087" t="s">
        <v>117</v>
      </c>
      <c r="AM1087">
        <v>15712484460</v>
      </c>
      <c r="AO1087" t="s">
        <v>124</v>
      </c>
      <c r="AP1087" t="s">
        <v>239</v>
      </c>
      <c r="AQ1087" t="s">
        <v>1258</v>
      </c>
      <c r="AR1087" t="s">
        <v>164</v>
      </c>
      <c r="AS1087" t="s">
        <v>972</v>
      </c>
      <c r="AT1087" t="s">
        <v>1811</v>
      </c>
      <c r="AV1087" t="s">
        <v>315</v>
      </c>
      <c r="AW1087" t="s">
        <v>158</v>
      </c>
      <c r="AX1087" s="3">
        <v>75231</v>
      </c>
      <c r="AY1087" t="s">
        <v>117</v>
      </c>
      <c r="BA1087">
        <v>12145265665</v>
      </c>
      <c r="BC1087" t="s">
        <v>1812</v>
      </c>
      <c r="BD1087" t="s">
        <v>1262</v>
      </c>
      <c r="BG1087" t="s">
        <v>610</v>
      </c>
      <c r="BH1087" s="1">
        <v>44151.791666666664</v>
      </c>
      <c r="BI1087">
        <v>40</v>
      </c>
      <c r="BJ1087">
        <v>0</v>
      </c>
      <c r="BK1087">
        <v>8</v>
      </c>
      <c r="BL1087">
        <v>8</v>
      </c>
      <c r="BM1087">
        <v>8</v>
      </c>
      <c r="BN1087">
        <v>8</v>
      </c>
      <c r="BO1087">
        <v>8</v>
      </c>
      <c r="BP1087">
        <v>0</v>
      </c>
      <c r="BQ1087" t="str">
        <f>"6:30 AM"</f>
        <v>6:30 AM</v>
      </c>
      <c r="BR1087" t="str">
        <f>"3:30 PM"</f>
        <v>3:30 PM</v>
      </c>
      <c r="BS1087" t="s">
        <v>120</v>
      </c>
      <c r="BT1087">
        <v>0</v>
      </c>
      <c r="BU1087">
        <v>0</v>
      </c>
      <c r="BV1087" t="s">
        <v>113</v>
      </c>
      <c r="BW1087">
        <v>0</v>
      </c>
      <c r="BX1087" t="s">
        <v>1816</v>
      </c>
      <c r="BY1087" t="s">
        <v>5970</v>
      </c>
      <c r="CA1087" t="s">
        <v>5971</v>
      </c>
      <c r="CB1087" t="s">
        <v>610</v>
      </c>
      <c r="CC1087" s="3">
        <v>20155</v>
      </c>
      <c r="CD1087" t="s">
        <v>5973</v>
      </c>
      <c r="CE1087" t="s">
        <v>1652</v>
      </c>
      <c r="CF1087" s="4">
        <v>16.260000000000002</v>
      </c>
      <c r="CH1087" s="4">
        <v>24.39</v>
      </c>
      <c r="CJ1087" t="s">
        <v>123</v>
      </c>
      <c r="CK1087" t="s">
        <v>1653</v>
      </c>
      <c r="CL1087" t="s">
        <v>5974</v>
      </c>
      <c r="CO1087" t="s">
        <v>124</v>
      </c>
      <c r="CP1087" t="s">
        <v>121</v>
      </c>
      <c r="CQ1087" t="s">
        <v>121</v>
      </c>
      <c r="CR1087" t="s">
        <v>121</v>
      </c>
      <c r="CS1087" t="s">
        <v>121</v>
      </c>
      <c r="CT1087" t="s">
        <v>121</v>
      </c>
      <c r="CU1087" t="s">
        <v>121</v>
      </c>
      <c r="CV1087" t="s">
        <v>5975</v>
      </c>
      <c r="CW1087" t="str">
        <f>"N/A"</f>
        <v>N/A</v>
      </c>
      <c r="CX1087" t="s">
        <v>8119</v>
      </c>
      <c r="CY1087" t="s">
        <v>2817</v>
      </c>
      <c r="CZ1087" t="s">
        <v>126</v>
      </c>
      <c r="DA1087" t="s">
        <v>113</v>
      </c>
      <c r="DB1087" t="s">
        <v>113</v>
      </c>
      <c r="DC1087" t="s">
        <v>121</v>
      </c>
      <c r="DD1087" t="s">
        <v>113</v>
      </c>
      <c r="DE1087" t="s">
        <v>1814</v>
      </c>
      <c r="DF1087" t="s">
        <v>1815</v>
      </c>
      <c r="DH1087" t="s">
        <v>1262</v>
      </c>
      <c r="DI1087" t="s">
        <v>1812</v>
      </c>
    </row>
    <row r="1088" spans="1:113" ht="15" customHeight="1" x14ac:dyDescent="0.25">
      <c r="A1088" t="s">
        <v>10241</v>
      </c>
      <c r="B1088" t="s">
        <v>835</v>
      </c>
      <c r="C1088" s="1">
        <v>44153.608487500002</v>
      </c>
      <c r="D1088" s="1">
        <v>44188</v>
      </c>
      <c r="E1088" t="s">
        <v>113</v>
      </c>
      <c r="F1088" t="s">
        <v>587</v>
      </c>
      <c r="G1088" t="s">
        <v>12786</v>
      </c>
      <c r="H1088" t="s">
        <v>131</v>
      </c>
      <c r="I1088">
        <v>29</v>
      </c>
      <c r="K1088" s="1">
        <v>44239</v>
      </c>
      <c r="L1088" s="1">
        <v>44541</v>
      </c>
      <c r="O1088" t="s">
        <v>115</v>
      </c>
      <c r="P1088" t="s">
        <v>10242</v>
      </c>
      <c r="R1088" t="s">
        <v>10243</v>
      </c>
      <c r="S1088" t="s">
        <v>10244</v>
      </c>
      <c r="T1088" t="s">
        <v>10245</v>
      </c>
      <c r="U1088" t="s">
        <v>750</v>
      </c>
      <c r="V1088" s="3">
        <v>44224</v>
      </c>
      <c r="W1088" t="s">
        <v>117</v>
      </c>
      <c r="X1088" t="s">
        <v>124</v>
      </c>
      <c r="Y1088">
        <v>13306860901</v>
      </c>
      <c r="AA1088">
        <v>561730</v>
      </c>
      <c r="AB1088" t="s">
        <v>10246</v>
      </c>
      <c r="AC1088" t="s">
        <v>3366</v>
      </c>
      <c r="AD1088" t="s">
        <v>124</v>
      </c>
      <c r="AE1088" t="s">
        <v>161</v>
      </c>
      <c r="AF1088" t="s">
        <v>10243</v>
      </c>
      <c r="AG1088" t="s">
        <v>10244</v>
      </c>
      <c r="AH1088" t="s">
        <v>10245</v>
      </c>
      <c r="AI1088" t="s">
        <v>750</v>
      </c>
      <c r="AJ1088" s="3">
        <v>44224</v>
      </c>
      <c r="AK1088" t="s">
        <v>117</v>
      </c>
      <c r="AL1088" t="s">
        <v>124</v>
      </c>
      <c r="AM1088">
        <v>13306860901</v>
      </c>
      <c r="AO1088" t="s">
        <v>10247</v>
      </c>
      <c r="AP1088" t="s">
        <v>239</v>
      </c>
      <c r="AQ1088" t="s">
        <v>4809</v>
      </c>
      <c r="AR1088" t="s">
        <v>820</v>
      </c>
      <c r="AS1088" t="s">
        <v>195</v>
      </c>
      <c r="AT1088" t="s">
        <v>2824</v>
      </c>
      <c r="AU1088" t="s">
        <v>124</v>
      </c>
      <c r="AV1088" t="s">
        <v>1368</v>
      </c>
      <c r="AW1088" t="s">
        <v>158</v>
      </c>
      <c r="AX1088" s="3">
        <v>77414</v>
      </c>
      <c r="AY1088" t="s">
        <v>117</v>
      </c>
      <c r="AZ1088" t="s">
        <v>124</v>
      </c>
      <c r="BA1088">
        <v>19792457577</v>
      </c>
      <c r="BB1088">
        <v>103</v>
      </c>
      <c r="BC1088" t="s">
        <v>4810</v>
      </c>
      <c r="BD1088" t="s">
        <v>1370</v>
      </c>
      <c r="BG1088" t="s">
        <v>750</v>
      </c>
      <c r="BH1088" s="1">
        <v>44152.791666666664</v>
      </c>
      <c r="BI1088">
        <v>40</v>
      </c>
      <c r="BJ1088">
        <v>0</v>
      </c>
      <c r="BK1088">
        <v>8</v>
      </c>
      <c r="BL1088">
        <v>8</v>
      </c>
      <c r="BM1088">
        <v>8</v>
      </c>
      <c r="BN1088">
        <v>8</v>
      </c>
      <c r="BO1088">
        <v>8</v>
      </c>
      <c r="BP1088">
        <v>0</v>
      </c>
      <c r="BQ1088" t="str">
        <f>"7:00 AM"</f>
        <v>7:00 AM</v>
      </c>
      <c r="BR1088" t="str">
        <f>"4:00 PM"</f>
        <v>4:00 PM</v>
      </c>
      <c r="BS1088" t="s">
        <v>120</v>
      </c>
      <c r="BT1088">
        <v>0</v>
      </c>
      <c r="BU1088">
        <v>0</v>
      </c>
      <c r="BV1088" t="s">
        <v>113</v>
      </c>
      <c r="BW1088">
        <v>0</v>
      </c>
      <c r="BX1088" t="s">
        <v>10248</v>
      </c>
      <c r="BY1088" t="s">
        <v>10249</v>
      </c>
      <c r="BZ1088" t="s">
        <v>10244</v>
      </c>
      <c r="CA1088" t="s">
        <v>10245</v>
      </c>
      <c r="CB1088" t="s">
        <v>750</v>
      </c>
      <c r="CC1088" s="3">
        <v>44224</v>
      </c>
      <c r="CD1088" t="s">
        <v>765</v>
      </c>
      <c r="CE1088" t="s">
        <v>766</v>
      </c>
      <c r="CF1088" s="4">
        <v>16.350000000000001</v>
      </c>
      <c r="CH1088" s="4">
        <v>24.53</v>
      </c>
      <c r="CJ1088" t="s">
        <v>123</v>
      </c>
      <c r="CK1088" t="s">
        <v>4643</v>
      </c>
      <c r="CL1088" t="s">
        <v>10250</v>
      </c>
      <c r="CO1088" t="s">
        <v>124</v>
      </c>
      <c r="CP1088" t="s">
        <v>121</v>
      </c>
      <c r="CQ1088" t="s">
        <v>121</v>
      </c>
      <c r="CR1088" t="s">
        <v>121</v>
      </c>
      <c r="CS1088" t="s">
        <v>121</v>
      </c>
      <c r="CT1088" t="s">
        <v>121</v>
      </c>
      <c r="CU1088" t="s">
        <v>121</v>
      </c>
      <c r="CV1088" t="s">
        <v>10251</v>
      </c>
      <c r="CW1088" t="str">
        <f>"13306860901"</f>
        <v>13306860901</v>
      </c>
      <c r="CX1088" t="s">
        <v>10252</v>
      </c>
      <c r="CY1088" t="s">
        <v>124</v>
      </c>
      <c r="CZ1088" t="s">
        <v>126</v>
      </c>
      <c r="DA1088" t="s">
        <v>113</v>
      </c>
      <c r="DB1088" t="s">
        <v>113</v>
      </c>
      <c r="DC1088" t="s">
        <v>121</v>
      </c>
      <c r="DD1088" t="s">
        <v>113</v>
      </c>
    </row>
    <row r="1089" spans="1:113" ht="15" customHeight="1" x14ac:dyDescent="0.25">
      <c r="A1089" t="s">
        <v>11529</v>
      </c>
      <c r="B1089" t="s">
        <v>835</v>
      </c>
      <c r="C1089" s="1">
        <v>44153.614958449078</v>
      </c>
      <c r="D1089" s="1">
        <v>44186</v>
      </c>
      <c r="E1089" t="s">
        <v>113</v>
      </c>
      <c r="F1089" t="s">
        <v>587</v>
      </c>
      <c r="G1089" t="s">
        <v>12786</v>
      </c>
      <c r="H1089" t="s">
        <v>131</v>
      </c>
      <c r="I1089">
        <v>50</v>
      </c>
      <c r="K1089" s="1">
        <v>44231</v>
      </c>
      <c r="L1089" s="1">
        <v>44533</v>
      </c>
      <c r="O1089" t="s">
        <v>115</v>
      </c>
      <c r="P1089" t="s">
        <v>11530</v>
      </c>
      <c r="Q1089" t="s">
        <v>11531</v>
      </c>
      <c r="R1089" t="s">
        <v>11532</v>
      </c>
      <c r="T1089" t="s">
        <v>8965</v>
      </c>
      <c r="U1089" t="s">
        <v>158</v>
      </c>
      <c r="V1089" s="3">
        <v>76013</v>
      </c>
      <c r="W1089" t="s">
        <v>117</v>
      </c>
      <c r="Y1089">
        <v>18174614000</v>
      </c>
      <c r="AA1089">
        <v>56173</v>
      </c>
      <c r="AB1089" t="s">
        <v>11533</v>
      </c>
      <c r="AC1089" t="s">
        <v>11534</v>
      </c>
      <c r="AD1089" t="s">
        <v>5213</v>
      </c>
      <c r="AE1089" t="s">
        <v>11535</v>
      </c>
      <c r="AF1089" t="s">
        <v>11532</v>
      </c>
      <c r="AH1089" t="s">
        <v>8965</v>
      </c>
      <c r="AI1089" t="s">
        <v>158</v>
      </c>
      <c r="AJ1089" s="3">
        <v>76013</v>
      </c>
      <c r="AK1089" t="s">
        <v>117</v>
      </c>
      <c r="AM1089">
        <v>18174614000</v>
      </c>
      <c r="AO1089" t="s">
        <v>11536</v>
      </c>
      <c r="AP1089" t="s">
        <v>141</v>
      </c>
      <c r="AQ1089" t="s">
        <v>11537</v>
      </c>
      <c r="AR1089" t="s">
        <v>11538</v>
      </c>
      <c r="AS1089" t="s">
        <v>1245</v>
      </c>
      <c r="AT1089" t="s">
        <v>11539</v>
      </c>
      <c r="AV1089" t="s">
        <v>5954</v>
      </c>
      <c r="AW1089" t="s">
        <v>158</v>
      </c>
      <c r="AX1089" s="3">
        <v>76164</v>
      </c>
      <c r="AY1089" t="s">
        <v>117</v>
      </c>
      <c r="BA1089">
        <v>18173350220</v>
      </c>
      <c r="BC1089" t="s">
        <v>11540</v>
      </c>
      <c r="BD1089" t="s">
        <v>11541</v>
      </c>
      <c r="BE1089" t="s">
        <v>158</v>
      </c>
      <c r="BF1089" t="s">
        <v>11542</v>
      </c>
      <c r="BG1089" t="s">
        <v>158</v>
      </c>
      <c r="BH1089" s="1">
        <v>44152.791666666664</v>
      </c>
      <c r="BI1089">
        <v>40</v>
      </c>
      <c r="BJ1089">
        <v>0</v>
      </c>
      <c r="BK1089">
        <v>8</v>
      </c>
      <c r="BL1089">
        <v>8</v>
      </c>
      <c r="BM1089">
        <v>8</v>
      </c>
      <c r="BN1089">
        <v>8</v>
      </c>
      <c r="BO1089">
        <v>8</v>
      </c>
      <c r="BP1089">
        <v>0</v>
      </c>
      <c r="BQ1089" t="str">
        <f>"7:00 AM"</f>
        <v>7:00 AM</v>
      </c>
      <c r="BR1089" t="str">
        <f>"4:00 PM"</f>
        <v>4:00 PM</v>
      </c>
      <c r="BS1089" t="s">
        <v>120</v>
      </c>
      <c r="BT1089">
        <v>0</v>
      </c>
      <c r="BU1089">
        <v>3</v>
      </c>
      <c r="BV1089" t="s">
        <v>113</v>
      </c>
      <c r="BW1089">
        <v>0</v>
      </c>
      <c r="BX1089" t="s">
        <v>11543</v>
      </c>
      <c r="BY1089" t="s">
        <v>11532</v>
      </c>
      <c r="CA1089" t="s">
        <v>8965</v>
      </c>
      <c r="CB1089" t="s">
        <v>158</v>
      </c>
      <c r="CC1089" s="3">
        <v>76013</v>
      </c>
      <c r="CD1089" t="s">
        <v>1611</v>
      </c>
      <c r="CE1089" t="s">
        <v>1090</v>
      </c>
      <c r="CF1089" s="4">
        <v>15.23</v>
      </c>
      <c r="CG1089" s="4">
        <v>19</v>
      </c>
      <c r="CH1089" s="4">
        <v>22.85</v>
      </c>
      <c r="CI1089" s="4">
        <v>28.5</v>
      </c>
      <c r="CJ1089" t="s">
        <v>123</v>
      </c>
      <c r="CL1089" t="s">
        <v>11544</v>
      </c>
      <c r="CM1089" t="s">
        <v>11545</v>
      </c>
      <c r="CO1089" t="s">
        <v>124</v>
      </c>
      <c r="CP1089" t="s">
        <v>121</v>
      </c>
      <c r="CQ1089" t="s">
        <v>121</v>
      </c>
      <c r="CR1089" t="s">
        <v>121</v>
      </c>
      <c r="CS1089" t="s">
        <v>121</v>
      </c>
      <c r="CT1089" t="s">
        <v>121</v>
      </c>
      <c r="CU1089" t="s">
        <v>113</v>
      </c>
      <c r="CV1089" t="s">
        <v>120</v>
      </c>
      <c r="CW1089" t="str">
        <f>"18178294455"</f>
        <v>18178294455</v>
      </c>
      <c r="CX1089" t="s">
        <v>11546</v>
      </c>
      <c r="CY1089" t="s">
        <v>124</v>
      </c>
      <c r="CZ1089" t="s">
        <v>126</v>
      </c>
      <c r="DA1089" t="s">
        <v>113</v>
      </c>
      <c r="DB1089" t="s">
        <v>113</v>
      </c>
      <c r="DC1089" t="s">
        <v>121</v>
      </c>
      <c r="DD1089" t="s">
        <v>113</v>
      </c>
      <c r="DE1089" t="s">
        <v>11537</v>
      </c>
      <c r="DF1089" t="s">
        <v>11538</v>
      </c>
      <c r="DG1089" t="s">
        <v>931</v>
      </c>
      <c r="DH1089" t="s">
        <v>11547</v>
      </c>
      <c r="DI1089" t="s">
        <v>11540</v>
      </c>
    </row>
    <row r="1090" spans="1:113" ht="15" customHeight="1" x14ac:dyDescent="0.25">
      <c r="A1090" t="s">
        <v>8118</v>
      </c>
      <c r="B1090" t="s">
        <v>835</v>
      </c>
      <c r="C1090" s="1">
        <v>44153.631590856479</v>
      </c>
      <c r="D1090" s="1">
        <v>44167</v>
      </c>
      <c r="E1090" t="s">
        <v>113</v>
      </c>
      <c r="F1090" t="s">
        <v>587</v>
      </c>
      <c r="G1090" t="s">
        <v>12786</v>
      </c>
      <c r="H1090" t="s">
        <v>131</v>
      </c>
      <c r="I1090">
        <v>40</v>
      </c>
      <c r="K1090" s="1">
        <v>44228</v>
      </c>
      <c r="L1090" s="1">
        <v>44530</v>
      </c>
      <c r="O1090" t="s">
        <v>132</v>
      </c>
      <c r="P1090" t="s">
        <v>5969</v>
      </c>
      <c r="R1090" t="s">
        <v>5970</v>
      </c>
      <c r="T1090" t="s">
        <v>5971</v>
      </c>
      <c r="U1090" t="s">
        <v>610</v>
      </c>
      <c r="V1090" s="3">
        <v>20155</v>
      </c>
      <c r="W1090" t="s">
        <v>117</v>
      </c>
      <c r="Y1090">
        <v>15712484460</v>
      </c>
      <c r="AA1090">
        <v>56173</v>
      </c>
      <c r="AB1090" t="s">
        <v>1646</v>
      </c>
      <c r="AC1090" t="s">
        <v>1647</v>
      </c>
      <c r="AE1090" t="s">
        <v>1689</v>
      </c>
      <c r="AF1090" t="s">
        <v>5970</v>
      </c>
      <c r="AH1090" t="s">
        <v>5972</v>
      </c>
      <c r="AI1090" t="s">
        <v>610</v>
      </c>
      <c r="AJ1090" s="3">
        <v>20155</v>
      </c>
      <c r="AK1090" t="s">
        <v>117</v>
      </c>
      <c r="AM1090">
        <v>15712484460</v>
      </c>
      <c r="AO1090" t="s">
        <v>124</v>
      </c>
      <c r="AP1090" t="s">
        <v>239</v>
      </c>
      <c r="AQ1090" t="s">
        <v>1258</v>
      </c>
      <c r="AR1090" t="s">
        <v>164</v>
      </c>
      <c r="AS1090" t="s">
        <v>972</v>
      </c>
      <c r="AT1090" t="s">
        <v>1811</v>
      </c>
      <c r="AV1090" t="s">
        <v>315</v>
      </c>
      <c r="AW1090" t="s">
        <v>158</v>
      </c>
      <c r="AX1090" s="3">
        <v>75231</v>
      </c>
      <c r="AY1090" t="s">
        <v>117</v>
      </c>
      <c r="BA1090">
        <v>12145265665</v>
      </c>
      <c r="BC1090" t="s">
        <v>1812</v>
      </c>
      <c r="BD1090" t="s">
        <v>1262</v>
      </c>
      <c r="BG1090" t="s">
        <v>610</v>
      </c>
      <c r="BH1090" s="1">
        <v>44151.791666666664</v>
      </c>
      <c r="BI1090">
        <v>40</v>
      </c>
      <c r="BJ1090">
        <v>0</v>
      </c>
      <c r="BK1090">
        <v>8</v>
      </c>
      <c r="BL1090">
        <v>8</v>
      </c>
      <c r="BM1090">
        <v>8</v>
      </c>
      <c r="BN1090">
        <v>8</v>
      </c>
      <c r="BO1090">
        <v>8</v>
      </c>
      <c r="BP1090">
        <v>0</v>
      </c>
      <c r="BQ1090" t="str">
        <f>"6:30 AM"</f>
        <v>6:30 AM</v>
      </c>
      <c r="BR1090" t="str">
        <f>"3:30 PM"</f>
        <v>3:30 PM</v>
      </c>
      <c r="BS1090" t="s">
        <v>120</v>
      </c>
      <c r="BT1090">
        <v>0</v>
      </c>
      <c r="BU1090">
        <v>0</v>
      </c>
      <c r="BV1090" t="s">
        <v>113</v>
      </c>
      <c r="BW1090">
        <v>0</v>
      </c>
      <c r="BX1090" t="s">
        <v>1816</v>
      </c>
      <c r="BY1090" t="s">
        <v>5970</v>
      </c>
      <c r="CA1090" t="s">
        <v>5971</v>
      </c>
      <c r="CB1090" t="s">
        <v>610</v>
      </c>
      <c r="CC1090" s="3">
        <v>20155</v>
      </c>
      <c r="CD1090" t="s">
        <v>5973</v>
      </c>
      <c r="CE1090" t="s">
        <v>1652</v>
      </c>
      <c r="CF1090" s="4">
        <v>16.260000000000002</v>
      </c>
      <c r="CH1090" s="4">
        <v>24.39</v>
      </c>
      <c r="CJ1090" t="s">
        <v>123</v>
      </c>
      <c r="CK1090" t="s">
        <v>1653</v>
      </c>
      <c r="CL1090" t="s">
        <v>5974</v>
      </c>
      <c r="CO1090" t="s">
        <v>124</v>
      </c>
      <c r="CP1090" t="s">
        <v>121</v>
      </c>
      <c r="CQ1090" t="s">
        <v>121</v>
      </c>
      <c r="CR1090" t="s">
        <v>121</v>
      </c>
      <c r="CS1090" t="s">
        <v>121</v>
      </c>
      <c r="CT1090" t="s">
        <v>121</v>
      </c>
      <c r="CU1090" t="s">
        <v>121</v>
      </c>
      <c r="CV1090" t="s">
        <v>5975</v>
      </c>
      <c r="CW1090" t="str">
        <f>"N/A"</f>
        <v>N/A</v>
      </c>
      <c r="CX1090" t="s">
        <v>8119</v>
      </c>
      <c r="CY1090" t="s">
        <v>2817</v>
      </c>
      <c r="CZ1090" t="s">
        <v>126</v>
      </c>
      <c r="DA1090" t="s">
        <v>113</v>
      </c>
      <c r="DB1090" t="s">
        <v>113</v>
      </c>
      <c r="DC1090" t="s">
        <v>121</v>
      </c>
      <c r="DD1090" t="s">
        <v>113</v>
      </c>
      <c r="DE1090" t="s">
        <v>1814</v>
      </c>
      <c r="DF1090" t="s">
        <v>1815</v>
      </c>
      <c r="DH1090" t="s">
        <v>1262</v>
      </c>
      <c r="DI1090" t="s">
        <v>1812</v>
      </c>
    </row>
    <row r="1091" spans="1:113" ht="15" customHeight="1" x14ac:dyDescent="0.25">
      <c r="A1091" t="s">
        <v>8882</v>
      </c>
      <c r="B1091" t="s">
        <v>129</v>
      </c>
      <c r="C1091" s="1">
        <v>44153.68299548611</v>
      </c>
      <c r="D1091" s="1">
        <v>44193</v>
      </c>
      <c r="E1091" t="s">
        <v>121</v>
      </c>
      <c r="F1091" t="s">
        <v>587</v>
      </c>
      <c r="G1091" t="s">
        <v>12786</v>
      </c>
      <c r="H1091" t="s">
        <v>131</v>
      </c>
      <c r="I1091">
        <v>13</v>
      </c>
      <c r="J1091">
        <v>13</v>
      </c>
      <c r="K1091" s="1">
        <v>44242</v>
      </c>
      <c r="L1091" s="1">
        <v>44515</v>
      </c>
      <c r="M1091" s="1">
        <v>44242</v>
      </c>
      <c r="N1091" s="1">
        <v>44515</v>
      </c>
      <c r="O1091" t="s">
        <v>115</v>
      </c>
      <c r="P1091" t="s">
        <v>8883</v>
      </c>
      <c r="R1091" t="s">
        <v>8884</v>
      </c>
      <c r="T1091" t="s">
        <v>1255</v>
      </c>
      <c r="U1091" t="s">
        <v>541</v>
      </c>
      <c r="V1091" s="3">
        <v>70809</v>
      </c>
      <c r="W1091" t="s">
        <v>117</v>
      </c>
      <c r="Y1091">
        <v>12257529177</v>
      </c>
      <c r="AA1091">
        <v>56173</v>
      </c>
      <c r="AB1091" t="s">
        <v>6813</v>
      </c>
      <c r="AC1091" t="s">
        <v>615</v>
      </c>
      <c r="AE1091" t="s">
        <v>6814</v>
      </c>
      <c r="AF1091" t="s">
        <v>8884</v>
      </c>
      <c r="AH1091" t="s">
        <v>1255</v>
      </c>
      <c r="AI1091" t="s">
        <v>541</v>
      </c>
      <c r="AJ1091" s="3">
        <v>70809</v>
      </c>
      <c r="AK1091" t="s">
        <v>117</v>
      </c>
      <c r="AM1091">
        <v>12257529177</v>
      </c>
      <c r="AO1091" t="s">
        <v>6815</v>
      </c>
      <c r="AP1091" t="s">
        <v>239</v>
      </c>
      <c r="AQ1091" t="s">
        <v>1082</v>
      </c>
      <c r="AR1091" t="s">
        <v>1083</v>
      </c>
      <c r="AT1091" t="s">
        <v>1084</v>
      </c>
      <c r="AV1091" t="s">
        <v>1085</v>
      </c>
      <c r="AW1091" t="s">
        <v>158</v>
      </c>
      <c r="AX1091" s="3">
        <v>75098</v>
      </c>
      <c r="AY1091" t="s">
        <v>117</v>
      </c>
      <c r="BA1091">
        <v>19724424244</v>
      </c>
      <c r="BC1091" t="s">
        <v>1086</v>
      </c>
      <c r="BD1091" t="s">
        <v>1087</v>
      </c>
      <c r="BG1091" t="s">
        <v>541</v>
      </c>
      <c r="BH1091" s="1">
        <v>44152.791666666664</v>
      </c>
      <c r="BI1091">
        <v>40</v>
      </c>
      <c r="BJ1091">
        <v>0</v>
      </c>
      <c r="BK1091">
        <v>8</v>
      </c>
      <c r="BL1091">
        <v>8</v>
      </c>
      <c r="BM1091">
        <v>8</v>
      </c>
      <c r="BN1091">
        <v>8</v>
      </c>
      <c r="BO1091">
        <v>8</v>
      </c>
      <c r="BP1091">
        <v>0</v>
      </c>
      <c r="BQ1091" t="str">
        <f>"5:00 AM"</f>
        <v>5:00 AM</v>
      </c>
      <c r="BR1091" t="str">
        <f>"4:00 PM"</f>
        <v>4:00 PM</v>
      </c>
      <c r="BS1091" t="s">
        <v>120</v>
      </c>
      <c r="BT1091">
        <v>0</v>
      </c>
      <c r="BU1091">
        <v>0</v>
      </c>
      <c r="BV1091" t="s">
        <v>113</v>
      </c>
      <c r="BW1091">
        <v>0</v>
      </c>
      <c r="BX1091" s="2" t="s">
        <v>1859</v>
      </c>
      <c r="BY1091" t="s">
        <v>8884</v>
      </c>
      <c r="CA1091" t="s">
        <v>1255</v>
      </c>
      <c r="CB1091" t="s">
        <v>541</v>
      </c>
      <c r="CC1091" s="3">
        <v>70809</v>
      </c>
      <c r="CD1091" t="s">
        <v>1265</v>
      </c>
      <c r="CE1091" t="s">
        <v>1266</v>
      </c>
      <c r="CF1091" s="4">
        <v>14.59</v>
      </c>
      <c r="CG1091" s="4">
        <v>17</v>
      </c>
      <c r="CH1091" s="4">
        <v>21.89</v>
      </c>
      <c r="CI1091" s="4">
        <v>25.5</v>
      </c>
      <c r="CJ1091" t="s">
        <v>123</v>
      </c>
      <c r="CK1091" t="s">
        <v>1091</v>
      </c>
      <c r="CL1091" t="s">
        <v>8885</v>
      </c>
      <c r="CO1091" t="s">
        <v>124</v>
      </c>
      <c r="CP1091" t="s">
        <v>121</v>
      </c>
      <c r="CQ1091" t="s">
        <v>121</v>
      </c>
      <c r="CR1091" t="s">
        <v>121</v>
      </c>
      <c r="CS1091" t="s">
        <v>121</v>
      </c>
      <c r="CT1091" t="s">
        <v>121</v>
      </c>
      <c r="CU1091" t="s">
        <v>121</v>
      </c>
      <c r="CV1091" t="s">
        <v>8886</v>
      </c>
      <c r="CW1091" t="str">
        <f>"12257529177"</f>
        <v>12257529177</v>
      </c>
      <c r="CX1091" t="s">
        <v>124</v>
      </c>
      <c r="CY1091" t="s">
        <v>4496</v>
      </c>
      <c r="CZ1091" t="s">
        <v>126</v>
      </c>
      <c r="DA1091" t="s">
        <v>113</v>
      </c>
      <c r="DB1091" t="s">
        <v>113</v>
      </c>
      <c r="DC1091" t="s">
        <v>121</v>
      </c>
      <c r="DD1091" t="s">
        <v>113</v>
      </c>
    </row>
    <row r="1092" spans="1:113" ht="15" customHeight="1" x14ac:dyDescent="0.25">
      <c r="A1092" t="s">
        <v>1673</v>
      </c>
      <c r="B1092" t="s">
        <v>835</v>
      </c>
      <c r="C1092" s="1">
        <v>44153.719049652776</v>
      </c>
      <c r="D1092" s="1">
        <v>44188</v>
      </c>
      <c r="E1092" t="s">
        <v>113</v>
      </c>
      <c r="F1092" t="s">
        <v>1674</v>
      </c>
      <c r="G1092" t="s">
        <v>12810</v>
      </c>
      <c r="H1092" t="s">
        <v>1675</v>
      </c>
      <c r="I1092">
        <v>7</v>
      </c>
      <c r="K1092" s="1">
        <v>44242</v>
      </c>
      <c r="L1092" s="1">
        <v>44544</v>
      </c>
      <c r="O1092" t="s">
        <v>132</v>
      </c>
      <c r="P1092" t="s">
        <v>1676</v>
      </c>
      <c r="R1092" t="s">
        <v>1677</v>
      </c>
      <c r="T1092" t="s">
        <v>1678</v>
      </c>
      <c r="U1092" t="s">
        <v>234</v>
      </c>
      <c r="V1092" s="3">
        <v>34241</v>
      </c>
      <c r="W1092" t="s">
        <v>117</v>
      </c>
      <c r="Y1092">
        <v>19418097039</v>
      </c>
      <c r="AA1092">
        <v>71399</v>
      </c>
      <c r="AB1092" t="s">
        <v>1679</v>
      </c>
      <c r="AC1092" t="s">
        <v>1680</v>
      </c>
      <c r="AE1092" t="s">
        <v>263</v>
      </c>
      <c r="AF1092" t="s">
        <v>1677</v>
      </c>
      <c r="AH1092" t="s">
        <v>1678</v>
      </c>
      <c r="AI1092" t="s">
        <v>234</v>
      </c>
      <c r="AJ1092" s="3">
        <v>34241</v>
      </c>
      <c r="AK1092" t="s">
        <v>117</v>
      </c>
      <c r="AM1092">
        <v>19418097039</v>
      </c>
      <c r="AO1092" t="s">
        <v>1681</v>
      </c>
      <c r="AP1092" t="s">
        <v>239</v>
      </c>
      <c r="AQ1092" t="s">
        <v>991</v>
      </c>
      <c r="AR1092" t="s">
        <v>992</v>
      </c>
      <c r="AS1092" t="s">
        <v>993</v>
      </c>
      <c r="AT1092" t="s">
        <v>994</v>
      </c>
      <c r="AU1092" t="s">
        <v>995</v>
      </c>
      <c r="AV1092" t="s">
        <v>996</v>
      </c>
      <c r="AW1092" t="s">
        <v>158</v>
      </c>
      <c r="AX1092" s="3">
        <v>78550</v>
      </c>
      <c r="AY1092" t="s">
        <v>117</v>
      </c>
      <c r="AZ1092" t="s">
        <v>124</v>
      </c>
      <c r="BA1092">
        <v>19564408720</v>
      </c>
      <c r="BB1092">
        <v>0</v>
      </c>
      <c r="BC1092" t="s">
        <v>1143</v>
      </c>
      <c r="BD1092" t="s">
        <v>998</v>
      </c>
      <c r="BG1092" t="s">
        <v>234</v>
      </c>
      <c r="BH1092" s="1">
        <v>44152.791666666664</v>
      </c>
      <c r="BI1092">
        <v>40</v>
      </c>
      <c r="BJ1092">
        <v>8</v>
      </c>
      <c r="BK1092">
        <v>0</v>
      </c>
      <c r="BL1092">
        <v>0</v>
      </c>
      <c r="BM1092">
        <v>8</v>
      </c>
      <c r="BN1092">
        <v>8</v>
      </c>
      <c r="BO1092">
        <v>8</v>
      </c>
      <c r="BP1092">
        <v>8</v>
      </c>
      <c r="BQ1092" t="str">
        <f>"1:00 PM"</f>
        <v>1:00 PM</v>
      </c>
      <c r="BR1092" t="str">
        <f>"10:00 PM"</f>
        <v>10:00 PM</v>
      </c>
      <c r="BS1092" t="s">
        <v>120</v>
      </c>
      <c r="BT1092">
        <v>0</v>
      </c>
      <c r="BU1092">
        <v>0</v>
      </c>
      <c r="BV1092" t="s">
        <v>113</v>
      </c>
      <c r="BW1092">
        <v>0</v>
      </c>
      <c r="BX1092" t="s">
        <v>999</v>
      </c>
      <c r="BY1092" t="s">
        <v>1677</v>
      </c>
      <c r="CA1092" t="s">
        <v>1678</v>
      </c>
      <c r="CB1092" t="s">
        <v>234</v>
      </c>
      <c r="CC1092" s="3">
        <v>34241</v>
      </c>
      <c r="CD1092" t="s">
        <v>1682</v>
      </c>
      <c r="CE1092" t="s">
        <v>1683</v>
      </c>
      <c r="CF1092" s="4">
        <v>8.9700000000000006</v>
      </c>
      <c r="CG1092" s="4">
        <v>13.51</v>
      </c>
      <c r="CJ1092" t="s">
        <v>123</v>
      </c>
      <c r="CK1092" t="s">
        <v>1004</v>
      </c>
      <c r="CL1092" t="s">
        <v>1684</v>
      </c>
      <c r="CO1092" t="s">
        <v>124</v>
      </c>
      <c r="CP1092" t="s">
        <v>121</v>
      </c>
      <c r="CQ1092" t="s">
        <v>121</v>
      </c>
      <c r="CR1092" t="s">
        <v>113</v>
      </c>
      <c r="CS1092" t="s">
        <v>121</v>
      </c>
      <c r="CT1092" t="s">
        <v>121</v>
      </c>
      <c r="CU1092" t="s">
        <v>121</v>
      </c>
      <c r="CV1092" t="s">
        <v>1685</v>
      </c>
      <c r="CW1092" t="str">
        <f>"19418097039"</f>
        <v>19418097039</v>
      </c>
      <c r="CX1092" t="s">
        <v>1681</v>
      </c>
      <c r="CY1092" t="s">
        <v>124</v>
      </c>
      <c r="CZ1092" t="s">
        <v>126</v>
      </c>
      <c r="DA1092" t="s">
        <v>113</v>
      </c>
      <c r="DB1092" t="s">
        <v>121</v>
      </c>
      <c r="DC1092" t="s">
        <v>121</v>
      </c>
      <c r="DD1092" t="s">
        <v>113</v>
      </c>
    </row>
    <row r="1093" spans="1:113" ht="15" customHeight="1" x14ac:dyDescent="0.25">
      <c r="A1093" t="s">
        <v>12732</v>
      </c>
      <c r="B1093" t="s">
        <v>129</v>
      </c>
      <c r="C1093" s="1">
        <v>44153.765272569442</v>
      </c>
      <c r="D1093" s="1">
        <v>44193</v>
      </c>
      <c r="E1093" t="s">
        <v>121</v>
      </c>
      <c r="F1093" t="s">
        <v>6844</v>
      </c>
      <c r="G1093" t="s">
        <v>12845</v>
      </c>
      <c r="H1093" t="s">
        <v>6845</v>
      </c>
      <c r="I1093">
        <v>9</v>
      </c>
      <c r="J1093">
        <v>9</v>
      </c>
      <c r="K1093" s="1">
        <v>44242</v>
      </c>
      <c r="L1093" s="1">
        <v>44540</v>
      </c>
      <c r="M1093" s="1">
        <v>44242</v>
      </c>
      <c r="N1093" s="1">
        <v>44540</v>
      </c>
      <c r="O1093" t="s">
        <v>115</v>
      </c>
      <c r="P1093" t="s">
        <v>12733</v>
      </c>
      <c r="R1093" t="s">
        <v>12734</v>
      </c>
      <c r="T1093" t="s">
        <v>521</v>
      </c>
      <c r="U1093" t="s">
        <v>522</v>
      </c>
      <c r="V1093" s="3">
        <v>74131</v>
      </c>
      <c r="W1093" t="s">
        <v>117</v>
      </c>
      <c r="Y1093">
        <v>19182245700</v>
      </c>
      <c r="AA1093">
        <v>238110</v>
      </c>
      <c r="AB1093" t="s">
        <v>12735</v>
      </c>
      <c r="AC1093" t="s">
        <v>3472</v>
      </c>
      <c r="AE1093" t="s">
        <v>291</v>
      </c>
      <c r="AF1093" t="s">
        <v>12734</v>
      </c>
      <c r="AH1093" t="s">
        <v>521</v>
      </c>
      <c r="AI1093" t="s">
        <v>522</v>
      </c>
      <c r="AJ1093" s="3">
        <v>74131</v>
      </c>
      <c r="AK1093" t="s">
        <v>117</v>
      </c>
      <c r="AM1093">
        <v>19182245700</v>
      </c>
      <c r="AO1093" t="s">
        <v>12736</v>
      </c>
      <c r="AP1093" t="s">
        <v>141</v>
      </c>
      <c r="AQ1093" t="s">
        <v>1797</v>
      </c>
      <c r="AR1093" t="s">
        <v>1526</v>
      </c>
      <c r="AS1093" t="s">
        <v>268</v>
      </c>
      <c r="AT1093" t="s">
        <v>691</v>
      </c>
      <c r="AU1093" t="s">
        <v>692</v>
      </c>
      <c r="AV1093" t="s">
        <v>693</v>
      </c>
      <c r="AW1093" t="s">
        <v>522</v>
      </c>
      <c r="AX1093" s="3">
        <v>73069</v>
      </c>
      <c r="AY1093" t="s">
        <v>117</v>
      </c>
      <c r="BA1093">
        <v>14053642525</v>
      </c>
      <c r="BC1093" t="s">
        <v>694</v>
      </c>
      <c r="BD1093" t="s">
        <v>695</v>
      </c>
      <c r="BE1093" t="s">
        <v>522</v>
      </c>
      <c r="BF1093" t="s">
        <v>696</v>
      </c>
      <c r="BG1093" t="s">
        <v>522</v>
      </c>
      <c r="BH1093" s="1">
        <v>44151.791666666664</v>
      </c>
      <c r="BI1093">
        <v>40</v>
      </c>
      <c r="BJ1093">
        <v>0</v>
      </c>
      <c r="BK1093">
        <v>8</v>
      </c>
      <c r="BL1093">
        <v>8</v>
      </c>
      <c r="BM1093">
        <v>8</v>
      </c>
      <c r="BN1093">
        <v>8</v>
      </c>
      <c r="BO1093">
        <v>8</v>
      </c>
      <c r="BP1093">
        <v>0</v>
      </c>
      <c r="BQ1093" t="str">
        <f>"7:00 AM"</f>
        <v>7:00 AM</v>
      </c>
      <c r="BR1093" t="str">
        <f>"4:00 PM"</f>
        <v>4:00 PM</v>
      </c>
      <c r="BS1093" t="s">
        <v>120</v>
      </c>
      <c r="BT1093">
        <v>0</v>
      </c>
      <c r="BU1093">
        <v>1</v>
      </c>
      <c r="BV1093" t="s">
        <v>113</v>
      </c>
      <c r="BW1093">
        <v>0</v>
      </c>
      <c r="BX1093" s="2" t="s">
        <v>12737</v>
      </c>
      <c r="BY1093" t="s">
        <v>12734</v>
      </c>
      <c r="CA1093" t="s">
        <v>521</v>
      </c>
      <c r="CB1093" t="s">
        <v>522</v>
      </c>
      <c r="CC1093" s="3">
        <v>74131</v>
      </c>
      <c r="CD1093" t="s">
        <v>5159</v>
      </c>
      <c r="CE1093" t="s">
        <v>5160</v>
      </c>
      <c r="CF1093" s="4">
        <v>19.37</v>
      </c>
      <c r="CG1093" s="4">
        <v>19.37</v>
      </c>
      <c r="CH1093" s="4">
        <v>29.06</v>
      </c>
      <c r="CI1093" s="4">
        <v>29.06</v>
      </c>
      <c r="CJ1093" t="s">
        <v>123</v>
      </c>
      <c r="CL1093" t="s">
        <v>12738</v>
      </c>
      <c r="CO1093" t="s">
        <v>124</v>
      </c>
      <c r="CP1093" t="s">
        <v>121</v>
      </c>
      <c r="CQ1093" t="s">
        <v>121</v>
      </c>
      <c r="CR1093" t="s">
        <v>121</v>
      </c>
      <c r="CS1093" t="s">
        <v>113</v>
      </c>
      <c r="CT1093" t="s">
        <v>121</v>
      </c>
      <c r="CU1093" t="s">
        <v>113</v>
      </c>
      <c r="CV1093" t="s">
        <v>890</v>
      </c>
      <c r="CW1093" t="str">
        <f>"19182245700"</f>
        <v>19182245700</v>
      </c>
      <c r="CX1093" t="s">
        <v>12736</v>
      </c>
      <c r="CY1093" t="s">
        <v>124</v>
      </c>
      <c r="CZ1093" t="s">
        <v>126</v>
      </c>
      <c r="DA1093" t="s">
        <v>113</v>
      </c>
      <c r="DB1093" t="s">
        <v>113</v>
      </c>
      <c r="DC1093" t="s">
        <v>121</v>
      </c>
      <c r="DD1093" t="s">
        <v>113</v>
      </c>
      <c r="DE1093" t="s">
        <v>1797</v>
      </c>
      <c r="DF1093" t="s">
        <v>1526</v>
      </c>
      <c r="DG1093" t="s">
        <v>915</v>
      </c>
      <c r="DH1093" t="s">
        <v>1800</v>
      </c>
      <c r="DI1093" t="s">
        <v>694</v>
      </c>
    </row>
    <row r="1094" spans="1:113" ht="15" customHeight="1" x14ac:dyDescent="0.25">
      <c r="A1094" t="s">
        <v>10233</v>
      </c>
      <c r="B1094" t="s">
        <v>129</v>
      </c>
      <c r="C1094" s="1">
        <v>44154.402681250001</v>
      </c>
      <c r="D1094" s="1">
        <v>44194</v>
      </c>
      <c r="E1094" t="s">
        <v>113</v>
      </c>
      <c r="F1094" t="s">
        <v>587</v>
      </c>
      <c r="G1094" t="s">
        <v>12786</v>
      </c>
      <c r="H1094" t="s">
        <v>131</v>
      </c>
      <c r="I1094">
        <v>2</v>
      </c>
      <c r="J1094">
        <v>2</v>
      </c>
      <c r="K1094" s="1">
        <v>44244</v>
      </c>
      <c r="L1094" s="1">
        <v>44546</v>
      </c>
      <c r="M1094" s="1">
        <v>44244</v>
      </c>
      <c r="N1094" s="1">
        <v>44546</v>
      </c>
      <c r="O1094" t="s">
        <v>115</v>
      </c>
      <c r="P1094" t="s">
        <v>10234</v>
      </c>
      <c r="R1094" t="s">
        <v>10235</v>
      </c>
      <c r="S1094" t="s">
        <v>124</v>
      </c>
      <c r="T1094" t="s">
        <v>10236</v>
      </c>
      <c r="U1094" t="s">
        <v>1292</v>
      </c>
      <c r="V1094" s="3">
        <v>19056</v>
      </c>
      <c r="W1094" t="s">
        <v>117</v>
      </c>
      <c r="X1094" t="s">
        <v>124</v>
      </c>
      <c r="Y1094">
        <v>12157881818</v>
      </c>
      <c r="AA1094">
        <v>561730</v>
      </c>
      <c r="AB1094" t="s">
        <v>10237</v>
      </c>
      <c r="AC1094" t="s">
        <v>660</v>
      </c>
      <c r="AD1094" t="s">
        <v>124</v>
      </c>
      <c r="AE1094" t="s">
        <v>161</v>
      </c>
      <c r="AF1094" t="s">
        <v>10235</v>
      </c>
      <c r="AG1094" t="s">
        <v>124</v>
      </c>
      <c r="AH1094" t="s">
        <v>10236</v>
      </c>
      <c r="AI1094" t="s">
        <v>1292</v>
      </c>
      <c r="AJ1094" s="3">
        <v>19056</v>
      </c>
      <c r="AK1094" t="s">
        <v>117</v>
      </c>
      <c r="AL1094" t="s">
        <v>124</v>
      </c>
      <c r="AM1094">
        <v>12157881818</v>
      </c>
      <c r="AO1094" t="s">
        <v>10238</v>
      </c>
      <c r="AP1094" t="s">
        <v>239</v>
      </c>
      <c r="AQ1094" t="s">
        <v>1365</v>
      </c>
      <c r="AR1094" t="s">
        <v>1366</v>
      </c>
      <c r="AS1094" t="s">
        <v>195</v>
      </c>
      <c r="AT1094" t="s">
        <v>1367</v>
      </c>
      <c r="AU1094" t="s">
        <v>124</v>
      </c>
      <c r="AV1094" t="s">
        <v>1368</v>
      </c>
      <c r="AW1094" t="s">
        <v>158</v>
      </c>
      <c r="AX1094" s="3">
        <v>77414</v>
      </c>
      <c r="AY1094" t="s">
        <v>117</v>
      </c>
      <c r="AZ1094" t="s">
        <v>124</v>
      </c>
      <c r="BA1094">
        <v>19792457577</v>
      </c>
      <c r="BB1094">
        <v>102</v>
      </c>
      <c r="BC1094" t="s">
        <v>1369</v>
      </c>
      <c r="BD1094" t="s">
        <v>1370</v>
      </c>
      <c r="BG1094" t="s">
        <v>1292</v>
      </c>
      <c r="BH1094" s="1">
        <v>44153.791666666664</v>
      </c>
      <c r="BI1094">
        <v>40</v>
      </c>
      <c r="BJ1094">
        <v>0</v>
      </c>
      <c r="BK1094">
        <v>8</v>
      </c>
      <c r="BL1094">
        <v>8</v>
      </c>
      <c r="BM1094">
        <v>8</v>
      </c>
      <c r="BN1094">
        <v>8</v>
      </c>
      <c r="BO1094">
        <v>8</v>
      </c>
      <c r="BP1094">
        <v>0</v>
      </c>
      <c r="BQ1094" t="str">
        <f>"7:00 AM"</f>
        <v>7:00 AM</v>
      </c>
      <c r="BR1094" t="str">
        <f>"3:30 PM"</f>
        <v>3:30 PM</v>
      </c>
      <c r="BS1094" t="s">
        <v>120</v>
      </c>
      <c r="BT1094">
        <v>0</v>
      </c>
      <c r="BU1094">
        <v>0</v>
      </c>
      <c r="BV1094" t="s">
        <v>113</v>
      </c>
      <c r="BW1094">
        <v>0</v>
      </c>
      <c r="BX1094" t="s">
        <v>10239</v>
      </c>
      <c r="BY1094" t="s">
        <v>10235</v>
      </c>
      <c r="BZ1094" t="s">
        <v>124</v>
      </c>
      <c r="CA1094" t="s">
        <v>10236</v>
      </c>
      <c r="CB1094" t="s">
        <v>1292</v>
      </c>
      <c r="CC1094" s="3">
        <v>19056</v>
      </c>
      <c r="CD1094" t="s">
        <v>5332</v>
      </c>
      <c r="CE1094" t="s">
        <v>1557</v>
      </c>
      <c r="CF1094" s="4">
        <v>16.600000000000001</v>
      </c>
      <c r="CH1094" s="4">
        <v>24.9</v>
      </c>
      <c r="CJ1094" t="s">
        <v>123</v>
      </c>
      <c r="CK1094" t="s">
        <v>4643</v>
      </c>
      <c r="CL1094" t="s">
        <v>10240</v>
      </c>
      <c r="CO1094" t="s">
        <v>124</v>
      </c>
      <c r="CP1094" t="s">
        <v>121</v>
      </c>
      <c r="CQ1094" t="s">
        <v>121</v>
      </c>
      <c r="CR1094" t="s">
        <v>121</v>
      </c>
      <c r="CS1094" t="s">
        <v>121</v>
      </c>
      <c r="CT1094" t="s">
        <v>121</v>
      </c>
      <c r="CU1094" t="s">
        <v>113</v>
      </c>
      <c r="CV1094" t="s">
        <v>120</v>
      </c>
      <c r="CW1094" t="str">
        <f>"12157881818"</f>
        <v>12157881818</v>
      </c>
      <c r="CX1094" t="s">
        <v>10238</v>
      </c>
      <c r="CY1094" t="s">
        <v>124</v>
      </c>
      <c r="CZ1094" t="s">
        <v>126</v>
      </c>
      <c r="DA1094" t="s">
        <v>113</v>
      </c>
      <c r="DB1094" t="s">
        <v>113</v>
      </c>
      <c r="DC1094" t="s">
        <v>121</v>
      </c>
      <c r="DD1094" t="s">
        <v>113</v>
      </c>
    </row>
    <row r="1095" spans="1:113" ht="15" customHeight="1" x14ac:dyDescent="0.25">
      <c r="A1095" t="s">
        <v>1597</v>
      </c>
      <c r="B1095" t="s">
        <v>129</v>
      </c>
      <c r="C1095" s="1">
        <v>44154.455137037039</v>
      </c>
      <c r="D1095" s="1">
        <v>44193</v>
      </c>
      <c r="E1095" t="s">
        <v>113</v>
      </c>
      <c r="F1095" t="s">
        <v>587</v>
      </c>
      <c r="G1095" t="s">
        <v>12786</v>
      </c>
      <c r="H1095" t="s">
        <v>131</v>
      </c>
      <c r="I1095">
        <v>8</v>
      </c>
      <c r="J1095">
        <v>8</v>
      </c>
      <c r="K1095" s="1">
        <v>44242</v>
      </c>
      <c r="L1095" s="1">
        <v>44540</v>
      </c>
      <c r="M1095" s="1">
        <v>44242</v>
      </c>
      <c r="N1095" s="1">
        <v>44540</v>
      </c>
      <c r="O1095" t="s">
        <v>115</v>
      </c>
      <c r="P1095" t="s">
        <v>1598</v>
      </c>
      <c r="R1095" t="s">
        <v>1599</v>
      </c>
      <c r="S1095" t="s">
        <v>1600</v>
      </c>
      <c r="T1095" t="s">
        <v>1601</v>
      </c>
      <c r="U1095" t="s">
        <v>158</v>
      </c>
      <c r="V1095" s="3">
        <v>76092</v>
      </c>
      <c r="W1095" t="s">
        <v>117</v>
      </c>
      <c r="X1095" t="s">
        <v>124</v>
      </c>
      <c r="Y1095">
        <v>18173290528</v>
      </c>
      <c r="AA1095">
        <v>561730</v>
      </c>
      <c r="AB1095" t="s">
        <v>992</v>
      </c>
      <c r="AC1095" t="s">
        <v>1602</v>
      </c>
      <c r="AD1095" t="s">
        <v>1603</v>
      </c>
      <c r="AE1095" t="s">
        <v>263</v>
      </c>
      <c r="AF1095" t="s">
        <v>1599</v>
      </c>
      <c r="AG1095" t="s">
        <v>1600</v>
      </c>
      <c r="AH1095" t="s">
        <v>1601</v>
      </c>
      <c r="AI1095" t="s">
        <v>158</v>
      </c>
      <c r="AJ1095" s="3">
        <v>76092</v>
      </c>
      <c r="AK1095" t="s">
        <v>117</v>
      </c>
      <c r="AL1095" t="s">
        <v>124</v>
      </c>
      <c r="AM1095">
        <v>18173290528</v>
      </c>
      <c r="AO1095" t="s">
        <v>1604</v>
      </c>
      <c r="AP1095" t="s">
        <v>239</v>
      </c>
      <c r="AQ1095" t="s">
        <v>1605</v>
      </c>
      <c r="AR1095" t="s">
        <v>1606</v>
      </c>
      <c r="AS1095" t="s">
        <v>295</v>
      </c>
      <c r="AT1095" t="s">
        <v>1367</v>
      </c>
      <c r="AU1095" t="s">
        <v>124</v>
      </c>
      <c r="AV1095" t="s">
        <v>1368</v>
      </c>
      <c r="AW1095" t="s">
        <v>158</v>
      </c>
      <c r="AX1095" s="3">
        <v>77414</v>
      </c>
      <c r="AY1095" t="s">
        <v>117</v>
      </c>
      <c r="AZ1095" t="s">
        <v>124</v>
      </c>
      <c r="BA1095">
        <v>19792457577</v>
      </c>
      <c r="BB1095">
        <v>105</v>
      </c>
      <c r="BC1095" t="s">
        <v>1607</v>
      </c>
      <c r="BD1095" t="s">
        <v>1370</v>
      </c>
      <c r="BG1095" t="s">
        <v>158</v>
      </c>
      <c r="BH1095" s="1">
        <v>44151.791666666664</v>
      </c>
      <c r="BI1095">
        <v>40</v>
      </c>
      <c r="BJ1095">
        <v>0</v>
      </c>
      <c r="BK1095">
        <v>8</v>
      </c>
      <c r="BL1095">
        <v>8</v>
      </c>
      <c r="BM1095">
        <v>8</v>
      </c>
      <c r="BN1095">
        <v>8</v>
      </c>
      <c r="BO1095">
        <v>8</v>
      </c>
      <c r="BP1095">
        <v>0</v>
      </c>
      <c r="BQ1095" t="str">
        <f>"7:30 AM"</f>
        <v>7:30 AM</v>
      </c>
      <c r="BR1095" t="str">
        <f>"4:30 PM"</f>
        <v>4:30 PM</v>
      </c>
      <c r="BS1095" t="s">
        <v>120</v>
      </c>
      <c r="BT1095">
        <v>0</v>
      </c>
      <c r="BU1095">
        <v>0</v>
      </c>
      <c r="BV1095" t="s">
        <v>113</v>
      </c>
      <c r="BW1095">
        <v>0</v>
      </c>
      <c r="BX1095" t="s">
        <v>1608</v>
      </c>
      <c r="BY1095" t="s">
        <v>1609</v>
      </c>
      <c r="BZ1095" t="s">
        <v>124</v>
      </c>
      <c r="CA1095" t="s">
        <v>1610</v>
      </c>
      <c r="CB1095" t="s">
        <v>158</v>
      </c>
      <c r="CC1095" s="3">
        <v>76248</v>
      </c>
      <c r="CD1095" t="s">
        <v>1611</v>
      </c>
      <c r="CE1095" t="s">
        <v>1090</v>
      </c>
      <c r="CF1095" s="4">
        <v>15.23</v>
      </c>
      <c r="CG1095" s="4">
        <v>25</v>
      </c>
      <c r="CH1095" s="4">
        <v>22.85</v>
      </c>
      <c r="CI1095" s="4">
        <v>37.5</v>
      </c>
      <c r="CJ1095" t="s">
        <v>123</v>
      </c>
      <c r="CK1095" t="s">
        <v>1612</v>
      </c>
      <c r="CL1095" t="s">
        <v>1613</v>
      </c>
      <c r="CO1095" t="s">
        <v>124</v>
      </c>
      <c r="CP1095" t="s">
        <v>121</v>
      </c>
      <c r="CQ1095" t="s">
        <v>121</v>
      </c>
      <c r="CR1095" t="s">
        <v>121</v>
      </c>
      <c r="CS1095" t="s">
        <v>121</v>
      </c>
      <c r="CT1095" t="s">
        <v>121</v>
      </c>
      <c r="CU1095" t="s">
        <v>113</v>
      </c>
      <c r="CV1095" t="s">
        <v>1614</v>
      </c>
      <c r="CW1095" t="str">
        <f>"18173290528"</f>
        <v>18173290528</v>
      </c>
      <c r="CX1095" t="s">
        <v>1604</v>
      </c>
      <c r="CY1095" t="s">
        <v>124</v>
      </c>
      <c r="CZ1095" t="s">
        <v>126</v>
      </c>
      <c r="DA1095" t="s">
        <v>113</v>
      </c>
      <c r="DB1095" t="s">
        <v>113</v>
      </c>
      <c r="DC1095" t="s">
        <v>121</v>
      </c>
      <c r="DD1095" t="s">
        <v>113</v>
      </c>
    </row>
    <row r="1096" spans="1:113" ht="15" customHeight="1" x14ac:dyDescent="0.25">
      <c r="A1096" t="s">
        <v>12716</v>
      </c>
      <c r="B1096" t="s">
        <v>129</v>
      </c>
      <c r="C1096" s="1">
        <v>44154.474056712963</v>
      </c>
      <c r="D1096" s="1">
        <v>44188</v>
      </c>
      <c r="E1096" t="s">
        <v>121</v>
      </c>
      <c r="F1096" t="s">
        <v>3025</v>
      </c>
      <c r="G1096" t="s">
        <v>12786</v>
      </c>
      <c r="H1096" t="s">
        <v>131</v>
      </c>
      <c r="I1096">
        <v>12</v>
      </c>
      <c r="J1096">
        <v>12</v>
      </c>
      <c r="K1096" s="1">
        <v>44242</v>
      </c>
      <c r="L1096" s="1">
        <v>44515</v>
      </c>
      <c r="M1096" s="1">
        <v>44242</v>
      </c>
      <c r="N1096" s="1">
        <v>44515</v>
      </c>
      <c r="O1096" t="s">
        <v>115</v>
      </c>
      <c r="P1096" t="s">
        <v>12717</v>
      </c>
      <c r="R1096" t="s">
        <v>12718</v>
      </c>
      <c r="T1096" t="s">
        <v>5072</v>
      </c>
      <c r="U1096" t="s">
        <v>541</v>
      </c>
      <c r="V1096" s="3">
        <v>40515</v>
      </c>
      <c r="W1096" t="s">
        <v>117</v>
      </c>
      <c r="Y1096">
        <v>19853739139</v>
      </c>
      <c r="AA1096">
        <v>56173</v>
      </c>
      <c r="AB1096" t="s">
        <v>12719</v>
      </c>
      <c r="AC1096" t="s">
        <v>12720</v>
      </c>
      <c r="AE1096" t="s">
        <v>2744</v>
      </c>
      <c r="AF1096" t="s">
        <v>12721</v>
      </c>
      <c r="AH1096" t="s">
        <v>12722</v>
      </c>
      <c r="AI1096" t="s">
        <v>541</v>
      </c>
      <c r="AJ1096" s="3">
        <v>70420</v>
      </c>
      <c r="AK1096" t="s">
        <v>117</v>
      </c>
      <c r="AM1096">
        <v>19853739139</v>
      </c>
      <c r="AO1096" t="s">
        <v>12723</v>
      </c>
      <c r="AP1096" t="s">
        <v>239</v>
      </c>
      <c r="AQ1096" t="s">
        <v>2888</v>
      </c>
      <c r="AR1096" t="s">
        <v>2889</v>
      </c>
      <c r="AT1096" t="s">
        <v>12724</v>
      </c>
      <c r="AV1096" t="s">
        <v>2890</v>
      </c>
      <c r="AW1096" t="s">
        <v>299</v>
      </c>
      <c r="AX1096" s="3">
        <v>93422</v>
      </c>
      <c r="AY1096" t="s">
        <v>117</v>
      </c>
      <c r="BA1096">
        <v>18593382754</v>
      </c>
      <c r="BC1096" t="s">
        <v>12725</v>
      </c>
      <c r="BD1096" t="s">
        <v>2891</v>
      </c>
      <c r="BG1096" t="s">
        <v>541</v>
      </c>
      <c r="BH1096" s="1">
        <v>44143.791666666664</v>
      </c>
      <c r="BI1096">
        <v>40</v>
      </c>
      <c r="BJ1096">
        <v>0</v>
      </c>
      <c r="BK1096">
        <v>8</v>
      </c>
      <c r="BL1096">
        <v>8</v>
      </c>
      <c r="BM1096">
        <v>8</v>
      </c>
      <c r="BN1096">
        <v>8</v>
      </c>
      <c r="BO1096">
        <v>8</v>
      </c>
      <c r="BP1096">
        <v>0</v>
      </c>
      <c r="BQ1096" t="str">
        <f>"7:00 AM"</f>
        <v>7:00 AM</v>
      </c>
      <c r="BR1096" t="str">
        <f>"4:00 PM"</f>
        <v>4:00 PM</v>
      </c>
      <c r="BS1096" t="s">
        <v>120</v>
      </c>
      <c r="BT1096">
        <v>0</v>
      </c>
      <c r="BU1096">
        <v>0</v>
      </c>
      <c r="BV1096" t="s">
        <v>113</v>
      </c>
      <c r="BW1096">
        <v>0</v>
      </c>
      <c r="BX1096" s="2" t="s">
        <v>12726</v>
      </c>
      <c r="BY1096" t="s">
        <v>12721</v>
      </c>
      <c r="CA1096" t="s">
        <v>12722</v>
      </c>
      <c r="CB1096" t="s">
        <v>541</v>
      </c>
      <c r="CC1096" s="3">
        <v>70420</v>
      </c>
      <c r="CD1096" t="s">
        <v>3476</v>
      </c>
      <c r="CE1096" t="s">
        <v>3477</v>
      </c>
      <c r="CF1096" s="4">
        <v>12.7</v>
      </c>
      <c r="CH1096" s="4">
        <v>19.05</v>
      </c>
      <c r="CJ1096" t="s">
        <v>123</v>
      </c>
      <c r="CK1096" t="s">
        <v>12727</v>
      </c>
      <c r="CL1096" t="s">
        <v>12728</v>
      </c>
      <c r="CO1096" t="s">
        <v>124</v>
      </c>
      <c r="CP1096" t="s">
        <v>121</v>
      </c>
      <c r="CQ1096" t="s">
        <v>121</v>
      </c>
      <c r="CR1096" t="s">
        <v>121</v>
      </c>
      <c r="CS1096" t="s">
        <v>121</v>
      </c>
      <c r="CT1096" t="s">
        <v>121</v>
      </c>
      <c r="CU1096" t="s">
        <v>121</v>
      </c>
      <c r="CV1096" t="s">
        <v>12729</v>
      </c>
      <c r="CW1096" t="str">
        <f>"19853739139"</f>
        <v>19853739139</v>
      </c>
      <c r="CX1096" t="s">
        <v>12730</v>
      </c>
      <c r="CY1096" t="s">
        <v>124</v>
      </c>
      <c r="CZ1096" t="s">
        <v>126</v>
      </c>
      <c r="DA1096" t="s">
        <v>113</v>
      </c>
      <c r="DB1096" t="s">
        <v>113</v>
      </c>
      <c r="DC1096" t="s">
        <v>121</v>
      </c>
      <c r="DD1096" t="s">
        <v>113</v>
      </c>
    </row>
    <row r="1097" spans="1:113" ht="15" customHeight="1" x14ac:dyDescent="0.25">
      <c r="A1097" t="s">
        <v>12092</v>
      </c>
      <c r="B1097" t="s">
        <v>835</v>
      </c>
      <c r="C1097" s="1">
        <v>44154.475632407404</v>
      </c>
      <c r="D1097" s="1">
        <v>44185</v>
      </c>
      <c r="E1097" t="s">
        <v>113</v>
      </c>
      <c r="F1097" t="s">
        <v>12093</v>
      </c>
      <c r="G1097" t="s">
        <v>12848</v>
      </c>
      <c r="H1097" t="s">
        <v>6955</v>
      </c>
      <c r="I1097">
        <v>4</v>
      </c>
      <c r="K1097" s="1">
        <v>44242</v>
      </c>
      <c r="L1097" s="1">
        <v>44484</v>
      </c>
      <c r="O1097" t="s">
        <v>132</v>
      </c>
      <c r="P1097" t="s">
        <v>12094</v>
      </c>
      <c r="Q1097" t="s">
        <v>12095</v>
      </c>
      <c r="R1097" t="s">
        <v>12096</v>
      </c>
      <c r="T1097" t="s">
        <v>8465</v>
      </c>
      <c r="U1097" t="s">
        <v>3304</v>
      </c>
      <c r="V1097" s="3">
        <v>82414</v>
      </c>
      <c r="W1097" t="s">
        <v>117</v>
      </c>
      <c r="Y1097">
        <v>13072504420</v>
      </c>
      <c r="AA1097">
        <v>722511</v>
      </c>
      <c r="AB1097" t="s">
        <v>12097</v>
      </c>
      <c r="AC1097" t="s">
        <v>12098</v>
      </c>
      <c r="AE1097" t="s">
        <v>263</v>
      </c>
      <c r="AF1097" t="s">
        <v>12099</v>
      </c>
      <c r="AH1097" t="s">
        <v>8465</v>
      </c>
      <c r="AI1097" t="s">
        <v>3304</v>
      </c>
      <c r="AJ1097" s="3">
        <v>82414</v>
      </c>
      <c r="AK1097" t="s">
        <v>117</v>
      </c>
      <c r="AM1097">
        <v>13072504420</v>
      </c>
      <c r="AO1097" t="s">
        <v>12100</v>
      </c>
      <c r="AP1097" t="s">
        <v>239</v>
      </c>
      <c r="AQ1097" t="s">
        <v>7663</v>
      </c>
      <c r="AR1097" t="s">
        <v>1014</v>
      </c>
      <c r="AT1097" t="s">
        <v>7664</v>
      </c>
      <c r="AV1097" t="s">
        <v>7665</v>
      </c>
      <c r="AW1097" t="s">
        <v>234</v>
      </c>
      <c r="AX1097" s="3">
        <v>33812</v>
      </c>
      <c r="AY1097" t="s">
        <v>117</v>
      </c>
      <c r="BA1097">
        <v>16059402521</v>
      </c>
      <c r="BC1097" t="s">
        <v>7666</v>
      </c>
      <c r="BD1097" t="s">
        <v>12101</v>
      </c>
      <c r="BG1097" t="s">
        <v>3304</v>
      </c>
      <c r="BH1097" s="1">
        <v>44153.791666666664</v>
      </c>
      <c r="BI1097">
        <v>40</v>
      </c>
      <c r="BJ1097">
        <v>0</v>
      </c>
      <c r="BK1097">
        <v>8</v>
      </c>
      <c r="BL1097">
        <v>8</v>
      </c>
      <c r="BM1097">
        <v>8</v>
      </c>
      <c r="BN1097">
        <v>8</v>
      </c>
      <c r="BO1097">
        <v>8</v>
      </c>
      <c r="BP1097">
        <v>0</v>
      </c>
      <c r="BQ1097" t="str">
        <f>"7:00 AM"</f>
        <v>7:00 AM</v>
      </c>
      <c r="BR1097" t="str">
        <f>"10:00 PM"</f>
        <v>10:00 PM</v>
      </c>
      <c r="BS1097" t="s">
        <v>120</v>
      </c>
      <c r="BT1097">
        <v>0</v>
      </c>
      <c r="BU1097">
        <v>0</v>
      </c>
      <c r="BV1097" t="s">
        <v>113</v>
      </c>
      <c r="BW1097">
        <v>0</v>
      </c>
      <c r="BX1097" t="s">
        <v>12102</v>
      </c>
      <c r="BY1097" t="s">
        <v>12096</v>
      </c>
      <c r="CA1097" t="s">
        <v>8465</v>
      </c>
      <c r="CB1097" t="s">
        <v>3304</v>
      </c>
      <c r="CC1097" s="3">
        <v>82414</v>
      </c>
      <c r="CD1097" t="s">
        <v>12103</v>
      </c>
      <c r="CE1097" t="s">
        <v>3312</v>
      </c>
      <c r="CF1097" s="4">
        <v>14.12</v>
      </c>
      <c r="CG1097" s="4">
        <v>14.12</v>
      </c>
      <c r="CH1097" s="4">
        <v>21.18</v>
      </c>
      <c r="CI1097" s="4">
        <v>21.18</v>
      </c>
      <c r="CJ1097" t="s">
        <v>123</v>
      </c>
      <c r="CL1097" t="s">
        <v>12104</v>
      </c>
      <c r="CO1097" t="s">
        <v>124</v>
      </c>
      <c r="CP1097" t="s">
        <v>113</v>
      </c>
      <c r="CQ1097" t="s">
        <v>121</v>
      </c>
      <c r="CR1097" t="s">
        <v>121</v>
      </c>
      <c r="CS1097" t="s">
        <v>113</v>
      </c>
      <c r="CT1097" t="s">
        <v>121</v>
      </c>
      <c r="CU1097" t="s">
        <v>113</v>
      </c>
      <c r="CV1097" t="s">
        <v>12105</v>
      </c>
      <c r="CW1097" t="str">
        <f>"13072504420"</f>
        <v>13072504420</v>
      </c>
      <c r="CX1097" t="s">
        <v>12106</v>
      </c>
      <c r="CY1097" t="s">
        <v>124</v>
      </c>
      <c r="CZ1097" t="s">
        <v>126</v>
      </c>
      <c r="DA1097" t="s">
        <v>113</v>
      </c>
      <c r="DB1097" t="s">
        <v>113</v>
      </c>
      <c r="DC1097" t="s">
        <v>121</v>
      </c>
      <c r="DD1097" t="s">
        <v>113</v>
      </c>
    </row>
    <row r="1098" spans="1:113" ht="15" customHeight="1" x14ac:dyDescent="0.25">
      <c r="A1098" t="s">
        <v>6059</v>
      </c>
      <c r="B1098" t="s">
        <v>129</v>
      </c>
      <c r="C1098" s="1">
        <v>44154.628975347223</v>
      </c>
      <c r="D1098" s="1">
        <v>44188</v>
      </c>
      <c r="E1098" t="s">
        <v>121</v>
      </c>
      <c r="F1098" t="s">
        <v>587</v>
      </c>
      <c r="G1098" t="s">
        <v>12786</v>
      </c>
      <c r="H1098" t="s">
        <v>131</v>
      </c>
      <c r="I1098">
        <v>14</v>
      </c>
      <c r="J1098">
        <v>14</v>
      </c>
      <c r="K1098" s="1">
        <v>44242</v>
      </c>
      <c r="L1098" s="1">
        <v>44514</v>
      </c>
      <c r="M1098" s="1">
        <v>44242</v>
      </c>
      <c r="N1098" s="1">
        <v>44514</v>
      </c>
      <c r="O1098" t="s">
        <v>115</v>
      </c>
      <c r="P1098" t="s">
        <v>6060</v>
      </c>
      <c r="R1098" t="s">
        <v>6061</v>
      </c>
      <c r="T1098" t="s">
        <v>1255</v>
      </c>
      <c r="U1098" t="s">
        <v>541</v>
      </c>
      <c r="V1098" s="3">
        <v>70817</v>
      </c>
      <c r="W1098" t="s">
        <v>117</v>
      </c>
      <c r="Y1098">
        <v>12257563905</v>
      </c>
      <c r="AA1098">
        <v>56173</v>
      </c>
      <c r="AB1098" t="s">
        <v>6062</v>
      </c>
      <c r="AC1098" t="s">
        <v>3158</v>
      </c>
      <c r="AE1098" t="s">
        <v>161</v>
      </c>
      <c r="AF1098" t="s">
        <v>6061</v>
      </c>
      <c r="AH1098" t="s">
        <v>1255</v>
      </c>
      <c r="AI1098" t="s">
        <v>541</v>
      </c>
      <c r="AJ1098" s="3">
        <v>70817</v>
      </c>
      <c r="AK1098" t="s">
        <v>117</v>
      </c>
      <c r="AM1098">
        <v>12257563905</v>
      </c>
      <c r="AO1098" t="s">
        <v>6063</v>
      </c>
      <c r="AP1098" t="s">
        <v>239</v>
      </c>
      <c r="AQ1098" t="s">
        <v>1082</v>
      </c>
      <c r="AR1098" t="s">
        <v>1083</v>
      </c>
      <c r="AT1098" t="s">
        <v>1084</v>
      </c>
      <c r="AV1098" t="s">
        <v>1085</v>
      </c>
      <c r="AW1098" t="s">
        <v>158</v>
      </c>
      <c r="AX1098" s="3">
        <v>75098</v>
      </c>
      <c r="AY1098" t="s">
        <v>117</v>
      </c>
      <c r="BA1098">
        <v>19724424244</v>
      </c>
      <c r="BC1098" t="s">
        <v>1086</v>
      </c>
      <c r="BD1098" t="s">
        <v>1087</v>
      </c>
      <c r="BG1098" t="s">
        <v>541</v>
      </c>
      <c r="BH1098" s="1">
        <v>44153.791666666664</v>
      </c>
      <c r="BI1098">
        <v>40</v>
      </c>
      <c r="BJ1098">
        <v>0</v>
      </c>
      <c r="BK1098">
        <v>8</v>
      </c>
      <c r="BL1098">
        <v>8</v>
      </c>
      <c r="BM1098">
        <v>8</v>
      </c>
      <c r="BN1098">
        <v>8</v>
      </c>
      <c r="BO1098">
        <v>8</v>
      </c>
      <c r="BP1098">
        <v>0</v>
      </c>
      <c r="BQ1098" t="str">
        <f>"8:00 AM"</f>
        <v>8:00 AM</v>
      </c>
      <c r="BR1098" t="str">
        <f>"5:00 PM"</f>
        <v>5:00 PM</v>
      </c>
      <c r="BS1098" t="s">
        <v>120</v>
      </c>
      <c r="BT1098">
        <v>0</v>
      </c>
      <c r="BU1098">
        <v>0</v>
      </c>
      <c r="BV1098" t="s">
        <v>113</v>
      </c>
      <c r="BW1098">
        <v>0</v>
      </c>
      <c r="BX1098" t="s">
        <v>1088</v>
      </c>
      <c r="BY1098" t="s">
        <v>6061</v>
      </c>
      <c r="CA1098" t="s">
        <v>1255</v>
      </c>
      <c r="CB1098" t="s">
        <v>541</v>
      </c>
      <c r="CC1098" s="3">
        <v>70817</v>
      </c>
      <c r="CD1098" t="s">
        <v>1265</v>
      </c>
      <c r="CE1098" t="s">
        <v>1266</v>
      </c>
      <c r="CF1098" s="4">
        <v>14.59</v>
      </c>
      <c r="CG1098" s="4">
        <v>15</v>
      </c>
      <c r="CH1098" s="4">
        <v>21.89</v>
      </c>
      <c r="CI1098" s="4">
        <v>22.5</v>
      </c>
      <c r="CJ1098" t="s">
        <v>123</v>
      </c>
      <c r="CK1098" t="s">
        <v>1862</v>
      </c>
      <c r="CL1098" t="s">
        <v>6064</v>
      </c>
      <c r="CO1098" t="s">
        <v>124</v>
      </c>
      <c r="CP1098" t="s">
        <v>121</v>
      </c>
      <c r="CQ1098" t="s">
        <v>121</v>
      </c>
      <c r="CR1098" t="s">
        <v>121</v>
      </c>
      <c r="CS1098" t="s">
        <v>121</v>
      </c>
      <c r="CT1098" t="s">
        <v>121</v>
      </c>
      <c r="CU1098" t="s">
        <v>113</v>
      </c>
      <c r="CV1098" t="s">
        <v>170</v>
      </c>
      <c r="CW1098" t="str">
        <f>"12257563905"</f>
        <v>12257563905</v>
      </c>
      <c r="CX1098" t="s">
        <v>124</v>
      </c>
      <c r="CY1098" t="s">
        <v>4496</v>
      </c>
      <c r="CZ1098" t="s">
        <v>126</v>
      </c>
      <c r="DA1098" t="s">
        <v>113</v>
      </c>
      <c r="DB1098" t="s">
        <v>113</v>
      </c>
      <c r="DC1098" t="s">
        <v>121</v>
      </c>
      <c r="DD1098" t="s">
        <v>113</v>
      </c>
    </row>
    <row r="1099" spans="1:113" ht="15" customHeight="1" x14ac:dyDescent="0.25">
      <c r="A1099" t="s">
        <v>8925</v>
      </c>
      <c r="B1099" t="s">
        <v>129</v>
      </c>
      <c r="C1099" s="1">
        <v>44154.653084606478</v>
      </c>
      <c r="D1099" s="1">
        <v>44186</v>
      </c>
      <c r="E1099" t="s">
        <v>121</v>
      </c>
      <c r="F1099" t="s">
        <v>4473</v>
      </c>
      <c r="G1099" t="s">
        <v>12820</v>
      </c>
      <c r="H1099" t="s">
        <v>2316</v>
      </c>
      <c r="I1099">
        <v>10</v>
      </c>
      <c r="J1099">
        <v>10</v>
      </c>
      <c r="K1099" s="1">
        <v>44229</v>
      </c>
      <c r="L1099" s="1">
        <v>44479</v>
      </c>
      <c r="M1099" s="1">
        <v>44229</v>
      </c>
      <c r="N1099" s="1">
        <v>44479</v>
      </c>
      <c r="O1099" t="s">
        <v>132</v>
      </c>
      <c r="P1099" t="s">
        <v>8347</v>
      </c>
      <c r="R1099" t="s">
        <v>8348</v>
      </c>
      <c r="S1099" t="s">
        <v>2987</v>
      </c>
      <c r="T1099" t="s">
        <v>2330</v>
      </c>
      <c r="U1099" t="s">
        <v>1161</v>
      </c>
      <c r="V1099" s="3">
        <v>98199</v>
      </c>
      <c r="W1099" t="s">
        <v>117</v>
      </c>
      <c r="Y1099">
        <v>12062810988</v>
      </c>
      <c r="AA1099">
        <v>3117</v>
      </c>
      <c r="AB1099" t="s">
        <v>8926</v>
      </c>
      <c r="AC1099" t="s">
        <v>268</v>
      </c>
      <c r="AE1099" t="s">
        <v>2598</v>
      </c>
      <c r="AF1099" t="s">
        <v>8927</v>
      </c>
      <c r="AH1099" t="s">
        <v>2330</v>
      </c>
      <c r="AI1099" t="s">
        <v>1161</v>
      </c>
      <c r="AJ1099" s="3">
        <v>98199</v>
      </c>
      <c r="AK1099" t="s">
        <v>117</v>
      </c>
      <c r="AM1099">
        <v>12062810988</v>
      </c>
      <c r="AO1099" t="s">
        <v>8352</v>
      </c>
      <c r="AP1099" t="s">
        <v>141</v>
      </c>
      <c r="AQ1099" t="s">
        <v>2095</v>
      </c>
      <c r="AR1099" t="s">
        <v>2096</v>
      </c>
      <c r="AS1099" t="s">
        <v>2097</v>
      </c>
      <c r="AT1099" t="s">
        <v>2098</v>
      </c>
      <c r="AV1099" t="s">
        <v>2099</v>
      </c>
      <c r="AW1099" t="s">
        <v>1200</v>
      </c>
      <c r="AX1099" s="3">
        <v>21117</v>
      </c>
      <c r="AY1099" t="s">
        <v>117</v>
      </c>
      <c r="BA1099">
        <v>14435014240</v>
      </c>
      <c r="BC1099" t="s">
        <v>2100</v>
      </c>
      <c r="BD1099" t="s">
        <v>8928</v>
      </c>
      <c r="BE1099" t="s">
        <v>716</v>
      </c>
      <c r="BF1099" t="s">
        <v>8929</v>
      </c>
      <c r="BG1099" t="s">
        <v>2103</v>
      </c>
      <c r="BH1099" s="1">
        <v>44153.791666666664</v>
      </c>
      <c r="BI1099">
        <v>40</v>
      </c>
      <c r="BJ1099">
        <v>5</v>
      </c>
      <c r="BK1099">
        <v>5</v>
      </c>
      <c r="BL1099">
        <v>6</v>
      </c>
      <c r="BM1099">
        <v>6</v>
      </c>
      <c r="BN1099">
        <v>6</v>
      </c>
      <c r="BO1099">
        <v>6</v>
      </c>
      <c r="BP1099">
        <v>6</v>
      </c>
      <c r="BQ1099" t="str">
        <f>"6:00 AM"</f>
        <v>6:00 AM</v>
      </c>
      <c r="BR1099" t="str">
        <f>"12:00 AM"</f>
        <v>12:00 AM</v>
      </c>
      <c r="BS1099" t="s">
        <v>120</v>
      </c>
      <c r="BT1099">
        <v>0</v>
      </c>
      <c r="BU1099">
        <v>3</v>
      </c>
      <c r="BV1099" t="s">
        <v>113</v>
      </c>
      <c r="BW1099">
        <v>0</v>
      </c>
      <c r="BX1099" t="s">
        <v>8930</v>
      </c>
      <c r="BY1099" t="s">
        <v>8355</v>
      </c>
      <c r="CA1099" t="s">
        <v>2106</v>
      </c>
      <c r="CB1099" t="s">
        <v>2103</v>
      </c>
      <c r="CC1099" s="3">
        <v>99692</v>
      </c>
      <c r="CD1099" t="s">
        <v>2107</v>
      </c>
      <c r="CE1099" t="s">
        <v>2108</v>
      </c>
      <c r="CF1099" s="4">
        <v>18.579999999999998</v>
      </c>
      <c r="CH1099" s="4">
        <v>27.87</v>
      </c>
      <c r="CJ1099" t="s">
        <v>123</v>
      </c>
      <c r="CK1099" t="s">
        <v>8931</v>
      </c>
      <c r="CL1099" t="s">
        <v>8932</v>
      </c>
      <c r="CO1099" t="s">
        <v>124</v>
      </c>
      <c r="CP1099" t="s">
        <v>121</v>
      </c>
      <c r="CQ1099" t="s">
        <v>121</v>
      </c>
      <c r="CR1099" t="s">
        <v>121</v>
      </c>
      <c r="CS1099" t="s">
        <v>113</v>
      </c>
      <c r="CT1099" t="s">
        <v>121</v>
      </c>
      <c r="CU1099" t="s">
        <v>121</v>
      </c>
      <c r="CV1099" t="s">
        <v>8933</v>
      </c>
      <c r="CW1099" t="str">
        <f>"14439736810"</f>
        <v>14439736810</v>
      </c>
      <c r="CX1099" t="s">
        <v>2112</v>
      </c>
      <c r="CY1099" t="s">
        <v>124</v>
      </c>
      <c r="CZ1099" t="s">
        <v>126</v>
      </c>
      <c r="DA1099" t="s">
        <v>113</v>
      </c>
      <c r="DB1099" t="s">
        <v>121</v>
      </c>
      <c r="DC1099" t="s">
        <v>121</v>
      </c>
      <c r="DD1099" t="s">
        <v>113</v>
      </c>
    </row>
    <row r="1100" spans="1:113" ht="15" customHeight="1" x14ac:dyDescent="0.25">
      <c r="A1100" t="s">
        <v>8100</v>
      </c>
      <c r="B1100" t="s">
        <v>129</v>
      </c>
      <c r="C1100" s="1">
        <v>44154.77660902778</v>
      </c>
      <c r="D1100" s="1">
        <v>44181</v>
      </c>
      <c r="E1100" t="s">
        <v>121</v>
      </c>
      <c r="F1100" t="s">
        <v>587</v>
      </c>
      <c r="G1100" t="s">
        <v>12786</v>
      </c>
      <c r="H1100" t="s">
        <v>131</v>
      </c>
      <c r="I1100">
        <v>6</v>
      </c>
      <c r="J1100">
        <v>6</v>
      </c>
      <c r="K1100" s="1">
        <v>44242</v>
      </c>
      <c r="L1100" s="1">
        <v>44544</v>
      </c>
      <c r="M1100" s="1">
        <v>44242</v>
      </c>
      <c r="N1100" s="1">
        <v>44544</v>
      </c>
      <c r="O1100" t="s">
        <v>115</v>
      </c>
      <c r="P1100" t="s">
        <v>8101</v>
      </c>
      <c r="R1100" t="s">
        <v>8102</v>
      </c>
      <c r="T1100" t="s">
        <v>5141</v>
      </c>
      <c r="U1100" t="s">
        <v>541</v>
      </c>
      <c r="V1100" s="3">
        <v>70507</v>
      </c>
      <c r="W1100" t="s">
        <v>117</v>
      </c>
      <c r="Y1100">
        <v>13378861125</v>
      </c>
      <c r="AA1100">
        <v>56173</v>
      </c>
      <c r="AB1100" t="s">
        <v>8103</v>
      </c>
      <c r="AC1100" t="s">
        <v>8104</v>
      </c>
      <c r="AE1100" t="s">
        <v>161</v>
      </c>
      <c r="AF1100" t="s">
        <v>8102</v>
      </c>
      <c r="AH1100" t="s">
        <v>5141</v>
      </c>
      <c r="AI1100" t="s">
        <v>541</v>
      </c>
      <c r="AJ1100" s="3">
        <v>70507</v>
      </c>
      <c r="AK1100" t="s">
        <v>117</v>
      </c>
      <c r="AM1100">
        <v>13378861125</v>
      </c>
      <c r="AO1100" t="s">
        <v>517</v>
      </c>
      <c r="AP1100" t="s">
        <v>239</v>
      </c>
      <c r="AQ1100" t="s">
        <v>1258</v>
      </c>
      <c r="AR1100" t="s">
        <v>164</v>
      </c>
      <c r="AS1100" t="s">
        <v>972</v>
      </c>
      <c r="AT1100" t="s">
        <v>1259</v>
      </c>
      <c r="AU1100" t="s">
        <v>1260</v>
      </c>
      <c r="AV1100" t="s">
        <v>329</v>
      </c>
      <c r="AW1100" t="s">
        <v>158</v>
      </c>
      <c r="AX1100" s="3">
        <v>75231</v>
      </c>
      <c r="AY1100" t="s">
        <v>117</v>
      </c>
      <c r="BA1100">
        <v>12145265665</v>
      </c>
      <c r="BC1100" t="s">
        <v>1261</v>
      </c>
      <c r="BD1100" t="s">
        <v>1262</v>
      </c>
      <c r="BG1100" t="s">
        <v>541</v>
      </c>
      <c r="BH1100" s="1">
        <v>44153.791666666664</v>
      </c>
      <c r="BI1100">
        <v>40</v>
      </c>
      <c r="BJ1100">
        <v>0</v>
      </c>
      <c r="BK1100">
        <v>8</v>
      </c>
      <c r="BL1100">
        <v>8</v>
      </c>
      <c r="BM1100">
        <v>8</v>
      </c>
      <c r="BN1100">
        <v>8</v>
      </c>
      <c r="BO1100">
        <v>8</v>
      </c>
      <c r="BP1100">
        <v>0</v>
      </c>
      <c r="BQ1100" t="str">
        <f>"7:00 AM"</f>
        <v>7:00 AM</v>
      </c>
      <c r="BR1100" t="str">
        <f>"4:00 PM"</f>
        <v>4:00 PM</v>
      </c>
      <c r="BS1100" t="s">
        <v>120</v>
      </c>
      <c r="BT1100">
        <v>0</v>
      </c>
      <c r="BU1100">
        <v>0</v>
      </c>
      <c r="BV1100" t="s">
        <v>113</v>
      </c>
      <c r="BW1100">
        <v>0</v>
      </c>
      <c r="BX1100" t="s">
        <v>8105</v>
      </c>
      <c r="BY1100" t="s">
        <v>8102</v>
      </c>
      <c r="CA1100" t="s">
        <v>5141</v>
      </c>
      <c r="CB1100" t="s">
        <v>541</v>
      </c>
      <c r="CC1100" s="3">
        <v>70507</v>
      </c>
      <c r="CD1100" t="s">
        <v>5150</v>
      </c>
      <c r="CE1100" t="s">
        <v>1185</v>
      </c>
      <c r="CF1100" s="4">
        <v>13.72</v>
      </c>
      <c r="CH1100" s="4">
        <v>20.58</v>
      </c>
      <c r="CJ1100" t="s">
        <v>123</v>
      </c>
      <c r="CK1100" t="s">
        <v>1267</v>
      </c>
      <c r="CL1100" t="s">
        <v>8106</v>
      </c>
      <c r="CO1100" t="s">
        <v>124</v>
      </c>
      <c r="CP1100" t="s">
        <v>121</v>
      </c>
      <c r="CQ1100" t="s">
        <v>121</v>
      </c>
      <c r="CR1100" t="s">
        <v>121</v>
      </c>
      <c r="CS1100" t="s">
        <v>121</v>
      </c>
      <c r="CT1100" t="s">
        <v>121</v>
      </c>
      <c r="CU1100" t="s">
        <v>113</v>
      </c>
      <c r="CV1100" t="s">
        <v>517</v>
      </c>
      <c r="CW1100" t="str">
        <f>"13378861127"</f>
        <v>13378861127</v>
      </c>
      <c r="CX1100" t="s">
        <v>124</v>
      </c>
      <c r="CY1100" t="s">
        <v>1133</v>
      </c>
      <c r="CZ1100" t="s">
        <v>126</v>
      </c>
      <c r="DA1100" t="s">
        <v>113</v>
      </c>
      <c r="DB1100" t="s">
        <v>113</v>
      </c>
      <c r="DC1100" t="s">
        <v>121</v>
      </c>
      <c r="DD1100" t="s">
        <v>113</v>
      </c>
      <c r="DE1100" t="s">
        <v>1271</v>
      </c>
      <c r="DF1100" t="s">
        <v>1272</v>
      </c>
      <c r="DH1100" t="s">
        <v>1262</v>
      </c>
      <c r="DI1100" t="s">
        <v>1261</v>
      </c>
    </row>
    <row r="1101" spans="1:113" ht="15" customHeight="1" x14ac:dyDescent="0.25">
      <c r="A1101" t="s">
        <v>5281</v>
      </c>
      <c r="B1101" t="s">
        <v>852</v>
      </c>
      <c r="C1101" s="1">
        <v>44155.500925115739</v>
      </c>
      <c r="D1101" s="1">
        <v>44188</v>
      </c>
      <c r="E1101" t="s">
        <v>113</v>
      </c>
      <c r="F1101" t="s">
        <v>5282</v>
      </c>
      <c r="G1101" t="s">
        <v>12841</v>
      </c>
      <c r="H1101" t="s">
        <v>5283</v>
      </c>
      <c r="I1101">
        <v>6</v>
      </c>
      <c r="K1101" s="1">
        <v>44235</v>
      </c>
      <c r="L1101" s="1">
        <v>44526</v>
      </c>
      <c r="O1101" t="s">
        <v>1408</v>
      </c>
      <c r="P1101" t="s">
        <v>5284</v>
      </c>
      <c r="R1101" t="s">
        <v>5285</v>
      </c>
      <c r="T1101" t="s">
        <v>5286</v>
      </c>
      <c r="U1101" t="s">
        <v>1621</v>
      </c>
      <c r="V1101" s="3">
        <v>58228</v>
      </c>
      <c r="W1101" t="s">
        <v>117</v>
      </c>
      <c r="Y1101">
        <v>17015948166</v>
      </c>
      <c r="AA1101">
        <v>238310</v>
      </c>
      <c r="AB1101" t="s">
        <v>5287</v>
      </c>
      <c r="AC1101" t="s">
        <v>773</v>
      </c>
      <c r="AE1101" t="s">
        <v>119</v>
      </c>
      <c r="AF1101" t="s">
        <v>5285</v>
      </c>
      <c r="AH1101" t="s">
        <v>5286</v>
      </c>
      <c r="AI1101" t="s">
        <v>1621</v>
      </c>
      <c r="AJ1101" s="3">
        <v>58228</v>
      </c>
      <c r="AK1101" t="s">
        <v>117</v>
      </c>
      <c r="AM1101">
        <v>17015948166</v>
      </c>
      <c r="AO1101" t="s">
        <v>5288</v>
      </c>
      <c r="BG1101" t="s">
        <v>1621</v>
      </c>
      <c r="BH1101" s="1">
        <v>44153.791666666664</v>
      </c>
      <c r="BI1101">
        <v>50</v>
      </c>
      <c r="BJ1101">
        <v>0</v>
      </c>
      <c r="BK1101">
        <v>10</v>
      </c>
      <c r="BL1101">
        <v>10</v>
      </c>
      <c r="BM1101">
        <v>10</v>
      </c>
      <c r="BN1101">
        <v>10</v>
      </c>
      <c r="BO1101">
        <v>10</v>
      </c>
      <c r="BP1101">
        <v>0</v>
      </c>
      <c r="BQ1101" t="str">
        <f>"7:00 AM"</f>
        <v>7:00 AM</v>
      </c>
      <c r="BR1101" t="str">
        <f>"5:30 PM"</f>
        <v>5:30 PM</v>
      </c>
      <c r="BS1101" t="s">
        <v>120</v>
      </c>
      <c r="BT1101">
        <v>0</v>
      </c>
      <c r="BU1101">
        <v>12</v>
      </c>
      <c r="BV1101" t="s">
        <v>113</v>
      </c>
      <c r="BW1101">
        <v>0</v>
      </c>
      <c r="BX1101" t="s">
        <v>5289</v>
      </c>
      <c r="BY1101" t="s">
        <v>5285</v>
      </c>
      <c r="CA1101" t="s">
        <v>5286</v>
      </c>
      <c r="CB1101" t="s">
        <v>1621</v>
      </c>
      <c r="CC1101" s="3">
        <v>58228</v>
      </c>
      <c r="CD1101" t="s">
        <v>5290</v>
      </c>
      <c r="CE1101" t="s">
        <v>5291</v>
      </c>
      <c r="CF1101" s="4">
        <v>22.15</v>
      </c>
      <c r="CG1101" s="4">
        <v>25</v>
      </c>
      <c r="CH1101" s="4">
        <v>33.229999999999997</v>
      </c>
      <c r="CI1101" s="4">
        <v>37.5</v>
      </c>
      <c r="CJ1101" t="s">
        <v>123</v>
      </c>
      <c r="CL1101" t="s">
        <v>5292</v>
      </c>
      <c r="CO1101" t="s">
        <v>124</v>
      </c>
      <c r="CP1101" t="s">
        <v>121</v>
      </c>
      <c r="CQ1101" t="s">
        <v>121</v>
      </c>
      <c r="CR1101" t="s">
        <v>121</v>
      </c>
      <c r="CS1101" t="s">
        <v>121</v>
      </c>
      <c r="CT1101" t="s">
        <v>121</v>
      </c>
      <c r="CU1101" t="s">
        <v>121</v>
      </c>
      <c r="CV1101" t="s">
        <v>5293</v>
      </c>
      <c r="CW1101" t="str">
        <f>"17015948166"</f>
        <v>17015948166</v>
      </c>
      <c r="CX1101" t="s">
        <v>5288</v>
      </c>
      <c r="CY1101" t="s">
        <v>124</v>
      </c>
      <c r="CZ1101" t="s">
        <v>126</v>
      </c>
      <c r="DA1101" t="s">
        <v>113</v>
      </c>
      <c r="DB1101" t="s">
        <v>113</v>
      </c>
      <c r="DC1101" t="s">
        <v>121</v>
      </c>
      <c r="DD1101" t="s">
        <v>113</v>
      </c>
    </row>
    <row r="1102" spans="1:113" ht="15" customHeight="1" x14ac:dyDescent="0.25">
      <c r="A1102" t="s">
        <v>11561</v>
      </c>
      <c r="B1102" t="s">
        <v>129</v>
      </c>
      <c r="C1102" s="1">
        <v>44156.002204861114</v>
      </c>
      <c r="D1102" s="1">
        <v>44196</v>
      </c>
      <c r="E1102" t="s">
        <v>121</v>
      </c>
      <c r="F1102" t="s">
        <v>587</v>
      </c>
      <c r="G1102" t="s">
        <v>12786</v>
      </c>
      <c r="H1102" t="s">
        <v>131</v>
      </c>
      <c r="I1102">
        <v>35</v>
      </c>
      <c r="J1102">
        <v>35</v>
      </c>
      <c r="K1102" s="1">
        <v>44246</v>
      </c>
      <c r="L1102" s="1">
        <v>44515</v>
      </c>
      <c r="M1102" s="1">
        <v>44246</v>
      </c>
      <c r="N1102" s="1">
        <v>44515</v>
      </c>
      <c r="O1102" t="s">
        <v>115</v>
      </c>
      <c r="P1102" t="s">
        <v>11562</v>
      </c>
      <c r="R1102" t="s">
        <v>11563</v>
      </c>
      <c r="T1102" t="s">
        <v>11564</v>
      </c>
      <c r="U1102" t="s">
        <v>522</v>
      </c>
      <c r="V1102" s="3">
        <v>73034</v>
      </c>
      <c r="W1102" t="s">
        <v>117</v>
      </c>
      <c r="Y1102">
        <v>14058448908</v>
      </c>
      <c r="AA1102">
        <v>56173</v>
      </c>
      <c r="AB1102" t="s">
        <v>11565</v>
      </c>
      <c r="AC1102" t="s">
        <v>1935</v>
      </c>
      <c r="AD1102" t="s">
        <v>308</v>
      </c>
      <c r="AE1102" t="s">
        <v>2744</v>
      </c>
      <c r="AF1102" t="s">
        <v>11563</v>
      </c>
      <c r="AH1102" t="s">
        <v>11564</v>
      </c>
      <c r="AI1102" t="s">
        <v>522</v>
      </c>
      <c r="AJ1102" s="3">
        <v>73034</v>
      </c>
      <c r="AK1102" t="s">
        <v>117</v>
      </c>
      <c r="AM1102">
        <v>14058448908</v>
      </c>
      <c r="AO1102" t="s">
        <v>11566</v>
      </c>
      <c r="AP1102" t="s">
        <v>239</v>
      </c>
      <c r="AQ1102" t="s">
        <v>1031</v>
      </c>
      <c r="AR1102" t="s">
        <v>1032</v>
      </c>
      <c r="AS1102" t="s">
        <v>1033</v>
      </c>
      <c r="AT1102" t="s">
        <v>1034</v>
      </c>
      <c r="AU1102" t="s">
        <v>1035</v>
      </c>
      <c r="AV1102" t="s">
        <v>1036</v>
      </c>
      <c r="AW1102" t="s">
        <v>158</v>
      </c>
      <c r="AX1102" s="3">
        <v>75033</v>
      </c>
      <c r="AY1102" t="s">
        <v>117</v>
      </c>
      <c r="BA1102">
        <v>19727789690</v>
      </c>
      <c r="BC1102" t="s">
        <v>2700</v>
      </c>
      <c r="BD1102" t="s">
        <v>1038</v>
      </c>
      <c r="BG1102" t="s">
        <v>522</v>
      </c>
      <c r="BH1102" s="1">
        <v>44155.791666666664</v>
      </c>
      <c r="BI1102">
        <v>40</v>
      </c>
      <c r="BJ1102">
        <v>0</v>
      </c>
      <c r="BK1102">
        <v>8</v>
      </c>
      <c r="BL1102">
        <v>8</v>
      </c>
      <c r="BM1102">
        <v>8</v>
      </c>
      <c r="BN1102">
        <v>8</v>
      </c>
      <c r="BO1102">
        <v>8</v>
      </c>
      <c r="BP1102">
        <v>0</v>
      </c>
      <c r="BQ1102" t="str">
        <f>"8:00 AM"</f>
        <v>8:00 AM</v>
      </c>
      <c r="BR1102" t="str">
        <f>"5:00 PM"</f>
        <v>5:00 PM</v>
      </c>
      <c r="BS1102" t="s">
        <v>120</v>
      </c>
      <c r="BT1102">
        <v>0</v>
      </c>
      <c r="BU1102">
        <v>0</v>
      </c>
      <c r="BV1102" t="s">
        <v>113</v>
      </c>
      <c r="BW1102">
        <v>0</v>
      </c>
      <c r="BX1102" t="s">
        <v>11567</v>
      </c>
      <c r="BY1102" t="s">
        <v>11568</v>
      </c>
      <c r="CA1102" t="s">
        <v>2703</v>
      </c>
      <c r="CB1102" t="s">
        <v>522</v>
      </c>
      <c r="CC1102" s="3">
        <v>73034</v>
      </c>
      <c r="CD1102" t="s">
        <v>11569</v>
      </c>
      <c r="CE1102" t="s">
        <v>1769</v>
      </c>
      <c r="CF1102" s="4">
        <v>13.92</v>
      </c>
      <c r="CG1102" s="4">
        <v>13.92</v>
      </c>
      <c r="CH1102" s="4">
        <v>20.88</v>
      </c>
      <c r="CI1102" s="4">
        <v>20.88</v>
      </c>
      <c r="CJ1102" t="s">
        <v>123</v>
      </c>
      <c r="CK1102" t="s">
        <v>2704</v>
      </c>
      <c r="CL1102" t="s">
        <v>11570</v>
      </c>
      <c r="CO1102" t="s">
        <v>124</v>
      </c>
      <c r="CP1102" t="s">
        <v>121</v>
      </c>
      <c r="CQ1102" t="s">
        <v>121</v>
      </c>
      <c r="CR1102" t="s">
        <v>121</v>
      </c>
      <c r="CS1102" t="s">
        <v>121</v>
      </c>
      <c r="CT1102" t="s">
        <v>121</v>
      </c>
      <c r="CU1102" t="s">
        <v>121</v>
      </c>
      <c r="CV1102" t="s">
        <v>11571</v>
      </c>
      <c r="CW1102" t="str">
        <f>"14054268850"</f>
        <v>14054268850</v>
      </c>
      <c r="CX1102" t="s">
        <v>124</v>
      </c>
      <c r="CY1102" t="s">
        <v>2707</v>
      </c>
      <c r="CZ1102" t="s">
        <v>126</v>
      </c>
      <c r="DA1102" t="s">
        <v>113</v>
      </c>
      <c r="DB1102" t="s">
        <v>121</v>
      </c>
      <c r="DC1102" t="s">
        <v>121</v>
      </c>
      <c r="DD1102" t="s">
        <v>113</v>
      </c>
    </row>
    <row r="1103" spans="1:113" ht="15" customHeight="1" x14ac:dyDescent="0.25">
      <c r="A1103" t="s">
        <v>10260</v>
      </c>
      <c r="B1103" t="s">
        <v>129</v>
      </c>
      <c r="C1103" s="1">
        <v>44156.50605196759</v>
      </c>
      <c r="D1103" s="1">
        <v>44188</v>
      </c>
      <c r="E1103" t="s">
        <v>113</v>
      </c>
      <c r="F1103" t="s">
        <v>10261</v>
      </c>
      <c r="G1103" t="s">
        <v>12787</v>
      </c>
      <c r="H1103" t="s">
        <v>176</v>
      </c>
      <c r="I1103">
        <v>10</v>
      </c>
      <c r="J1103">
        <v>10</v>
      </c>
      <c r="K1103" s="1">
        <v>44246</v>
      </c>
      <c r="L1103" s="1">
        <v>44350</v>
      </c>
      <c r="M1103" s="1">
        <v>44246</v>
      </c>
      <c r="N1103" s="1">
        <v>44350</v>
      </c>
      <c r="O1103" t="s">
        <v>132</v>
      </c>
      <c r="P1103" t="s">
        <v>10262</v>
      </c>
      <c r="R1103" t="s">
        <v>10263</v>
      </c>
      <c r="T1103" t="s">
        <v>10264</v>
      </c>
      <c r="U1103" t="s">
        <v>610</v>
      </c>
      <c r="V1103" s="3">
        <v>22980</v>
      </c>
      <c r="W1103" t="s">
        <v>117</v>
      </c>
      <c r="Y1103">
        <v>15409410067</v>
      </c>
      <c r="AA1103">
        <v>11531</v>
      </c>
      <c r="AB1103" t="s">
        <v>10265</v>
      </c>
      <c r="AC1103" t="s">
        <v>10266</v>
      </c>
      <c r="AE1103" t="s">
        <v>263</v>
      </c>
      <c r="AF1103" t="s">
        <v>10263</v>
      </c>
      <c r="AH1103" t="s">
        <v>10267</v>
      </c>
      <c r="AI1103" t="s">
        <v>610</v>
      </c>
      <c r="AJ1103" s="3">
        <v>22980</v>
      </c>
      <c r="AK1103" t="s">
        <v>117</v>
      </c>
      <c r="AM1103">
        <v>15409410067</v>
      </c>
      <c r="AO1103" t="s">
        <v>124</v>
      </c>
      <c r="AP1103" t="s">
        <v>239</v>
      </c>
      <c r="AQ1103" t="s">
        <v>756</v>
      </c>
      <c r="AR1103" t="s">
        <v>757</v>
      </c>
      <c r="AT1103" t="s">
        <v>975</v>
      </c>
      <c r="AV1103" t="s">
        <v>976</v>
      </c>
      <c r="AW1103" t="s">
        <v>610</v>
      </c>
      <c r="AX1103" s="3">
        <v>22903</v>
      </c>
      <c r="AY1103" t="s">
        <v>117</v>
      </c>
      <c r="BA1103">
        <v>14342634300</v>
      </c>
      <c r="BC1103" t="s">
        <v>1201</v>
      </c>
      <c r="BD1103" t="s">
        <v>762</v>
      </c>
      <c r="BG1103" t="s">
        <v>610</v>
      </c>
      <c r="BH1103" s="1">
        <v>44155.791666666664</v>
      </c>
      <c r="BI1103">
        <v>40</v>
      </c>
      <c r="BJ1103">
        <v>0</v>
      </c>
      <c r="BK1103">
        <v>8</v>
      </c>
      <c r="BL1103">
        <v>8</v>
      </c>
      <c r="BM1103">
        <v>8</v>
      </c>
      <c r="BN1103">
        <v>8</v>
      </c>
      <c r="BO1103">
        <v>8</v>
      </c>
      <c r="BP1103">
        <v>0</v>
      </c>
      <c r="BQ1103" t="str">
        <f>"7:00 AM"</f>
        <v>7:00 AM</v>
      </c>
      <c r="BR1103" t="str">
        <f>"4:00 PM"</f>
        <v>4:00 PM</v>
      </c>
      <c r="BS1103" t="s">
        <v>120</v>
      </c>
      <c r="BT1103">
        <v>0</v>
      </c>
      <c r="BU1103">
        <v>0</v>
      </c>
      <c r="BV1103" t="s">
        <v>113</v>
      </c>
      <c r="BW1103">
        <v>0</v>
      </c>
      <c r="BX1103" t="s">
        <v>10268</v>
      </c>
      <c r="BY1103" t="s">
        <v>10269</v>
      </c>
      <c r="CA1103" t="s">
        <v>10267</v>
      </c>
      <c r="CB1103" t="s">
        <v>610</v>
      </c>
      <c r="CC1103" s="3">
        <v>22980</v>
      </c>
      <c r="CD1103" t="s">
        <v>10270</v>
      </c>
      <c r="CE1103" t="s">
        <v>10271</v>
      </c>
      <c r="CF1103" s="4">
        <v>11.15</v>
      </c>
      <c r="CG1103" s="4">
        <v>24.98</v>
      </c>
      <c r="CH1103" s="4">
        <v>16.73</v>
      </c>
      <c r="CI1103" s="4">
        <v>37.47</v>
      </c>
      <c r="CJ1103" t="s">
        <v>123</v>
      </c>
      <c r="CL1103" t="s">
        <v>10272</v>
      </c>
      <c r="CO1103" t="s">
        <v>124</v>
      </c>
      <c r="CP1103" t="s">
        <v>121</v>
      </c>
      <c r="CQ1103" t="s">
        <v>121</v>
      </c>
      <c r="CR1103" t="s">
        <v>121</v>
      </c>
      <c r="CS1103" t="s">
        <v>121</v>
      </c>
      <c r="CT1103" t="s">
        <v>121</v>
      </c>
      <c r="CU1103" t="s">
        <v>121</v>
      </c>
      <c r="CV1103" t="s">
        <v>10273</v>
      </c>
      <c r="CW1103" t="str">
        <f>"N/A"</f>
        <v>N/A</v>
      </c>
      <c r="CX1103" t="s">
        <v>10274</v>
      </c>
      <c r="CY1103" t="s">
        <v>5243</v>
      </c>
      <c r="CZ1103" t="s">
        <v>126</v>
      </c>
      <c r="DA1103" t="s">
        <v>113</v>
      </c>
      <c r="DB1103" t="s">
        <v>121</v>
      </c>
      <c r="DC1103" t="s">
        <v>121</v>
      </c>
      <c r="DD1103" t="s">
        <v>113</v>
      </c>
      <c r="DE1103" t="s">
        <v>1080</v>
      </c>
      <c r="DF1103" t="s">
        <v>1208</v>
      </c>
      <c r="DH1103" t="s">
        <v>762</v>
      </c>
      <c r="DI1103" t="s">
        <v>1201</v>
      </c>
    </row>
    <row r="1104" spans="1:113" ht="15" customHeight="1" x14ac:dyDescent="0.25">
      <c r="A1104" t="s">
        <v>1657</v>
      </c>
      <c r="B1104" t="s">
        <v>129</v>
      </c>
      <c r="C1104" s="1">
        <v>44158.675374768522</v>
      </c>
      <c r="D1104" s="1">
        <v>44193</v>
      </c>
      <c r="E1104" t="s">
        <v>113</v>
      </c>
      <c r="F1104" t="s">
        <v>1658</v>
      </c>
      <c r="G1104" t="s">
        <v>12791</v>
      </c>
      <c r="H1104" t="s">
        <v>283</v>
      </c>
      <c r="I1104">
        <v>7</v>
      </c>
      <c r="J1104">
        <v>7</v>
      </c>
      <c r="K1104" s="1">
        <v>44242</v>
      </c>
      <c r="L1104" s="1">
        <v>44531</v>
      </c>
      <c r="M1104" s="1">
        <v>44242</v>
      </c>
      <c r="N1104" s="1">
        <v>44531</v>
      </c>
      <c r="O1104" t="s">
        <v>115</v>
      </c>
      <c r="P1104" t="s">
        <v>1659</v>
      </c>
      <c r="R1104" t="s">
        <v>1660</v>
      </c>
      <c r="T1104" t="s">
        <v>1661</v>
      </c>
      <c r="U1104" t="s">
        <v>426</v>
      </c>
      <c r="V1104" s="3">
        <v>68847</v>
      </c>
      <c r="W1104" t="s">
        <v>117</v>
      </c>
      <c r="Y1104">
        <v>13083381475</v>
      </c>
      <c r="AA1104">
        <v>72111</v>
      </c>
      <c r="AB1104" t="s">
        <v>1662</v>
      </c>
      <c r="AC1104" t="s">
        <v>1663</v>
      </c>
      <c r="AE1104" t="s">
        <v>1664</v>
      </c>
      <c r="AF1104" t="s">
        <v>1665</v>
      </c>
      <c r="AH1104" t="s">
        <v>1661</v>
      </c>
      <c r="AI1104" t="s">
        <v>426</v>
      </c>
      <c r="AJ1104" s="3">
        <v>68847</v>
      </c>
      <c r="AK1104" t="s">
        <v>117</v>
      </c>
      <c r="AM1104">
        <v>13083381475</v>
      </c>
      <c r="AO1104" t="s">
        <v>124</v>
      </c>
      <c r="AP1104" t="s">
        <v>239</v>
      </c>
      <c r="AQ1104" t="s">
        <v>1067</v>
      </c>
      <c r="AR1104" t="s">
        <v>1068</v>
      </c>
      <c r="AT1104" t="s">
        <v>520</v>
      </c>
      <c r="AV1104" t="s">
        <v>521</v>
      </c>
      <c r="AW1104" t="s">
        <v>522</v>
      </c>
      <c r="AX1104" s="3">
        <v>74132</v>
      </c>
      <c r="AY1104" t="s">
        <v>117</v>
      </c>
      <c r="AZ1104" t="s">
        <v>522</v>
      </c>
      <c r="BA1104">
        <v>19189065212</v>
      </c>
      <c r="BC1104" t="s">
        <v>1069</v>
      </c>
      <c r="BD1104" t="s">
        <v>525</v>
      </c>
      <c r="BG1104" t="s">
        <v>426</v>
      </c>
      <c r="BH1104" s="1">
        <v>44094.833333333336</v>
      </c>
      <c r="BI1104">
        <v>42</v>
      </c>
      <c r="BJ1104">
        <v>6</v>
      </c>
      <c r="BK1104">
        <v>6</v>
      </c>
      <c r="BL1104">
        <v>6</v>
      </c>
      <c r="BM1104">
        <v>6</v>
      </c>
      <c r="BN1104">
        <v>6</v>
      </c>
      <c r="BO1104">
        <v>6</v>
      </c>
      <c r="BP1104">
        <v>6</v>
      </c>
      <c r="BQ1104" t="str">
        <f>"10:00 AM"</f>
        <v>10:00 AM</v>
      </c>
      <c r="BR1104" t="str">
        <f>"4:00 PM"</f>
        <v>4:00 PM</v>
      </c>
      <c r="BS1104" t="s">
        <v>120</v>
      </c>
      <c r="BT1104">
        <v>0</v>
      </c>
      <c r="BU1104">
        <v>0</v>
      </c>
      <c r="BV1104" t="s">
        <v>113</v>
      </c>
      <c r="BW1104">
        <v>0</v>
      </c>
      <c r="BX1104" s="2" t="s">
        <v>1666</v>
      </c>
      <c r="BY1104" t="s">
        <v>1667</v>
      </c>
      <c r="CA1104" t="s">
        <v>1661</v>
      </c>
      <c r="CB1104" t="s">
        <v>426</v>
      </c>
      <c r="CC1104" s="3">
        <v>68847</v>
      </c>
      <c r="CD1104" t="s">
        <v>1668</v>
      </c>
      <c r="CE1104" t="s">
        <v>1669</v>
      </c>
      <c r="CF1104" s="4">
        <v>11.88</v>
      </c>
      <c r="CG1104" s="4">
        <v>11.88</v>
      </c>
      <c r="CH1104" s="4">
        <v>17.82</v>
      </c>
      <c r="CI1104" s="4">
        <v>17.82</v>
      </c>
      <c r="CJ1104" t="s">
        <v>123</v>
      </c>
      <c r="CK1104" t="s">
        <v>1670</v>
      </c>
      <c r="CL1104" t="s">
        <v>1671</v>
      </c>
      <c r="CO1104" t="s">
        <v>124</v>
      </c>
      <c r="CP1104" t="s">
        <v>121</v>
      </c>
      <c r="CQ1104" t="s">
        <v>113</v>
      </c>
      <c r="CR1104" t="s">
        <v>121</v>
      </c>
      <c r="CS1104" t="s">
        <v>121</v>
      </c>
      <c r="CT1104" t="s">
        <v>121</v>
      </c>
      <c r="CU1104" t="s">
        <v>113</v>
      </c>
      <c r="CV1104" t="s">
        <v>1672</v>
      </c>
      <c r="CW1104" t="str">
        <f>"13083381475"</f>
        <v>13083381475</v>
      </c>
      <c r="CX1104" t="s">
        <v>124</v>
      </c>
      <c r="CY1104" t="s">
        <v>534</v>
      </c>
      <c r="CZ1104" t="s">
        <v>126</v>
      </c>
      <c r="DA1104" t="s">
        <v>113</v>
      </c>
      <c r="DB1104" t="s">
        <v>121</v>
      </c>
      <c r="DC1104" t="s">
        <v>121</v>
      </c>
      <c r="DD1104" t="s">
        <v>113</v>
      </c>
    </row>
    <row r="1105" spans="1:113" ht="15" customHeight="1" x14ac:dyDescent="0.25">
      <c r="A1105" t="s">
        <v>12703</v>
      </c>
      <c r="B1105" t="s">
        <v>129</v>
      </c>
      <c r="C1105" s="1">
        <v>44158.677179050923</v>
      </c>
      <c r="D1105" s="1">
        <v>44193</v>
      </c>
      <c r="E1105" t="s">
        <v>113</v>
      </c>
      <c r="F1105" t="s">
        <v>587</v>
      </c>
      <c r="G1105" t="s">
        <v>12786</v>
      </c>
      <c r="H1105" t="s">
        <v>131</v>
      </c>
      <c r="I1105">
        <v>7</v>
      </c>
      <c r="J1105">
        <v>7</v>
      </c>
      <c r="K1105" s="1">
        <v>44242</v>
      </c>
      <c r="L1105" s="1">
        <v>44561</v>
      </c>
      <c r="M1105" s="1">
        <v>44242</v>
      </c>
      <c r="N1105" s="1">
        <v>44561</v>
      </c>
      <c r="O1105" t="s">
        <v>115</v>
      </c>
      <c r="P1105" t="s">
        <v>12704</v>
      </c>
      <c r="R1105" t="s">
        <v>12705</v>
      </c>
      <c r="T1105" t="s">
        <v>521</v>
      </c>
      <c r="U1105" t="s">
        <v>522</v>
      </c>
      <c r="V1105" s="3">
        <v>74137</v>
      </c>
      <c r="W1105" t="s">
        <v>117</v>
      </c>
      <c r="Y1105">
        <v>19182999409</v>
      </c>
      <c r="AA1105">
        <v>56173</v>
      </c>
      <c r="AB1105" t="s">
        <v>6015</v>
      </c>
      <c r="AC1105" t="s">
        <v>8239</v>
      </c>
      <c r="AE1105" t="s">
        <v>161</v>
      </c>
      <c r="AF1105" t="s">
        <v>12706</v>
      </c>
      <c r="AH1105" t="s">
        <v>521</v>
      </c>
      <c r="AI1105" t="s">
        <v>522</v>
      </c>
      <c r="AJ1105" s="3">
        <v>74137</v>
      </c>
      <c r="AK1105" t="s">
        <v>117</v>
      </c>
      <c r="AM1105">
        <v>19182999409</v>
      </c>
      <c r="AO1105" t="s">
        <v>124</v>
      </c>
      <c r="AP1105" t="s">
        <v>239</v>
      </c>
      <c r="AQ1105" t="s">
        <v>1067</v>
      </c>
      <c r="AR1105" t="s">
        <v>1068</v>
      </c>
      <c r="AT1105" t="s">
        <v>520</v>
      </c>
      <c r="AV1105" t="s">
        <v>521</v>
      </c>
      <c r="AW1105" t="s">
        <v>522</v>
      </c>
      <c r="AX1105" s="3">
        <v>74132</v>
      </c>
      <c r="AY1105" t="s">
        <v>117</v>
      </c>
      <c r="AZ1105" t="s">
        <v>522</v>
      </c>
      <c r="BA1105">
        <v>19189065212</v>
      </c>
      <c r="BC1105" t="s">
        <v>1069</v>
      </c>
      <c r="BD1105" t="s">
        <v>525</v>
      </c>
      <c r="BG1105" t="s">
        <v>522</v>
      </c>
      <c r="BH1105" s="1">
        <v>44096.833333333336</v>
      </c>
      <c r="BI1105">
        <v>40</v>
      </c>
      <c r="BJ1105">
        <v>0</v>
      </c>
      <c r="BK1105">
        <v>8</v>
      </c>
      <c r="BL1105">
        <v>8</v>
      </c>
      <c r="BM1105">
        <v>8</v>
      </c>
      <c r="BN1105">
        <v>8</v>
      </c>
      <c r="BO1105">
        <v>8</v>
      </c>
      <c r="BP1105">
        <v>0</v>
      </c>
      <c r="BQ1105" t="str">
        <f>"8:00 AM"</f>
        <v>8:00 AM</v>
      </c>
      <c r="BR1105" t="str">
        <f>"4:00 PM"</f>
        <v>4:00 PM</v>
      </c>
      <c r="BS1105" t="s">
        <v>120</v>
      </c>
      <c r="BT1105">
        <v>0</v>
      </c>
      <c r="BU1105">
        <v>3</v>
      </c>
      <c r="BV1105" t="s">
        <v>113</v>
      </c>
      <c r="BW1105">
        <v>0</v>
      </c>
      <c r="BX1105" t="s">
        <v>12707</v>
      </c>
      <c r="BY1105" t="s">
        <v>12706</v>
      </c>
      <c r="CA1105" t="s">
        <v>521</v>
      </c>
      <c r="CB1105" t="s">
        <v>522</v>
      </c>
      <c r="CC1105" s="3">
        <v>74137</v>
      </c>
      <c r="CD1105" t="s">
        <v>5159</v>
      </c>
      <c r="CE1105" t="s">
        <v>5160</v>
      </c>
      <c r="CF1105" s="4">
        <v>14.27</v>
      </c>
      <c r="CG1105" s="4">
        <v>14.27</v>
      </c>
      <c r="CH1105" s="4">
        <v>21.41</v>
      </c>
      <c r="CI1105" s="4">
        <v>21.41</v>
      </c>
      <c r="CJ1105" t="s">
        <v>123</v>
      </c>
      <c r="CL1105" t="s">
        <v>12708</v>
      </c>
      <c r="CO1105" t="s">
        <v>124</v>
      </c>
      <c r="CP1105" t="s">
        <v>113</v>
      </c>
      <c r="CQ1105" t="s">
        <v>121</v>
      </c>
      <c r="CR1105" t="s">
        <v>121</v>
      </c>
      <c r="CS1105" t="s">
        <v>113</v>
      </c>
      <c r="CT1105" t="s">
        <v>121</v>
      </c>
      <c r="CU1105" t="s">
        <v>121</v>
      </c>
      <c r="CV1105" t="s">
        <v>12709</v>
      </c>
      <c r="CW1105" t="str">
        <f>"19182999409"</f>
        <v>19182999409</v>
      </c>
      <c r="CX1105" t="s">
        <v>124</v>
      </c>
      <c r="CY1105" t="s">
        <v>534</v>
      </c>
      <c r="CZ1105" t="s">
        <v>126</v>
      </c>
      <c r="DA1105" t="s">
        <v>113</v>
      </c>
      <c r="DB1105" t="s">
        <v>121</v>
      </c>
      <c r="DC1105" t="s">
        <v>121</v>
      </c>
      <c r="DD1105" t="s">
        <v>113</v>
      </c>
    </row>
    <row r="1106" spans="1:113" ht="15" customHeight="1" x14ac:dyDescent="0.25">
      <c r="A1106" t="s">
        <v>6802</v>
      </c>
      <c r="B1106" t="s">
        <v>129</v>
      </c>
      <c r="C1106" s="1">
        <v>44159.000242708331</v>
      </c>
      <c r="D1106" s="1">
        <v>44187</v>
      </c>
      <c r="E1106" t="s">
        <v>121</v>
      </c>
      <c r="F1106" t="s">
        <v>587</v>
      </c>
      <c r="G1106" t="s">
        <v>12786</v>
      </c>
      <c r="H1106" t="s">
        <v>131</v>
      </c>
      <c r="I1106">
        <v>9</v>
      </c>
      <c r="J1106">
        <v>9</v>
      </c>
      <c r="K1106" s="1">
        <v>44249</v>
      </c>
      <c r="L1106" s="1">
        <v>44512</v>
      </c>
      <c r="M1106" s="1">
        <v>44249</v>
      </c>
      <c r="N1106" s="1">
        <v>44512</v>
      </c>
      <c r="O1106" t="s">
        <v>115</v>
      </c>
      <c r="P1106" t="s">
        <v>6803</v>
      </c>
      <c r="R1106" t="s">
        <v>6804</v>
      </c>
      <c r="T1106" t="s">
        <v>6805</v>
      </c>
      <c r="U1106" t="s">
        <v>1047</v>
      </c>
      <c r="V1106" s="3">
        <v>63010</v>
      </c>
      <c r="W1106" t="s">
        <v>117</v>
      </c>
      <c r="Y1106">
        <v>16362964660</v>
      </c>
      <c r="AA1106">
        <v>56173</v>
      </c>
      <c r="AB1106" t="s">
        <v>6806</v>
      </c>
      <c r="AC1106" t="s">
        <v>6173</v>
      </c>
      <c r="AE1106" t="s">
        <v>2744</v>
      </c>
      <c r="AF1106" t="s">
        <v>6804</v>
      </c>
      <c r="AH1106" t="s">
        <v>6805</v>
      </c>
      <c r="AI1106" t="s">
        <v>1047</v>
      </c>
      <c r="AJ1106" s="3">
        <v>63010</v>
      </c>
      <c r="AK1106" t="s">
        <v>117</v>
      </c>
      <c r="AM1106">
        <v>16362964660</v>
      </c>
      <c r="AO1106" t="s">
        <v>6807</v>
      </c>
      <c r="AP1106" t="s">
        <v>239</v>
      </c>
      <c r="AQ1106" t="s">
        <v>1031</v>
      </c>
      <c r="AR1106" t="s">
        <v>1032</v>
      </c>
      <c r="AS1106" t="s">
        <v>1033</v>
      </c>
      <c r="AT1106" t="s">
        <v>1034</v>
      </c>
      <c r="AU1106" t="s">
        <v>1035</v>
      </c>
      <c r="AV1106" t="s">
        <v>1036</v>
      </c>
      <c r="AW1106" t="s">
        <v>158</v>
      </c>
      <c r="AX1106" s="3">
        <v>75033</v>
      </c>
      <c r="AY1106" t="s">
        <v>117</v>
      </c>
      <c r="BA1106">
        <v>19727789690</v>
      </c>
      <c r="BC1106" t="s">
        <v>2700</v>
      </c>
      <c r="BD1106" t="s">
        <v>1038</v>
      </c>
      <c r="BG1106" t="s">
        <v>1047</v>
      </c>
      <c r="BH1106" s="1">
        <v>44158.791666666664</v>
      </c>
      <c r="BI1106">
        <v>40</v>
      </c>
      <c r="BJ1106">
        <v>0</v>
      </c>
      <c r="BK1106">
        <v>8</v>
      </c>
      <c r="BL1106">
        <v>8</v>
      </c>
      <c r="BM1106">
        <v>8</v>
      </c>
      <c r="BN1106">
        <v>0</v>
      </c>
      <c r="BO1106">
        <v>8</v>
      </c>
      <c r="BP1106">
        <v>8</v>
      </c>
      <c r="BQ1106" t="str">
        <f>"7:30 AM"</f>
        <v>7:30 AM</v>
      </c>
      <c r="BR1106" t="str">
        <f>"4:00 PM"</f>
        <v>4:00 PM</v>
      </c>
      <c r="BS1106" t="s">
        <v>120</v>
      </c>
      <c r="BT1106">
        <v>0</v>
      </c>
      <c r="BU1106">
        <v>0</v>
      </c>
      <c r="BV1106" t="s">
        <v>113</v>
      </c>
      <c r="BW1106">
        <v>0</v>
      </c>
      <c r="BX1106" t="s">
        <v>6808</v>
      </c>
      <c r="BY1106" t="s">
        <v>6809</v>
      </c>
      <c r="CA1106" t="s">
        <v>6810</v>
      </c>
      <c r="CB1106" t="s">
        <v>1047</v>
      </c>
      <c r="CC1106" s="3">
        <v>63010</v>
      </c>
      <c r="CD1106" t="s">
        <v>3707</v>
      </c>
      <c r="CE1106" t="s">
        <v>1056</v>
      </c>
      <c r="CF1106" s="4">
        <v>15.37</v>
      </c>
      <c r="CG1106" s="4">
        <v>15.37</v>
      </c>
      <c r="CH1106" s="4">
        <v>23.06</v>
      </c>
      <c r="CI1106" s="4">
        <v>23.06</v>
      </c>
      <c r="CJ1106" t="s">
        <v>123</v>
      </c>
      <c r="CK1106" t="s">
        <v>1327</v>
      </c>
      <c r="CL1106" t="s">
        <v>6811</v>
      </c>
      <c r="CO1106" t="s">
        <v>124</v>
      </c>
      <c r="CP1106" t="s">
        <v>121</v>
      </c>
      <c r="CQ1106" t="s">
        <v>121</v>
      </c>
      <c r="CR1106" t="s">
        <v>121</v>
      </c>
      <c r="CS1106" t="s">
        <v>121</v>
      </c>
      <c r="CT1106" t="s">
        <v>121</v>
      </c>
      <c r="CU1106" t="s">
        <v>121</v>
      </c>
      <c r="CV1106" t="s">
        <v>6812</v>
      </c>
      <c r="CW1106" t="str">
        <f>"16368656060"</f>
        <v>16368656060</v>
      </c>
      <c r="CX1106" t="s">
        <v>124</v>
      </c>
      <c r="CY1106" t="s">
        <v>1817</v>
      </c>
      <c r="CZ1106" t="s">
        <v>126</v>
      </c>
      <c r="DA1106" t="s">
        <v>113</v>
      </c>
      <c r="DB1106" t="s">
        <v>121</v>
      </c>
      <c r="DC1106" t="s">
        <v>121</v>
      </c>
      <c r="DD1106" t="s">
        <v>113</v>
      </c>
    </row>
    <row r="1107" spans="1:113" ht="15" customHeight="1" x14ac:dyDescent="0.25">
      <c r="A1107" t="s">
        <v>5320</v>
      </c>
      <c r="B1107" t="s">
        <v>1009</v>
      </c>
      <c r="C1107" s="1">
        <v>44159.420517708335</v>
      </c>
      <c r="D1107" s="1">
        <v>44187</v>
      </c>
      <c r="E1107" t="s">
        <v>121</v>
      </c>
      <c r="F1107" t="s">
        <v>1135</v>
      </c>
      <c r="G1107" t="s">
        <v>12798</v>
      </c>
      <c r="H1107" t="s">
        <v>649</v>
      </c>
      <c r="I1107">
        <v>20</v>
      </c>
      <c r="J1107">
        <v>20</v>
      </c>
      <c r="K1107" s="1">
        <v>44247</v>
      </c>
      <c r="L1107" s="1">
        <v>44494</v>
      </c>
      <c r="M1107" s="1">
        <v>44247</v>
      </c>
      <c r="N1107" s="1">
        <v>44494</v>
      </c>
      <c r="O1107" t="s">
        <v>132</v>
      </c>
      <c r="P1107" t="s">
        <v>1895</v>
      </c>
      <c r="R1107" t="s">
        <v>1896</v>
      </c>
      <c r="S1107" t="s">
        <v>1897</v>
      </c>
      <c r="T1107" t="s">
        <v>1898</v>
      </c>
      <c r="U1107" t="s">
        <v>522</v>
      </c>
      <c r="V1107" s="3">
        <v>73082</v>
      </c>
      <c r="W1107" t="s">
        <v>117</v>
      </c>
      <c r="Y1107">
        <v>15804762662</v>
      </c>
      <c r="Z1107">
        <v>0</v>
      </c>
      <c r="AA1107">
        <v>711190</v>
      </c>
      <c r="AB1107" t="s">
        <v>1899</v>
      </c>
      <c r="AC1107" t="s">
        <v>516</v>
      </c>
      <c r="AE1107" t="s">
        <v>1900</v>
      </c>
      <c r="AF1107" t="s">
        <v>1896</v>
      </c>
      <c r="AG1107" t="s">
        <v>1897</v>
      </c>
      <c r="AH1107" t="s">
        <v>1898</v>
      </c>
      <c r="AI1107" t="s">
        <v>522</v>
      </c>
      <c r="AJ1107" s="3">
        <v>73082</v>
      </c>
      <c r="AK1107" t="s">
        <v>117</v>
      </c>
      <c r="AM1107">
        <v>14052294945</v>
      </c>
      <c r="AN1107">
        <v>0</v>
      </c>
      <c r="AO1107" t="s">
        <v>1901</v>
      </c>
      <c r="AP1107" t="s">
        <v>239</v>
      </c>
      <c r="AQ1107" t="s">
        <v>991</v>
      </c>
      <c r="AR1107" t="s">
        <v>992</v>
      </c>
      <c r="AS1107" t="s">
        <v>993</v>
      </c>
      <c r="AT1107" t="s">
        <v>994</v>
      </c>
      <c r="AU1107" t="s">
        <v>995</v>
      </c>
      <c r="AV1107" t="s">
        <v>996</v>
      </c>
      <c r="AW1107" t="s">
        <v>158</v>
      </c>
      <c r="AX1107" s="3">
        <v>78550</v>
      </c>
      <c r="AY1107" t="s">
        <v>117</v>
      </c>
      <c r="AZ1107" t="s">
        <v>124</v>
      </c>
      <c r="BA1107">
        <v>19564408720</v>
      </c>
      <c r="BB1107">
        <v>0</v>
      </c>
      <c r="BC1107" t="s">
        <v>1143</v>
      </c>
      <c r="BD1107" t="s">
        <v>998</v>
      </c>
      <c r="BG1107" t="s">
        <v>522</v>
      </c>
      <c r="BH1107" s="1">
        <v>44157.791666666664</v>
      </c>
      <c r="BI1107">
        <v>40</v>
      </c>
      <c r="BJ1107">
        <v>8</v>
      </c>
      <c r="BK1107">
        <v>0</v>
      </c>
      <c r="BL1107">
        <v>0</v>
      </c>
      <c r="BM1107">
        <v>8</v>
      </c>
      <c r="BN1107">
        <v>8</v>
      </c>
      <c r="BO1107">
        <v>8</v>
      </c>
      <c r="BP1107">
        <v>8</v>
      </c>
      <c r="BQ1107" t="str">
        <f>"1:00 PM"</f>
        <v>1:00 PM</v>
      </c>
      <c r="BR1107" t="str">
        <f>"10:00 PM"</f>
        <v>10:00 PM</v>
      </c>
      <c r="BS1107" t="s">
        <v>120</v>
      </c>
      <c r="BT1107">
        <v>0</v>
      </c>
      <c r="BU1107">
        <v>0</v>
      </c>
      <c r="BV1107" t="s">
        <v>113</v>
      </c>
      <c r="BW1107">
        <v>0</v>
      </c>
      <c r="BX1107" t="s">
        <v>999</v>
      </c>
      <c r="BY1107" t="s">
        <v>1907</v>
      </c>
      <c r="CA1107" t="s">
        <v>1908</v>
      </c>
      <c r="CB1107" t="s">
        <v>522</v>
      </c>
      <c r="CC1107" s="3">
        <v>73082</v>
      </c>
      <c r="CD1107" t="s">
        <v>1909</v>
      </c>
      <c r="CE1107" t="s">
        <v>1769</v>
      </c>
      <c r="CF1107" s="4">
        <v>9.25</v>
      </c>
      <c r="CG1107" s="4">
        <v>11.89</v>
      </c>
      <c r="CH1107" s="4">
        <v>0</v>
      </c>
      <c r="CI1107" s="4">
        <v>0</v>
      </c>
      <c r="CJ1107" t="s">
        <v>123</v>
      </c>
      <c r="CK1107" t="s">
        <v>1004</v>
      </c>
      <c r="CL1107" t="s">
        <v>5321</v>
      </c>
      <c r="CO1107" t="s">
        <v>124</v>
      </c>
      <c r="CP1107" t="s">
        <v>121</v>
      </c>
      <c r="CQ1107" t="s">
        <v>121</v>
      </c>
      <c r="CR1107" t="s">
        <v>113</v>
      </c>
      <c r="CS1107" t="s">
        <v>121</v>
      </c>
      <c r="CT1107" t="s">
        <v>121</v>
      </c>
      <c r="CU1107" t="s">
        <v>121</v>
      </c>
      <c r="CV1107" t="s">
        <v>5322</v>
      </c>
      <c r="CW1107" t="str">
        <f>"14052294945"</f>
        <v>14052294945</v>
      </c>
      <c r="CX1107" t="s">
        <v>1901</v>
      </c>
      <c r="CY1107" t="s">
        <v>124</v>
      </c>
      <c r="CZ1107" t="s">
        <v>126</v>
      </c>
      <c r="DA1107" t="s">
        <v>113</v>
      </c>
      <c r="DB1107" t="s">
        <v>121</v>
      </c>
      <c r="DC1107" t="s">
        <v>121</v>
      </c>
      <c r="DD1107" t="s">
        <v>113</v>
      </c>
    </row>
    <row r="1108" spans="1:113" ht="15" customHeight="1" x14ac:dyDescent="0.25">
      <c r="A1108" t="s">
        <v>5990</v>
      </c>
      <c r="B1108" t="s">
        <v>129</v>
      </c>
      <c r="C1108" s="1">
        <v>44159.423413425924</v>
      </c>
      <c r="D1108" s="1">
        <v>44194</v>
      </c>
      <c r="E1108" t="s">
        <v>113</v>
      </c>
      <c r="F1108" t="s">
        <v>587</v>
      </c>
      <c r="G1108" t="s">
        <v>12786</v>
      </c>
      <c r="H1108" t="s">
        <v>131</v>
      </c>
      <c r="I1108">
        <v>8</v>
      </c>
      <c r="J1108">
        <v>8</v>
      </c>
      <c r="K1108" s="1">
        <v>44249</v>
      </c>
      <c r="L1108" s="1">
        <v>44540</v>
      </c>
      <c r="M1108" s="1">
        <v>44249</v>
      </c>
      <c r="N1108" s="1">
        <v>44540</v>
      </c>
      <c r="O1108" t="s">
        <v>115</v>
      </c>
      <c r="P1108" t="s">
        <v>5991</v>
      </c>
      <c r="R1108" t="s">
        <v>5992</v>
      </c>
      <c r="S1108" t="s">
        <v>124</v>
      </c>
      <c r="T1108" t="s">
        <v>5993</v>
      </c>
      <c r="U1108" t="s">
        <v>3748</v>
      </c>
      <c r="V1108" s="3">
        <v>66085</v>
      </c>
      <c r="W1108" t="s">
        <v>117</v>
      </c>
      <c r="X1108" t="s">
        <v>124</v>
      </c>
      <c r="Y1108">
        <v>19136818041</v>
      </c>
      <c r="AA1108">
        <v>561730</v>
      </c>
      <c r="AB1108" t="s">
        <v>5994</v>
      </c>
      <c r="AC1108" t="s">
        <v>5995</v>
      </c>
      <c r="AD1108" t="s">
        <v>5996</v>
      </c>
      <c r="AE1108" t="s">
        <v>2744</v>
      </c>
      <c r="AF1108" t="s">
        <v>5997</v>
      </c>
      <c r="AG1108" t="s">
        <v>124</v>
      </c>
      <c r="AH1108" t="s">
        <v>5998</v>
      </c>
      <c r="AI1108" t="s">
        <v>3748</v>
      </c>
      <c r="AJ1108" s="3">
        <v>66085</v>
      </c>
      <c r="AK1108" t="s">
        <v>117</v>
      </c>
      <c r="AL1108" t="s">
        <v>124</v>
      </c>
      <c r="AM1108">
        <v>19136818041</v>
      </c>
      <c r="AO1108" t="s">
        <v>5999</v>
      </c>
      <c r="AP1108" t="s">
        <v>239</v>
      </c>
      <c r="AQ1108" t="s">
        <v>4636</v>
      </c>
      <c r="AR1108" t="s">
        <v>4637</v>
      </c>
      <c r="AS1108" t="s">
        <v>1459</v>
      </c>
      <c r="AT1108" t="s">
        <v>4638</v>
      </c>
      <c r="AU1108" t="s">
        <v>124</v>
      </c>
      <c r="AV1108" t="s">
        <v>4639</v>
      </c>
      <c r="AW1108" t="s">
        <v>158</v>
      </c>
      <c r="AX1108" s="3">
        <v>77414</v>
      </c>
      <c r="AY1108" t="s">
        <v>117</v>
      </c>
      <c r="AZ1108" t="s">
        <v>124</v>
      </c>
      <c r="BA1108">
        <v>19792457577</v>
      </c>
      <c r="BB1108">
        <v>109</v>
      </c>
      <c r="BC1108" t="s">
        <v>4640</v>
      </c>
      <c r="BD1108" t="s">
        <v>4641</v>
      </c>
      <c r="BG1108" t="s">
        <v>3748</v>
      </c>
      <c r="BH1108" s="1">
        <v>44158.791666666664</v>
      </c>
      <c r="BI1108">
        <v>40</v>
      </c>
      <c r="BJ1108">
        <v>0</v>
      </c>
      <c r="BK1108">
        <v>8</v>
      </c>
      <c r="BL1108">
        <v>8</v>
      </c>
      <c r="BM1108">
        <v>8</v>
      </c>
      <c r="BN1108">
        <v>8</v>
      </c>
      <c r="BO1108">
        <v>8</v>
      </c>
      <c r="BP1108">
        <v>0</v>
      </c>
      <c r="BQ1108" t="str">
        <f>"7:30 AM"</f>
        <v>7:30 AM</v>
      </c>
      <c r="BR1108" t="str">
        <f>"4:30 PM"</f>
        <v>4:30 PM</v>
      </c>
      <c r="BS1108" t="s">
        <v>120</v>
      </c>
      <c r="BT1108">
        <v>0</v>
      </c>
      <c r="BU1108">
        <v>0</v>
      </c>
      <c r="BV1108" t="s">
        <v>113</v>
      </c>
      <c r="BW1108">
        <v>0</v>
      </c>
      <c r="BX1108" s="2" t="s">
        <v>6000</v>
      </c>
      <c r="BY1108" t="s">
        <v>5992</v>
      </c>
      <c r="BZ1108" t="s">
        <v>124</v>
      </c>
      <c r="CA1108" t="s">
        <v>5993</v>
      </c>
      <c r="CB1108" t="s">
        <v>3748</v>
      </c>
      <c r="CC1108" s="3">
        <v>66085</v>
      </c>
      <c r="CD1108" t="s">
        <v>3754</v>
      </c>
      <c r="CE1108" t="s">
        <v>3270</v>
      </c>
      <c r="CF1108" s="4">
        <v>18.010000000000002</v>
      </c>
      <c r="CH1108" s="4">
        <v>27.02</v>
      </c>
      <c r="CJ1108" t="s">
        <v>123</v>
      </c>
      <c r="CK1108" t="s">
        <v>6001</v>
      </c>
      <c r="CL1108" t="s">
        <v>6002</v>
      </c>
      <c r="CO1108" t="s">
        <v>124</v>
      </c>
      <c r="CP1108" t="s">
        <v>121</v>
      </c>
      <c r="CQ1108" t="s">
        <v>121</v>
      </c>
      <c r="CR1108" t="s">
        <v>121</v>
      </c>
      <c r="CS1108" t="s">
        <v>121</v>
      </c>
      <c r="CT1108" t="s">
        <v>121</v>
      </c>
      <c r="CU1108" t="s">
        <v>121</v>
      </c>
      <c r="CV1108" t="s">
        <v>6003</v>
      </c>
      <c r="CW1108" t="str">
        <f>"19136818041"</f>
        <v>19136818041</v>
      </c>
      <c r="CX1108" t="s">
        <v>5999</v>
      </c>
      <c r="CY1108" t="s">
        <v>124</v>
      </c>
      <c r="CZ1108" t="s">
        <v>126</v>
      </c>
      <c r="DA1108" t="s">
        <v>113</v>
      </c>
      <c r="DB1108" t="s">
        <v>113</v>
      </c>
      <c r="DC1108" t="s">
        <v>121</v>
      </c>
      <c r="DD1108" t="s">
        <v>113</v>
      </c>
    </row>
    <row r="1109" spans="1:113" ht="15" customHeight="1" x14ac:dyDescent="0.25">
      <c r="A1109" t="s">
        <v>10912</v>
      </c>
      <c r="B1109" t="s">
        <v>129</v>
      </c>
      <c r="C1109" s="1">
        <v>44159.428089699075</v>
      </c>
      <c r="D1109" s="1">
        <v>44194</v>
      </c>
      <c r="E1109" t="s">
        <v>113</v>
      </c>
      <c r="F1109" t="s">
        <v>587</v>
      </c>
      <c r="G1109" t="s">
        <v>12786</v>
      </c>
      <c r="H1109" t="s">
        <v>131</v>
      </c>
      <c r="I1109">
        <v>12</v>
      </c>
      <c r="J1109">
        <v>12</v>
      </c>
      <c r="K1109" s="1">
        <v>44249</v>
      </c>
      <c r="L1109" s="1">
        <v>44540</v>
      </c>
      <c r="M1109" s="1">
        <v>44249</v>
      </c>
      <c r="N1109" s="1">
        <v>44540</v>
      </c>
      <c r="O1109" t="s">
        <v>115</v>
      </c>
      <c r="P1109" t="s">
        <v>10913</v>
      </c>
      <c r="R1109" t="s">
        <v>10914</v>
      </c>
      <c r="S1109" t="s">
        <v>10915</v>
      </c>
      <c r="T1109" t="s">
        <v>10916</v>
      </c>
      <c r="U1109" t="s">
        <v>1047</v>
      </c>
      <c r="V1109" s="3">
        <v>65079</v>
      </c>
      <c r="W1109" t="s">
        <v>117</v>
      </c>
      <c r="X1109" t="s">
        <v>124</v>
      </c>
      <c r="Y1109">
        <v>19136818041</v>
      </c>
      <c r="AA1109">
        <v>561730</v>
      </c>
      <c r="AB1109" t="s">
        <v>5994</v>
      </c>
      <c r="AC1109" t="s">
        <v>5995</v>
      </c>
      <c r="AD1109" t="s">
        <v>5996</v>
      </c>
      <c r="AE1109" t="s">
        <v>2744</v>
      </c>
      <c r="AF1109" t="s">
        <v>10917</v>
      </c>
      <c r="AG1109" t="s">
        <v>10918</v>
      </c>
      <c r="AH1109" t="s">
        <v>10919</v>
      </c>
      <c r="AI1109" t="s">
        <v>1047</v>
      </c>
      <c r="AJ1109" s="3">
        <v>65079</v>
      </c>
      <c r="AK1109" t="s">
        <v>117</v>
      </c>
      <c r="AL1109" t="s">
        <v>124</v>
      </c>
      <c r="AM1109">
        <v>19136818041</v>
      </c>
      <c r="AO1109" t="s">
        <v>5999</v>
      </c>
      <c r="AP1109" t="s">
        <v>239</v>
      </c>
      <c r="AQ1109" t="s">
        <v>4636</v>
      </c>
      <c r="AR1109" t="s">
        <v>4637</v>
      </c>
      <c r="AS1109" t="s">
        <v>1459</v>
      </c>
      <c r="AT1109" t="s">
        <v>4638</v>
      </c>
      <c r="AU1109" t="s">
        <v>124</v>
      </c>
      <c r="AV1109" t="s">
        <v>4639</v>
      </c>
      <c r="AW1109" t="s">
        <v>158</v>
      </c>
      <c r="AX1109" s="3">
        <v>77414</v>
      </c>
      <c r="AY1109" t="s">
        <v>117</v>
      </c>
      <c r="AZ1109" t="s">
        <v>124</v>
      </c>
      <c r="BA1109">
        <v>19792457577</v>
      </c>
      <c r="BB1109">
        <v>109</v>
      </c>
      <c r="BC1109" t="s">
        <v>4640</v>
      </c>
      <c r="BD1109" t="s">
        <v>4641</v>
      </c>
      <c r="BG1109" t="s">
        <v>1047</v>
      </c>
      <c r="BH1109" s="1">
        <v>44158.791666666664</v>
      </c>
      <c r="BI1109">
        <v>40</v>
      </c>
      <c r="BJ1109">
        <v>0</v>
      </c>
      <c r="BK1109">
        <v>8</v>
      </c>
      <c r="BL1109">
        <v>8</v>
      </c>
      <c r="BM1109">
        <v>8</v>
      </c>
      <c r="BN1109">
        <v>8</v>
      </c>
      <c r="BO1109">
        <v>8</v>
      </c>
      <c r="BP1109">
        <v>0</v>
      </c>
      <c r="BQ1109" t="str">
        <f>"7:30 AM"</f>
        <v>7:30 AM</v>
      </c>
      <c r="BR1109" t="str">
        <f>"4:30 PM"</f>
        <v>4:30 PM</v>
      </c>
      <c r="BS1109" t="s">
        <v>120</v>
      </c>
      <c r="BT1109">
        <v>0</v>
      </c>
      <c r="BU1109">
        <v>0</v>
      </c>
      <c r="BV1109" t="s">
        <v>113</v>
      </c>
      <c r="BW1109">
        <v>0</v>
      </c>
      <c r="BX1109" s="2" t="s">
        <v>10920</v>
      </c>
      <c r="BY1109" t="s">
        <v>10914</v>
      </c>
      <c r="BZ1109" t="s">
        <v>124</v>
      </c>
      <c r="CA1109" t="s">
        <v>10916</v>
      </c>
      <c r="CB1109" t="s">
        <v>1047</v>
      </c>
      <c r="CC1109" s="3">
        <v>65079</v>
      </c>
      <c r="CD1109" t="s">
        <v>10921</v>
      </c>
      <c r="CE1109" t="s">
        <v>10922</v>
      </c>
      <c r="CF1109" s="4">
        <v>13.48</v>
      </c>
      <c r="CG1109" s="4">
        <v>15</v>
      </c>
      <c r="CH1109" s="4">
        <v>20.22</v>
      </c>
      <c r="CI1109" s="4">
        <v>22.5</v>
      </c>
      <c r="CJ1109" t="s">
        <v>123</v>
      </c>
      <c r="CK1109" t="s">
        <v>6001</v>
      </c>
      <c r="CL1109" t="s">
        <v>10923</v>
      </c>
      <c r="CO1109" t="s">
        <v>124</v>
      </c>
      <c r="CP1109" t="s">
        <v>121</v>
      </c>
      <c r="CQ1109" t="s">
        <v>121</v>
      </c>
      <c r="CR1109" t="s">
        <v>121</v>
      </c>
      <c r="CS1109" t="s">
        <v>121</v>
      </c>
      <c r="CT1109" t="s">
        <v>121</v>
      </c>
      <c r="CU1109" t="s">
        <v>121</v>
      </c>
      <c r="CV1109" t="s">
        <v>10924</v>
      </c>
      <c r="CW1109" t="str">
        <f>"15733741312"</f>
        <v>15733741312</v>
      </c>
      <c r="CX1109" t="s">
        <v>10925</v>
      </c>
      <c r="CY1109" t="s">
        <v>124</v>
      </c>
      <c r="CZ1109" t="s">
        <v>126</v>
      </c>
      <c r="DA1109" t="s">
        <v>113</v>
      </c>
      <c r="DB1109" t="s">
        <v>113</v>
      </c>
      <c r="DC1109" t="s">
        <v>121</v>
      </c>
      <c r="DD1109" t="s">
        <v>113</v>
      </c>
    </row>
    <row r="1110" spans="1:113" ht="15" customHeight="1" x14ac:dyDescent="0.25">
      <c r="A1110" t="s">
        <v>5232</v>
      </c>
      <c r="B1110" t="s">
        <v>129</v>
      </c>
      <c r="C1110" s="1">
        <v>44160.368420254628</v>
      </c>
      <c r="D1110" s="1">
        <v>44187</v>
      </c>
      <c r="E1110" t="s">
        <v>121</v>
      </c>
      <c r="F1110" t="s">
        <v>964</v>
      </c>
      <c r="G1110" t="s">
        <v>12786</v>
      </c>
      <c r="H1110" t="s">
        <v>131</v>
      </c>
      <c r="I1110">
        <v>6</v>
      </c>
      <c r="J1110">
        <v>6</v>
      </c>
      <c r="K1110" s="1">
        <v>44242</v>
      </c>
      <c r="L1110" s="1">
        <v>44530</v>
      </c>
      <c r="M1110" s="1">
        <v>44242</v>
      </c>
      <c r="N1110" s="1">
        <v>44530</v>
      </c>
      <c r="O1110" t="s">
        <v>132</v>
      </c>
      <c r="P1110" t="s">
        <v>5233</v>
      </c>
      <c r="R1110" t="s">
        <v>5234</v>
      </c>
      <c r="T1110" t="s">
        <v>5235</v>
      </c>
      <c r="U1110" t="s">
        <v>610</v>
      </c>
      <c r="V1110" s="3">
        <v>24550</v>
      </c>
      <c r="W1110" t="s">
        <v>117</v>
      </c>
      <c r="Y1110">
        <v>14345257801</v>
      </c>
      <c r="AA1110">
        <v>56173</v>
      </c>
      <c r="AB1110" t="s">
        <v>5236</v>
      </c>
      <c r="AC1110" t="s">
        <v>992</v>
      </c>
      <c r="AE1110" t="s">
        <v>263</v>
      </c>
      <c r="AF1110" t="s">
        <v>5234</v>
      </c>
      <c r="AH1110" t="s">
        <v>5237</v>
      </c>
      <c r="AI1110" t="s">
        <v>610</v>
      </c>
      <c r="AJ1110" s="3">
        <v>24550</v>
      </c>
      <c r="AK1110" t="s">
        <v>117</v>
      </c>
      <c r="AM1110">
        <v>14345257801</v>
      </c>
      <c r="AO1110" t="s">
        <v>124</v>
      </c>
      <c r="AP1110" t="s">
        <v>239</v>
      </c>
      <c r="AQ1110" t="s">
        <v>756</v>
      </c>
      <c r="AR1110" t="s">
        <v>757</v>
      </c>
      <c r="AT1110" t="s">
        <v>975</v>
      </c>
      <c r="AV1110" t="s">
        <v>760</v>
      </c>
      <c r="AW1110" t="s">
        <v>610</v>
      </c>
      <c r="AX1110" s="3">
        <v>22903</v>
      </c>
      <c r="AY1110" t="s">
        <v>117</v>
      </c>
      <c r="BA1110">
        <v>14342634300</v>
      </c>
      <c r="BC1110" t="s">
        <v>1201</v>
      </c>
      <c r="BD1110" t="s">
        <v>762</v>
      </c>
      <c r="BG1110" t="s">
        <v>610</v>
      </c>
      <c r="BH1110" s="1">
        <v>44159.791666666664</v>
      </c>
      <c r="BI1110">
        <v>40</v>
      </c>
      <c r="BJ1110">
        <v>0</v>
      </c>
      <c r="BK1110">
        <v>8</v>
      </c>
      <c r="BL1110">
        <v>8</v>
      </c>
      <c r="BM1110">
        <v>8</v>
      </c>
      <c r="BN1110">
        <v>8</v>
      </c>
      <c r="BO1110">
        <v>8</v>
      </c>
      <c r="BP1110">
        <v>0</v>
      </c>
      <c r="BQ1110" t="str">
        <f>"7:00 AM"</f>
        <v>7:00 AM</v>
      </c>
      <c r="BR1110" t="str">
        <f>"3:30 PM"</f>
        <v>3:30 PM</v>
      </c>
      <c r="BS1110" t="s">
        <v>120</v>
      </c>
      <c r="BT1110">
        <v>0</v>
      </c>
      <c r="BU1110">
        <v>3</v>
      </c>
      <c r="BV1110" t="s">
        <v>113</v>
      </c>
      <c r="BW1110">
        <v>0</v>
      </c>
      <c r="BX1110" t="s">
        <v>5238</v>
      </c>
      <c r="BY1110" t="s">
        <v>5239</v>
      </c>
      <c r="CA1110" t="s">
        <v>5237</v>
      </c>
      <c r="CB1110" t="s">
        <v>610</v>
      </c>
      <c r="CC1110" s="3">
        <v>24550</v>
      </c>
      <c r="CD1110" t="s">
        <v>5240</v>
      </c>
      <c r="CE1110" t="s">
        <v>5241</v>
      </c>
      <c r="CF1110" s="4">
        <v>12.52</v>
      </c>
      <c r="CH1110" s="4">
        <v>18.78</v>
      </c>
      <c r="CJ1110" t="s">
        <v>123</v>
      </c>
      <c r="CK1110" t="s">
        <v>1745</v>
      </c>
      <c r="CL1110" t="s">
        <v>5242</v>
      </c>
      <c r="CO1110" t="s">
        <v>124</v>
      </c>
      <c r="CP1110" t="s">
        <v>121</v>
      </c>
      <c r="CQ1110" t="s">
        <v>121</v>
      </c>
      <c r="CR1110" t="s">
        <v>121</v>
      </c>
      <c r="CS1110" t="s">
        <v>113</v>
      </c>
      <c r="CT1110" t="s">
        <v>121</v>
      </c>
      <c r="CU1110" t="s">
        <v>121</v>
      </c>
      <c r="CV1110" t="s">
        <v>3912</v>
      </c>
      <c r="CW1110" t="str">
        <f>"14345257801"</f>
        <v>14345257801</v>
      </c>
      <c r="CX1110" t="s">
        <v>124</v>
      </c>
      <c r="CY1110" t="s">
        <v>5243</v>
      </c>
      <c r="CZ1110" t="s">
        <v>126</v>
      </c>
      <c r="DA1110" t="s">
        <v>113</v>
      </c>
      <c r="DB1110" t="s">
        <v>121</v>
      </c>
      <c r="DC1110" t="s">
        <v>121</v>
      </c>
      <c r="DD1110" t="s">
        <v>113</v>
      </c>
      <c r="DE1110" t="s">
        <v>1080</v>
      </c>
      <c r="DF1110" t="s">
        <v>1208</v>
      </c>
      <c r="DH1110" t="s">
        <v>762</v>
      </c>
      <c r="DI1110" t="s">
        <v>1201</v>
      </c>
    </row>
    <row r="1111" spans="1:113" ht="15" customHeight="1" x14ac:dyDescent="0.25">
      <c r="A1111" t="s">
        <v>10296</v>
      </c>
      <c r="B1111" t="s">
        <v>852</v>
      </c>
      <c r="C1111" s="1">
        <v>44160.533921759263</v>
      </c>
      <c r="D1111" s="1">
        <v>44187</v>
      </c>
      <c r="E1111" t="s">
        <v>113</v>
      </c>
      <c r="F1111" t="s">
        <v>3824</v>
      </c>
      <c r="G1111" t="s">
        <v>12844</v>
      </c>
      <c r="H1111" t="s">
        <v>6253</v>
      </c>
      <c r="I1111">
        <v>100</v>
      </c>
      <c r="K1111" s="1">
        <v>44235</v>
      </c>
      <c r="L1111" s="1">
        <v>44538</v>
      </c>
      <c r="O1111" t="s">
        <v>854</v>
      </c>
      <c r="P1111" t="s">
        <v>10297</v>
      </c>
      <c r="Q1111" t="s">
        <v>10298</v>
      </c>
      <c r="R1111" t="s">
        <v>10299</v>
      </c>
      <c r="T1111" t="s">
        <v>10300</v>
      </c>
      <c r="U1111" t="s">
        <v>541</v>
      </c>
      <c r="V1111" s="3">
        <v>706071729</v>
      </c>
      <c r="W1111" t="s">
        <v>117</v>
      </c>
      <c r="Y1111">
        <v>13374363368</v>
      </c>
      <c r="AA1111">
        <v>722513</v>
      </c>
      <c r="AB1111" t="s">
        <v>10301</v>
      </c>
      <c r="AC1111" t="s">
        <v>10302</v>
      </c>
      <c r="AE1111" t="s">
        <v>10303</v>
      </c>
      <c r="AF1111" t="s">
        <v>10299</v>
      </c>
      <c r="AH1111" t="s">
        <v>10300</v>
      </c>
      <c r="AI1111" t="s">
        <v>541</v>
      </c>
      <c r="AJ1111" s="3">
        <v>706071729</v>
      </c>
      <c r="AK1111" t="s">
        <v>117</v>
      </c>
      <c r="AM1111">
        <v>13373292465</v>
      </c>
      <c r="AO1111" t="s">
        <v>10304</v>
      </c>
      <c r="BG1111" t="s">
        <v>541</v>
      </c>
      <c r="BH1111" s="1">
        <v>44101.833333333336</v>
      </c>
      <c r="BI1111">
        <v>56</v>
      </c>
      <c r="BJ1111">
        <v>8</v>
      </c>
      <c r="BK1111">
        <v>8</v>
      </c>
      <c r="BL1111">
        <v>8</v>
      </c>
      <c r="BM1111">
        <v>8</v>
      </c>
      <c r="BN1111">
        <v>8</v>
      </c>
      <c r="BO1111">
        <v>8</v>
      </c>
      <c r="BP1111">
        <v>8</v>
      </c>
      <c r="BQ1111" t="str">
        <f>"4:00 AM"</f>
        <v>4:00 AM</v>
      </c>
      <c r="BR1111" t="str">
        <f>"11:59 PM"</f>
        <v>11:59 PM</v>
      </c>
      <c r="BS1111" t="s">
        <v>120</v>
      </c>
      <c r="BT1111">
        <v>0</v>
      </c>
      <c r="BU1111">
        <v>0</v>
      </c>
      <c r="BV1111" t="s">
        <v>113</v>
      </c>
      <c r="BW1111">
        <v>0</v>
      </c>
      <c r="BX1111" t="s">
        <v>517</v>
      </c>
      <c r="BY1111" t="s">
        <v>10299</v>
      </c>
      <c r="CA1111" t="s">
        <v>10300</v>
      </c>
      <c r="CB1111" t="s">
        <v>541</v>
      </c>
      <c r="CC1111" s="3">
        <v>706071729</v>
      </c>
      <c r="CD1111" t="s">
        <v>3181</v>
      </c>
      <c r="CE1111" t="s">
        <v>3182</v>
      </c>
      <c r="CF1111" s="4">
        <v>10</v>
      </c>
      <c r="CG1111" s="4">
        <v>12</v>
      </c>
      <c r="CJ1111" t="s">
        <v>123</v>
      </c>
      <c r="CL1111" t="s">
        <v>10305</v>
      </c>
      <c r="CO1111" t="s">
        <v>121</v>
      </c>
      <c r="CP1111" t="s">
        <v>121</v>
      </c>
      <c r="CQ1111" t="s">
        <v>113</v>
      </c>
      <c r="CR1111" t="s">
        <v>121</v>
      </c>
      <c r="CS1111" t="s">
        <v>121</v>
      </c>
      <c r="CT1111" t="s">
        <v>121</v>
      </c>
      <c r="CU1111" t="s">
        <v>113</v>
      </c>
      <c r="CV1111" t="s">
        <v>125</v>
      </c>
      <c r="CW1111" t="str">
        <f>"13374363368"</f>
        <v>13374363368</v>
      </c>
      <c r="CX1111" t="s">
        <v>10306</v>
      </c>
      <c r="CY1111" t="s">
        <v>10307</v>
      </c>
      <c r="CZ1111" t="s">
        <v>126</v>
      </c>
      <c r="DA1111" t="s">
        <v>113</v>
      </c>
      <c r="DB1111" t="s">
        <v>113</v>
      </c>
      <c r="DC1111" t="s">
        <v>121</v>
      </c>
      <c r="DD1111" t="s">
        <v>113</v>
      </c>
    </row>
    <row r="1112" spans="1:113" ht="15" customHeight="1" x14ac:dyDescent="0.25">
      <c r="A1112" t="s">
        <v>8953</v>
      </c>
      <c r="B1112" t="s">
        <v>835</v>
      </c>
      <c r="C1112" s="1">
        <v>44160.58474953704</v>
      </c>
      <c r="D1112" s="1">
        <v>44175</v>
      </c>
      <c r="E1112" t="s">
        <v>113</v>
      </c>
      <c r="F1112" t="s">
        <v>8954</v>
      </c>
      <c r="G1112" t="s">
        <v>12794</v>
      </c>
      <c r="H1112" t="s">
        <v>464</v>
      </c>
      <c r="I1112">
        <v>105</v>
      </c>
      <c r="K1112" s="1">
        <v>44237</v>
      </c>
      <c r="L1112" s="1">
        <v>44439</v>
      </c>
      <c r="O1112" t="s">
        <v>132</v>
      </c>
      <c r="P1112" t="s">
        <v>8955</v>
      </c>
      <c r="R1112" t="s">
        <v>8956</v>
      </c>
      <c r="T1112" t="s">
        <v>3135</v>
      </c>
      <c r="U1112" t="s">
        <v>2454</v>
      </c>
      <c r="V1112" s="3">
        <v>38941</v>
      </c>
      <c r="W1112" t="s">
        <v>117</v>
      </c>
      <c r="Y1112">
        <v>16622547100</v>
      </c>
      <c r="AA1112">
        <v>3117</v>
      </c>
      <c r="AB1112" t="s">
        <v>4190</v>
      </c>
      <c r="AC1112" t="s">
        <v>8957</v>
      </c>
      <c r="AE1112" t="s">
        <v>8958</v>
      </c>
      <c r="AF1112" t="s">
        <v>8956</v>
      </c>
      <c r="AH1112" t="s">
        <v>3135</v>
      </c>
      <c r="AI1112" t="s">
        <v>2454</v>
      </c>
      <c r="AJ1112" s="3">
        <v>38941</v>
      </c>
      <c r="AK1112" t="s">
        <v>117</v>
      </c>
      <c r="AM1112">
        <v>16622547100</v>
      </c>
      <c r="AO1112" t="s">
        <v>8959</v>
      </c>
      <c r="AP1112" t="s">
        <v>141</v>
      </c>
      <c r="AQ1112" t="s">
        <v>7155</v>
      </c>
      <c r="AR1112" t="s">
        <v>4776</v>
      </c>
      <c r="AT1112" t="s">
        <v>7156</v>
      </c>
      <c r="AV1112" t="s">
        <v>7157</v>
      </c>
      <c r="AW1112" t="s">
        <v>2454</v>
      </c>
      <c r="AX1112" s="3">
        <v>39272</v>
      </c>
      <c r="AY1112" t="s">
        <v>117</v>
      </c>
      <c r="BA1112">
        <v>16015020955</v>
      </c>
      <c r="BC1112" t="s">
        <v>7158</v>
      </c>
      <c r="BD1112" t="s">
        <v>8960</v>
      </c>
      <c r="BE1112" t="s">
        <v>2454</v>
      </c>
      <c r="BF1112" t="s">
        <v>7160</v>
      </c>
      <c r="BG1112" t="s">
        <v>2454</v>
      </c>
      <c r="BH1112" s="1">
        <v>44159.791666666664</v>
      </c>
      <c r="BI1112">
        <v>40</v>
      </c>
      <c r="BJ1112">
        <v>0</v>
      </c>
      <c r="BK1112">
        <v>8</v>
      </c>
      <c r="BL1112">
        <v>8</v>
      </c>
      <c r="BM1112">
        <v>8</v>
      </c>
      <c r="BN1112">
        <v>8</v>
      </c>
      <c r="BO1112">
        <v>8</v>
      </c>
      <c r="BP1112">
        <v>0</v>
      </c>
      <c r="BQ1112" t="str">
        <f>"7:00 AM"</f>
        <v>7:00 AM</v>
      </c>
      <c r="BR1112" t="str">
        <f>"4:00 PM"</f>
        <v>4:00 PM</v>
      </c>
      <c r="BS1112" t="s">
        <v>120</v>
      </c>
      <c r="BT1112">
        <v>0</v>
      </c>
      <c r="BU1112">
        <v>0</v>
      </c>
      <c r="BV1112" t="s">
        <v>113</v>
      </c>
      <c r="BW1112">
        <v>0</v>
      </c>
      <c r="BX1112" t="s">
        <v>120</v>
      </c>
      <c r="BY1112" t="s">
        <v>8956</v>
      </c>
      <c r="CA1112" t="s">
        <v>3135</v>
      </c>
      <c r="CB1112" t="s">
        <v>2454</v>
      </c>
      <c r="CC1112" s="3">
        <v>38941</v>
      </c>
      <c r="CD1112" t="s">
        <v>3147</v>
      </c>
      <c r="CE1112" t="s">
        <v>3148</v>
      </c>
      <c r="CF1112" s="4">
        <v>10.87</v>
      </c>
      <c r="CG1112" s="4">
        <v>10.87</v>
      </c>
      <c r="CH1112" s="4">
        <v>0</v>
      </c>
      <c r="CI1112" s="4">
        <v>0</v>
      </c>
      <c r="CJ1112" t="s">
        <v>123</v>
      </c>
      <c r="CL1112" t="s">
        <v>8961</v>
      </c>
      <c r="CO1112" t="s">
        <v>124</v>
      </c>
      <c r="CP1112" t="s">
        <v>113</v>
      </c>
      <c r="CQ1112" t="s">
        <v>121</v>
      </c>
      <c r="CR1112" t="s">
        <v>113</v>
      </c>
      <c r="CS1112" t="s">
        <v>113</v>
      </c>
      <c r="CT1112" t="s">
        <v>121</v>
      </c>
      <c r="CU1112" t="s">
        <v>121</v>
      </c>
      <c r="CV1112" t="s">
        <v>8962</v>
      </c>
      <c r="CW1112" t="str">
        <f>"16622547100"</f>
        <v>16622547100</v>
      </c>
      <c r="CX1112" t="s">
        <v>8963</v>
      </c>
      <c r="CY1112" t="s">
        <v>8964</v>
      </c>
      <c r="CZ1112" t="s">
        <v>126</v>
      </c>
      <c r="DA1112" t="s">
        <v>113</v>
      </c>
      <c r="DB1112" t="s">
        <v>113</v>
      </c>
      <c r="DC1112" t="s">
        <v>121</v>
      </c>
      <c r="DD1112" t="s">
        <v>113</v>
      </c>
    </row>
    <row r="1113" spans="1:113" ht="15" customHeight="1" x14ac:dyDescent="0.25">
      <c r="A1113" t="s">
        <v>7502</v>
      </c>
      <c r="B1113" t="s">
        <v>129</v>
      </c>
      <c r="C1113" s="1">
        <v>44160.658296643516</v>
      </c>
      <c r="D1113" s="1">
        <v>44187</v>
      </c>
      <c r="E1113" t="s">
        <v>121</v>
      </c>
      <c r="F1113" t="s">
        <v>587</v>
      </c>
      <c r="G1113" t="s">
        <v>12786</v>
      </c>
      <c r="H1113" t="s">
        <v>131</v>
      </c>
      <c r="I1113">
        <v>30</v>
      </c>
      <c r="J1113">
        <v>30</v>
      </c>
      <c r="K1113" s="1">
        <v>44235</v>
      </c>
      <c r="L1113" s="1">
        <v>44530</v>
      </c>
      <c r="M1113" s="1">
        <v>44235</v>
      </c>
      <c r="N1113" s="1">
        <v>44530</v>
      </c>
      <c r="O1113" t="s">
        <v>115</v>
      </c>
      <c r="P1113" t="s">
        <v>7503</v>
      </c>
      <c r="R1113" t="s">
        <v>7504</v>
      </c>
      <c r="T1113" t="s">
        <v>1255</v>
      </c>
      <c r="U1113" t="s">
        <v>541</v>
      </c>
      <c r="V1113" s="3">
        <v>70817</v>
      </c>
      <c r="W1113" t="s">
        <v>117</v>
      </c>
      <c r="Y1113">
        <v>12257535296</v>
      </c>
      <c r="AA1113">
        <v>56173</v>
      </c>
      <c r="AB1113" t="s">
        <v>7505</v>
      </c>
      <c r="AC1113" t="s">
        <v>7506</v>
      </c>
      <c r="AD1113" t="s">
        <v>731</v>
      </c>
      <c r="AE1113" t="s">
        <v>3391</v>
      </c>
      <c r="AF1113" t="s">
        <v>7504</v>
      </c>
      <c r="AH1113" t="s">
        <v>1255</v>
      </c>
      <c r="AI1113" t="s">
        <v>541</v>
      </c>
      <c r="AJ1113" s="3">
        <v>70817</v>
      </c>
      <c r="AK1113" t="s">
        <v>117</v>
      </c>
      <c r="AM1113">
        <v>12257535296</v>
      </c>
      <c r="AO1113" t="s">
        <v>517</v>
      </c>
      <c r="AP1113" t="s">
        <v>239</v>
      </c>
      <c r="AQ1113" t="s">
        <v>1258</v>
      </c>
      <c r="AR1113" t="s">
        <v>164</v>
      </c>
      <c r="AS1113" t="s">
        <v>972</v>
      </c>
      <c r="AT1113" t="s">
        <v>1259</v>
      </c>
      <c r="AU1113" t="s">
        <v>1260</v>
      </c>
      <c r="AV1113" t="s">
        <v>329</v>
      </c>
      <c r="AW1113" t="s">
        <v>158</v>
      </c>
      <c r="AX1113" s="3">
        <v>75231</v>
      </c>
      <c r="AY1113" t="s">
        <v>117</v>
      </c>
      <c r="BA1113">
        <v>12145265665</v>
      </c>
      <c r="BC1113" t="s">
        <v>1261</v>
      </c>
      <c r="BD1113" t="s">
        <v>1262</v>
      </c>
      <c r="BG1113" t="s">
        <v>541</v>
      </c>
      <c r="BH1113" s="1">
        <v>44159.791666666664</v>
      </c>
      <c r="BI1113">
        <v>40</v>
      </c>
      <c r="BJ1113">
        <v>0</v>
      </c>
      <c r="BK1113">
        <v>8</v>
      </c>
      <c r="BL1113">
        <v>8</v>
      </c>
      <c r="BM1113">
        <v>8</v>
      </c>
      <c r="BN1113">
        <v>8</v>
      </c>
      <c r="BO1113">
        <v>8</v>
      </c>
      <c r="BP1113">
        <v>0</v>
      </c>
      <c r="BQ1113" t="str">
        <f>"6:30 AM"</f>
        <v>6:30 AM</v>
      </c>
      <c r="BR1113" t="str">
        <f>"3:30 PM"</f>
        <v>3:30 PM</v>
      </c>
      <c r="BS1113" t="s">
        <v>120</v>
      </c>
      <c r="BT1113">
        <v>0</v>
      </c>
      <c r="BU1113">
        <v>0</v>
      </c>
      <c r="BV1113" t="s">
        <v>113</v>
      </c>
      <c r="BW1113">
        <v>0</v>
      </c>
      <c r="BX1113" t="s">
        <v>7507</v>
      </c>
      <c r="BY1113" t="s">
        <v>7504</v>
      </c>
      <c r="CA1113" t="s">
        <v>1255</v>
      </c>
      <c r="CB1113" t="s">
        <v>541</v>
      </c>
      <c r="CC1113" s="3">
        <v>70817</v>
      </c>
      <c r="CD1113" t="s">
        <v>1265</v>
      </c>
      <c r="CE1113" t="s">
        <v>1266</v>
      </c>
      <c r="CF1113" s="4">
        <v>14.6</v>
      </c>
      <c r="CH1113" s="4">
        <v>21.9</v>
      </c>
      <c r="CJ1113" t="s">
        <v>123</v>
      </c>
      <c r="CK1113" t="s">
        <v>1653</v>
      </c>
      <c r="CL1113" t="s">
        <v>7508</v>
      </c>
      <c r="CO1113" t="s">
        <v>124</v>
      </c>
      <c r="CP1113" t="s">
        <v>121</v>
      </c>
      <c r="CQ1113" t="s">
        <v>121</v>
      </c>
      <c r="CR1113" t="s">
        <v>121</v>
      </c>
      <c r="CS1113" t="s">
        <v>121</v>
      </c>
      <c r="CT1113" t="s">
        <v>121</v>
      </c>
      <c r="CU1113" t="s">
        <v>121</v>
      </c>
      <c r="CV1113" t="s">
        <v>7509</v>
      </c>
      <c r="CW1113" t="str">
        <f>"N/A"</f>
        <v>N/A</v>
      </c>
      <c r="CX1113" t="s">
        <v>7510</v>
      </c>
      <c r="CY1113" t="s">
        <v>1133</v>
      </c>
      <c r="CZ1113" t="s">
        <v>126</v>
      </c>
      <c r="DA1113" t="s">
        <v>113</v>
      </c>
      <c r="DB1113" t="s">
        <v>113</v>
      </c>
      <c r="DC1113" t="s">
        <v>121</v>
      </c>
      <c r="DD1113" t="s">
        <v>113</v>
      </c>
      <c r="DE1113" t="s">
        <v>1271</v>
      </c>
      <c r="DF1113" t="s">
        <v>1272</v>
      </c>
      <c r="DH1113" t="s">
        <v>1262</v>
      </c>
      <c r="DI1113" t="s">
        <v>1261</v>
      </c>
    </row>
    <row r="1114" spans="1:113" ht="15" customHeight="1" x14ac:dyDescent="0.25">
      <c r="A1114" t="s">
        <v>11606</v>
      </c>
      <c r="B1114" t="s">
        <v>129</v>
      </c>
      <c r="C1114" s="1">
        <v>44162.430269907411</v>
      </c>
      <c r="D1114" s="1">
        <v>44188</v>
      </c>
      <c r="E1114" t="s">
        <v>113</v>
      </c>
      <c r="F1114" t="s">
        <v>11607</v>
      </c>
      <c r="G1114" t="s">
        <v>12786</v>
      </c>
      <c r="H1114" t="s">
        <v>131</v>
      </c>
      <c r="I1114">
        <v>7</v>
      </c>
      <c r="J1114">
        <v>7</v>
      </c>
      <c r="K1114" s="1">
        <v>44252</v>
      </c>
      <c r="L1114" s="1">
        <v>44524</v>
      </c>
      <c r="M1114" s="1">
        <v>44252</v>
      </c>
      <c r="N1114" s="1">
        <v>44524</v>
      </c>
      <c r="O1114" t="s">
        <v>132</v>
      </c>
      <c r="P1114" t="s">
        <v>11608</v>
      </c>
      <c r="R1114" t="s">
        <v>11609</v>
      </c>
      <c r="S1114" t="s">
        <v>124</v>
      </c>
      <c r="T1114" t="s">
        <v>1738</v>
      </c>
      <c r="U1114" t="s">
        <v>1292</v>
      </c>
      <c r="V1114" s="3">
        <v>19355</v>
      </c>
      <c r="W1114" t="s">
        <v>117</v>
      </c>
      <c r="X1114" t="s">
        <v>124</v>
      </c>
      <c r="Y1114">
        <v>16106476001</v>
      </c>
      <c r="AA1114">
        <v>561730</v>
      </c>
      <c r="AB1114" t="s">
        <v>11610</v>
      </c>
      <c r="AC1114" t="s">
        <v>659</v>
      </c>
      <c r="AD1114" t="s">
        <v>124</v>
      </c>
      <c r="AE1114" t="s">
        <v>161</v>
      </c>
      <c r="AF1114" t="s">
        <v>11609</v>
      </c>
      <c r="AG1114" t="s">
        <v>124</v>
      </c>
      <c r="AH1114" t="s">
        <v>1738</v>
      </c>
      <c r="AI1114" t="s">
        <v>1292</v>
      </c>
      <c r="AJ1114" s="3">
        <v>19355</v>
      </c>
      <c r="AK1114" t="s">
        <v>117</v>
      </c>
      <c r="AL1114" t="s">
        <v>124</v>
      </c>
      <c r="AM1114">
        <v>16106476001</v>
      </c>
      <c r="AO1114" t="s">
        <v>11611</v>
      </c>
      <c r="AP1114" t="s">
        <v>239</v>
      </c>
      <c r="AQ1114" t="s">
        <v>3546</v>
      </c>
      <c r="AR1114" t="s">
        <v>1763</v>
      </c>
      <c r="AS1114" t="s">
        <v>144</v>
      </c>
      <c r="AT1114" t="s">
        <v>3547</v>
      </c>
      <c r="AU1114" t="s">
        <v>124</v>
      </c>
      <c r="AV1114" t="s">
        <v>1368</v>
      </c>
      <c r="AW1114" t="s">
        <v>158</v>
      </c>
      <c r="AX1114" s="3">
        <v>77414</v>
      </c>
      <c r="AY1114" t="s">
        <v>117</v>
      </c>
      <c r="AZ1114" t="s">
        <v>124</v>
      </c>
      <c r="BA1114">
        <v>19792457577</v>
      </c>
      <c r="BB1114">
        <v>114</v>
      </c>
      <c r="BC1114" t="s">
        <v>3548</v>
      </c>
      <c r="BD1114" t="s">
        <v>1370</v>
      </c>
      <c r="BG1114" t="s">
        <v>1292</v>
      </c>
      <c r="BH1114" s="1">
        <v>44161.791666666664</v>
      </c>
      <c r="BI1114">
        <v>40</v>
      </c>
      <c r="BJ1114">
        <v>0</v>
      </c>
      <c r="BK1114">
        <v>8</v>
      </c>
      <c r="BL1114">
        <v>8</v>
      </c>
      <c r="BM1114">
        <v>8</v>
      </c>
      <c r="BN1114">
        <v>8</v>
      </c>
      <c r="BO1114">
        <v>8</v>
      </c>
      <c r="BP1114">
        <v>0</v>
      </c>
      <c r="BQ1114" t="str">
        <f>"7:00 AM"</f>
        <v>7:00 AM</v>
      </c>
      <c r="BR1114" t="str">
        <f>"4:00 PM"</f>
        <v>4:00 PM</v>
      </c>
      <c r="BS1114" t="s">
        <v>120</v>
      </c>
      <c r="BT1114">
        <v>0</v>
      </c>
      <c r="BU1114">
        <v>0</v>
      </c>
      <c r="BV1114" t="s">
        <v>113</v>
      </c>
      <c r="BW1114">
        <v>0</v>
      </c>
      <c r="BX1114" s="2" t="s">
        <v>11612</v>
      </c>
      <c r="BY1114" t="s">
        <v>11609</v>
      </c>
      <c r="BZ1114" t="s">
        <v>124</v>
      </c>
      <c r="CA1114" t="s">
        <v>1738</v>
      </c>
      <c r="CB1114" t="s">
        <v>1292</v>
      </c>
      <c r="CC1114" s="3">
        <v>19355</v>
      </c>
      <c r="CD1114" t="s">
        <v>1744</v>
      </c>
      <c r="CE1114" t="s">
        <v>1557</v>
      </c>
      <c r="CF1114" s="4">
        <v>16.600000000000001</v>
      </c>
      <c r="CG1114" s="4">
        <v>23</v>
      </c>
      <c r="CH1114" s="4">
        <v>24.9</v>
      </c>
      <c r="CI1114" s="4">
        <v>34.5</v>
      </c>
      <c r="CJ1114" t="s">
        <v>123</v>
      </c>
      <c r="CK1114" t="s">
        <v>11613</v>
      </c>
      <c r="CL1114" t="s">
        <v>11614</v>
      </c>
      <c r="CO1114" t="s">
        <v>124</v>
      </c>
      <c r="CP1114" t="s">
        <v>121</v>
      </c>
      <c r="CQ1114" t="s">
        <v>121</v>
      </c>
      <c r="CR1114" t="s">
        <v>121</v>
      </c>
      <c r="CS1114" t="s">
        <v>121</v>
      </c>
      <c r="CT1114" t="s">
        <v>121</v>
      </c>
      <c r="CU1114" t="s">
        <v>121</v>
      </c>
      <c r="CV1114" t="s">
        <v>11615</v>
      </c>
      <c r="CW1114" t="str">
        <f>"16106476001"</f>
        <v>16106476001</v>
      </c>
      <c r="CX1114" t="s">
        <v>11611</v>
      </c>
      <c r="CY1114" t="s">
        <v>124</v>
      </c>
      <c r="CZ1114" t="s">
        <v>126</v>
      </c>
      <c r="DA1114" t="s">
        <v>113</v>
      </c>
      <c r="DB1114" t="s">
        <v>113</v>
      </c>
      <c r="DC1114" t="s">
        <v>121</v>
      </c>
      <c r="DD1114" t="s">
        <v>113</v>
      </c>
    </row>
    <row r="1115" spans="1:113" ht="15" customHeight="1" x14ac:dyDescent="0.25">
      <c r="A1115" t="s">
        <v>6098</v>
      </c>
      <c r="B1115" t="s">
        <v>129</v>
      </c>
      <c r="C1115" s="1">
        <v>44162.522392129627</v>
      </c>
      <c r="D1115" s="1">
        <v>44182</v>
      </c>
      <c r="E1115" t="s">
        <v>121</v>
      </c>
      <c r="F1115" t="s">
        <v>3908</v>
      </c>
      <c r="G1115" t="s">
        <v>12786</v>
      </c>
      <c r="H1115" t="s">
        <v>131</v>
      </c>
      <c r="I1115">
        <v>7</v>
      </c>
      <c r="J1115">
        <v>7</v>
      </c>
      <c r="K1115" s="1">
        <v>44242</v>
      </c>
      <c r="L1115" s="1">
        <v>44533</v>
      </c>
      <c r="M1115" s="1">
        <v>44242</v>
      </c>
      <c r="N1115" s="1">
        <v>44533</v>
      </c>
      <c r="O1115" t="s">
        <v>132</v>
      </c>
      <c r="P1115" t="s">
        <v>6099</v>
      </c>
      <c r="Q1115" t="s">
        <v>124</v>
      </c>
      <c r="R1115" t="s">
        <v>6100</v>
      </c>
      <c r="S1115" t="s">
        <v>6101</v>
      </c>
      <c r="T1115" t="s">
        <v>6102</v>
      </c>
      <c r="U1115" t="s">
        <v>3748</v>
      </c>
      <c r="V1115" s="3">
        <v>66030</v>
      </c>
      <c r="W1115" t="s">
        <v>117</v>
      </c>
      <c r="Y1115">
        <v>19137646159</v>
      </c>
      <c r="AA1115">
        <v>56173</v>
      </c>
      <c r="AB1115" t="s">
        <v>6103</v>
      </c>
      <c r="AC1115" t="s">
        <v>6104</v>
      </c>
      <c r="AE1115" t="s">
        <v>207</v>
      </c>
      <c r="AF1115" t="s">
        <v>6105</v>
      </c>
      <c r="AG1115" t="s">
        <v>6106</v>
      </c>
      <c r="AH1115" t="s">
        <v>3747</v>
      </c>
      <c r="AI1115" t="s">
        <v>3748</v>
      </c>
      <c r="AJ1115" s="3">
        <v>66030</v>
      </c>
      <c r="AK1115" t="s">
        <v>117</v>
      </c>
      <c r="AM1115">
        <v>19137646159</v>
      </c>
      <c r="AO1115" t="s">
        <v>124</v>
      </c>
      <c r="AP1115" t="s">
        <v>239</v>
      </c>
      <c r="AQ1115" t="s">
        <v>6107</v>
      </c>
      <c r="AR1115" t="s">
        <v>2917</v>
      </c>
      <c r="AT1115" t="s">
        <v>1784</v>
      </c>
      <c r="AU1115" t="s">
        <v>1785</v>
      </c>
      <c r="AV1115" t="s">
        <v>1786</v>
      </c>
      <c r="AW1115" t="s">
        <v>610</v>
      </c>
      <c r="AX1115" s="3">
        <v>22949</v>
      </c>
      <c r="AY1115" t="s">
        <v>117</v>
      </c>
      <c r="BA1115">
        <v>14342634300</v>
      </c>
      <c r="BC1115" t="s">
        <v>3885</v>
      </c>
      <c r="BD1115" t="s">
        <v>762</v>
      </c>
      <c r="BG1115" t="s">
        <v>3748</v>
      </c>
      <c r="BH1115" s="1">
        <v>44161.791666666664</v>
      </c>
      <c r="BI1115">
        <v>40</v>
      </c>
      <c r="BJ1115">
        <v>0</v>
      </c>
      <c r="BK1115">
        <v>8</v>
      </c>
      <c r="BL1115">
        <v>8</v>
      </c>
      <c r="BM1115">
        <v>8</v>
      </c>
      <c r="BN1115">
        <v>8</v>
      </c>
      <c r="BO1115">
        <v>8</v>
      </c>
      <c r="BP1115">
        <v>0</v>
      </c>
      <c r="BQ1115" t="str">
        <f>"8:00 AM"</f>
        <v>8:00 AM</v>
      </c>
      <c r="BR1115" t="str">
        <f>"4:30 PM"</f>
        <v>4:30 PM</v>
      </c>
      <c r="BS1115" t="s">
        <v>120</v>
      </c>
      <c r="BT1115">
        <v>0</v>
      </c>
      <c r="BU1115">
        <v>3</v>
      </c>
      <c r="BV1115" t="s">
        <v>113</v>
      </c>
      <c r="BW1115">
        <v>0</v>
      </c>
      <c r="BX1115" t="s">
        <v>6108</v>
      </c>
      <c r="BY1115" t="s">
        <v>6105</v>
      </c>
      <c r="CA1115" t="s">
        <v>3747</v>
      </c>
      <c r="CB1115" t="s">
        <v>3748</v>
      </c>
      <c r="CC1115" s="3">
        <v>66030</v>
      </c>
      <c r="CD1115" t="s">
        <v>3754</v>
      </c>
      <c r="CE1115" t="s">
        <v>3270</v>
      </c>
      <c r="CF1115" s="4">
        <v>18.010000000000002</v>
      </c>
      <c r="CH1115" s="4">
        <v>27.02</v>
      </c>
      <c r="CJ1115" t="s">
        <v>123</v>
      </c>
      <c r="CK1115" t="s">
        <v>1745</v>
      </c>
      <c r="CL1115" t="s">
        <v>6109</v>
      </c>
      <c r="CO1115" t="s">
        <v>124</v>
      </c>
      <c r="CP1115" t="s">
        <v>121</v>
      </c>
      <c r="CQ1115" t="s">
        <v>121</v>
      </c>
      <c r="CR1115" t="s">
        <v>121</v>
      </c>
      <c r="CS1115" t="s">
        <v>113</v>
      </c>
      <c r="CT1115" t="s">
        <v>121</v>
      </c>
      <c r="CU1115" t="s">
        <v>121</v>
      </c>
      <c r="CV1115" t="s">
        <v>6110</v>
      </c>
      <c r="CW1115" t="str">
        <f>"19137646159"</f>
        <v>19137646159</v>
      </c>
      <c r="CX1115" t="s">
        <v>124</v>
      </c>
      <c r="CY1115" t="s">
        <v>6111</v>
      </c>
      <c r="CZ1115" t="s">
        <v>126</v>
      </c>
      <c r="DA1115" t="s">
        <v>113</v>
      </c>
      <c r="DB1115" t="s">
        <v>121</v>
      </c>
      <c r="DC1115" t="s">
        <v>121</v>
      </c>
      <c r="DD1115" t="s">
        <v>113</v>
      </c>
      <c r="DE1115" t="s">
        <v>3887</v>
      </c>
      <c r="DF1115" t="s">
        <v>947</v>
      </c>
      <c r="DH1115" t="s">
        <v>762</v>
      </c>
      <c r="DI1115" t="s">
        <v>3885</v>
      </c>
    </row>
    <row r="1116" spans="1:113" ht="15" customHeight="1" x14ac:dyDescent="0.25">
      <c r="A1116" t="s">
        <v>1753</v>
      </c>
      <c r="B1116" t="s">
        <v>129</v>
      </c>
      <c r="C1116" s="1">
        <v>44162.528164236108</v>
      </c>
      <c r="D1116" s="1">
        <v>44188</v>
      </c>
      <c r="E1116" t="s">
        <v>113</v>
      </c>
      <c r="F1116" t="s">
        <v>587</v>
      </c>
      <c r="G1116" t="s">
        <v>12786</v>
      </c>
      <c r="H1116" t="s">
        <v>131</v>
      </c>
      <c r="I1116">
        <v>13</v>
      </c>
      <c r="J1116">
        <v>13</v>
      </c>
      <c r="K1116" s="1">
        <v>44252</v>
      </c>
      <c r="L1116" s="1">
        <v>44526</v>
      </c>
      <c r="M1116" s="1">
        <v>44252</v>
      </c>
      <c r="N1116" s="1">
        <v>44526</v>
      </c>
      <c r="O1116" t="s">
        <v>115</v>
      </c>
      <c r="P1116" t="s">
        <v>1754</v>
      </c>
      <c r="R1116" t="s">
        <v>1755</v>
      </c>
      <c r="S1116" t="s">
        <v>1756</v>
      </c>
      <c r="T1116" t="s">
        <v>1757</v>
      </c>
      <c r="U1116" t="s">
        <v>522</v>
      </c>
      <c r="V1116" s="3">
        <v>73170</v>
      </c>
      <c r="W1116" t="s">
        <v>117</v>
      </c>
      <c r="X1116" t="s">
        <v>124</v>
      </c>
      <c r="Y1116">
        <v>14056207611</v>
      </c>
      <c r="AA1116">
        <v>561730</v>
      </c>
      <c r="AB1116" t="s">
        <v>1758</v>
      </c>
      <c r="AC1116" t="s">
        <v>1759</v>
      </c>
      <c r="AD1116" t="s">
        <v>124</v>
      </c>
      <c r="AE1116" t="s">
        <v>263</v>
      </c>
      <c r="AF1116" t="s">
        <v>1755</v>
      </c>
      <c r="AG1116" t="s">
        <v>1756</v>
      </c>
      <c r="AH1116" t="s">
        <v>1757</v>
      </c>
      <c r="AI1116" t="s">
        <v>522</v>
      </c>
      <c r="AJ1116" s="3">
        <v>73170</v>
      </c>
      <c r="AK1116" t="s">
        <v>117</v>
      </c>
      <c r="AL1116" t="s">
        <v>1760</v>
      </c>
      <c r="AM1116">
        <v>14056207611</v>
      </c>
      <c r="AO1116" t="s">
        <v>1761</v>
      </c>
      <c r="AP1116" t="s">
        <v>239</v>
      </c>
      <c r="AQ1116" t="s">
        <v>1762</v>
      </c>
      <c r="AR1116" t="s">
        <v>1763</v>
      </c>
      <c r="AS1116" t="s">
        <v>124</v>
      </c>
      <c r="AT1116" t="s">
        <v>1764</v>
      </c>
      <c r="AU1116" t="s">
        <v>124</v>
      </c>
      <c r="AV1116" t="s">
        <v>1368</v>
      </c>
      <c r="AW1116" t="s">
        <v>158</v>
      </c>
      <c r="AX1116" s="3">
        <v>77414</v>
      </c>
      <c r="AY1116" t="s">
        <v>117</v>
      </c>
      <c r="AZ1116" t="s">
        <v>124</v>
      </c>
      <c r="BA1116">
        <v>19792457577</v>
      </c>
      <c r="BB1116">
        <v>110</v>
      </c>
      <c r="BC1116" t="s">
        <v>1765</v>
      </c>
      <c r="BD1116" t="s">
        <v>1370</v>
      </c>
      <c r="BG1116" t="s">
        <v>522</v>
      </c>
      <c r="BH1116" s="1">
        <v>44161.791666666664</v>
      </c>
      <c r="BI1116">
        <v>40</v>
      </c>
      <c r="BJ1116">
        <v>0</v>
      </c>
      <c r="BK1116">
        <v>8</v>
      </c>
      <c r="BL1116">
        <v>8</v>
      </c>
      <c r="BM1116">
        <v>8</v>
      </c>
      <c r="BN1116">
        <v>8</v>
      </c>
      <c r="BO1116">
        <v>8</v>
      </c>
      <c r="BP1116">
        <v>0</v>
      </c>
      <c r="BQ1116" t="str">
        <f>"8:00 AM"</f>
        <v>8:00 AM</v>
      </c>
      <c r="BR1116" t="str">
        <f>"5:00 PM"</f>
        <v>5:00 PM</v>
      </c>
      <c r="BS1116" t="s">
        <v>120</v>
      </c>
      <c r="BT1116">
        <v>0</v>
      </c>
      <c r="BU1116">
        <v>0</v>
      </c>
      <c r="BV1116" t="s">
        <v>113</v>
      </c>
      <c r="BW1116">
        <v>0</v>
      </c>
      <c r="BX1116" t="s">
        <v>1766</v>
      </c>
      <c r="BY1116" t="s">
        <v>1767</v>
      </c>
      <c r="BZ1116" t="s">
        <v>124</v>
      </c>
      <c r="CA1116" t="s">
        <v>1757</v>
      </c>
      <c r="CB1116" t="s">
        <v>522</v>
      </c>
      <c r="CC1116" s="3">
        <v>73169</v>
      </c>
      <c r="CD1116" t="s">
        <v>1768</v>
      </c>
      <c r="CE1116" t="s">
        <v>1769</v>
      </c>
      <c r="CF1116" s="4">
        <v>13.92</v>
      </c>
      <c r="CG1116" s="4">
        <v>16.88</v>
      </c>
      <c r="CH1116" s="4">
        <v>20.88</v>
      </c>
      <c r="CI1116" s="4">
        <v>25.32</v>
      </c>
      <c r="CJ1116" t="s">
        <v>123</v>
      </c>
      <c r="CK1116" t="s">
        <v>1770</v>
      </c>
      <c r="CL1116" t="s">
        <v>1771</v>
      </c>
      <c r="CO1116" t="s">
        <v>124</v>
      </c>
      <c r="CP1116" t="s">
        <v>121</v>
      </c>
      <c r="CQ1116" t="s">
        <v>121</v>
      </c>
      <c r="CR1116" t="s">
        <v>121</v>
      </c>
      <c r="CS1116" t="s">
        <v>121</v>
      </c>
      <c r="CT1116" t="s">
        <v>121</v>
      </c>
      <c r="CU1116" t="s">
        <v>113</v>
      </c>
      <c r="CV1116" t="s">
        <v>1772</v>
      </c>
      <c r="CW1116" t="str">
        <f>"14056207611"</f>
        <v>14056207611</v>
      </c>
      <c r="CX1116" t="s">
        <v>1761</v>
      </c>
      <c r="CY1116" t="s">
        <v>124</v>
      </c>
      <c r="CZ1116" t="s">
        <v>126</v>
      </c>
      <c r="DA1116" t="s">
        <v>113</v>
      </c>
      <c r="DB1116" t="s">
        <v>113</v>
      </c>
      <c r="DC1116" t="s">
        <v>121</v>
      </c>
      <c r="DD1116" t="s">
        <v>113</v>
      </c>
    </row>
    <row r="1117" spans="1:113" ht="15" customHeight="1" x14ac:dyDescent="0.25">
      <c r="A1117" t="s">
        <v>7511</v>
      </c>
      <c r="B1117" t="s">
        <v>129</v>
      </c>
      <c r="C1117" s="1">
        <v>44165.398021990739</v>
      </c>
      <c r="D1117" s="1">
        <v>44196</v>
      </c>
      <c r="E1117" t="s">
        <v>113</v>
      </c>
      <c r="F1117" t="s">
        <v>130</v>
      </c>
      <c r="G1117" t="s">
        <v>12786</v>
      </c>
      <c r="H1117" t="s">
        <v>131</v>
      </c>
      <c r="I1117">
        <v>4</v>
      </c>
      <c r="J1117">
        <v>4</v>
      </c>
      <c r="K1117" s="1">
        <v>44242</v>
      </c>
      <c r="L1117" s="1">
        <v>44544</v>
      </c>
      <c r="M1117" s="1">
        <v>44242</v>
      </c>
      <c r="N1117" s="1">
        <v>44544</v>
      </c>
      <c r="O1117" t="s">
        <v>132</v>
      </c>
      <c r="P1117" t="s">
        <v>7512</v>
      </c>
      <c r="R1117" t="s">
        <v>3027</v>
      </c>
      <c r="T1117" t="s">
        <v>3028</v>
      </c>
      <c r="U1117" t="s">
        <v>426</v>
      </c>
      <c r="V1117" s="3">
        <v>68701</v>
      </c>
      <c r="W1117" t="s">
        <v>117</v>
      </c>
      <c r="Y1117">
        <v>14023164272</v>
      </c>
      <c r="AA1117">
        <v>56173</v>
      </c>
      <c r="AB1117" t="s">
        <v>3029</v>
      </c>
      <c r="AC1117" t="s">
        <v>3030</v>
      </c>
      <c r="AE1117" t="s">
        <v>139</v>
      </c>
      <c r="AF1117" t="s">
        <v>3027</v>
      </c>
      <c r="AH1117" t="s">
        <v>3028</v>
      </c>
      <c r="AI1117" t="s">
        <v>426</v>
      </c>
      <c r="AJ1117" s="3">
        <v>68701</v>
      </c>
      <c r="AK1117" t="s">
        <v>117</v>
      </c>
      <c r="AM1117">
        <v>14023164272</v>
      </c>
      <c r="AO1117" t="s">
        <v>3031</v>
      </c>
      <c r="AP1117" t="s">
        <v>141</v>
      </c>
      <c r="AQ1117" t="s">
        <v>142</v>
      </c>
      <c r="AR1117" t="s">
        <v>143</v>
      </c>
      <c r="AS1117" t="s">
        <v>144</v>
      </c>
      <c r="AT1117" t="s">
        <v>145</v>
      </c>
      <c r="AV1117" t="s">
        <v>146</v>
      </c>
      <c r="AW1117" t="s">
        <v>147</v>
      </c>
      <c r="AX1117" s="3">
        <v>37110</v>
      </c>
      <c r="AY1117" t="s">
        <v>117</v>
      </c>
      <c r="BA1117">
        <v>19312747811</v>
      </c>
      <c r="BC1117" t="s">
        <v>148</v>
      </c>
      <c r="BD1117" t="s">
        <v>149</v>
      </c>
      <c r="BE1117" t="s">
        <v>147</v>
      </c>
      <c r="BF1117" t="s">
        <v>150</v>
      </c>
      <c r="BG1117" t="s">
        <v>426</v>
      </c>
      <c r="BH1117" s="1">
        <v>44164.791666666664</v>
      </c>
      <c r="BI1117">
        <v>40</v>
      </c>
      <c r="BJ1117">
        <v>0</v>
      </c>
      <c r="BK1117">
        <v>8</v>
      </c>
      <c r="BL1117">
        <v>8</v>
      </c>
      <c r="BM1117">
        <v>8</v>
      </c>
      <c r="BN1117">
        <v>8</v>
      </c>
      <c r="BO1117">
        <v>8</v>
      </c>
      <c r="BP1117">
        <v>0</v>
      </c>
      <c r="BQ1117" t="str">
        <f>"7:00 AM"</f>
        <v>7:00 AM</v>
      </c>
      <c r="BR1117" t="str">
        <f>"3:00 PM"</f>
        <v>3:00 PM</v>
      </c>
      <c r="BS1117" t="s">
        <v>120</v>
      </c>
      <c r="BT1117">
        <v>0</v>
      </c>
      <c r="BU1117">
        <v>3</v>
      </c>
      <c r="BV1117" t="s">
        <v>113</v>
      </c>
      <c r="BW1117">
        <v>0</v>
      </c>
      <c r="BX1117" t="s">
        <v>7513</v>
      </c>
      <c r="BY1117" t="s">
        <v>3027</v>
      </c>
      <c r="CA1117" t="s">
        <v>3028</v>
      </c>
      <c r="CB1117" t="s">
        <v>426</v>
      </c>
      <c r="CC1117" s="3">
        <v>67801</v>
      </c>
      <c r="CD1117" t="s">
        <v>807</v>
      </c>
      <c r="CE1117" t="s">
        <v>3034</v>
      </c>
      <c r="CF1117" s="4">
        <v>13.72</v>
      </c>
      <c r="CH1117" s="4">
        <v>20.58</v>
      </c>
      <c r="CJ1117" t="s">
        <v>123</v>
      </c>
      <c r="CL1117" t="s">
        <v>7514</v>
      </c>
      <c r="CO1117" t="s">
        <v>124</v>
      </c>
      <c r="CP1117" t="s">
        <v>121</v>
      </c>
      <c r="CQ1117" t="s">
        <v>121</v>
      </c>
      <c r="CR1117" t="s">
        <v>121</v>
      </c>
      <c r="CS1117" t="s">
        <v>113</v>
      </c>
      <c r="CT1117" t="s">
        <v>121</v>
      </c>
      <c r="CU1117" t="s">
        <v>113</v>
      </c>
      <c r="CV1117" t="s">
        <v>170</v>
      </c>
      <c r="CW1117" t="str">
        <f>"14029924667"</f>
        <v>14029924667</v>
      </c>
      <c r="CX1117" t="s">
        <v>3031</v>
      </c>
      <c r="CY1117" t="s">
        <v>124</v>
      </c>
      <c r="CZ1117" t="s">
        <v>126</v>
      </c>
      <c r="DA1117" t="s">
        <v>113</v>
      </c>
      <c r="DB1117" t="s">
        <v>113</v>
      </c>
      <c r="DC1117" t="s">
        <v>121</v>
      </c>
      <c r="DD1117" t="s">
        <v>113</v>
      </c>
    </row>
    <row r="1118" spans="1:113" ht="15" customHeight="1" x14ac:dyDescent="0.25">
      <c r="A1118" t="s">
        <v>3857</v>
      </c>
      <c r="B1118" t="s">
        <v>129</v>
      </c>
      <c r="C1118" s="1">
        <v>44165.670863078703</v>
      </c>
      <c r="D1118" s="1">
        <v>44188</v>
      </c>
      <c r="E1118" t="s">
        <v>113</v>
      </c>
      <c r="F1118" t="s">
        <v>130</v>
      </c>
      <c r="G1118" t="s">
        <v>12786</v>
      </c>
      <c r="H1118" t="s">
        <v>131</v>
      </c>
      <c r="I1118">
        <v>15</v>
      </c>
      <c r="J1118">
        <v>15</v>
      </c>
      <c r="K1118" s="1">
        <v>44240</v>
      </c>
      <c r="L1118" s="1">
        <v>44530</v>
      </c>
      <c r="M1118" s="1">
        <v>44240</v>
      </c>
      <c r="N1118" s="1">
        <v>44530</v>
      </c>
      <c r="O1118" t="s">
        <v>132</v>
      </c>
      <c r="P1118" t="s">
        <v>3858</v>
      </c>
      <c r="R1118" t="s">
        <v>3859</v>
      </c>
      <c r="S1118" t="s">
        <v>124</v>
      </c>
      <c r="T1118" t="s">
        <v>3860</v>
      </c>
      <c r="U1118" t="s">
        <v>158</v>
      </c>
      <c r="V1118" s="3">
        <v>78163</v>
      </c>
      <c r="W1118" t="s">
        <v>117</v>
      </c>
      <c r="X1118" t="s">
        <v>124</v>
      </c>
      <c r="Y1118">
        <v>18309804037</v>
      </c>
      <c r="Z1118">
        <v>0</v>
      </c>
      <c r="AA1118">
        <v>23814</v>
      </c>
      <c r="AB1118" t="s">
        <v>3861</v>
      </c>
      <c r="AC1118" t="s">
        <v>3862</v>
      </c>
      <c r="AD1118" t="s">
        <v>3863</v>
      </c>
      <c r="AE1118" t="s">
        <v>139</v>
      </c>
      <c r="AF1118" t="s">
        <v>3859</v>
      </c>
      <c r="AG1118" t="s">
        <v>124</v>
      </c>
      <c r="AH1118" t="s">
        <v>3860</v>
      </c>
      <c r="AI1118" t="s">
        <v>158</v>
      </c>
      <c r="AJ1118" s="3">
        <v>78163</v>
      </c>
      <c r="AK1118" t="s">
        <v>117</v>
      </c>
      <c r="AM1118">
        <v>18309804037</v>
      </c>
      <c r="AN1118">
        <v>0</v>
      </c>
      <c r="AO1118" t="s">
        <v>3864</v>
      </c>
      <c r="AP1118" t="s">
        <v>141</v>
      </c>
      <c r="AQ1118" t="s">
        <v>142</v>
      </c>
      <c r="AR1118" t="s">
        <v>143</v>
      </c>
      <c r="AS1118" t="s">
        <v>144</v>
      </c>
      <c r="AT1118" t="s">
        <v>145</v>
      </c>
      <c r="AV1118" t="s">
        <v>146</v>
      </c>
      <c r="AW1118" t="s">
        <v>147</v>
      </c>
      <c r="AX1118" s="3">
        <v>37110</v>
      </c>
      <c r="AY1118" t="s">
        <v>117</v>
      </c>
      <c r="BA1118">
        <v>19312747811</v>
      </c>
      <c r="BC1118" t="s">
        <v>148</v>
      </c>
      <c r="BD1118" t="s">
        <v>149</v>
      </c>
      <c r="BE1118" t="s">
        <v>147</v>
      </c>
      <c r="BF1118" t="s">
        <v>150</v>
      </c>
      <c r="BG1118" t="s">
        <v>158</v>
      </c>
      <c r="BH1118" s="1">
        <v>44164.791666666664</v>
      </c>
      <c r="BI1118">
        <v>40</v>
      </c>
      <c r="BJ1118">
        <v>0</v>
      </c>
      <c r="BK1118">
        <v>8</v>
      </c>
      <c r="BL1118">
        <v>8</v>
      </c>
      <c r="BM1118">
        <v>8</v>
      </c>
      <c r="BN1118">
        <v>8</v>
      </c>
      <c r="BO1118">
        <v>8</v>
      </c>
      <c r="BP1118">
        <v>0</v>
      </c>
      <c r="BQ1118" t="str">
        <f>"7:00 AM"</f>
        <v>7:00 AM</v>
      </c>
      <c r="BR1118" t="str">
        <f>"3:00 PM"</f>
        <v>3:00 PM</v>
      </c>
      <c r="BS1118" t="s">
        <v>120</v>
      </c>
      <c r="BT1118">
        <v>0</v>
      </c>
      <c r="BU1118">
        <v>3</v>
      </c>
      <c r="BV1118" t="s">
        <v>113</v>
      </c>
      <c r="BW1118">
        <v>0</v>
      </c>
      <c r="BX1118" s="2" t="s">
        <v>3865</v>
      </c>
      <c r="BY1118" t="s">
        <v>3866</v>
      </c>
      <c r="CA1118" t="s">
        <v>3860</v>
      </c>
      <c r="CB1118" t="s">
        <v>158</v>
      </c>
      <c r="CC1118" s="3">
        <v>78163</v>
      </c>
      <c r="CD1118" t="s">
        <v>2197</v>
      </c>
      <c r="CE1118" t="s">
        <v>2198</v>
      </c>
      <c r="CF1118" s="4">
        <v>14</v>
      </c>
      <c r="CH1118" s="4">
        <v>21</v>
      </c>
      <c r="CJ1118" t="s">
        <v>123</v>
      </c>
      <c r="CL1118" t="s">
        <v>3867</v>
      </c>
      <c r="CO1118" t="s">
        <v>124</v>
      </c>
      <c r="CP1118" t="s">
        <v>121</v>
      </c>
      <c r="CQ1118" t="s">
        <v>121</v>
      </c>
      <c r="CR1118" t="s">
        <v>121</v>
      </c>
      <c r="CS1118" t="s">
        <v>113</v>
      </c>
      <c r="CT1118" t="s">
        <v>121</v>
      </c>
      <c r="CU1118" t="s">
        <v>113</v>
      </c>
      <c r="CV1118" t="s">
        <v>125</v>
      </c>
      <c r="CW1118" t="str">
        <f>"18309804037"</f>
        <v>18309804037</v>
      </c>
      <c r="CX1118" t="s">
        <v>3868</v>
      </c>
      <c r="CY1118" t="s">
        <v>124</v>
      </c>
      <c r="CZ1118" t="s">
        <v>126</v>
      </c>
      <c r="DA1118" t="s">
        <v>113</v>
      </c>
      <c r="DB1118" t="s">
        <v>113</v>
      </c>
      <c r="DC1118" t="s">
        <v>121</v>
      </c>
      <c r="DD1118" t="s">
        <v>113</v>
      </c>
    </row>
    <row r="1119" spans="1:113" ht="15" customHeight="1" x14ac:dyDescent="0.25">
      <c r="A1119" t="s">
        <v>3843</v>
      </c>
      <c r="B1119" t="s">
        <v>129</v>
      </c>
      <c r="C1119" s="1">
        <v>44166.000125462961</v>
      </c>
      <c r="D1119" s="1">
        <v>44193</v>
      </c>
      <c r="E1119" t="s">
        <v>121</v>
      </c>
      <c r="F1119" t="s">
        <v>587</v>
      </c>
      <c r="G1119" t="s">
        <v>12786</v>
      </c>
      <c r="H1119" t="s">
        <v>131</v>
      </c>
      <c r="I1119">
        <v>12</v>
      </c>
      <c r="J1119">
        <v>12</v>
      </c>
      <c r="K1119" s="1">
        <v>44256</v>
      </c>
      <c r="L1119" s="1">
        <v>44504</v>
      </c>
      <c r="M1119" s="1">
        <v>44256</v>
      </c>
      <c r="N1119" s="1">
        <v>44504</v>
      </c>
      <c r="O1119" t="s">
        <v>132</v>
      </c>
      <c r="P1119" t="s">
        <v>3844</v>
      </c>
      <c r="R1119" t="s">
        <v>3845</v>
      </c>
      <c r="T1119" t="s">
        <v>3846</v>
      </c>
      <c r="U1119" t="s">
        <v>1200</v>
      </c>
      <c r="V1119" s="3">
        <v>21078</v>
      </c>
      <c r="W1119" t="s">
        <v>117</v>
      </c>
      <c r="Y1119">
        <v>14106882527</v>
      </c>
      <c r="AA1119">
        <v>56173</v>
      </c>
      <c r="AB1119" t="s">
        <v>3847</v>
      </c>
      <c r="AC1119" t="s">
        <v>547</v>
      </c>
      <c r="AE1119" t="s">
        <v>3848</v>
      </c>
      <c r="AF1119" t="s">
        <v>3845</v>
      </c>
      <c r="AH1119" t="s">
        <v>3849</v>
      </c>
      <c r="AI1119" t="s">
        <v>1200</v>
      </c>
      <c r="AJ1119" s="3">
        <v>21078</v>
      </c>
      <c r="AK1119" t="s">
        <v>117</v>
      </c>
      <c r="AM1119">
        <v>14107347299</v>
      </c>
      <c r="AO1119" t="s">
        <v>3850</v>
      </c>
      <c r="AP1119" t="s">
        <v>239</v>
      </c>
      <c r="AQ1119" t="s">
        <v>1031</v>
      </c>
      <c r="AR1119" t="s">
        <v>1032</v>
      </c>
      <c r="AS1119" t="s">
        <v>1033</v>
      </c>
      <c r="AT1119" t="s">
        <v>1034</v>
      </c>
      <c r="AU1119" t="s">
        <v>1035</v>
      </c>
      <c r="AV1119" t="s">
        <v>1036</v>
      </c>
      <c r="AW1119" t="s">
        <v>158</v>
      </c>
      <c r="AX1119" s="3">
        <v>75033</v>
      </c>
      <c r="AY1119" t="s">
        <v>117</v>
      </c>
      <c r="BA1119">
        <v>19727789690</v>
      </c>
      <c r="BC1119" t="s">
        <v>2700</v>
      </c>
      <c r="BD1119" t="s">
        <v>1038</v>
      </c>
      <c r="BG1119" t="s">
        <v>1200</v>
      </c>
      <c r="BH1119" s="1">
        <v>44165.791666666664</v>
      </c>
      <c r="BI1119">
        <v>40</v>
      </c>
      <c r="BJ1119">
        <v>8</v>
      </c>
      <c r="BK1119">
        <v>8</v>
      </c>
      <c r="BL1119">
        <v>0</v>
      </c>
      <c r="BM1119">
        <v>8</v>
      </c>
      <c r="BN1119">
        <v>8</v>
      </c>
      <c r="BO1119">
        <v>0</v>
      </c>
      <c r="BP1119">
        <v>8</v>
      </c>
      <c r="BQ1119" t="str">
        <f>"7:00 AM"</f>
        <v>7:00 AM</v>
      </c>
      <c r="BR1119" t="str">
        <f>"3:30 PM"</f>
        <v>3:30 PM</v>
      </c>
      <c r="BS1119" t="s">
        <v>120</v>
      </c>
      <c r="BT1119">
        <v>0</v>
      </c>
      <c r="BU1119">
        <v>0</v>
      </c>
      <c r="BV1119" t="s">
        <v>113</v>
      </c>
      <c r="BW1119">
        <v>0</v>
      </c>
      <c r="BX1119" t="s">
        <v>3851</v>
      </c>
      <c r="BY1119" t="s">
        <v>3852</v>
      </c>
      <c r="CA1119" t="s">
        <v>3846</v>
      </c>
      <c r="CB1119" t="s">
        <v>1200</v>
      </c>
      <c r="CC1119" s="3">
        <v>21078</v>
      </c>
      <c r="CD1119" t="s">
        <v>3853</v>
      </c>
      <c r="CE1119" t="s">
        <v>1580</v>
      </c>
      <c r="CF1119" s="4">
        <v>16.89</v>
      </c>
      <c r="CG1119" s="4">
        <v>16.89</v>
      </c>
      <c r="CH1119" s="4">
        <v>25.34</v>
      </c>
      <c r="CI1119" s="4">
        <v>25.34</v>
      </c>
      <c r="CJ1119" t="s">
        <v>123</v>
      </c>
      <c r="CK1119" t="s">
        <v>1401</v>
      </c>
      <c r="CL1119" t="s">
        <v>3854</v>
      </c>
      <c r="CO1119" t="s">
        <v>124</v>
      </c>
      <c r="CP1119" t="s">
        <v>121</v>
      </c>
      <c r="CQ1119" t="s">
        <v>121</v>
      </c>
      <c r="CR1119" t="s">
        <v>121</v>
      </c>
      <c r="CS1119" t="s">
        <v>121</v>
      </c>
      <c r="CT1119" t="s">
        <v>121</v>
      </c>
      <c r="CU1119" t="s">
        <v>121</v>
      </c>
      <c r="CV1119" t="s">
        <v>3855</v>
      </c>
      <c r="CW1119" t="str">
        <f>"14102725400"</f>
        <v>14102725400</v>
      </c>
      <c r="CX1119" t="s">
        <v>124</v>
      </c>
      <c r="CY1119" t="s">
        <v>3856</v>
      </c>
      <c r="CZ1119" t="s">
        <v>126</v>
      </c>
      <c r="DA1119" t="s">
        <v>113</v>
      </c>
      <c r="DB1119" t="s">
        <v>121</v>
      </c>
      <c r="DC1119" t="s">
        <v>121</v>
      </c>
      <c r="DD1119" t="s">
        <v>113</v>
      </c>
    </row>
    <row r="1120" spans="1:113" ht="15" customHeight="1" x14ac:dyDescent="0.25">
      <c r="A1120" t="s">
        <v>1773</v>
      </c>
      <c r="B1120" t="s">
        <v>852</v>
      </c>
      <c r="C1120" s="1">
        <v>44166.292705671294</v>
      </c>
      <c r="D1120" s="1">
        <v>44195</v>
      </c>
      <c r="E1120" t="s">
        <v>121</v>
      </c>
      <c r="F1120" t="s">
        <v>1774</v>
      </c>
      <c r="G1120" t="s">
        <v>12812</v>
      </c>
      <c r="H1120" t="s">
        <v>1775</v>
      </c>
      <c r="I1120">
        <v>6</v>
      </c>
      <c r="K1120" s="1">
        <v>44256</v>
      </c>
      <c r="L1120" s="1">
        <v>44543</v>
      </c>
      <c r="O1120" t="s">
        <v>115</v>
      </c>
      <c r="P1120" t="s">
        <v>1776</v>
      </c>
      <c r="Q1120" t="s">
        <v>1777</v>
      </c>
      <c r="R1120" t="s">
        <v>1778</v>
      </c>
      <c r="S1120" t="s">
        <v>1779</v>
      </c>
      <c r="T1120" t="s">
        <v>1780</v>
      </c>
      <c r="U1120" t="s">
        <v>1200</v>
      </c>
      <c r="V1120" s="3">
        <v>20689</v>
      </c>
      <c r="W1120" t="s">
        <v>117</v>
      </c>
      <c r="Y1120">
        <v>13018559071</v>
      </c>
      <c r="Z1120">
        <v>2</v>
      </c>
      <c r="AA1120">
        <v>23899</v>
      </c>
      <c r="AB1120" t="s">
        <v>1781</v>
      </c>
      <c r="AC1120" t="s">
        <v>1782</v>
      </c>
      <c r="AE1120" t="s">
        <v>119</v>
      </c>
      <c r="AF1120" t="s">
        <v>1778</v>
      </c>
      <c r="AG1120" t="s">
        <v>1783</v>
      </c>
      <c r="AH1120" t="s">
        <v>1780</v>
      </c>
      <c r="AI1120" t="s">
        <v>1200</v>
      </c>
      <c r="AJ1120" s="3">
        <v>20689</v>
      </c>
      <c r="AK1120" t="s">
        <v>117</v>
      </c>
      <c r="AM1120">
        <v>13018559071</v>
      </c>
      <c r="AO1120" t="s">
        <v>124</v>
      </c>
      <c r="AP1120" t="s">
        <v>239</v>
      </c>
      <c r="AQ1120" t="s">
        <v>756</v>
      </c>
      <c r="AR1120" t="s">
        <v>757</v>
      </c>
      <c r="AS1120" t="s">
        <v>758</v>
      </c>
      <c r="AT1120" t="s">
        <v>1784</v>
      </c>
      <c r="AU1120" t="s">
        <v>1785</v>
      </c>
      <c r="AV1120" t="s">
        <v>1786</v>
      </c>
      <c r="AW1120" t="s">
        <v>610</v>
      </c>
      <c r="AX1120" s="3">
        <v>22949</v>
      </c>
      <c r="AY1120" t="s">
        <v>117</v>
      </c>
      <c r="BA1120">
        <v>14342634300</v>
      </c>
      <c r="BC1120" t="s">
        <v>1787</v>
      </c>
      <c r="BD1120" t="s">
        <v>762</v>
      </c>
      <c r="BG1120" t="s">
        <v>1200</v>
      </c>
      <c r="BH1120" s="1">
        <v>44165.791666666664</v>
      </c>
      <c r="BI1120">
        <v>40</v>
      </c>
      <c r="BJ1120">
        <v>0</v>
      </c>
      <c r="BK1120">
        <v>8</v>
      </c>
      <c r="BL1120">
        <v>8</v>
      </c>
      <c r="BM1120">
        <v>8</v>
      </c>
      <c r="BN1120">
        <v>8</v>
      </c>
      <c r="BO1120">
        <v>8</v>
      </c>
      <c r="BP1120">
        <v>0</v>
      </c>
      <c r="BQ1120" t="str">
        <f>"6:00 AM"</f>
        <v>6:00 AM</v>
      </c>
      <c r="BR1120" t="str">
        <f>"2:30 PM"</f>
        <v>2:30 PM</v>
      </c>
      <c r="BS1120" t="s">
        <v>120</v>
      </c>
      <c r="BT1120">
        <v>0</v>
      </c>
      <c r="BU1120">
        <v>12</v>
      </c>
      <c r="BV1120" t="s">
        <v>113</v>
      </c>
      <c r="BW1120">
        <v>0</v>
      </c>
      <c r="BX1120" t="s">
        <v>1788</v>
      </c>
      <c r="BY1120" t="s">
        <v>1789</v>
      </c>
      <c r="CA1120" t="s">
        <v>1790</v>
      </c>
      <c r="CB1120" t="s">
        <v>1200</v>
      </c>
      <c r="CC1120" s="3">
        <v>20736</v>
      </c>
      <c r="CD1120" t="s">
        <v>1791</v>
      </c>
      <c r="CE1120" t="s">
        <v>1652</v>
      </c>
      <c r="CF1120" s="4">
        <v>17.84</v>
      </c>
      <c r="CH1120" s="4">
        <v>26.76</v>
      </c>
      <c r="CJ1120" t="s">
        <v>123</v>
      </c>
      <c r="CK1120" t="s">
        <v>1745</v>
      </c>
      <c r="CL1120" t="s">
        <v>1792</v>
      </c>
      <c r="CO1120" t="s">
        <v>124</v>
      </c>
      <c r="CP1120" t="s">
        <v>121</v>
      </c>
      <c r="CQ1120" t="s">
        <v>121</v>
      </c>
      <c r="CR1120" t="s">
        <v>121</v>
      </c>
      <c r="CS1120" t="s">
        <v>113</v>
      </c>
      <c r="CT1120" t="s">
        <v>121</v>
      </c>
      <c r="CU1120" t="s">
        <v>121</v>
      </c>
      <c r="CV1120" t="s">
        <v>1793</v>
      </c>
      <c r="CW1120" t="str">
        <f>"13018559071"</f>
        <v>13018559071</v>
      </c>
      <c r="CX1120" t="s">
        <v>124</v>
      </c>
      <c r="CY1120" t="s">
        <v>1794</v>
      </c>
      <c r="CZ1120" t="s">
        <v>126</v>
      </c>
      <c r="DA1120" t="s">
        <v>113</v>
      </c>
      <c r="DB1120" t="s">
        <v>121</v>
      </c>
      <c r="DC1120" t="s">
        <v>121</v>
      </c>
      <c r="DD1120" t="s">
        <v>113</v>
      </c>
      <c r="DE1120" t="s">
        <v>1795</v>
      </c>
      <c r="DF1120" t="s">
        <v>735</v>
      </c>
      <c r="DG1120" t="s">
        <v>731</v>
      </c>
      <c r="DH1120" t="s">
        <v>762</v>
      </c>
      <c r="DI1120" t="s">
        <v>1787</v>
      </c>
    </row>
    <row r="1121" spans="1:113" ht="15" customHeight="1" x14ac:dyDescent="0.25">
      <c r="A1121" t="s">
        <v>1733</v>
      </c>
      <c r="B1121" t="s">
        <v>129</v>
      </c>
      <c r="C1121" s="1">
        <v>44166.367408217593</v>
      </c>
      <c r="D1121" s="1">
        <v>44193</v>
      </c>
      <c r="E1121" t="s">
        <v>121</v>
      </c>
      <c r="F1121" t="s">
        <v>1734</v>
      </c>
      <c r="G1121" t="s">
        <v>12811</v>
      </c>
      <c r="H1121" t="s">
        <v>1735</v>
      </c>
      <c r="I1121">
        <v>19</v>
      </c>
      <c r="J1121">
        <v>19</v>
      </c>
      <c r="K1121" s="1">
        <v>44256</v>
      </c>
      <c r="L1121" s="1">
        <v>44542</v>
      </c>
      <c r="M1121" s="1">
        <v>44256</v>
      </c>
      <c r="N1121" s="1">
        <v>44542</v>
      </c>
      <c r="O1121" t="s">
        <v>115</v>
      </c>
      <c r="P1121" t="s">
        <v>1736</v>
      </c>
      <c r="R1121" t="s">
        <v>1737</v>
      </c>
      <c r="T1121" t="s">
        <v>1738</v>
      </c>
      <c r="U1121" t="s">
        <v>1292</v>
      </c>
      <c r="V1121" s="3">
        <v>19355</v>
      </c>
      <c r="W1121" t="s">
        <v>117</v>
      </c>
      <c r="Y1121">
        <v>16105323265</v>
      </c>
      <c r="Z1121">
        <v>100</v>
      </c>
      <c r="AA1121">
        <v>56173</v>
      </c>
      <c r="AB1121" t="s">
        <v>1739</v>
      </c>
      <c r="AC1121" t="s">
        <v>1740</v>
      </c>
      <c r="AE1121" t="s">
        <v>263</v>
      </c>
      <c r="AF1121" t="s">
        <v>1737</v>
      </c>
      <c r="AH1121" t="s">
        <v>1738</v>
      </c>
      <c r="AI1121" t="s">
        <v>1292</v>
      </c>
      <c r="AJ1121" s="3">
        <v>19355</v>
      </c>
      <c r="AK1121" t="s">
        <v>117</v>
      </c>
      <c r="AM1121">
        <v>16105323265</v>
      </c>
      <c r="AN1121">
        <v>100</v>
      </c>
      <c r="AO1121" t="s">
        <v>124</v>
      </c>
      <c r="AP1121" t="s">
        <v>239</v>
      </c>
      <c r="AQ1121" t="s">
        <v>756</v>
      </c>
      <c r="AR1121" t="s">
        <v>757</v>
      </c>
      <c r="AT1121" t="s">
        <v>975</v>
      </c>
      <c r="AV1121" t="s">
        <v>760</v>
      </c>
      <c r="AW1121" t="s">
        <v>610</v>
      </c>
      <c r="AX1121" s="3">
        <v>22903</v>
      </c>
      <c r="AY1121" t="s">
        <v>117</v>
      </c>
      <c r="BA1121">
        <v>14342634300</v>
      </c>
      <c r="BC1121" t="s">
        <v>1741</v>
      </c>
      <c r="BD1121" t="s">
        <v>762</v>
      </c>
      <c r="BG1121" t="s">
        <v>1292</v>
      </c>
      <c r="BH1121" s="1">
        <v>44165.791666666664</v>
      </c>
      <c r="BI1121">
        <v>40</v>
      </c>
      <c r="BJ1121">
        <v>0</v>
      </c>
      <c r="BK1121">
        <v>8</v>
      </c>
      <c r="BL1121">
        <v>8</v>
      </c>
      <c r="BM1121">
        <v>8</v>
      </c>
      <c r="BN1121">
        <v>8</v>
      </c>
      <c r="BO1121">
        <v>8</v>
      </c>
      <c r="BP1121">
        <v>0</v>
      </c>
      <c r="BQ1121" t="str">
        <f>"6:00 AM"</f>
        <v>6:00 AM</v>
      </c>
      <c r="BR1121" t="str">
        <f>"2:30 PM"</f>
        <v>2:30 PM</v>
      </c>
      <c r="BS1121" t="s">
        <v>120</v>
      </c>
      <c r="BT1121">
        <v>0</v>
      </c>
      <c r="BU1121">
        <v>3</v>
      </c>
      <c r="BV1121" t="s">
        <v>113</v>
      </c>
      <c r="BW1121">
        <v>0</v>
      </c>
      <c r="BX1121" t="s">
        <v>1742</v>
      </c>
      <c r="BY1121" t="s">
        <v>1743</v>
      </c>
      <c r="CA1121" t="s">
        <v>1738</v>
      </c>
      <c r="CB1121" t="s">
        <v>1292</v>
      </c>
      <c r="CC1121" s="3">
        <v>19355</v>
      </c>
      <c r="CD1121" t="s">
        <v>1744</v>
      </c>
      <c r="CE1121" t="s">
        <v>1557</v>
      </c>
      <c r="CF1121" s="4">
        <v>22.38</v>
      </c>
      <c r="CH1121" s="4">
        <v>33.57</v>
      </c>
      <c r="CJ1121" t="s">
        <v>123</v>
      </c>
      <c r="CK1121" t="s">
        <v>1745</v>
      </c>
      <c r="CL1121" t="s">
        <v>1746</v>
      </c>
      <c r="CO1121" t="s">
        <v>124</v>
      </c>
      <c r="CP1121" t="s">
        <v>121</v>
      </c>
      <c r="CQ1121" t="s">
        <v>121</v>
      </c>
      <c r="CR1121" t="s">
        <v>121</v>
      </c>
      <c r="CS1121" t="s">
        <v>113</v>
      </c>
      <c r="CT1121" t="s">
        <v>121</v>
      </c>
      <c r="CU1121" t="s">
        <v>121</v>
      </c>
      <c r="CV1121" t="s">
        <v>1747</v>
      </c>
      <c r="CW1121" t="str">
        <f>"N/A"</f>
        <v>N/A</v>
      </c>
      <c r="CX1121" t="s">
        <v>1748</v>
      </c>
      <c r="CY1121" t="s">
        <v>1749</v>
      </c>
      <c r="CZ1121" t="s">
        <v>126</v>
      </c>
      <c r="DA1121" t="s">
        <v>113</v>
      </c>
      <c r="DB1121" t="s">
        <v>121</v>
      </c>
      <c r="DC1121" t="s">
        <v>121</v>
      </c>
      <c r="DD1121" t="s">
        <v>113</v>
      </c>
      <c r="DE1121" t="s">
        <v>1750</v>
      </c>
      <c r="DF1121" t="s">
        <v>1751</v>
      </c>
      <c r="DH1121" t="s">
        <v>762</v>
      </c>
      <c r="DI1121" t="s">
        <v>1741</v>
      </c>
    </row>
    <row r="1122" spans="1:113" ht="15" customHeight="1" x14ac:dyDescent="0.25">
      <c r="A1122" t="s">
        <v>9582</v>
      </c>
      <c r="B1122" t="s">
        <v>129</v>
      </c>
      <c r="C1122" s="1">
        <v>44166.368300347225</v>
      </c>
      <c r="D1122" s="1">
        <v>44193</v>
      </c>
      <c r="E1122" t="s">
        <v>121</v>
      </c>
      <c r="F1122" t="s">
        <v>964</v>
      </c>
      <c r="G1122" t="s">
        <v>12786</v>
      </c>
      <c r="H1122" t="s">
        <v>131</v>
      </c>
      <c r="I1122">
        <v>44</v>
      </c>
      <c r="J1122">
        <v>44</v>
      </c>
      <c r="K1122" s="1">
        <v>44256</v>
      </c>
      <c r="L1122" s="1">
        <v>44530</v>
      </c>
      <c r="M1122" s="1">
        <v>44256</v>
      </c>
      <c r="N1122" s="1">
        <v>44530</v>
      </c>
      <c r="O1122" t="s">
        <v>132</v>
      </c>
      <c r="P1122" t="s">
        <v>9583</v>
      </c>
      <c r="Q1122" t="s">
        <v>9584</v>
      </c>
      <c r="R1122" t="s">
        <v>9585</v>
      </c>
      <c r="T1122" t="s">
        <v>9586</v>
      </c>
      <c r="U1122" t="s">
        <v>750</v>
      </c>
      <c r="V1122" s="3">
        <v>45039</v>
      </c>
      <c r="W1122" t="s">
        <v>117</v>
      </c>
      <c r="Y1122">
        <v>15136836436</v>
      </c>
      <c r="Z1122">
        <v>320</v>
      </c>
      <c r="AA1122">
        <v>56173</v>
      </c>
      <c r="AB1122" t="s">
        <v>614</v>
      </c>
      <c r="AC1122" t="s">
        <v>2857</v>
      </c>
      <c r="AD1122" t="s">
        <v>575</v>
      </c>
      <c r="AE1122" t="s">
        <v>3523</v>
      </c>
      <c r="AF1122" t="s">
        <v>9585</v>
      </c>
      <c r="AH1122" t="s">
        <v>9587</v>
      </c>
      <c r="AI1122" t="s">
        <v>750</v>
      </c>
      <c r="AJ1122" s="3">
        <v>45039</v>
      </c>
      <c r="AK1122" t="s">
        <v>117</v>
      </c>
      <c r="AM1122">
        <v>15136836436</v>
      </c>
      <c r="AO1122" t="s">
        <v>124</v>
      </c>
      <c r="AP1122" t="s">
        <v>239</v>
      </c>
      <c r="AQ1122" t="s">
        <v>756</v>
      </c>
      <c r="AR1122" t="s">
        <v>757</v>
      </c>
      <c r="AT1122" t="s">
        <v>1784</v>
      </c>
      <c r="AU1122" t="s">
        <v>1785</v>
      </c>
      <c r="AV1122" t="s">
        <v>1786</v>
      </c>
      <c r="AW1122" t="s">
        <v>610</v>
      </c>
      <c r="AX1122" s="3">
        <v>22949</v>
      </c>
      <c r="AY1122" t="s">
        <v>117</v>
      </c>
      <c r="BA1122">
        <v>14342634300</v>
      </c>
      <c r="BC1122" t="s">
        <v>4423</v>
      </c>
      <c r="BD1122" t="s">
        <v>762</v>
      </c>
      <c r="BG1122" t="s">
        <v>750</v>
      </c>
      <c r="BH1122" s="1">
        <v>44165.791666666664</v>
      </c>
      <c r="BI1122">
        <v>40</v>
      </c>
      <c r="BJ1122">
        <v>0</v>
      </c>
      <c r="BK1122">
        <v>8</v>
      </c>
      <c r="BL1122">
        <v>8</v>
      </c>
      <c r="BM1122">
        <v>8</v>
      </c>
      <c r="BN1122">
        <v>8</v>
      </c>
      <c r="BO1122">
        <v>8</v>
      </c>
      <c r="BP1122">
        <v>0</v>
      </c>
      <c r="BQ1122" t="str">
        <f>"7:00 AM"</f>
        <v>7:00 AM</v>
      </c>
      <c r="BR1122" t="str">
        <f>"3:30 PM"</f>
        <v>3:30 PM</v>
      </c>
      <c r="BS1122" t="s">
        <v>120</v>
      </c>
      <c r="BT1122">
        <v>0</v>
      </c>
      <c r="BU1122">
        <v>3</v>
      </c>
      <c r="BV1122" t="s">
        <v>113</v>
      </c>
      <c r="BW1122">
        <v>0</v>
      </c>
      <c r="BX1122" t="s">
        <v>9588</v>
      </c>
      <c r="BY1122" t="s">
        <v>9589</v>
      </c>
      <c r="BZ1122" t="s">
        <v>517</v>
      </c>
      <c r="CA1122" t="s">
        <v>9587</v>
      </c>
      <c r="CB1122" t="s">
        <v>750</v>
      </c>
      <c r="CC1122" s="3">
        <v>45039</v>
      </c>
      <c r="CD1122" t="s">
        <v>1889</v>
      </c>
      <c r="CE1122" t="s">
        <v>2279</v>
      </c>
      <c r="CF1122" s="4">
        <v>14.88</v>
      </c>
      <c r="CH1122" s="4">
        <v>22.32</v>
      </c>
      <c r="CJ1122" t="s">
        <v>123</v>
      </c>
      <c r="CK1122" t="s">
        <v>1745</v>
      </c>
      <c r="CL1122" t="s">
        <v>9590</v>
      </c>
      <c r="CO1122" t="s">
        <v>124</v>
      </c>
      <c r="CP1122" t="s">
        <v>121</v>
      </c>
      <c r="CQ1122" t="s">
        <v>121</v>
      </c>
      <c r="CR1122" t="s">
        <v>121</v>
      </c>
      <c r="CS1122" t="s">
        <v>113</v>
      </c>
      <c r="CT1122" t="s">
        <v>121</v>
      </c>
      <c r="CU1122" t="s">
        <v>121</v>
      </c>
      <c r="CV1122" t="s">
        <v>9591</v>
      </c>
      <c r="CW1122" t="str">
        <f>"N/A"</f>
        <v>N/A</v>
      </c>
      <c r="CX1122" t="s">
        <v>9592</v>
      </c>
      <c r="CY1122" t="s">
        <v>771</v>
      </c>
      <c r="CZ1122" t="s">
        <v>126</v>
      </c>
      <c r="DA1122" t="s">
        <v>113</v>
      </c>
      <c r="DB1122" t="s">
        <v>121</v>
      </c>
      <c r="DC1122" t="s">
        <v>121</v>
      </c>
      <c r="DD1122" t="s">
        <v>113</v>
      </c>
      <c r="DE1122" t="s">
        <v>2869</v>
      </c>
      <c r="DF1122" t="s">
        <v>948</v>
      </c>
      <c r="DH1122" t="s">
        <v>762</v>
      </c>
      <c r="DI1122" t="s">
        <v>4423</v>
      </c>
    </row>
    <row r="1123" spans="1:113" ht="15" customHeight="1" x14ac:dyDescent="0.25">
      <c r="A1123" t="s">
        <v>9593</v>
      </c>
      <c r="B1123" t="s">
        <v>129</v>
      </c>
      <c r="C1123" s="1">
        <v>44166.367877546298</v>
      </c>
      <c r="D1123" s="1">
        <v>44193</v>
      </c>
      <c r="E1123" t="s">
        <v>121</v>
      </c>
      <c r="F1123" t="s">
        <v>1274</v>
      </c>
      <c r="G1123" t="s">
        <v>12786</v>
      </c>
      <c r="H1123" t="s">
        <v>131</v>
      </c>
      <c r="I1123">
        <v>40</v>
      </c>
      <c r="J1123">
        <v>40</v>
      </c>
      <c r="K1123" s="1">
        <v>44256</v>
      </c>
      <c r="L1123" s="1">
        <v>44530</v>
      </c>
      <c r="M1123" s="1">
        <v>44256</v>
      </c>
      <c r="N1123" s="1">
        <v>44530</v>
      </c>
      <c r="O1123" t="s">
        <v>115</v>
      </c>
      <c r="P1123" t="s">
        <v>9594</v>
      </c>
      <c r="R1123" t="s">
        <v>9595</v>
      </c>
      <c r="S1123" t="s">
        <v>9596</v>
      </c>
      <c r="T1123" t="s">
        <v>9597</v>
      </c>
      <c r="U1123" t="s">
        <v>3748</v>
      </c>
      <c r="V1123" s="3">
        <v>66085</v>
      </c>
      <c r="W1123" t="s">
        <v>117</v>
      </c>
      <c r="Y1123">
        <v>19136816165</v>
      </c>
      <c r="AA1123">
        <v>56173</v>
      </c>
      <c r="AB1123" t="s">
        <v>9598</v>
      </c>
      <c r="AC1123" t="s">
        <v>9599</v>
      </c>
      <c r="AE1123" t="s">
        <v>119</v>
      </c>
      <c r="AF1123" t="s">
        <v>9595</v>
      </c>
      <c r="AG1123" t="s">
        <v>9600</v>
      </c>
      <c r="AH1123" t="s">
        <v>9597</v>
      </c>
      <c r="AI1123" t="s">
        <v>3748</v>
      </c>
      <c r="AJ1123" s="3">
        <v>66085</v>
      </c>
      <c r="AK1123" t="s">
        <v>117</v>
      </c>
      <c r="AM1123">
        <v>19136816165</v>
      </c>
      <c r="AO1123" t="s">
        <v>124</v>
      </c>
      <c r="AP1123" t="s">
        <v>239</v>
      </c>
      <c r="AQ1123" t="s">
        <v>756</v>
      </c>
      <c r="AR1123" t="s">
        <v>757</v>
      </c>
      <c r="AT1123" t="s">
        <v>975</v>
      </c>
      <c r="AV1123" t="s">
        <v>976</v>
      </c>
      <c r="AW1123" t="s">
        <v>610</v>
      </c>
      <c r="AX1123" s="3">
        <v>22903</v>
      </c>
      <c r="AY1123" t="s">
        <v>117</v>
      </c>
      <c r="BA1123">
        <v>14342634300</v>
      </c>
      <c r="BC1123" t="s">
        <v>1741</v>
      </c>
      <c r="BD1123" t="s">
        <v>762</v>
      </c>
      <c r="BG1123" t="s">
        <v>3748</v>
      </c>
      <c r="BH1123" s="1">
        <v>44165.791666666664</v>
      </c>
      <c r="BI1123">
        <v>40</v>
      </c>
      <c r="BJ1123">
        <v>0</v>
      </c>
      <c r="BK1123">
        <v>8</v>
      </c>
      <c r="BL1123">
        <v>8</v>
      </c>
      <c r="BM1123">
        <v>8</v>
      </c>
      <c r="BN1123">
        <v>8</v>
      </c>
      <c r="BO1123">
        <v>8</v>
      </c>
      <c r="BP1123">
        <v>0</v>
      </c>
      <c r="BQ1123" t="str">
        <f>"7:30 AM"</f>
        <v>7:30 AM</v>
      </c>
      <c r="BR1123" t="str">
        <f>"4:30 PM"</f>
        <v>4:30 PM</v>
      </c>
      <c r="BS1123" t="s">
        <v>120</v>
      </c>
      <c r="BT1123">
        <v>0</v>
      </c>
      <c r="BU1123">
        <v>0</v>
      </c>
      <c r="BV1123" t="s">
        <v>113</v>
      </c>
      <c r="BW1123">
        <v>0</v>
      </c>
      <c r="BX1123" t="s">
        <v>9601</v>
      </c>
      <c r="BY1123" t="s">
        <v>9602</v>
      </c>
      <c r="CA1123" t="s">
        <v>5993</v>
      </c>
      <c r="CB1123" t="s">
        <v>3748</v>
      </c>
      <c r="CC1123" s="3">
        <v>66223</v>
      </c>
      <c r="CD1123" t="s">
        <v>3754</v>
      </c>
      <c r="CE1123" t="s">
        <v>3270</v>
      </c>
      <c r="CF1123" s="4">
        <v>18.010000000000002</v>
      </c>
      <c r="CH1123" s="4">
        <v>27.02</v>
      </c>
      <c r="CJ1123" t="s">
        <v>123</v>
      </c>
      <c r="CK1123" t="s">
        <v>1745</v>
      </c>
      <c r="CL1123" t="s">
        <v>9603</v>
      </c>
      <c r="CO1123" t="s">
        <v>124</v>
      </c>
      <c r="CP1123" t="s">
        <v>121</v>
      </c>
      <c r="CQ1123" t="s">
        <v>121</v>
      </c>
      <c r="CR1123" t="s">
        <v>121</v>
      </c>
      <c r="CS1123" t="s">
        <v>121</v>
      </c>
      <c r="CT1123" t="s">
        <v>121</v>
      </c>
      <c r="CU1123" t="s">
        <v>113</v>
      </c>
      <c r="CV1123" t="s">
        <v>9604</v>
      </c>
      <c r="CW1123" t="str">
        <f>"19136816165"</f>
        <v>19136816165</v>
      </c>
      <c r="CX1123" t="s">
        <v>124</v>
      </c>
      <c r="CY1123" t="s">
        <v>6111</v>
      </c>
      <c r="CZ1123" t="s">
        <v>126</v>
      </c>
      <c r="DA1123" t="s">
        <v>113</v>
      </c>
      <c r="DB1123" t="s">
        <v>121</v>
      </c>
      <c r="DC1123" t="s">
        <v>121</v>
      </c>
      <c r="DD1123" t="s">
        <v>113</v>
      </c>
      <c r="DE1123" t="s">
        <v>1750</v>
      </c>
      <c r="DF1123" t="s">
        <v>1751</v>
      </c>
      <c r="DH1123" t="s">
        <v>762</v>
      </c>
      <c r="DI1123" t="s">
        <v>1741</v>
      </c>
    </row>
    <row r="1124" spans="1:113" ht="15" customHeight="1" x14ac:dyDescent="0.25">
      <c r="A1124" t="s">
        <v>10932</v>
      </c>
      <c r="B1124" t="s">
        <v>129</v>
      </c>
      <c r="C1124" s="1">
        <v>44166.377869791664</v>
      </c>
      <c r="D1124" s="1">
        <v>44194</v>
      </c>
      <c r="E1124" t="s">
        <v>121</v>
      </c>
      <c r="F1124" t="s">
        <v>964</v>
      </c>
      <c r="G1124" t="s">
        <v>12786</v>
      </c>
      <c r="H1124" t="s">
        <v>131</v>
      </c>
      <c r="I1124">
        <v>28</v>
      </c>
      <c r="J1124">
        <v>28</v>
      </c>
      <c r="K1124" s="1">
        <v>44256</v>
      </c>
      <c r="L1124" s="1">
        <v>44544</v>
      </c>
      <c r="M1124" s="1">
        <v>44256</v>
      </c>
      <c r="N1124" s="1">
        <v>44544</v>
      </c>
      <c r="O1124" t="s">
        <v>115</v>
      </c>
      <c r="P1124" t="s">
        <v>10933</v>
      </c>
      <c r="Q1124" t="s">
        <v>10934</v>
      </c>
      <c r="R1124" t="s">
        <v>10935</v>
      </c>
      <c r="S1124" t="s">
        <v>10936</v>
      </c>
      <c r="T1124" t="s">
        <v>10937</v>
      </c>
      <c r="U1124" t="s">
        <v>4076</v>
      </c>
      <c r="V1124" s="3">
        <v>25545</v>
      </c>
      <c r="W1124" t="s">
        <v>117</v>
      </c>
      <c r="Y1124">
        <v>13047433033</v>
      </c>
      <c r="AA1124">
        <v>56173</v>
      </c>
      <c r="AB1124" t="s">
        <v>10938</v>
      </c>
      <c r="AC1124" t="s">
        <v>4299</v>
      </c>
      <c r="AE1124" t="s">
        <v>1363</v>
      </c>
      <c r="AF1124" t="s">
        <v>10935</v>
      </c>
      <c r="AH1124" t="s">
        <v>10939</v>
      </c>
      <c r="AI1124" t="s">
        <v>4076</v>
      </c>
      <c r="AJ1124" s="3">
        <v>25545</v>
      </c>
      <c r="AK1124" t="s">
        <v>117</v>
      </c>
      <c r="AM1124">
        <v>13047433033</v>
      </c>
      <c r="AO1124" t="s">
        <v>124</v>
      </c>
      <c r="AP1124" t="s">
        <v>239</v>
      </c>
      <c r="AQ1124" t="s">
        <v>756</v>
      </c>
      <c r="AR1124" t="s">
        <v>757</v>
      </c>
      <c r="AT1124" t="s">
        <v>975</v>
      </c>
      <c r="AV1124" t="s">
        <v>976</v>
      </c>
      <c r="AW1124" t="s">
        <v>610</v>
      </c>
      <c r="AX1124" s="3">
        <v>22903</v>
      </c>
      <c r="AY1124" t="s">
        <v>117</v>
      </c>
      <c r="BA1124">
        <v>14342634300</v>
      </c>
      <c r="BC1124" t="s">
        <v>761</v>
      </c>
      <c r="BD1124" t="s">
        <v>762</v>
      </c>
      <c r="BG1124" t="s">
        <v>4076</v>
      </c>
      <c r="BH1124" s="1">
        <v>44165.791666666664</v>
      </c>
      <c r="BI1124">
        <v>40</v>
      </c>
      <c r="BJ1124">
        <v>0</v>
      </c>
      <c r="BK1124">
        <v>8</v>
      </c>
      <c r="BL1124">
        <v>8</v>
      </c>
      <c r="BM1124">
        <v>8</v>
      </c>
      <c r="BN1124">
        <v>8</v>
      </c>
      <c r="BO1124">
        <v>8</v>
      </c>
      <c r="BP1124">
        <v>0</v>
      </c>
      <c r="BQ1124" t="str">
        <f>"7:30 AM"</f>
        <v>7:30 AM</v>
      </c>
      <c r="BR1124" t="str">
        <f>"4:00 PM"</f>
        <v>4:00 PM</v>
      </c>
      <c r="BS1124" t="s">
        <v>120</v>
      </c>
      <c r="BT1124">
        <v>0</v>
      </c>
      <c r="BU1124">
        <v>3</v>
      </c>
      <c r="BV1124" t="s">
        <v>113</v>
      </c>
      <c r="BW1124">
        <v>0</v>
      </c>
      <c r="BX1124" t="s">
        <v>10940</v>
      </c>
      <c r="BY1124" t="s">
        <v>10941</v>
      </c>
      <c r="CA1124" t="s">
        <v>10939</v>
      </c>
      <c r="CB1124" t="s">
        <v>4076</v>
      </c>
      <c r="CC1124" s="3">
        <v>25545</v>
      </c>
      <c r="CD1124" t="s">
        <v>10942</v>
      </c>
      <c r="CE1124" t="s">
        <v>10943</v>
      </c>
      <c r="CF1124" s="4">
        <v>12.66</v>
      </c>
      <c r="CH1124" s="4">
        <v>18.989999999999998</v>
      </c>
      <c r="CJ1124" t="s">
        <v>123</v>
      </c>
      <c r="CK1124" t="s">
        <v>1745</v>
      </c>
      <c r="CL1124" t="s">
        <v>10944</v>
      </c>
      <c r="CO1124" t="s">
        <v>124</v>
      </c>
      <c r="CP1124" t="s">
        <v>121</v>
      </c>
      <c r="CQ1124" t="s">
        <v>121</v>
      </c>
      <c r="CR1124" t="s">
        <v>121</v>
      </c>
      <c r="CS1124" t="s">
        <v>113</v>
      </c>
      <c r="CT1124" t="s">
        <v>121</v>
      </c>
      <c r="CU1124" t="s">
        <v>121</v>
      </c>
      <c r="CV1124" t="s">
        <v>10945</v>
      </c>
      <c r="CW1124" t="str">
        <f>"13047433033"</f>
        <v>13047433033</v>
      </c>
      <c r="CX1124" t="s">
        <v>124</v>
      </c>
      <c r="CY1124" t="s">
        <v>10946</v>
      </c>
      <c r="CZ1124" t="s">
        <v>126</v>
      </c>
      <c r="DA1124" t="s">
        <v>113</v>
      </c>
      <c r="DB1124" t="s">
        <v>121</v>
      </c>
      <c r="DC1124" t="s">
        <v>121</v>
      </c>
      <c r="DD1124" t="s">
        <v>113</v>
      </c>
      <c r="DE1124" t="s">
        <v>772</v>
      </c>
      <c r="DF1124" t="s">
        <v>773</v>
      </c>
      <c r="DH1124" t="s">
        <v>762</v>
      </c>
      <c r="DI1124" t="s">
        <v>761</v>
      </c>
    </row>
    <row r="1125" spans="1:113" ht="15" customHeight="1" x14ac:dyDescent="0.25">
      <c r="A1125" t="s">
        <v>5323</v>
      </c>
      <c r="B1125" t="s">
        <v>835</v>
      </c>
      <c r="C1125" s="1">
        <v>44166.378749421296</v>
      </c>
      <c r="D1125" s="1">
        <v>44179</v>
      </c>
      <c r="E1125" t="s">
        <v>113</v>
      </c>
      <c r="F1125" t="s">
        <v>1854</v>
      </c>
      <c r="G1125" t="s">
        <v>12812</v>
      </c>
      <c r="H1125" t="s">
        <v>1775</v>
      </c>
      <c r="I1125">
        <v>5</v>
      </c>
      <c r="K1125" s="1">
        <v>44256</v>
      </c>
      <c r="L1125" s="1">
        <v>44531</v>
      </c>
      <c r="O1125" t="s">
        <v>115</v>
      </c>
      <c r="P1125" t="s">
        <v>5324</v>
      </c>
      <c r="R1125" t="s">
        <v>5325</v>
      </c>
      <c r="S1125" t="s">
        <v>5326</v>
      </c>
      <c r="T1125" t="s">
        <v>3833</v>
      </c>
      <c r="U1125" t="s">
        <v>158</v>
      </c>
      <c r="V1125" s="3">
        <v>79424</v>
      </c>
      <c r="W1125" t="s">
        <v>117</v>
      </c>
      <c r="X1125" t="s">
        <v>124</v>
      </c>
      <c r="Y1125">
        <v>18068634214</v>
      </c>
      <c r="AA1125">
        <v>238110</v>
      </c>
      <c r="AB1125" t="s">
        <v>2879</v>
      </c>
      <c r="AC1125" t="s">
        <v>5327</v>
      </c>
      <c r="AD1125" t="s">
        <v>124</v>
      </c>
      <c r="AE1125" t="s">
        <v>263</v>
      </c>
      <c r="AF1125" t="s">
        <v>5325</v>
      </c>
      <c r="AG1125" t="s">
        <v>5326</v>
      </c>
      <c r="AH1125" t="s">
        <v>3833</v>
      </c>
      <c r="AI1125" t="s">
        <v>158</v>
      </c>
      <c r="AJ1125" s="3">
        <v>79424</v>
      </c>
      <c r="AK1125" t="s">
        <v>117</v>
      </c>
      <c r="AL1125" t="s">
        <v>124</v>
      </c>
      <c r="AM1125">
        <v>18068634214</v>
      </c>
      <c r="AO1125" t="s">
        <v>5328</v>
      </c>
      <c r="AP1125" t="s">
        <v>239</v>
      </c>
      <c r="AQ1125" t="s">
        <v>1365</v>
      </c>
      <c r="AR1125" t="s">
        <v>1366</v>
      </c>
      <c r="AS1125" t="s">
        <v>195</v>
      </c>
      <c r="AT1125" t="s">
        <v>1367</v>
      </c>
      <c r="AU1125" t="s">
        <v>124</v>
      </c>
      <c r="AV1125" t="s">
        <v>1368</v>
      </c>
      <c r="AW1125" t="s">
        <v>158</v>
      </c>
      <c r="AX1125" s="3">
        <v>77414</v>
      </c>
      <c r="AY1125" t="s">
        <v>117</v>
      </c>
      <c r="AZ1125" t="s">
        <v>124</v>
      </c>
      <c r="BA1125">
        <v>19792457577</v>
      </c>
      <c r="BB1125">
        <v>102</v>
      </c>
      <c r="BC1125" t="s">
        <v>1369</v>
      </c>
      <c r="BD1125" t="s">
        <v>1370</v>
      </c>
      <c r="BG1125" t="s">
        <v>158</v>
      </c>
      <c r="BH1125" s="1">
        <v>44165.791666666664</v>
      </c>
      <c r="BI1125">
        <v>40</v>
      </c>
      <c r="BJ1125">
        <v>0</v>
      </c>
      <c r="BK1125">
        <v>8</v>
      </c>
      <c r="BL1125">
        <v>8</v>
      </c>
      <c r="BM1125">
        <v>8</v>
      </c>
      <c r="BN1125">
        <v>8</v>
      </c>
      <c r="BO1125">
        <v>8</v>
      </c>
      <c r="BP1125">
        <v>0</v>
      </c>
      <c r="BQ1125" t="str">
        <f>"8:00 AM"</f>
        <v>8:00 AM</v>
      </c>
      <c r="BR1125" t="str">
        <f>"5:00 PM"</f>
        <v>5:00 PM</v>
      </c>
      <c r="BS1125" t="s">
        <v>120</v>
      </c>
      <c r="BT1125">
        <v>0</v>
      </c>
      <c r="BU1125">
        <v>0</v>
      </c>
      <c r="BV1125" t="s">
        <v>113</v>
      </c>
      <c r="BW1125">
        <v>0</v>
      </c>
      <c r="BX1125" t="s">
        <v>5329</v>
      </c>
      <c r="BY1125" t="s">
        <v>5325</v>
      </c>
      <c r="BZ1125" t="s">
        <v>124</v>
      </c>
      <c r="CA1125" t="s">
        <v>3833</v>
      </c>
      <c r="CB1125" t="s">
        <v>158</v>
      </c>
      <c r="CC1125" s="3">
        <v>79424</v>
      </c>
      <c r="CD1125" t="s">
        <v>3839</v>
      </c>
      <c r="CE1125" t="s">
        <v>3840</v>
      </c>
      <c r="CF1125" s="4">
        <v>15.73</v>
      </c>
      <c r="CH1125" s="4">
        <v>23.6</v>
      </c>
      <c r="CJ1125" t="s">
        <v>123</v>
      </c>
      <c r="CK1125" t="s">
        <v>5330</v>
      </c>
      <c r="CL1125" t="s">
        <v>5331</v>
      </c>
      <c r="CO1125" t="s">
        <v>124</v>
      </c>
      <c r="CP1125" t="s">
        <v>121</v>
      </c>
      <c r="CQ1125" t="s">
        <v>121</v>
      </c>
      <c r="CR1125" t="s">
        <v>121</v>
      </c>
      <c r="CS1125" t="s">
        <v>121</v>
      </c>
      <c r="CT1125" t="s">
        <v>121</v>
      </c>
      <c r="CU1125" t="s">
        <v>113</v>
      </c>
      <c r="CV1125" t="s">
        <v>120</v>
      </c>
      <c r="CW1125" t="str">
        <f>"18068634214"</f>
        <v>18068634214</v>
      </c>
      <c r="CX1125" t="s">
        <v>5328</v>
      </c>
      <c r="CY1125" t="s">
        <v>124</v>
      </c>
      <c r="CZ1125" t="s">
        <v>126</v>
      </c>
      <c r="DA1125" t="s">
        <v>113</v>
      </c>
      <c r="DB1125" t="s">
        <v>113</v>
      </c>
      <c r="DC1125" t="s">
        <v>121</v>
      </c>
      <c r="DD1125" t="s">
        <v>113</v>
      </c>
    </row>
    <row r="1126" spans="1:113" ht="15" customHeight="1" x14ac:dyDescent="0.25">
      <c r="A1126" t="s">
        <v>11587</v>
      </c>
      <c r="B1126" t="s">
        <v>835</v>
      </c>
      <c r="C1126" s="1">
        <v>44166.386528703704</v>
      </c>
      <c r="D1126" s="1">
        <v>44176</v>
      </c>
      <c r="E1126" t="s">
        <v>113</v>
      </c>
      <c r="F1126" t="s">
        <v>587</v>
      </c>
      <c r="G1126" t="s">
        <v>12786</v>
      </c>
      <c r="H1126" t="s">
        <v>131</v>
      </c>
      <c r="I1126">
        <v>11</v>
      </c>
      <c r="K1126" s="1">
        <v>44256</v>
      </c>
      <c r="L1126" s="1">
        <v>44545</v>
      </c>
      <c r="O1126" t="s">
        <v>115</v>
      </c>
      <c r="P1126" t="s">
        <v>11588</v>
      </c>
      <c r="R1126" t="s">
        <v>11589</v>
      </c>
      <c r="S1126" t="s">
        <v>124</v>
      </c>
      <c r="T1126" t="s">
        <v>11590</v>
      </c>
      <c r="U1126" t="s">
        <v>750</v>
      </c>
      <c r="V1126" s="3">
        <v>44321</v>
      </c>
      <c r="W1126" t="s">
        <v>117</v>
      </c>
      <c r="X1126" t="s">
        <v>124</v>
      </c>
      <c r="Y1126">
        <v>13306662655</v>
      </c>
      <c r="AA1126">
        <v>561730</v>
      </c>
      <c r="AB1126" t="s">
        <v>8057</v>
      </c>
      <c r="AC1126" t="s">
        <v>5314</v>
      </c>
      <c r="AD1126" t="s">
        <v>1831</v>
      </c>
      <c r="AE1126" t="s">
        <v>263</v>
      </c>
      <c r="AF1126" t="s">
        <v>11589</v>
      </c>
      <c r="AG1126" t="s">
        <v>124</v>
      </c>
      <c r="AH1126" t="s">
        <v>11590</v>
      </c>
      <c r="AI1126" t="s">
        <v>750</v>
      </c>
      <c r="AJ1126" s="3">
        <v>44321</v>
      </c>
      <c r="AK1126" t="s">
        <v>117</v>
      </c>
      <c r="AL1126" t="s">
        <v>124</v>
      </c>
      <c r="AM1126">
        <v>13306662655</v>
      </c>
      <c r="AO1126" t="s">
        <v>11591</v>
      </c>
      <c r="AP1126" t="s">
        <v>239</v>
      </c>
      <c r="AQ1126" t="s">
        <v>8147</v>
      </c>
      <c r="AR1126" t="s">
        <v>8148</v>
      </c>
      <c r="AS1126" t="s">
        <v>144</v>
      </c>
      <c r="AT1126" t="s">
        <v>2824</v>
      </c>
      <c r="AU1126" t="s">
        <v>124</v>
      </c>
      <c r="AV1126" t="s">
        <v>1368</v>
      </c>
      <c r="AW1126" t="s">
        <v>158</v>
      </c>
      <c r="AX1126" s="3">
        <v>77414</v>
      </c>
      <c r="AY1126" t="s">
        <v>117</v>
      </c>
      <c r="AZ1126" t="s">
        <v>124</v>
      </c>
      <c r="BA1126">
        <v>19792457577</v>
      </c>
      <c r="BB1126">
        <v>104</v>
      </c>
      <c r="BC1126" t="s">
        <v>8149</v>
      </c>
      <c r="BD1126" t="s">
        <v>1370</v>
      </c>
      <c r="BG1126" t="s">
        <v>750</v>
      </c>
      <c r="BH1126" s="1">
        <v>44165.791666666664</v>
      </c>
      <c r="BI1126">
        <v>45</v>
      </c>
      <c r="BJ1126">
        <v>0</v>
      </c>
      <c r="BK1126">
        <v>9</v>
      </c>
      <c r="BL1126">
        <v>9</v>
      </c>
      <c r="BM1126">
        <v>9</v>
      </c>
      <c r="BN1126">
        <v>9</v>
      </c>
      <c r="BO1126">
        <v>9</v>
      </c>
      <c r="BP1126">
        <v>0</v>
      </c>
      <c r="BQ1126" t="str">
        <f>"8:00 AM"</f>
        <v>8:00 AM</v>
      </c>
      <c r="BR1126" t="str">
        <f>"6:00 PM"</f>
        <v>6:00 PM</v>
      </c>
      <c r="BS1126" t="s">
        <v>120</v>
      </c>
      <c r="BT1126">
        <v>0</v>
      </c>
      <c r="BU1126">
        <v>0</v>
      </c>
      <c r="BV1126" t="s">
        <v>113</v>
      </c>
      <c r="BW1126">
        <v>0</v>
      </c>
      <c r="BX1126" s="2" t="s">
        <v>11592</v>
      </c>
      <c r="BY1126" t="s">
        <v>11593</v>
      </c>
      <c r="BZ1126" t="s">
        <v>124</v>
      </c>
      <c r="CA1126" t="s">
        <v>11590</v>
      </c>
      <c r="CB1126" t="s">
        <v>750</v>
      </c>
      <c r="CC1126" s="3">
        <v>44321</v>
      </c>
      <c r="CD1126" t="s">
        <v>765</v>
      </c>
      <c r="CE1126" t="s">
        <v>766</v>
      </c>
      <c r="CF1126" s="4">
        <v>13.78</v>
      </c>
      <c r="CG1126" s="4">
        <v>15.25</v>
      </c>
      <c r="CH1126" s="4">
        <v>20.67</v>
      </c>
      <c r="CI1126" s="4">
        <v>22.88</v>
      </c>
      <c r="CJ1126" t="s">
        <v>123</v>
      </c>
      <c r="CK1126" t="s">
        <v>1770</v>
      </c>
      <c r="CL1126" t="s">
        <v>11594</v>
      </c>
      <c r="CO1126" t="s">
        <v>124</v>
      </c>
      <c r="CP1126" t="s">
        <v>121</v>
      </c>
      <c r="CQ1126" t="s">
        <v>121</v>
      </c>
      <c r="CR1126" t="s">
        <v>121</v>
      </c>
      <c r="CS1126" t="s">
        <v>121</v>
      </c>
      <c r="CT1126" t="s">
        <v>121</v>
      </c>
      <c r="CU1126" t="s">
        <v>121</v>
      </c>
      <c r="CV1126" t="s">
        <v>11595</v>
      </c>
      <c r="CW1126" t="str">
        <f>"13306662655"</f>
        <v>13306662655</v>
      </c>
      <c r="CX1126" t="s">
        <v>11591</v>
      </c>
      <c r="CY1126" t="s">
        <v>124</v>
      </c>
      <c r="CZ1126" t="s">
        <v>126</v>
      </c>
      <c r="DA1126" t="s">
        <v>113</v>
      </c>
      <c r="DB1126" t="s">
        <v>113</v>
      </c>
      <c r="DC1126" t="s">
        <v>121</v>
      </c>
      <c r="DD1126" t="s">
        <v>113</v>
      </c>
    </row>
    <row r="1127" spans="1:113" ht="15" customHeight="1" x14ac:dyDescent="0.25">
      <c r="A1127" t="s">
        <v>9605</v>
      </c>
      <c r="B1127" t="s">
        <v>129</v>
      </c>
      <c r="C1127" s="1">
        <v>44166.386787152776</v>
      </c>
      <c r="D1127" s="1">
        <v>44193</v>
      </c>
      <c r="E1127" t="s">
        <v>113</v>
      </c>
      <c r="F1127" t="s">
        <v>587</v>
      </c>
      <c r="G1127" t="s">
        <v>12786</v>
      </c>
      <c r="H1127" t="s">
        <v>131</v>
      </c>
      <c r="I1127">
        <v>2</v>
      </c>
      <c r="J1127">
        <v>2</v>
      </c>
      <c r="K1127" s="1">
        <v>44256</v>
      </c>
      <c r="L1127" s="1">
        <v>44531</v>
      </c>
      <c r="M1127" s="1">
        <v>44256</v>
      </c>
      <c r="N1127" s="1">
        <v>44531</v>
      </c>
      <c r="O1127" t="s">
        <v>132</v>
      </c>
      <c r="P1127" t="s">
        <v>9606</v>
      </c>
      <c r="R1127" t="s">
        <v>9607</v>
      </c>
      <c r="S1127" t="s">
        <v>9608</v>
      </c>
      <c r="T1127" t="s">
        <v>9609</v>
      </c>
      <c r="U1127" t="s">
        <v>147</v>
      </c>
      <c r="V1127" s="3">
        <v>37663</v>
      </c>
      <c r="W1127" t="s">
        <v>117</v>
      </c>
      <c r="X1127" t="s">
        <v>124</v>
      </c>
      <c r="Y1127">
        <v>14232392699</v>
      </c>
      <c r="AA1127">
        <v>561730</v>
      </c>
      <c r="AB1127" t="s">
        <v>9610</v>
      </c>
      <c r="AC1127" t="s">
        <v>9611</v>
      </c>
      <c r="AD1127" t="s">
        <v>124</v>
      </c>
      <c r="AE1127" t="s">
        <v>161</v>
      </c>
      <c r="AF1127" t="s">
        <v>9607</v>
      </c>
      <c r="AG1127" t="s">
        <v>9608</v>
      </c>
      <c r="AH1127" t="s">
        <v>9609</v>
      </c>
      <c r="AI1127" t="s">
        <v>147</v>
      </c>
      <c r="AJ1127" s="3">
        <v>37663</v>
      </c>
      <c r="AK1127" t="s">
        <v>117</v>
      </c>
      <c r="AL1127" t="s">
        <v>124</v>
      </c>
      <c r="AM1127">
        <v>14232392699</v>
      </c>
      <c r="AO1127" t="s">
        <v>9612</v>
      </c>
      <c r="AP1127" t="s">
        <v>239</v>
      </c>
      <c r="AQ1127" t="s">
        <v>3546</v>
      </c>
      <c r="AR1127" t="s">
        <v>1763</v>
      </c>
      <c r="AS1127" t="s">
        <v>144</v>
      </c>
      <c r="AT1127" t="s">
        <v>3547</v>
      </c>
      <c r="AU1127" t="s">
        <v>124</v>
      </c>
      <c r="AV1127" t="s">
        <v>1368</v>
      </c>
      <c r="AW1127" t="s">
        <v>158</v>
      </c>
      <c r="AX1127" s="3">
        <v>77414</v>
      </c>
      <c r="AY1127" t="s">
        <v>117</v>
      </c>
      <c r="AZ1127" t="s">
        <v>124</v>
      </c>
      <c r="BA1127">
        <v>19792457577</v>
      </c>
      <c r="BB1127">
        <v>114</v>
      </c>
      <c r="BC1127" t="s">
        <v>3548</v>
      </c>
      <c r="BD1127" t="s">
        <v>1370</v>
      </c>
      <c r="BG1127" t="s">
        <v>147</v>
      </c>
      <c r="BH1127" s="1">
        <v>44165.791666666664</v>
      </c>
      <c r="BI1127">
        <v>40</v>
      </c>
      <c r="BJ1127">
        <v>0</v>
      </c>
      <c r="BK1127">
        <v>8</v>
      </c>
      <c r="BL1127">
        <v>8</v>
      </c>
      <c r="BM1127">
        <v>8</v>
      </c>
      <c r="BN1127">
        <v>8</v>
      </c>
      <c r="BO1127">
        <v>8</v>
      </c>
      <c r="BP1127">
        <v>0</v>
      </c>
      <c r="BQ1127" t="str">
        <f>"7:30 AM"</f>
        <v>7:30 AM</v>
      </c>
      <c r="BR1127" t="str">
        <f>"4:30 PM"</f>
        <v>4:30 PM</v>
      </c>
      <c r="BS1127" t="s">
        <v>120</v>
      </c>
      <c r="BT1127">
        <v>0</v>
      </c>
      <c r="BU1127">
        <v>0</v>
      </c>
      <c r="BV1127" t="s">
        <v>113</v>
      </c>
      <c r="BW1127">
        <v>0</v>
      </c>
      <c r="BX1127" t="s">
        <v>5339</v>
      </c>
      <c r="BY1127" t="s">
        <v>9607</v>
      </c>
      <c r="BZ1127" t="s">
        <v>124</v>
      </c>
      <c r="CA1127" t="s">
        <v>9609</v>
      </c>
      <c r="CB1127" t="s">
        <v>147</v>
      </c>
      <c r="CC1127" s="3">
        <v>37663</v>
      </c>
      <c r="CD1127" t="s">
        <v>9613</v>
      </c>
      <c r="CE1127" t="s">
        <v>6949</v>
      </c>
      <c r="CF1127" s="4">
        <v>14.06</v>
      </c>
      <c r="CH1127" s="4">
        <v>21.09</v>
      </c>
      <c r="CJ1127" t="s">
        <v>123</v>
      </c>
      <c r="CK1127" t="s">
        <v>9614</v>
      </c>
      <c r="CL1127" t="s">
        <v>9615</v>
      </c>
      <c r="CO1127" t="s">
        <v>124</v>
      </c>
      <c r="CP1127" t="s">
        <v>121</v>
      </c>
      <c r="CQ1127" t="s">
        <v>121</v>
      </c>
      <c r="CR1127" t="s">
        <v>121</v>
      </c>
      <c r="CS1127" t="s">
        <v>121</v>
      </c>
      <c r="CT1127" t="s">
        <v>121</v>
      </c>
      <c r="CU1127" t="s">
        <v>113</v>
      </c>
      <c r="CV1127" t="s">
        <v>1614</v>
      </c>
      <c r="CW1127" t="str">
        <f>"14232392699"</f>
        <v>14232392699</v>
      </c>
      <c r="CX1127" t="s">
        <v>9612</v>
      </c>
      <c r="CY1127" t="s">
        <v>124</v>
      </c>
      <c r="CZ1127" t="s">
        <v>126</v>
      </c>
      <c r="DA1127" t="s">
        <v>113</v>
      </c>
      <c r="DB1127" t="s">
        <v>113</v>
      </c>
      <c r="DC1127" t="s">
        <v>121</v>
      </c>
      <c r="DD1127" t="s">
        <v>113</v>
      </c>
    </row>
    <row r="1128" spans="1:113" ht="15" customHeight="1" x14ac:dyDescent="0.25">
      <c r="A1128" t="s">
        <v>11596</v>
      </c>
      <c r="B1128" t="s">
        <v>835</v>
      </c>
      <c r="C1128" s="1">
        <v>44166.395196064812</v>
      </c>
      <c r="D1128" s="1">
        <v>44180</v>
      </c>
      <c r="E1128" t="s">
        <v>113</v>
      </c>
      <c r="F1128" t="s">
        <v>587</v>
      </c>
      <c r="G1128" t="s">
        <v>12786</v>
      </c>
      <c r="H1128" t="s">
        <v>131</v>
      </c>
      <c r="I1128">
        <v>8</v>
      </c>
      <c r="K1128" s="1">
        <v>44256</v>
      </c>
      <c r="L1128" s="1">
        <v>44545</v>
      </c>
      <c r="O1128" t="s">
        <v>115</v>
      </c>
      <c r="P1128" t="s">
        <v>11597</v>
      </c>
      <c r="R1128" t="s">
        <v>11598</v>
      </c>
      <c r="S1128" t="s">
        <v>124</v>
      </c>
      <c r="T1128" t="s">
        <v>11599</v>
      </c>
      <c r="U1128" t="s">
        <v>610</v>
      </c>
      <c r="V1128" s="3">
        <v>20141</v>
      </c>
      <c r="W1128" t="s">
        <v>117</v>
      </c>
      <c r="X1128" t="s">
        <v>124</v>
      </c>
      <c r="Y1128">
        <v>15405542506</v>
      </c>
      <c r="AA1128">
        <v>561730</v>
      </c>
      <c r="AB1128" t="s">
        <v>11600</v>
      </c>
      <c r="AC1128" t="s">
        <v>1014</v>
      </c>
      <c r="AD1128" t="s">
        <v>124</v>
      </c>
      <c r="AE1128" t="s">
        <v>263</v>
      </c>
      <c r="AF1128" t="s">
        <v>11598</v>
      </c>
      <c r="AG1128" t="s">
        <v>124</v>
      </c>
      <c r="AH1128" t="s">
        <v>11599</v>
      </c>
      <c r="AI1128" t="s">
        <v>610</v>
      </c>
      <c r="AJ1128" s="3">
        <v>20141</v>
      </c>
      <c r="AK1128" t="s">
        <v>117</v>
      </c>
      <c r="AL1128" t="s">
        <v>124</v>
      </c>
      <c r="AM1128">
        <v>15405542506</v>
      </c>
      <c r="AO1128" t="s">
        <v>11601</v>
      </c>
      <c r="AP1128" t="s">
        <v>239</v>
      </c>
      <c r="AQ1128" t="s">
        <v>3546</v>
      </c>
      <c r="AR1128" t="s">
        <v>1763</v>
      </c>
      <c r="AS1128" t="s">
        <v>144</v>
      </c>
      <c r="AT1128" t="s">
        <v>3547</v>
      </c>
      <c r="AU1128" t="s">
        <v>124</v>
      </c>
      <c r="AV1128" t="s">
        <v>1368</v>
      </c>
      <c r="AW1128" t="s">
        <v>158</v>
      </c>
      <c r="AX1128" s="3">
        <v>77414</v>
      </c>
      <c r="AY1128" t="s">
        <v>117</v>
      </c>
      <c r="AZ1128" t="s">
        <v>124</v>
      </c>
      <c r="BA1128">
        <v>19792457577</v>
      </c>
      <c r="BB1128">
        <v>114</v>
      </c>
      <c r="BC1128" t="s">
        <v>3548</v>
      </c>
      <c r="BD1128" t="s">
        <v>1370</v>
      </c>
      <c r="BG1128" t="s">
        <v>610</v>
      </c>
      <c r="BH1128" s="1">
        <v>44165.791666666664</v>
      </c>
      <c r="BI1128">
        <v>40</v>
      </c>
      <c r="BJ1128">
        <v>0</v>
      </c>
      <c r="BK1128">
        <v>8</v>
      </c>
      <c r="BL1128">
        <v>8</v>
      </c>
      <c r="BM1128">
        <v>8</v>
      </c>
      <c r="BN1128">
        <v>8</v>
      </c>
      <c r="BO1128">
        <v>8</v>
      </c>
      <c r="BP1128">
        <v>0</v>
      </c>
      <c r="BQ1128" t="str">
        <f>"8:00 AM"</f>
        <v>8:00 AM</v>
      </c>
      <c r="BR1128" t="str">
        <f>"5:00 PM"</f>
        <v>5:00 PM</v>
      </c>
      <c r="BS1128" t="s">
        <v>120</v>
      </c>
      <c r="BT1128">
        <v>0</v>
      </c>
      <c r="BU1128">
        <v>0</v>
      </c>
      <c r="BV1128" t="s">
        <v>113</v>
      </c>
      <c r="BW1128">
        <v>0</v>
      </c>
      <c r="BX1128" s="2" t="s">
        <v>11602</v>
      </c>
      <c r="BY1128" t="s">
        <v>11603</v>
      </c>
      <c r="BZ1128" t="s">
        <v>124</v>
      </c>
      <c r="CA1128" t="s">
        <v>11604</v>
      </c>
      <c r="CB1128" t="s">
        <v>610</v>
      </c>
      <c r="CC1128" s="3">
        <v>20132</v>
      </c>
      <c r="CD1128" t="s">
        <v>5846</v>
      </c>
      <c r="CE1128" t="s">
        <v>1652</v>
      </c>
      <c r="CF1128" s="4">
        <v>16.25</v>
      </c>
      <c r="CG1128" s="4">
        <v>19.95</v>
      </c>
      <c r="CH1128" s="4">
        <v>24.38</v>
      </c>
      <c r="CI1128" s="4">
        <v>29.93</v>
      </c>
      <c r="CJ1128" t="s">
        <v>123</v>
      </c>
      <c r="CK1128" t="s">
        <v>3552</v>
      </c>
      <c r="CL1128" t="s">
        <v>11605</v>
      </c>
      <c r="CO1128" t="s">
        <v>124</v>
      </c>
      <c r="CP1128" t="s">
        <v>121</v>
      </c>
      <c r="CQ1128" t="s">
        <v>121</v>
      </c>
      <c r="CR1128" t="s">
        <v>121</v>
      </c>
      <c r="CS1128" t="s">
        <v>121</v>
      </c>
      <c r="CT1128" t="s">
        <v>121</v>
      </c>
      <c r="CU1128" t="s">
        <v>113</v>
      </c>
      <c r="CV1128" t="s">
        <v>1614</v>
      </c>
      <c r="CW1128" t="str">
        <f>"15405542506"</f>
        <v>15405542506</v>
      </c>
      <c r="CX1128" t="s">
        <v>11601</v>
      </c>
      <c r="CY1128" t="s">
        <v>124</v>
      </c>
      <c r="CZ1128" t="s">
        <v>126</v>
      </c>
      <c r="DA1128" t="s">
        <v>113</v>
      </c>
      <c r="DB1128" t="s">
        <v>113</v>
      </c>
      <c r="DC1128" t="s">
        <v>121</v>
      </c>
      <c r="DD1128" t="s">
        <v>113</v>
      </c>
    </row>
    <row r="1129" spans="1:113" ht="15" customHeight="1" x14ac:dyDescent="0.25">
      <c r="A1129" t="s">
        <v>10308</v>
      </c>
      <c r="B1129" t="s">
        <v>835</v>
      </c>
      <c r="C1129" s="1">
        <v>44166.399044444443</v>
      </c>
      <c r="D1129" s="1">
        <v>44194</v>
      </c>
      <c r="E1129" t="s">
        <v>113</v>
      </c>
      <c r="F1129" t="s">
        <v>587</v>
      </c>
      <c r="G1129" t="s">
        <v>12786</v>
      </c>
      <c r="H1129" t="s">
        <v>131</v>
      </c>
      <c r="I1129">
        <v>4</v>
      </c>
      <c r="K1129" s="1">
        <v>44256</v>
      </c>
      <c r="L1129" s="1">
        <v>44545</v>
      </c>
      <c r="O1129" t="s">
        <v>115</v>
      </c>
      <c r="P1129" t="s">
        <v>10309</v>
      </c>
      <c r="R1129" t="s">
        <v>10310</v>
      </c>
      <c r="S1129" t="s">
        <v>10311</v>
      </c>
      <c r="T1129" t="s">
        <v>10312</v>
      </c>
      <c r="U1129" t="s">
        <v>1700</v>
      </c>
      <c r="V1129" s="3">
        <v>72223</v>
      </c>
      <c r="W1129" t="s">
        <v>117</v>
      </c>
      <c r="X1129" t="s">
        <v>124</v>
      </c>
      <c r="Y1129">
        <v>15018212069</v>
      </c>
      <c r="AA1129">
        <v>561730</v>
      </c>
      <c r="AB1129" t="s">
        <v>344</v>
      </c>
      <c r="AC1129" t="s">
        <v>992</v>
      </c>
      <c r="AD1129" t="s">
        <v>124</v>
      </c>
      <c r="AE1129" t="s">
        <v>263</v>
      </c>
      <c r="AF1129" t="s">
        <v>10310</v>
      </c>
      <c r="AG1129" t="s">
        <v>10311</v>
      </c>
      <c r="AH1129" t="s">
        <v>10312</v>
      </c>
      <c r="AI1129" t="s">
        <v>1700</v>
      </c>
      <c r="AJ1129" s="3">
        <v>72223</v>
      </c>
      <c r="AK1129" t="s">
        <v>117</v>
      </c>
      <c r="AL1129" t="s">
        <v>124</v>
      </c>
      <c r="AM1129">
        <v>15018212069</v>
      </c>
      <c r="AO1129" t="s">
        <v>10313</v>
      </c>
      <c r="AP1129" t="s">
        <v>239</v>
      </c>
      <c r="AQ1129" t="s">
        <v>3546</v>
      </c>
      <c r="AR1129" t="s">
        <v>1763</v>
      </c>
      <c r="AS1129" t="s">
        <v>144</v>
      </c>
      <c r="AT1129" t="s">
        <v>3547</v>
      </c>
      <c r="AU1129" t="s">
        <v>124</v>
      </c>
      <c r="AV1129" t="s">
        <v>1368</v>
      </c>
      <c r="AW1129" t="s">
        <v>158</v>
      </c>
      <c r="AX1129" s="3">
        <v>77414</v>
      </c>
      <c r="AY1129" t="s">
        <v>117</v>
      </c>
      <c r="AZ1129" t="s">
        <v>124</v>
      </c>
      <c r="BA1129">
        <v>19792457577</v>
      </c>
      <c r="BB1129">
        <v>114</v>
      </c>
      <c r="BC1129" t="s">
        <v>3548</v>
      </c>
      <c r="BD1129" t="s">
        <v>1370</v>
      </c>
      <c r="BG1129" t="s">
        <v>1700</v>
      </c>
      <c r="BH1129" s="1">
        <v>44165.791666666664</v>
      </c>
      <c r="BI1129">
        <v>40</v>
      </c>
      <c r="BJ1129">
        <v>0</v>
      </c>
      <c r="BK1129">
        <v>8</v>
      </c>
      <c r="BL1129">
        <v>8</v>
      </c>
      <c r="BM1129">
        <v>8</v>
      </c>
      <c r="BN1129">
        <v>8</v>
      </c>
      <c r="BO1129">
        <v>8</v>
      </c>
      <c r="BP1129">
        <v>0</v>
      </c>
      <c r="BQ1129" t="str">
        <f>"8:00 AM"</f>
        <v>8:00 AM</v>
      </c>
      <c r="BR1129" t="str">
        <f>"5:00 PM"</f>
        <v>5:00 PM</v>
      </c>
      <c r="BS1129" t="s">
        <v>120</v>
      </c>
      <c r="BT1129">
        <v>0</v>
      </c>
      <c r="BU1129">
        <v>0</v>
      </c>
      <c r="BV1129" t="s">
        <v>113</v>
      </c>
      <c r="BW1129">
        <v>0</v>
      </c>
      <c r="BX1129" s="2" t="s">
        <v>10314</v>
      </c>
      <c r="BY1129" t="s">
        <v>10310</v>
      </c>
      <c r="BZ1129" t="s">
        <v>124</v>
      </c>
      <c r="CA1129" t="s">
        <v>10312</v>
      </c>
      <c r="CB1129" t="s">
        <v>1700</v>
      </c>
      <c r="CC1129" s="3">
        <v>72223</v>
      </c>
      <c r="CD1129" t="s">
        <v>3550</v>
      </c>
      <c r="CE1129" t="s">
        <v>3551</v>
      </c>
      <c r="CF1129" s="4">
        <v>13.31</v>
      </c>
      <c r="CH1129" s="4">
        <v>19.97</v>
      </c>
      <c r="CJ1129" t="s">
        <v>123</v>
      </c>
      <c r="CK1129" t="s">
        <v>10315</v>
      </c>
      <c r="CL1129" t="s">
        <v>10316</v>
      </c>
      <c r="CO1129" t="s">
        <v>124</v>
      </c>
      <c r="CP1129" t="s">
        <v>121</v>
      </c>
      <c r="CQ1129" t="s">
        <v>121</v>
      </c>
      <c r="CR1129" t="s">
        <v>121</v>
      </c>
      <c r="CS1129" t="s">
        <v>121</v>
      </c>
      <c r="CT1129" t="s">
        <v>121</v>
      </c>
      <c r="CU1129" t="s">
        <v>113</v>
      </c>
      <c r="CV1129" t="s">
        <v>1614</v>
      </c>
      <c r="CW1129" t="str">
        <f>"15017077723"</f>
        <v>15017077723</v>
      </c>
      <c r="CX1129" t="s">
        <v>10313</v>
      </c>
      <c r="CY1129" t="s">
        <v>124</v>
      </c>
      <c r="CZ1129" t="s">
        <v>126</v>
      </c>
      <c r="DA1129" t="s">
        <v>113</v>
      </c>
      <c r="DB1129" t="s">
        <v>113</v>
      </c>
      <c r="DC1129" t="s">
        <v>121</v>
      </c>
      <c r="DD1129" t="s">
        <v>113</v>
      </c>
    </row>
    <row r="1130" spans="1:113" ht="15" customHeight="1" x14ac:dyDescent="0.25">
      <c r="A1130" t="s">
        <v>3827</v>
      </c>
      <c r="B1130" t="s">
        <v>835</v>
      </c>
      <c r="C1130" s="1">
        <v>44166.417855555555</v>
      </c>
      <c r="D1130" s="1">
        <v>44180</v>
      </c>
      <c r="E1130" t="s">
        <v>113</v>
      </c>
      <c r="F1130" t="s">
        <v>3828</v>
      </c>
      <c r="G1130" t="s">
        <v>12829</v>
      </c>
      <c r="H1130" t="s">
        <v>3829</v>
      </c>
      <c r="I1130">
        <v>3</v>
      </c>
      <c r="K1130" s="1">
        <v>44256</v>
      </c>
      <c r="L1130" s="1">
        <v>44548</v>
      </c>
      <c r="O1130" t="s">
        <v>115</v>
      </c>
      <c r="P1130" t="s">
        <v>3830</v>
      </c>
      <c r="Q1130" t="s">
        <v>3831</v>
      </c>
      <c r="R1130" t="s">
        <v>3832</v>
      </c>
      <c r="S1130" t="s">
        <v>124</v>
      </c>
      <c r="T1130" t="s">
        <v>3833</v>
      </c>
      <c r="U1130" t="s">
        <v>158</v>
      </c>
      <c r="V1130" s="3">
        <v>79414</v>
      </c>
      <c r="W1130" t="s">
        <v>117</v>
      </c>
      <c r="X1130" t="s">
        <v>124</v>
      </c>
      <c r="Y1130">
        <v>18067891109</v>
      </c>
      <c r="AA1130">
        <v>236115</v>
      </c>
      <c r="AB1130" t="s">
        <v>3834</v>
      </c>
      <c r="AC1130" t="s">
        <v>3835</v>
      </c>
      <c r="AD1130" t="s">
        <v>124</v>
      </c>
      <c r="AE1130" t="s">
        <v>161</v>
      </c>
      <c r="AF1130" t="s">
        <v>3832</v>
      </c>
      <c r="AG1130" t="s">
        <v>124</v>
      </c>
      <c r="AH1130" t="s">
        <v>3833</v>
      </c>
      <c r="AI1130" t="s">
        <v>158</v>
      </c>
      <c r="AJ1130" s="3">
        <v>79414</v>
      </c>
      <c r="AK1130" t="s">
        <v>117</v>
      </c>
      <c r="AL1130" t="s">
        <v>124</v>
      </c>
      <c r="AM1130">
        <v>18067891109</v>
      </c>
      <c r="AO1130" t="s">
        <v>3836</v>
      </c>
      <c r="AP1130" t="s">
        <v>239</v>
      </c>
      <c r="AQ1130" t="s">
        <v>1762</v>
      </c>
      <c r="AR1130" t="s">
        <v>1763</v>
      </c>
      <c r="AS1130" t="s">
        <v>124</v>
      </c>
      <c r="AT1130" t="s">
        <v>2824</v>
      </c>
      <c r="AU1130" t="s">
        <v>124</v>
      </c>
      <c r="AV1130" t="s">
        <v>1368</v>
      </c>
      <c r="AW1130" t="s">
        <v>158</v>
      </c>
      <c r="AX1130" s="3">
        <v>77414</v>
      </c>
      <c r="AY1130" t="s">
        <v>117</v>
      </c>
      <c r="AZ1130" t="s">
        <v>124</v>
      </c>
      <c r="BA1130">
        <v>19792457577</v>
      </c>
      <c r="BB1130">
        <v>110</v>
      </c>
      <c r="BC1130" t="s">
        <v>1765</v>
      </c>
      <c r="BD1130" t="s">
        <v>1370</v>
      </c>
      <c r="BG1130" t="s">
        <v>158</v>
      </c>
      <c r="BH1130" s="1">
        <v>44165.791666666664</v>
      </c>
      <c r="BI1130">
        <v>40</v>
      </c>
      <c r="BJ1130">
        <v>0</v>
      </c>
      <c r="BK1130">
        <v>8</v>
      </c>
      <c r="BL1130">
        <v>8</v>
      </c>
      <c r="BM1130">
        <v>8</v>
      </c>
      <c r="BN1130">
        <v>8</v>
      </c>
      <c r="BO1130">
        <v>8</v>
      </c>
      <c r="BP1130">
        <v>0</v>
      </c>
      <c r="BQ1130" t="str">
        <f>"8:00 AM"</f>
        <v>8:00 AM</v>
      </c>
      <c r="BR1130" t="str">
        <f>"6:00 PM"</f>
        <v>6:00 PM</v>
      </c>
      <c r="BS1130" t="s">
        <v>120</v>
      </c>
      <c r="BT1130">
        <v>0</v>
      </c>
      <c r="BU1130">
        <v>0</v>
      </c>
      <c r="BV1130" t="s">
        <v>113</v>
      </c>
      <c r="BW1130">
        <v>0</v>
      </c>
      <c r="BX1130" t="s">
        <v>3837</v>
      </c>
      <c r="BY1130" t="s">
        <v>3838</v>
      </c>
      <c r="BZ1130" t="s">
        <v>124</v>
      </c>
      <c r="CA1130" t="s">
        <v>3833</v>
      </c>
      <c r="CB1130" t="s">
        <v>158</v>
      </c>
      <c r="CC1130" s="3">
        <v>79407</v>
      </c>
      <c r="CD1130" t="s">
        <v>3839</v>
      </c>
      <c r="CE1130" t="s">
        <v>3840</v>
      </c>
      <c r="CF1130" s="4">
        <v>16.87</v>
      </c>
      <c r="CG1130" s="4">
        <v>22</v>
      </c>
      <c r="CH1130" s="4">
        <v>25.31</v>
      </c>
      <c r="CI1130" s="4">
        <v>33</v>
      </c>
      <c r="CJ1130" t="s">
        <v>123</v>
      </c>
      <c r="CK1130" t="s">
        <v>3841</v>
      </c>
      <c r="CL1130" t="s">
        <v>3842</v>
      </c>
      <c r="CO1130" t="s">
        <v>124</v>
      </c>
      <c r="CP1130" t="s">
        <v>121</v>
      </c>
      <c r="CQ1130" t="s">
        <v>121</v>
      </c>
      <c r="CR1130" t="s">
        <v>121</v>
      </c>
      <c r="CS1130" t="s">
        <v>121</v>
      </c>
      <c r="CT1130" t="s">
        <v>121</v>
      </c>
      <c r="CU1130" t="s">
        <v>113</v>
      </c>
      <c r="CV1130" t="s">
        <v>1772</v>
      </c>
      <c r="CW1130" t="str">
        <f>"18067891109"</f>
        <v>18067891109</v>
      </c>
      <c r="CX1130" t="s">
        <v>3836</v>
      </c>
      <c r="CY1130" t="s">
        <v>124</v>
      </c>
      <c r="CZ1130" t="s">
        <v>126</v>
      </c>
      <c r="DA1130" t="s">
        <v>113</v>
      </c>
      <c r="DB1130" t="s">
        <v>113</v>
      </c>
      <c r="DC1130" t="s">
        <v>121</v>
      </c>
      <c r="DD1130" t="s">
        <v>113</v>
      </c>
    </row>
    <row r="1131" spans="1:113" ht="15" customHeight="1" x14ac:dyDescent="0.25">
      <c r="A1131" t="s">
        <v>5334</v>
      </c>
      <c r="B1131" t="s">
        <v>835</v>
      </c>
      <c r="C1131" s="1">
        <v>44166.439120370371</v>
      </c>
      <c r="D1131" s="1">
        <v>44175</v>
      </c>
      <c r="E1131" t="s">
        <v>113</v>
      </c>
      <c r="F1131" t="s">
        <v>587</v>
      </c>
      <c r="G1131" t="s">
        <v>12786</v>
      </c>
      <c r="H1131" t="s">
        <v>131</v>
      </c>
      <c r="I1131">
        <v>8</v>
      </c>
      <c r="K1131" s="1">
        <v>44256</v>
      </c>
      <c r="L1131" s="1">
        <v>44543</v>
      </c>
      <c r="O1131" t="s">
        <v>132</v>
      </c>
      <c r="P1131" t="s">
        <v>5335</v>
      </c>
      <c r="R1131" t="s">
        <v>5336</v>
      </c>
      <c r="S1131" t="s">
        <v>124</v>
      </c>
      <c r="T1131" t="s">
        <v>5337</v>
      </c>
      <c r="U1131" t="s">
        <v>1292</v>
      </c>
      <c r="V1131" s="3">
        <v>19087</v>
      </c>
      <c r="W1131" t="s">
        <v>117</v>
      </c>
      <c r="X1131" t="s">
        <v>124</v>
      </c>
      <c r="Y1131">
        <v>16105201742</v>
      </c>
      <c r="AA1131">
        <v>561730</v>
      </c>
      <c r="AB1131" t="s">
        <v>3472</v>
      </c>
      <c r="AC1131" t="s">
        <v>3872</v>
      </c>
      <c r="AD1131" t="s">
        <v>2985</v>
      </c>
      <c r="AE1131" t="s">
        <v>263</v>
      </c>
      <c r="AF1131" t="s">
        <v>5336</v>
      </c>
      <c r="AG1131" t="s">
        <v>124</v>
      </c>
      <c r="AH1131" t="s">
        <v>5337</v>
      </c>
      <c r="AI1131" t="s">
        <v>1292</v>
      </c>
      <c r="AJ1131" s="3">
        <v>19087</v>
      </c>
      <c r="AK1131" t="s">
        <v>117</v>
      </c>
      <c r="AL1131" t="s">
        <v>124</v>
      </c>
      <c r="AM1131">
        <v>16105201742</v>
      </c>
      <c r="AO1131" t="s">
        <v>5338</v>
      </c>
      <c r="AP1131" t="s">
        <v>239</v>
      </c>
      <c r="AQ1131" t="s">
        <v>3546</v>
      </c>
      <c r="AR1131" t="s">
        <v>1763</v>
      </c>
      <c r="AS1131" t="s">
        <v>144</v>
      </c>
      <c r="AT1131" t="s">
        <v>3547</v>
      </c>
      <c r="AU1131" t="s">
        <v>124</v>
      </c>
      <c r="AV1131" t="s">
        <v>1368</v>
      </c>
      <c r="AW1131" t="s">
        <v>158</v>
      </c>
      <c r="AX1131" s="3">
        <v>77414</v>
      </c>
      <c r="AY1131" t="s">
        <v>117</v>
      </c>
      <c r="AZ1131" t="s">
        <v>124</v>
      </c>
      <c r="BA1131">
        <v>19792457577</v>
      </c>
      <c r="BB1131">
        <v>114</v>
      </c>
      <c r="BC1131" t="s">
        <v>3548</v>
      </c>
      <c r="BD1131" t="s">
        <v>1370</v>
      </c>
      <c r="BG1131" t="s">
        <v>1292</v>
      </c>
      <c r="BH1131" s="1">
        <v>44165.791666666664</v>
      </c>
      <c r="BI1131">
        <v>40</v>
      </c>
      <c r="BJ1131">
        <v>0</v>
      </c>
      <c r="BK1131">
        <v>8</v>
      </c>
      <c r="BL1131">
        <v>8</v>
      </c>
      <c r="BM1131">
        <v>8</v>
      </c>
      <c r="BN1131">
        <v>8</v>
      </c>
      <c r="BO1131">
        <v>8</v>
      </c>
      <c r="BP1131">
        <v>0</v>
      </c>
      <c r="BQ1131" t="str">
        <f>"7:00 AM"</f>
        <v>7:00 AM</v>
      </c>
      <c r="BR1131" t="str">
        <f>"3:30 PM"</f>
        <v>3:30 PM</v>
      </c>
      <c r="BS1131" t="s">
        <v>120</v>
      </c>
      <c r="BT1131">
        <v>0</v>
      </c>
      <c r="BU1131">
        <v>0</v>
      </c>
      <c r="BV1131" t="s">
        <v>113</v>
      </c>
      <c r="BW1131">
        <v>0</v>
      </c>
      <c r="BX1131" t="s">
        <v>5339</v>
      </c>
      <c r="BY1131" t="s">
        <v>5340</v>
      </c>
      <c r="BZ1131" t="s">
        <v>124</v>
      </c>
      <c r="CA1131" t="s">
        <v>5341</v>
      </c>
      <c r="CB1131" t="s">
        <v>1292</v>
      </c>
      <c r="CC1131" s="3">
        <v>19406</v>
      </c>
      <c r="CD1131" t="s">
        <v>1556</v>
      </c>
      <c r="CE1131" t="s">
        <v>1557</v>
      </c>
      <c r="CF1131" s="4">
        <v>16.600000000000001</v>
      </c>
      <c r="CG1131" s="4">
        <v>17.5</v>
      </c>
      <c r="CH1131" s="4">
        <v>24.9</v>
      </c>
      <c r="CI1131" s="4">
        <v>26.25</v>
      </c>
      <c r="CJ1131" t="s">
        <v>123</v>
      </c>
      <c r="CK1131" t="s">
        <v>5342</v>
      </c>
      <c r="CL1131" t="s">
        <v>5343</v>
      </c>
      <c r="CO1131" t="s">
        <v>124</v>
      </c>
      <c r="CP1131" t="s">
        <v>121</v>
      </c>
      <c r="CQ1131" t="s">
        <v>121</v>
      </c>
      <c r="CR1131" t="s">
        <v>121</v>
      </c>
      <c r="CS1131" t="s">
        <v>121</v>
      </c>
      <c r="CT1131" t="s">
        <v>121</v>
      </c>
      <c r="CU1131" t="s">
        <v>113</v>
      </c>
      <c r="CV1131" t="s">
        <v>1614</v>
      </c>
      <c r="CW1131" t="str">
        <f>"16105201742"</f>
        <v>16105201742</v>
      </c>
      <c r="CX1131" t="s">
        <v>5344</v>
      </c>
      <c r="CY1131" t="s">
        <v>124</v>
      </c>
      <c r="CZ1131" t="s">
        <v>126</v>
      </c>
      <c r="DA1131" t="s">
        <v>113</v>
      </c>
      <c r="DB1131" t="s">
        <v>113</v>
      </c>
      <c r="DC1131" t="s">
        <v>121</v>
      </c>
      <c r="DD1131" t="s">
        <v>113</v>
      </c>
    </row>
    <row r="1132" spans="1:113" ht="15" customHeight="1" x14ac:dyDescent="0.25">
      <c r="A1132" t="s">
        <v>12773</v>
      </c>
      <c r="B1132" t="s">
        <v>129</v>
      </c>
      <c r="C1132" s="1">
        <v>44166.455262037038</v>
      </c>
      <c r="D1132" s="1">
        <v>44194</v>
      </c>
      <c r="E1132" t="s">
        <v>113</v>
      </c>
      <c r="F1132" t="s">
        <v>964</v>
      </c>
      <c r="G1132" t="s">
        <v>12786</v>
      </c>
      <c r="H1132" t="s">
        <v>131</v>
      </c>
      <c r="I1132">
        <v>40</v>
      </c>
      <c r="J1132">
        <v>40</v>
      </c>
      <c r="K1132" s="1">
        <v>44256</v>
      </c>
      <c r="L1132" s="1">
        <v>44531</v>
      </c>
      <c r="M1132" s="1">
        <v>44256</v>
      </c>
      <c r="N1132" s="1">
        <v>44531</v>
      </c>
      <c r="O1132" t="s">
        <v>115</v>
      </c>
      <c r="P1132" t="s">
        <v>12774</v>
      </c>
      <c r="Q1132" t="s">
        <v>12775</v>
      </c>
      <c r="R1132" t="s">
        <v>12776</v>
      </c>
      <c r="T1132" t="s">
        <v>12777</v>
      </c>
      <c r="U1132" t="s">
        <v>339</v>
      </c>
      <c r="V1132" s="3">
        <v>28081</v>
      </c>
      <c r="W1132" t="s">
        <v>117</v>
      </c>
      <c r="Y1132">
        <v>17049323348</v>
      </c>
      <c r="AA1132">
        <v>56173</v>
      </c>
      <c r="AB1132" t="s">
        <v>5034</v>
      </c>
      <c r="AC1132" t="s">
        <v>3677</v>
      </c>
      <c r="AE1132" t="s">
        <v>3380</v>
      </c>
      <c r="AF1132" t="s">
        <v>12776</v>
      </c>
      <c r="AH1132" t="s">
        <v>12778</v>
      </c>
      <c r="AI1132" t="s">
        <v>339</v>
      </c>
      <c r="AJ1132" s="3">
        <v>28081</v>
      </c>
      <c r="AK1132" t="s">
        <v>117</v>
      </c>
      <c r="AM1132">
        <v>17049323348</v>
      </c>
      <c r="AO1132" t="s">
        <v>124</v>
      </c>
      <c r="AP1132" t="s">
        <v>239</v>
      </c>
      <c r="AQ1132" t="s">
        <v>756</v>
      </c>
      <c r="AR1132" t="s">
        <v>757</v>
      </c>
      <c r="AS1132" t="s">
        <v>7574</v>
      </c>
      <c r="AT1132" t="s">
        <v>975</v>
      </c>
      <c r="AV1132" t="s">
        <v>760</v>
      </c>
      <c r="AW1132" t="s">
        <v>610</v>
      </c>
      <c r="AX1132" s="3">
        <v>22903</v>
      </c>
      <c r="AY1132" t="s">
        <v>117</v>
      </c>
      <c r="BA1132">
        <v>14342634300</v>
      </c>
      <c r="BC1132" t="s">
        <v>10323</v>
      </c>
      <c r="BD1132" t="s">
        <v>762</v>
      </c>
      <c r="BG1132" t="s">
        <v>339</v>
      </c>
      <c r="BH1132" s="1">
        <v>44165.791666666664</v>
      </c>
      <c r="BI1132">
        <v>40</v>
      </c>
      <c r="BJ1132">
        <v>0</v>
      </c>
      <c r="BK1132">
        <v>8</v>
      </c>
      <c r="BL1132">
        <v>8</v>
      </c>
      <c r="BM1132">
        <v>8</v>
      </c>
      <c r="BN1132">
        <v>8</v>
      </c>
      <c r="BO1132">
        <v>8</v>
      </c>
      <c r="BP1132">
        <v>0</v>
      </c>
      <c r="BQ1132" t="str">
        <f>"7:00 AM"</f>
        <v>7:00 AM</v>
      </c>
      <c r="BR1132" t="str">
        <f>"4:00 PM"</f>
        <v>4:00 PM</v>
      </c>
      <c r="BS1132" t="s">
        <v>120</v>
      </c>
      <c r="BT1132">
        <v>0</v>
      </c>
      <c r="BU1132">
        <v>3</v>
      </c>
      <c r="BV1132" t="s">
        <v>113</v>
      </c>
      <c r="BW1132">
        <v>0</v>
      </c>
      <c r="BX1132" t="s">
        <v>12779</v>
      </c>
      <c r="BY1132" t="s">
        <v>12780</v>
      </c>
      <c r="CA1132" t="s">
        <v>12778</v>
      </c>
      <c r="CB1132" t="s">
        <v>339</v>
      </c>
      <c r="CC1132" s="3">
        <v>28081</v>
      </c>
      <c r="CD1132" t="s">
        <v>12781</v>
      </c>
      <c r="CE1132" t="s">
        <v>1706</v>
      </c>
      <c r="CF1132" s="4">
        <v>14.31</v>
      </c>
      <c r="CH1132" s="4">
        <v>21.47</v>
      </c>
      <c r="CJ1132" t="s">
        <v>123</v>
      </c>
      <c r="CK1132" t="s">
        <v>1745</v>
      </c>
      <c r="CL1132" t="s">
        <v>12782</v>
      </c>
      <c r="CO1132" t="s">
        <v>124</v>
      </c>
      <c r="CP1132" t="s">
        <v>121</v>
      </c>
      <c r="CQ1132" t="s">
        <v>121</v>
      </c>
      <c r="CR1132" t="s">
        <v>121</v>
      </c>
      <c r="CS1132" t="s">
        <v>113</v>
      </c>
      <c r="CT1132" t="s">
        <v>121</v>
      </c>
      <c r="CU1132" t="s">
        <v>121</v>
      </c>
      <c r="CV1132" t="s">
        <v>10327</v>
      </c>
      <c r="CW1132" t="str">
        <f>"N/A"</f>
        <v>N/A</v>
      </c>
      <c r="CX1132" t="s">
        <v>10328</v>
      </c>
      <c r="CY1132" t="s">
        <v>5046</v>
      </c>
      <c r="CZ1132" t="s">
        <v>126</v>
      </c>
      <c r="DA1132" t="s">
        <v>113</v>
      </c>
      <c r="DB1132" t="s">
        <v>121</v>
      </c>
      <c r="DC1132" t="s">
        <v>121</v>
      </c>
      <c r="DD1132" t="s">
        <v>113</v>
      </c>
      <c r="DE1132" t="s">
        <v>10329</v>
      </c>
      <c r="DF1132" t="s">
        <v>10330</v>
      </c>
      <c r="DH1132" t="s">
        <v>762</v>
      </c>
      <c r="DI1132" t="s">
        <v>10323</v>
      </c>
    </row>
    <row r="1133" spans="1:113" ht="15" customHeight="1" x14ac:dyDescent="0.25">
      <c r="A1133" t="s">
        <v>10318</v>
      </c>
      <c r="B1133" t="s">
        <v>129</v>
      </c>
      <c r="C1133" s="1">
        <v>44166.475753125</v>
      </c>
      <c r="D1133" s="1">
        <v>44194</v>
      </c>
      <c r="E1133" t="s">
        <v>113</v>
      </c>
      <c r="F1133" t="s">
        <v>964</v>
      </c>
      <c r="G1133" t="s">
        <v>12786</v>
      </c>
      <c r="H1133" t="s">
        <v>131</v>
      </c>
      <c r="I1133">
        <v>42</v>
      </c>
      <c r="J1133">
        <v>42</v>
      </c>
      <c r="K1133" s="1">
        <v>44256</v>
      </c>
      <c r="L1133" s="1">
        <v>44531</v>
      </c>
      <c r="M1133" s="1">
        <v>44256</v>
      </c>
      <c r="N1133" s="1">
        <v>44531</v>
      </c>
      <c r="O1133" t="s">
        <v>115</v>
      </c>
      <c r="P1133" t="s">
        <v>10319</v>
      </c>
      <c r="Q1133" t="s">
        <v>10320</v>
      </c>
      <c r="R1133" t="s">
        <v>10321</v>
      </c>
      <c r="S1133" t="s">
        <v>10322</v>
      </c>
      <c r="T1133" t="s">
        <v>7928</v>
      </c>
      <c r="U1133" t="s">
        <v>339</v>
      </c>
      <c r="V1133" s="3">
        <v>28217</v>
      </c>
      <c r="W1133" t="s">
        <v>117</v>
      </c>
      <c r="Y1133">
        <v>17049323348</v>
      </c>
      <c r="AA1133">
        <v>56173</v>
      </c>
      <c r="AB1133" t="s">
        <v>5034</v>
      </c>
      <c r="AC1133" t="s">
        <v>3677</v>
      </c>
      <c r="AE1133" t="s">
        <v>3380</v>
      </c>
      <c r="AF1133" t="s">
        <v>10321</v>
      </c>
      <c r="AH1133" t="s">
        <v>3675</v>
      </c>
      <c r="AI1133" t="s">
        <v>339</v>
      </c>
      <c r="AJ1133" s="3">
        <v>28217</v>
      </c>
      <c r="AK1133" t="s">
        <v>117</v>
      </c>
      <c r="AM1133">
        <v>17049323348</v>
      </c>
      <c r="AO1133" t="s">
        <v>124</v>
      </c>
      <c r="AP1133" t="s">
        <v>239</v>
      </c>
      <c r="AQ1133" t="s">
        <v>756</v>
      </c>
      <c r="AR1133" t="s">
        <v>757</v>
      </c>
      <c r="AS1133" t="s">
        <v>7574</v>
      </c>
      <c r="AT1133" t="s">
        <v>975</v>
      </c>
      <c r="AV1133" t="s">
        <v>976</v>
      </c>
      <c r="AW1133" t="s">
        <v>610</v>
      </c>
      <c r="AX1133" s="3">
        <v>22903</v>
      </c>
      <c r="AY1133" t="s">
        <v>117</v>
      </c>
      <c r="BA1133">
        <v>14342634300</v>
      </c>
      <c r="BC1133" t="s">
        <v>10323</v>
      </c>
      <c r="BD1133" t="s">
        <v>762</v>
      </c>
      <c r="BG1133" t="s">
        <v>339</v>
      </c>
      <c r="BH1133" s="1">
        <v>44165.791666666664</v>
      </c>
      <c r="BI1133">
        <v>40</v>
      </c>
      <c r="BJ1133">
        <v>0</v>
      </c>
      <c r="BK1133">
        <v>8</v>
      </c>
      <c r="BL1133">
        <v>8</v>
      </c>
      <c r="BM1133">
        <v>8</v>
      </c>
      <c r="BN1133">
        <v>8</v>
      </c>
      <c r="BO1133">
        <v>8</v>
      </c>
      <c r="BP1133">
        <v>0</v>
      </c>
      <c r="BQ1133" t="str">
        <f>"7:00 AM"</f>
        <v>7:00 AM</v>
      </c>
      <c r="BR1133" t="str">
        <f>"4:00 PM"</f>
        <v>4:00 PM</v>
      </c>
      <c r="BS1133" t="s">
        <v>120</v>
      </c>
      <c r="BT1133">
        <v>0</v>
      </c>
      <c r="BU1133">
        <v>3</v>
      </c>
      <c r="BV1133" t="s">
        <v>113</v>
      </c>
      <c r="BW1133">
        <v>0</v>
      </c>
      <c r="BX1133" t="s">
        <v>10324</v>
      </c>
      <c r="BY1133" t="s">
        <v>10325</v>
      </c>
      <c r="CA1133" t="s">
        <v>3675</v>
      </c>
      <c r="CB1133" t="s">
        <v>339</v>
      </c>
      <c r="CC1133" s="3">
        <v>28217</v>
      </c>
      <c r="CD1133" t="s">
        <v>1705</v>
      </c>
      <c r="CE1133" t="s">
        <v>1706</v>
      </c>
      <c r="CF1133" s="4">
        <v>14.31</v>
      </c>
      <c r="CH1133" s="4">
        <v>21.47</v>
      </c>
      <c r="CJ1133" t="s">
        <v>123</v>
      </c>
      <c r="CK1133" t="s">
        <v>1745</v>
      </c>
      <c r="CL1133" t="s">
        <v>10326</v>
      </c>
      <c r="CO1133" t="s">
        <v>124</v>
      </c>
      <c r="CP1133" t="s">
        <v>121</v>
      </c>
      <c r="CQ1133" t="s">
        <v>121</v>
      </c>
      <c r="CR1133" t="s">
        <v>121</v>
      </c>
      <c r="CS1133" t="s">
        <v>113</v>
      </c>
      <c r="CT1133" t="s">
        <v>121</v>
      </c>
      <c r="CU1133" t="s">
        <v>121</v>
      </c>
      <c r="CV1133" t="s">
        <v>10327</v>
      </c>
      <c r="CW1133" t="str">
        <f>"N/A"</f>
        <v>N/A</v>
      </c>
      <c r="CX1133" t="s">
        <v>10328</v>
      </c>
      <c r="CY1133" t="s">
        <v>5046</v>
      </c>
      <c r="CZ1133" t="s">
        <v>126</v>
      </c>
      <c r="DA1133" t="s">
        <v>113</v>
      </c>
      <c r="DB1133" t="s">
        <v>121</v>
      </c>
      <c r="DC1133" t="s">
        <v>121</v>
      </c>
      <c r="DD1133" t="s">
        <v>113</v>
      </c>
      <c r="DE1133" t="s">
        <v>10329</v>
      </c>
      <c r="DF1133" t="s">
        <v>10330</v>
      </c>
      <c r="DH1133" t="s">
        <v>762</v>
      </c>
      <c r="DI1133" t="s">
        <v>10323</v>
      </c>
    </row>
    <row r="1134" spans="1:113" ht="15" customHeight="1" x14ac:dyDescent="0.25">
      <c r="A1134" t="s">
        <v>8947</v>
      </c>
      <c r="B1134" t="s">
        <v>129</v>
      </c>
      <c r="C1134" s="1">
        <v>44166.553947916669</v>
      </c>
      <c r="D1134" s="1">
        <v>44194</v>
      </c>
      <c r="E1134" t="s">
        <v>113</v>
      </c>
      <c r="F1134" t="s">
        <v>2293</v>
      </c>
      <c r="G1134" t="s">
        <v>12786</v>
      </c>
      <c r="H1134" t="s">
        <v>131</v>
      </c>
      <c r="I1134">
        <v>150</v>
      </c>
      <c r="J1134">
        <v>150</v>
      </c>
      <c r="K1134" s="1">
        <v>44256</v>
      </c>
      <c r="L1134" s="1">
        <v>44515</v>
      </c>
      <c r="M1134" s="1">
        <v>44256</v>
      </c>
      <c r="N1134" s="1">
        <v>44515</v>
      </c>
      <c r="O1134" t="s">
        <v>115</v>
      </c>
      <c r="P1134" t="s">
        <v>8948</v>
      </c>
      <c r="R1134" t="s">
        <v>8949</v>
      </c>
      <c r="T1134" t="s">
        <v>8950</v>
      </c>
      <c r="U1134" t="s">
        <v>397</v>
      </c>
      <c r="V1134" s="3">
        <v>84115</v>
      </c>
      <c r="W1134" t="s">
        <v>117</v>
      </c>
      <c r="Y1134">
        <v>18014668044</v>
      </c>
      <c r="AA1134">
        <v>56173</v>
      </c>
      <c r="AB1134" t="s">
        <v>4280</v>
      </c>
      <c r="AC1134" t="s">
        <v>4281</v>
      </c>
      <c r="AE1134" t="s">
        <v>4282</v>
      </c>
      <c r="AF1134" t="s">
        <v>8949</v>
      </c>
      <c r="AH1134" t="s">
        <v>8950</v>
      </c>
      <c r="AI1134" t="s">
        <v>397</v>
      </c>
      <c r="AJ1134" s="3">
        <v>84115</v>
      </c>
      <c r="AK1134" t="s">
        <v>117</v>
      </c>
      <c r="AM1134">
        <v>18014668044</v>
      </c>
      <c r="AO1134" t="s">
        <v>2305</v>
      </c>
      <c r="AP1134" t="s">
        <v>141</v>
      </c>
      <c r="AQ1134" t="s">
        <v>2301</v>
      </c>
      <c r="AR1134" t="s">
        <v>2302</v>
      </c>
      <c r="AS1134" t="s">
        <v>1717</v>
      </c>
      <c r="AT1134" t="s">
        <v>2303</v>
      </c>
      <c r="AU1134" t="s">
        <v>2304</v>
      </c>
      <c r="AV1134" t="s">
        <v>2300</v>
      </c>
      <c r="AW1134" t="s">
        <v>158</v>
      </c>
      <c r="AX1134" s="3">
        <v>78746</v>
      </c>
      <c r="AY1134" t="s">
        <v>117</v>
      </c>
      <c r="BA1134">
        <v>15123470007</v>
      </c>
      <c r="BC1134" t="s">
        <v>2305</v>
      </c>
      <c r="BD1134" t="s">
        <v>2306</v>
      </c>
      <c r="BE1134" t="s">
        <v>158</v>
      </c>
      <c r="BF1134" t="s">
        <v>4284</v>
      </c>
      <c r="BG1134" t="s">
        <v>397</v>
      </c>
      <c r="BH1134" s="1">
        <v>44165.791666666664</v>
      </c>
      <c r="BI1134">
        <v>40</v>
      </c>
      <c r="BJ1134">
        <v>0</v>
      </c>
      <c r="BK1134">
        <v>8</v>
      </c>
      <c r="BL1134">
        <v>8</v>
      </c>
      <c r="BM1134">
        <v>8</v>
      </c>
      <c r="BN1134">
        <v>8</v>
      </c>
      <c r="BO1134">
        <v>8</v>
      </c>
      <c r="BP1134">
        <v>0</v>
      </c>
      <c r="BQ1134" t="str">
        <f>"8:00 AM"</f>
        <v>8:00 AM</v>
      </c>
      <c r="BR1134" t="str">
        <f>"5:00 PM"</f>
        <v>5:00 PM</v>
      </c>
      <c r="BS1134" t="s">
        <v>120</v>
      </c>
      <c r="BT1134">
        <v>0</v>
      </c>
      <c r="BU1134">
        <v>0</v>
      </c>
      <c r="BV1134" t="s">
        <v>113</v>
      </c>
      <c r="BW1134">
        <v>0</v>
      </c>
      <c r="BX1134" t="s">
        <v>1093</v>
      </c>
      <c r="BY1134" t="s">
        <v>8949</v>
      </c>
      <c r="CA1134" t="s">
        <v>8950</v>
      </c>
      <c r="CB1134" t="s">
        <v>397</v>
      </c>
      <c r="CC1134" s="3">
        <v>84115</v>
      </c>
      <c r="CD1134" t="s">
        <v>405</v>
      </c>
      <c r="CE1134" t="s">
        <v>406</v>
      </c>
      <c r="CF1134" s="4">
        <v>15.7</v>
      </c>
      <c r="CH1134" s="4">
        <v>23.55</v>
      </c>
      <c r="CJ1134" t="s">
        <v>123</v>
      </c>
      <c r="CL1134" t="s">
        <v>8951</v>
      </c>
      <c r="CO1134" t="s">
        <v>124</v>
      </c>
      <c r="CP1134" t="s">
        <v>121</v>
      </c>
      <c r="CQ1134" t="s">
        <v>121</v>
      </c>
      <c r="CR1134" t="s">
        <v>121</v>
      </c>
      <c r="CS1134" t="s">
        <v>113</v>
      </c>
      <c r="CT1134" t="s">
        <v>121</v>
      </c>
      <c r="CU1134" t="s">
        <v>121</v>
      </c>
      <c r="CV1134" t="s">
        <v>8952</v>
      </c>
      <c r="CW1134" t="str">
        <f>"18014668044"</f>
        <v>18014668044</v>
      </c>
      <c r="CX1134" t="s">
        <v>4283</v>
      </c>
      <c r="CY1134" t="s">
        <v>124</v>
      </c>
      <c r="CZ1134" t="s">
        <v>126</v>
      </c>
      <c r="DA1134" t="s">
        <v>113</v>
      </c>
      <c r="DB1134" t="s">
        <v>113</v>
      </c>
      <c r="DC1134" t="s">
        <v>121</v>
      </c>
      <c r="DD1134" t="s">
        <v>113</v>
      </c>
    </row>
    <row r="1135" spans="1:113" ht="15" customHeight="1" x14ac:dyDescent="0.25">
      <c r="A1135" t="s">
        <v>128</v>
      </c>
      <c r="B1135" t="s">
        <v>129</v>
      </c>
      <c r="C1135" s="1">
        <v>44166.660120717592</v>
      </c>
      <c r="D1135" s="1">
        <v>44196</v>
      </c>
      <c r="E1135" t="s">
        <v>113</v>
      </c>
      <c r="F1135" t="s">
        <v>130</v>
      </c>
      <c r="G1135" t="s">
        <v>12786</v>
      </c>
      <c r="H1135" t="s">
        <v>131</v>
      </c>
      <c r="I1135">
        <v>3</v>
      </c>
      <c r="J1135">
        <v>3</v>
      </c>
      <c r="K1135" s="1">
        <v>44256</v>
      </c>
      <c r="L1135" s="1">
        <v>44540</v>
      </c>
      <c r="M1135" s="1">
        <v>44256</v>
      </c>
      <c r="N1135" s="1">
        <v>44540</v>
      </c>
      <c r="O1135" t="s">
        <v>132</v>
      </c>
      <c r="P1135" t="s">
        <v>133</v>
      </c>
      <c r="R1135" t="s">
        <v>134</v>
      </c>
      <c r="T1135" t="s">
        <v>135</v>
      </c>
      <c r="U1135" t="s">
        <v>136</v>
      </c>
      <c r="V1135" s="3">
        <v>47240</v>
      </c>
      <c r="W1135" t="s">
        <v>117</v>
      </c>
      <c r="Y1135">
        <v>18125272975</v>
      </c>
      <c r="AA1135">
        <v>56173</v>
      </c>
      <c r="AB1135" t="s">
        <v>137</v>
      </c>
      <c r="AC1135" t="s">
        <v>138</v>
      </c>
      <c r="AE1135" t="s">
        <v>139</v>
      </c>
      <c r="AF1135" t="s">
        <v>134</v>
      </c>
      <c r="AH1135" t="s">
        <v>135</v>
      </c>
      <c r="AI1135" t="s">
        <v>136</v>
      </c>
      <c r="AJ1135" s="3">
        <v>47240</v>
      </c>
      <c r="AK1135" t="s">
        <v>117</v>
      </c>
      <c r="AM1135">
        <v>18125272975</v>
      </c>
      <c r="AO1135" t="s">
        <v>140</v>
      </c>
      <c r="AP1135" t="s">
        <v>141</v>
      </c>
      <c r="AQ1135" t="s">
        <v>142</v>
      </c>
      <c r="AR1135" t="s">
        <v>143</v>
      </c>
      <c r="AS1135" t="s">
        <v>144</v>
      </c>
      <c r="AT1135" t="s">
        <v>145</v>
      </c>
      <c r="AV1135" t="s">
        <v>146</v>
      </c>
      <c r="AW1135" t="s">
        <v>147</v>
      </c>
      <c r="AX1135" s="3">
        <v>37110</v>
      </c>
      <c r="AY1135" t="s">
        <v>117</v>
      </c>
      <c r="BA1135">
        <v>19312747811</v>
      </c>
      <c r="BC1135" t="s">
        <v>148</v>
      </c>
      <c r="BD1135" t="s">
        <v>149</v>
      </c>
      <c r="BE1135" t="s">
        <v>147</v>
      </c>
      <c r="BF1135" t="s">
        <v>150</v>
      </c>
      <c r="BG1135" t="s">
        <v>136</v>
      </c>
      <c r="BH1135" s="1">
        <v>44165.791666666664</v>
      </c>
      <c r="BI1135">
        <v>40</v>
      </c>
      <c r="BJ1135">
        <v>0</v>
      </c>
      <c r="BK1135">
        <v>8</v>
      </c>
      <c r="BL1135">
        <v>8</v>
      </c>
      <c r="BM1135">
        <v>8</v>
      </c>
      <c r="BN1135">
        <v>8</v>
      </c>
      <c r="BO1135">
        <v>8</v>
      </c>
      <c r="BP1135">
        <v>0</v>
      </c>
      <c r="BQ1135" t="str">
        <f>"7:00 AM"</f>
        <v>7:00 AM</v>
      </c>
      <c r="BR1135" t="str">
        <f>"4:00 PM"</f>
        <v>4:00 PM</v>
      </c>
      <c r="BS1135" t="s">
        <v>120</v>
      </c>
      <c r="BT1135">
        <v>0</v>
      </c>
      <c r="BU1135">
        <v>0</v>
      </c>
      <c r="BV1135" t="s">
        <v>113</v>
      </c>
      <c r="BW1135">
        <v>0</v>
      </c>
      <c r="BX1135" t="s">
        <v>151</v>
      </c>
      <c r="BY1135" t="s">
        <v>134</v>
      </c>
      <c r="CA1135" t="s">
        <v>135</v>
      </c>
      <c r="CB1135" t="s">
        <v>136</v>
      </c>
      <c r="CC1135" s="3">
        <v>47240</v>
      </c>
      <c r="CD1135" t="s">
        <v>152</v>
      </c>
      <c r="CE1135" t="s">
        <v>153</v>
      </c>
      <c r="CF1135" s="4">
        <v>15.51</v>
      </c>
      <c r="CH1135" s="4">
        <v>23.27</v>
      </c>
      <c r="CJ1135" t="s">
        <v>123</v>
      </c>
      <c r="CL1135" t="s">
        <v>154</v>
      </c>
      <c r="CO1135" t="s">
        <v>124</v>
      </c>
      <c r="CP1135" t="s">
        <v>121</v>
      </c>
      <c r="CQ1135" t="s">
        <v>121</v>
      </c>
      <c r="CR1135" t="s">
        <v>121</v>
      </c>
      <c r="CS1135" t="s">
        <v>113</v>
      </c>
      <c r="CT1135" t="s">
        <v>121</v>
      </c>
      <c r="CU1135" t="s">
        <v>113</v>
      </c>
      <c r="CV1135" t="s">
        <v>120</v>
      </c>
      <c r="CW1135" t="str">
        <f>"18125272975"</f>
        <v>18125272975</v>
      </c>
      <c r="CX1135" t="s">
        <v>155</v>
      </c>
      <c r="CY1135" t="s">
        <v>124</v>
      </c>
      <c r="CZ1135" t="s">
        <v>126</v>
      </c>
      <c r="DA1135" t="s">
        <v>113</v>
      </c>
      <c r="DB1135" t="s">
        <v>113</v>
      </c>
      <c r="DC1135" t="s">
        <v>121</v>
      </c>
      <c r="DD1135" t="s">
        <v>113</v>
      </c>
    </row>
    <row r="1136" spans="1:113" ht="15" customHeight="1" x14ac:dyDescent="0.25">
      <c r="A1136" t="s">
        <v>8976</v>
      </c>
      <c r="B1136" t="s">
        <v>129</v>
      </c>
      <c r="C1136" s="1">
        <v>44166.663960532409</v>
      </c>
      <c r="D1136" s="1">
        <v>44186</v>
      </c>
      <c r="E1136" t="s">
        <v>113</v>
      </c>
      <c r="F1136" t="s">
        <v>3025</v>
      </c>
      <c r="G1136" t="s">
        <v>12786</v>
      </c>
      <c r="H1136" t="s">
        <v>131</v>
      </c>
      <c r="I1136">
        <v>10</v>
      </c>
      <c r="J1136">
        <v>10</v>
      </c>
      <c r="K1136" s="1">
        <v>44256</v>
      </c>
      <c r="L1136" s="1">
        <v>44560</v>
      </c>
      <c r="M1136" s="1">
        <v>44256</v>
      </c>
      <c r="N1136" s="1">
        <v>44560</v>
      </c>
      <c r="O1136" t="s">
        <v>132</v>
      </c>
      <c r="P1136" t="s">
        <v>6240</v>
      </c>
      <c r="R1136" t="s">
        <v>6241</v>
      </c>
      <c r="S1136" t="s">
        <v>124</v>
      </c>
      <c r="T1136" t="s">
        <v>6242</v>
      </c>
      <c r="U1136" t="s">
        <v>147</v>
      </c>
      <c r="V1136" s="3">
        <v>37077</v>
      </c>
      <c r="W1136" t="s">
        <v>117</v>
      </c>
      <c r="X1136" t="s">
        <v>124</v>
      </c>
      <c r="Y1136">
        <v>16152640577</v>
      </c>
      <c r="AA1136">
        <v>56173</v>
      </c>
      <c r="AB1136" t="s">
        <v>6243</v>
      </c>
      <c r="AC1136" t="s">
        <v>6244</v>
      </c>
      <c r="AD1136" t="s">
        <v>124</v>
      </c>
      <c r="AE1136" t="s">
        <v>6245</v>
      </c>
      <c r="AF1136" t="s">
        <v>6241</v>
      </c>
      <c r="AG1136" t="s">
        <v>124</v>
      </c>
      <c r="AH1136" t="s">
        <v>6242</v>
      </c>
      <c r="AI1136" t="s">
        <v>147</v>
      </c>
      <c r="AJ1136" s="3">
        <v>37077</v>
      </c>
      <c r="AK1136" t="s">
        <v>117</v>
      </c>
      <c r="AM1136">
        <v>16152640577</v>
      </c>
      <c r="AN1136">
        <v>0</v>
      </c>
      <c r="AO1136" t="s">
        <v>6246</v>
      </c>
      <c r="AP1136" t="s">
        <v>141</v>
      </c>
      <c r="AQ1136" t="s">
        <v>142</v>
      </c>
      <c r="AR1136" t="s">
        <v>143</v>
      </c>
      <c r="AS1136" t="s">
        <v>144</v>
      </c>
      <c r="AT1136" t="s">
        <v>145</v>
      </c>
      <c r="AV1136" t="s">
        <v>146</v>
      </c>
      <c r="AW1136" t="s">
        <v>147</v>
      </c>
      <c r="AX1136" s="3">
        <v>37110</v>
      </c>
      <c r="AY1136" t="s">
        <v>117</v>
      </c>
      <c r="BA1136">
        <v>19312747811</v>
      </c>
      <c r="BC1136" t="s">
        <v>148</v>
      </c>
      <c r="BD1136" t="s">
        <v>149</v>
      </c>
      <c r="BE1136" t="s">
        <v>147</v>
      </c>
      <c r="BF1136" t="s">
        <v>150</v>
      </c>
      <c r="BG1136" t="s">
        <v>147</v>
      </c>
      <c r="BH1136" s="1">
        <v>44165.791666666664</v>
      </c>
      <c r="BI1136">
        <v>40</v>
      </c>
      <c r="BJ1136">
        <v>0</v>
      </c>
      <c r="BK1136">
        <v>8</v>
      </c>
      <c r="BL1136">
        <v>8</v>
      </c>
      <c r="BM1136">
        <v>8</v>
      </c>
      <c r="BN1136">
        <v>8</v>
      </c>
      <c r="BO1136">
        <v>8</v>
      </c>
      <c r="BP1136">
        <v>0</v>
      </c>
      <c r="BQ1136" t="str">
        <f>"7:00 AM"</f>
        <v>7:00 AM</v>
      </c>
      <c r="BR1136" t="str">
        <f>"4:00 PM"</f>
        <v>4:00 PM</v>
      </c>
      <c r="BS1136" t="s">
        <v>120</v>
      </c>
      <c r="BT1136">
        <v>0</v>
      </c>
      <c r="BU1136">
        <v>3</v>
      </c>
      <c r="BV1136" t="s">
        <v>113</v>
      </c>
      <c r="BW1136">
        <v>0</v>
      </c>
      <c r="BX1136" s="2" t="s">
        <v>8977</v>
      </c>
      <c r="BY1136" t="s">
        <v>6241</v>
      </c>
      <c r="CA1136" t="s">
        <v>6242</v>
      </c>
      <c r="CB1136" t="s">
        <v>147</v>
      </c>
      <c r="CC1136" s="3">
        <v>37077</v>
      </c>
      <c r="CD1136" t="s">
        <v>6248</v>
      </c>
      <c r="CE1136" t="s">
        <v>4681</v>
      </c>
      <c r="CF1136" s="4">
        <v>12.71</v>
      </c>
      <c r="CH1136" s="4">
        <v>19.07</v>
      </c>
      <c r="CJ1136" t="s">
        <v>123</v>
      </c>
      <c r="CL1136" t="s">
        <v>6249</v>
      </c>
      <c r="CO1136" t="s">
        <v>124</v>
      </c>
      <c r="CP1136" t="s">
        <v>121</v>
      </c>
      <c r="CQ1136" t="s">
        <v>121</v>
      </c>
      <c r="CR1136" t="s">
        <v>121</v>
      </c>
      <c r="CS1136" t="s">
        <v>113</v>
      </c>
      <c r="CT1136" t="s">
        <v>121</v>
      </c>
      <c r="CU1136" t="s">
        <v>113</v>
      </c>
      <c r="CV1136" t="s">
        <v>170</v>
      </c>
      <c r="CW1136" t="str">
        <f>"16152640577"</f>
        <v>16152640577</v>
      </c>
      <c r="CX1136" t="s">
        <v>6250</v>
      </c>
      <c r="CY1136" t="s">
        <v>124</v>
      </c>
      <c r="CZ1136" t="s">
        <v>126</v>
      </c>
      <c r="DA1136" t="s">
        <v>113</v>
      </c>
      <c r="DB1136" t="s">
        <v>113</v>
      </c>
      <c r="DC1136" t="s">
        <v>121</v>
      </c>
      <c r="DD1136" t="s">
        <v>113</v>
      </c>
    </row>
    <row r="1137" spans="1:113" ht="15" customHeight="1" x14ac:dyDescent="0.25">
      <c r="A1137" t="s">
        <v>6884</v>
      </c>
      <c r="B1137" t="s">
        <v>129</v>
      </c>
      <c r="C1137" s="1">
        <v>44166.669121990744</v>
      </c>
      <c r="D1137" s="1">
        <v>44188</v>
      </c>
      <c r="E1137" t="s">
        <v>113</v>
      </c>
      <c r="F1137" t="s">
        <v>3025</v>
      </c>
      <c r="G1137" t="s">
        <v>12786</v>
      </c>
      <c r="H1137" t="s">
        <v>131</v>
      </c>
      <c r="I1137">
        <v>4</v>
      </c>
      <c r="J1137">
        <v>4</v>
      </c>
      <c r="K1137" s="1">
        <v>44256</v>
      </c>
      <c r="L1137" s="1">
        <v>44530</v>
      </c>
      <c r="M1137" s="1">
        <v>44256</v>
      </c>
      <c r="N1137" s="1">
        <v>44530</v>
      </c>
      <c r="O1137" t="s">
        <v>132</v>
      </c>
      <c r="P1137" t="s">
        <v>4073</v>
      </c>
      <c r="R1137" t="s">
        <v>4074</v>
      </c>
      <c r="T1137" t="s">
        <v>4075</v>
      </c>
      <c r="U1137" t="s">
        <v>4076</v>
      </c>
      <c r="V1137" s="3">
        <v>26070</v>
      </c>
      <c r="W1137" t="s">
        <v>117</v>
      </c>
      <c r="Y1137">
        <v>13043743513</v>
      </c>
      <c r="AA1137">
        <v>56173</v>
      </c>
      <c r="AB1137" t="s">
        <v>4078</v>
      </c>
      <c r="AC1137" t="s">
        <v>4079</v>
      </c>
      <c r="AE1137" t="s">
        <v>139</v>
      </c>
      <c r="AF1137" t="s">
        <v>4074</v>
      </c>
      <c r="AH1137" t="s">
        <v>4075</v>
      </c>
      <c r="AI1137" t="s">
        <v>4076</v>
      </c>
      <c r="AJ1137" s="3">
        <v>26070</v>
      </c>
      <c r="AK1137" t="s">
        <v>117</v>
      </c>
      <c r="AM1137">
        <v>13043743513</v>
      </c>
      <c r="AO1137" t="s">
        <v>4080</v>
      </c>
      <c r="AP1137" t="s">
        <v>141</v>
      </c>
      <c r="AQ1137" t="s">
        <v>142</v>
      </c>
      <c r="AR1137" t="s">
        <v>143</v>
      </c>
      <c r="AS1137" t="s">
        <v>144</v>
      </c>
      <c r="AT1137" t="s">
        <v>145</v>
      </c>
      <c r="AV1137" t="s">
        <v>146</v>
      </c>
      <c r="AW1137" t="s">
        <v>147</v>
      </c>
      <c r="AX1137" s="3">
        <v>37110</v>
      </c>
      <c r="AY1137" t="s">
        <v>117</v>
      </c>
      <c r="BA1137">
        <v>19312747811</v>
      </c>
      <c r="BC1137" t="s">
        <v>148</v>
      </c>
      <c r="BD1137" t="s">
        <v>149</v>
      </c>
      <c r="BE1137" t="s">
        <v>147</v>
      </c>
      <c r="BF1137" t="s">
        <v>150</v>
      </c>
      <c r="BG1137" t="s">
        <v>4076</v>
      </c>
      <c r="BH1137" s="1">
        <v>44165.791666666664</v>
      </c>
      <c r="BI1137">
        <v>40</v>
      </c>
      <c r="BJ1137">
        <v>0</v>
      </c>
      <c r="BK1137">
        <v>8</v>
      </c>
      <c r="BL1137">
        <v>8</v>
      </c>
      <c r="BM1137">
        <v>8</v>
      </c>
      <c r="BN1137">
        <v>8</v>
      </c>
      <c r="BO1137">
        <v>8</v>
      </c>
      <c r="BP1137">
        <v>0</v>
      </c>
      <c r="BQ1137" t="str">
        <f>"7:00 AM"</f>
        <v>7:00 AM</v>
      </c>
      <c r="BR1137" t="str">
        <f>"4:00 PM"</f>
        <v>4:00 PM</v>
      </c>
      <c r="BS1137" t="s">
        <v>120</v>
      </c>
      <c r="BT1137">
        <v>0</v>
      </c>
      <c r="BU1137">
        <v>0</v>
      </c>
      <c r="BV1137" t="s">
        <v>113</v>
      </c>
      <c r="BW1137">
        <v>0</v>
      </c>
      <c r="BX1137" t="s">
        <v>124</v>
      </c>
      <c r="BY1137" t="s">
        <v>4074</v>
      </c>
      <c r="CA1137" t="s">
        <v>4075</v>
      </c>
      <c r="CB1137" t="s">
        <v>4076</v>
      </c>
      <c r="CC1137" s="3">
        <v>26070</v>
      </c>
      <c r="CD1137" t="s">
        <v>4081</v>
      </c>
      <c r="CE1137" t="s">
        <v>3708</v>
      </c>
      <c r="CF1137" s="4">
        <v>12.52</v>
      </c>
      <c r="CH1137" s="4">
        <v>18.78</v>
      </c>
      <c r="CJ1137" t="s">
        <v>123</v>
      </c>
      <c r="CL1137" t="s">
        <v>4082</v>
      </c>
      <c r="CO1137" t="s">
        <v>124</v>
      </c>
      <c r="CP1137" t="s">
        <v>121</v>
      </c>
      <c r="CQ1137" t="s">
        <v>121</v>
      </c>
      <c r="CR1137" t="s">
        <v>121</v>
      </c>
      <c r="CS1137" t="s">
        <v>113</v>
      </c>
      <c r="CT1137" t="s">
        <v>121</v>
      </c>
      <c r="CU1137" t="s">
        <v>113</v>
      </c>
      <c r="CV1137" t="s">
        <v>120</v>
      </c>
      <c r="CW1137" t="str">
        <f>"13043743513"</f>
        <v>13043743513</v>
      </c>
      <c r="CX1137" t="s">
        <v>4083</v>
      </c>
      <c r="CY1137" t="s">
        <v>124</v>
      </c>
      <c r="CZ1137" t="s">
        <v>126</v>
      </c>
      <c r="DA1137" t="s">
        <v>113</v>
      </c>
      <c r="DB1137" t="s">
        <v>113</v>
      </c>
      <c r="DC1137" t="s">
        <v>121</v>
      </c>
      <c r="DD1137" t="s">
        <v>113</v>
      </c>
    </row>
    <row r="1138" spans="1:113" ht="15" customHeight="1" x14ac:dyDescent="0.25">
      <c r="A1138" t="s">
        <v>6115</v>
      </c>
      <c r="B1138" t="s">
        <v>129</v>
      </c>
      <c r="C1138" s="1">
        <v>44166.672328703702</v>
      </c>
      <c r="D1138" s="1">
        <v>44188</v>
      </c>
      <c r="E1138" t="s">
        <v>113</v>
      </c>
      <c r="F1138" t="s">
        <v>3025</v>
      </c>
      <c r="G1138" t="s">
        <v>12786</v>
      </c>
      <c r="H1138" t="s">
        <v>131</v>
      </c>
      <c r="I1138">
        <v>10</v>
      </c>
      <c r="J1138">
        <v>10</v>
      </c>
      <c r="K1138" s="1">
        <v>44256</v>
      </c>
      <c r="L1138" s="1">
        <v>44530</v>
      </c>
      <c r="M1138" s="1">
        <v>44256</v>
      </c>
      <c r="N1138" s="1">
        <v>44530</v>
      </c>
      <c r="O1138" t="s">
        <v>132</v>
      </c>
      <c r="P1138" t="s">
        <v>4708</v>
      </c>
      <c r="R1138" t="s">
        <v>4709</v>
      </c>
      <c r="T1138" t="s">
        <v>4710</v>
      </c>
      <c r="U1138" t="s">
        <v>204</v>
      </c>
      <c r="V1138" s="3">
        <v>40324</v>
      </c>
      <c r="W1138" t="s">
        <v>117</v>
      </c>
      <c r="Y1138">
        <v>18596211552</v>
      </c>
      <c r="AA1138">
        <v>56173</v>
      </c>
      <c r="AB1138" t="s">
        <v>4711</v>
      </c>
      <c r="AC1138" t="s">
        <v>4712</v>
      </c>
      <c r="AE1138" t="s">
        <v>139</v>
      </c>
      <c r="AF1138" t="s">
        <v>4709</v>
      </c>
      <c r="AH1138" t="s">
        <v>4710</v>
      </c>
      <c r="AI1138" t="s">
        <v>204</v>
      </c>
      <c r="AJ1138" s="3">
        <v>40324</v>
      </c>
      <c r="AK1138" t="s">
        <v>117</v>
      </c>
      <c r="AM1138">
        <v>18596211552</v>
      </c>
      <c r="AO1138" t="s">
        <v>4713</v>
      </c>
      <c r="AP1138" t="s">
        <v>141</v>
      </c>
      <c r="AQ1138" t="s">
        <v>142</v>
      </c>
      <c r="AR1138" t="s">
        <v>143</v>
      </c>
      <c r="AS1138" t="s">
        <v>144</v>
      </c>
      <c r="AT1138" t="s">
        <v>145</v>
      </c>
      <c r="AV1138" t="s">
        <v>146</v>
      </c>
      <c r="AW1138" t="s">
        <v>147</v>
      </c>
      <c r="AX1138" s="3">
        <v>37110</v>
      </c>
      <c r="AY1138" t="s">
        <v>117</v>
      </c>
      <c r="BA1138">
        <v>19312747811</v>
      </c>
      <c r="BC1138" t="s">
        <v>148</v>
      </c>
      <c r="BD1138" t="s">
        <v>149</v>
      </c>
      <c r="BE1138" t="s">
        <v>147</v>
      </c>
      <c r="BF1138" t="s">
        <v>150</v>
      </c>
      <c r="BG1138" t="s">
        <v>204</v>
      </c>
      <c r="BH1138" s="1">
        <v>44165.791666666664</v>
      </c>
      <c r="BI1138">
        <v>40</v>
      </c>
      <c r="BJ1138">
        <v>0</v>
      </c>
      <c r="BK1138">
        <v>8</v>
      </c>
      <c r="BL1138">
        <v>8</v>
      </c>
      <c r="BM1138">
        <v>8</v>
      </c>
      <c r="BN1138">
        <v>8</v>
      </c>
      <c r="BO1138">
        <v>8</v>
      </c>
      <c r="BP1138">
        <v>0</v>
      </c>
      <c r="BQ1138" t="str">
        <f>"7:00 AM"</f>
        <v>7:00 AM</v>
      </c>
      <c r="BR1138" t="str">
        <f>"4:00 PM"</f>
        <v>4:00 PM</v>
      </c>
      <c r="BS1138" t="s">
        <v>120</v>
      </c>
      <c r="BT1138">
        <v>0</v>
      </c>
      <c r="BU1138">
        <v>0</v>
      </c>
      <c r="BV1138" t="s">
        <v>113</v>
      </c>
      <c r="BW1138">
        <v>0</v>
      </c>
      <c r="BX1138" t="s">
        <v>6116</v>
      </c>
      <c r="BY1138" t="s">
        <v>6117</v>
      </c>
      <c r="CA1138" t="s">
        <v>4710</v>
      </c>
      <c r="CB1138" t="s">
        <v>204</v>
      </c>
      <c r="CC1138" s="3">
        <v>40324</v>
      </c>
      <c r="CD1138" t="s">
        <v>3081</v>
      </c>
      <c r="CE1138" t="s">
        <v>3810</v>
      </c>
      <c r="CF1138" s="4">
        <v>15.44</v>
      </c>
      <c r="CH1138" s="4">
        <v>23.16</v>
      </c>
      <c r="CJ1138" t="s">
        <v>123</v>
      </c>
      <c r="CL1138" t="s">
        <v>6118</v>
      </c>
      <c r="CO1138" t="s">
        <v>124</v>
      </c>
      <c r="CP1138" t="s">
        <v>121</v>
      </c>
      <c r="CQ1138" t="s">
        <v>121</v>
      </c>
      <c r="CR1138" t="s">
        <v>121</v>
      </c>
      <c r="CS1138" t="s">
        <v>113</v>
      </c>
      <c r="CT1138" t="s">
        <v>121</v>
      </c>
      <c r="CU1138" t="s">
        <v>113</v>
      </c>
      <c r="CV1138" t="s">
        <v>125</v>
      </c>
      <c r="CW1138" t="str">
        <f>"15025700910"</f>
        <v>15025700910</v>
      </c>
      <c r="CX1138" t="s">
        <v>4713</v>
      </c>
      <c r="CY1138" t="s">
        <v>124</v>
      </c>
      <c r="CZ1138" t="s">
        <v>126</v>
      </c>
      <c r="DA1138" t="s">
        <v>113</v>
      </c>
      <c r="DB1138" t="s">
        <v>113</v>
      </c>
      <c r="DC1138" t="s">
        <v>121</v>
      </c>
      <c r="DD1138" t="s">
        <v>113</v>
      </c>
    </row>
    <row r="1139" spans="1:113" ht="15" customHeight="1" x14ac:dyDescent="0.25">
      <c r="A1139" t="s">
        <v>2896</v>
      </c>
      <c r="B1139" t="s">
        <v>129</v>
      </c>
      <c r="C1139" s="1">
        <v>44166.698764351851</v>
      </c>
      <c r="D1139" s="1">
        <v>44188</v>
      </c>
      <c r="E1139" t="s">
        <v>113</v>
      </c>
      <c r="F1139" t="s">
        <v>130</v>
      </c>
      <c r="G1139" t="s">
        <v>12786</v>
      </c>
      <c r="H1139" t="s">
        <v>131</v>
      </c>
      <c r="I1139">
        <v>35</v>
      </c>
      <c r="J1139">
        <v>35</v>
      </c>
      <c r="K1139" s="1">
        <v>44256</v>
      </c>
      <c r="L1139" s="1">
        <v>44561</v>
      </c>
      <c r="M1139" s="1">
        <v>44256</v>
      </c>
      <c r="N1139" s="1">
        <v>44561</v>
      </c>
      <c r="O1139" t="s">
        <v>132</v>
      </c>
      <c r="P1139" t="s">
        <v>2897</v>
      </c>
      <c r="R1139" t="s">
        <v>2898</v>
      </c>
      <c r="T1139" t="s">
        <v>719</v>
      </c>
      <c r="U1139" t="s">
        <v>339</v>
      </c>
      <c r="V1139" s="3">
        <v>28208</v>
      </c>
      <c r="W1139" t="s">
        <v>117</v>
      </c>
      <c r="Y1139">
        <v>17044948877</v>
      </c>
      <c r="AA1139">
        <v>56173</v>
      </c>
      <c r="AB1139" t="s">
        <v>2899</v>
      </c>
      <c r="AC1139" t="s">
        <v>2900</v>
      </c>
      <c r="AE1139" t="s">
        <v>2901</v>
      </c>
      <c r="AF1139" t="s">
        <v>2898</v>
      </c>
      <c r="AH1139" t="s">
        <v>719</v>
      </c>
      <c r="AI1139" t="s">
        <v>339</v>
      </c>
      <c r="AJ1139" s="3">
        <v>28208</v>
      </c>
      <c r="AK1139" t="s">
        <v>117</v>
      </c>
      <c r="AM1139">
        <v>17044948877</v>
      </c>
      <c r="AO1139" t="s">
        <v>2902</v>
      </c>
      <c r="AP1139" t="s">
        <v>141</v>
      </c>
      <c r="AQ1139" t="s">
        <v>142</v>
      </c>
      <c r="AR1139" t="s">
        <v>143</v>
      </c>
      <c r="AS1139" t="s">
        <v>144</v>
      </c>
      <c r="AT1139" t="s">
        <v>145</v>
      </c>
      <c r="AV1139" t="s">
        <v>146</v>
      </c>
      <c r="AW1139" t="s">
        <v>147</v>
      </c>
      <c r="AX1139" s="3">
        <v>37110</v>
      </c>
      <c r="AY1139" t="s">
        <v>117</v>
      </c>
      <c r="BA1139">
        <v>19312747811</v>
      </c>
      <c r="BC1139" t="s">
        <v>148</v>
      </c>
      <c r="BD1139" t="s">
        <v>149</v>
      </c>
      <c r="BE1139" t="s">
        <v>147</v>
      </c>
      <c r="BF1139" t="s">
        <v>150</v>
      </c>
      <c r="BG1139" t="s">
        <v>339</v>
      </c>
      <c r="BH1139" s="1">
        <v>44165.791666666664</v>
      </c>
      <c r="BI1139">
        <v>40</v>
      </c>
      <c r="BJ1139">
        <v>0</v>
      </c>
      <c r="BK1139">
        <v>8</v>
      </c>
      <c r="BL1139">
        <v>8</v>
      </c>
      <c r="BM1139">
        <v>8</v>
      </c>
      <c r="BN1139">
        <v>8</v>
      </c>
      <c r="BO1139">
        <v>8</v>
      </c>
      <c r="BP1139">
        <v>0</v>
      </c>
      <c r="BQ1139" t="str">
        <f>"7:00 AM"</f>
        <v>7:00 AM</v>
      </c>
      <c r="BR1139" t="str">
        <f>"3:00 PM"</f>
        <v>3:00 PM</v>
      </c>
      <c r="BS1139" t="s">
        <v>120</v>
      </c>
      <c r="BT1139">
        <v>0</v>
      </c>
      <c r="BU1139">
        <v>0</v>
      </c>
      <c r="BV1139" t="s">
        <v>113</v>
      </c>
      <c r="BW1139">
        <v>0</v>
      </c>
      <c r="BX1139" t="s">
        <v>124</v>
      </c>
      <c r="BY1139" t="s">
        <v>2898</v>
      </c>
      <c r="CA1139" t="s">
        <v>719</v>
      </c>
      <c r="CB1139" t="s">
        <v>339</v>
      </c>
      <c r="CC1139" s="3">
        <v>28208</v>
      </c>
      <c r="CD1139" t="s">
        <v>1705</v>
      </c>
      <c r="CE1139" t="s">
        <v>1706</v>
      </c>
      <c r="CF1139" s="4">
        <v>14.31</v>
      </c>
      <c r="CH1139" s="4">
        <v>21.47</v>
      </c>
      <c r="CJ1139" t="s">
        <v>123</v>
      </c>
      <c r="CL1139" t="s">
        <v>2903</v>
      </c>
      <c r="CO1139" t="s">
        <v>124</v>
      </c>
      <c r="CP1139" t="s">
        <v>121</v>
      </c>
      <c r="CQ1139" t="s">
        <v>121</v>
      </c>
      <c r="CR1139" t="s">
        <v>121</v>
      </c>
      <c r="CS1139" t="s">
        <v>113</v>
      </c>
      <c r="CT1139" t="s">
        <v>121</v>
      </c>
      <c r="CU1139" t="s">
        <v>113</v>
      </c>
      <c r="CV1139" t="s">
        <v>125</v>
      </c>
      <c r="CW1139" t="str">
        <f>"17044948877"</f>
        <v>17044948877</v>
      </c>
      <c r="CX1139" t="s">
        <v>2904</v>
      </c>
      <c r="CY1139" t="s">
        <v>124</v>
      </c>
      <c r="CZ1139" t="s">
        <v>126</v>
      </c>
      <c r="DA1139" t="s">
        <v>113</v>
      </c>
      <c r="DB1139" t="s">
        <v>113</v>
      </c>
      <c r="DC1139" t="s">
        <v>121</v>
      </c>
      <c r="DD1139" t="s">
        <v>113</v>
      </c>
    </row>
    <row r="1140" spans="1:113" ht="15" customHeight="1" x14ac:dyDescent="0.25">
      <c r="A1140" t="s">
        <v>2905</v>
      </c>
      <c r="B1140" t="s">
        <v>835</v>
      </c>
      <c r="C1140" s="1">
        <v>44166.704099652779</v>
      </c>
      <c r="D1140" s="1">
        <v>44166</v>
      </c>
      <c r="E1140" t="s">
        <v>121</v>
      </c>
      <c r="F1140" t="s">
        <v>587</v>
      </c>
      <c r="G1140" t="s">
        <v>12786</v>
      </c>
      <c r="H1140" t="s">
        <v>131</v>
      </c>
      <c r="I1140">
        <v>10</v>
      </c>
      <c r="K1140" s="1">
        <v>44256</v>
      </c>
      <c r="L1140" s="1">
        <v>44545</v>
      </c>
      <c r="O1140" t="s">
        <v>132</v>
      </c>
      <c r="P1140" t="s">
        <v>2906</v>
      </c>
      <c r="R1140" t="s">
        <v>2907</v>
      </c>
      <c r="T1140" t="s">
        <v>2908</v>
      </c>
      <c r="U1140" t="s">
        <v>1292</v>
      </c>
      <c r="V1140" s="3">
        <v>15025</v>
      </c>
      <c r="W1140" t="s">
        <v>117</v>
      </c>
      <c r="Y1140">
        <v>14122335800</v>
      </c>
      <c r="AA1140">
        <v>56173</v>
      </c>
      <c r="AB1140" t="s">
        <v>2909</v>
      </c>
      <c r="AC1140" t="s">
        <v>2910</v>
      </c>
      <c r="AE1140" t="s">
        <v>161</v>
      </c>
      <c r="AF1140" t="s">
        <v>2907</v>
      </c>
      <c r="AH1140" t="s">
        <v>2908</v>
      </c>
      <c r="AI1140" t="s">
        <v>1292</v>
      </c>
      <c r="AJ1140" s="3">
        <v>15025</v>
      </c>
      <c r="AK1140" t="s">
        <v>117</v>
      </c>
      <c r="AM1140">
        <v>14122335800</v>
      </c>
      <c r="AO1140" t="s">
        <v>124</v>
      </c>
      <c r="AP1140" t="s">
        <v>239</v>
      </c>
      <c r="AQ1140" t="s">
        <v>1258</v>
      </c>
      <c r="AR1140" t="s">
        <v>164</v>
      </c>
      <c r="AS1140" t="s">
        <v>972</v>
      </c>
      <c r="AT1140" t="s">
        <v>1690</v>
      </c>
      <c r="AU1140" t="s">
        <v>1260</v>
      </c>
      <c r="AV1140" t="s">
        <v>329</v>
      </c>
      <c r="AW1140" t="s">
        <v>158</v>
      </c>
      <c r="AX1140" s="3">
        <v>75231</v>
      </c>
      <c r="AY1140" t="s">
        <v>117</v>
      </c>
      <c r="BA1140">
        <v>12145265665</v>
      </c>
      <c r="BC1140" t="s">
        <v>1691</v>
      </c>
      <c r="BD1140" t="s">
        <v>1262</v>
      </c>
      <c r="BG1140" t="s">
        <v>1292</v>
      </c>
      <c r="BH1140" s="1">
        <v>44165.791666666664</v>
      </c>
      <c r="BI1140">
        <v>40</v>
      </c>
      <c r="BJ1140">
        <v>0</v>
      </c>
      <c r="BK1140">
        <v>8</v>
      </c>
      <c r="BL1140">
        <v>8</v>
      </c>
      <c r="BM1140">
        <v>8</v>
      </c>
      <c r="BN1140">
        <v>8</v>
      </c>
      <c r="BO1140">
        <v>8</v>
      </c>
      <c r="BP1140">
        <v>0</v>
      </c>
      <c r="BQ1140" t="str">
        <f>"7:00 AM"</f>
        <v>7:00 AM</v>
      </c>
      <c r="BR1140" t="str">
        <f>"4:00 PM"</f>
        <v>4:00 PM</v>
      </c>
      <c r="BS1140" t="s">
        <v>120</v>
      </c>
      <c r="BT1140">
        <v>0</v>
      </c>
      <c r="BU1140">
        <v>0</v>
      </c>
      <c r="BV1140" t="s">
        <v>113</v>
      </c>
      <c r="BW1140">
        <v>0</v>
      </c>
      <c r="BX1140" s="2" t="s">
        <v>2911</v>
      </c>
      <c r="BY1140" t="s">
        <v>2907</v>
      </c>
      <c r="CA1140" t="s">
        <v>2908</v>
      </c>
      <c r="CB1140" t="s">
        <v>1292</v>
      </c>
      <c r="CC1140" s="3">
        <v>15025</v>
      </c>
      <c r="CD1140" t="s">
        <v>1801</v>
      </c>
      <c r="CE1140" t="s">
        <v>1802</v>
      </c>
      <c r="CF1140" s="4">
        <v>14.66</v>
      </c>
      <c r="CG1140" s="4">
        <v>14.66</v>
      </c>
      <c r="CH1140" s="4">
        <v>21.99</v>
      </c>
      <c r="CI1140" s="4">
        <v>21.99</v>
      </c>
      <c r="CJ1140" t="s">
        <v>123</v>
      </c>
      <c r="CK1140" t="s">
        <v>1267</v>
      </c>
      <c r="CL1140" t="s">
        <v>2912</v>
      </c>
      <c r="CO1140" t="s">
        <v>124</v>
      </c>
      <c r="CP1140" t="s">
        <v>121</v>
      </c>
      <c r="CQ1140" t="s">
        <v>121</v>
      </c>
      <c r="CR1140" t="s">
        <v>121</v>
      </c>
      <c r="CS1140" t="s">
        <v>121</v>
      </c>
      <c r="CT1140" t="s">
        <v>121</v>
      </c>
      <c r="CU1140" t="s">
        <v>121</v>
      </c>
      <c r="CV1140" t="s">
        <v>2913</v>
      </c>
      <c r="CW1140" t="str">
        <f>"14122332964"</f>
        <v>14122332964</v>
      </c>
      <c r="CX1140" t="s">
        <v>124</v>
      </c>
      <c r="CY1140" t="s">
        <v>1803</v>
      </c>
      <c r="CZ1140" t="s">
        <v>126</v>
      </c>
      <c r="DA1140" t="s">
        <v>113</v>
      </c>
      <c r="DB1140" t="s">
        <v>113</v>
      </c>
      <c r="DC1140" t="s">
        <v>121</v>
      </c>
      <c r="DD1140" t="s">
        <v>113</v>
      </c>
      <c r="DE1140" t="s">
        <v>1698</v>
      </c>
      <c r="DF1140" t="s">
        <v>1699</v>
      </c>
      <c r="DH1140" t="s">
        <v>1262</v>
      </c>
      <c r="DI1140" t="s">
        <v>1691</v>
      </c>
    </row>
    <row r="1141" spans="1:113" ht="15" customHeight="1" x14ac:dyDescent="0.25">
      <c r="A1141" t="s">
        <v>8175</v>
      </c>
      <c r="B1141" t="s">
        <v>835</v>
      </c>
      <c r="C1141" s="1">
        <v>44166.705366550923</v>
      </c>
      <c r="D1141" s="1">
        <v>44188</v>
      </c>
      <c r="E1141" t="s">
        <v>113</v>
      </c>
      <c r="F1141" t="s">
        <v>984</v>
      </c>
      <c r="G1141" t="s">
        <v>12798</v>
      </c>
      <c r="H1141" t="s">
        <v>649</v>
      </c>
      <c r="I1141">
        <v>32</v>
      </c>
      <c r="K1141" s="1">
        <v>44256</v>
      </c>
      <c r="L1141" s="1">
        <v>44492</v>
      </c>
      <c r="O1141" t="s">
        <v>132</v>
      </c>
      <c r="P1141" t="s">
        <v>8176</v>
      </c>
      <c r="Q1141" t="s">
        <v>8177</v>
      </c>
      <c r="R1141" t="s">
        <v>8178</v>
      </c>
      <c r="T1141" t="s">
        <v>2988</v>
      </c>
      <c r="U1141" t="s">
        <v>1200</v>
      </c>
      <c r="V1141" s="3">
        <v>21409</v>
      </c>
      <c r="W1141" t="s">
        <v>117</v>
      </c>
      <c r="Y1141">
        <v>14109741990</v>
      </c>
      <c r="AA1141">
        <v>71399</v>
      </c>
      <c r="AB1141" t="s">
        <v>786</v>
      </c>
      <c r="AC1141" t="s">
        <v>1576</v>
      </c>
      <c r="AE1141" t="s">
        <v>207</v>
      </c>
      <c r="AF1141" t="s">
        <v>8178</v>
      </c>
      <c r="AH1141" t="s">
        <v>2988</v>
      </c>
      <c r="AI1141" t="s">
        <v>1200</v>
      </c>
      <c r="AJ1141" s="3">
        <v>21409</v>
      </c>
      <c r="AK1141" t="s">
        <v>117</v>
      </c>
      <c r="AM1141">
        <v>14439491214</v>
      </c>
      <c r="AO1141" t="s">
        <v>8179</v>
      </c>
      <c r="AP1141" t="s">
        <v>239</v>
      </c>
      <c r="AQ1141" t="s">
        <v>991</v>
      </c>
      <c r="AR1141" t="s">
        <v>992</v>
      </c>
      <c r="AS1141" t="s">
        <v>993</v>
      </c>
      <c r="AT1141" t="s">
        <v>994</v>
      </c>
      <c r="AU1141" t="s">
        <v>995</v>
      </c>
      <c r="AV1141" t="s">
        <v>996</v>
      </c>
      <c r="AW1141" t="s">
        <v>158</v>
      </c>
      <c r="AX1141" s="3">
        <v>78550</v>
      </c>
      <c r="AY1141" t="s">
        <v>117</v>
      </c>
      <c r="AZ1141" t="s">
        <v>124</v>
      </c>
      <c r="BA1141">
        <v>19564408720</v>
      </c>
      <c r="BB1141">
        <v>0</v>
      </c>
      <c r="BC1141" t="s">
        <v>1143</v>
      </c>
      <c r="BD1141" t="s">
        <v>998</v>
      </c>
      <c r="BG1141" t="s">
        <v>1200</v>
      </c>
      <c r="BH1141" s="1">
        <v>44165.791666666664</v>
      </c>
      <c r="BI1141">
        <v>40</v>
      </c>
      <c r="BJ1141">
        <v>8</v>
      </c>
      <c r="BK1141">
        <v>0</v>
      </c>
      <c r="BL1141">
        <v>0</v>
      </c>
      <c r="BM1141">
        <v>8</v>
      </c>
      <c r="BN1141">
        <v>8</v>
      </c>
      <c r="BO1141">
        <v>8</v>
      </c>
      <c r="BP1141">
        <v>8</v>
      </c>
      <c r="BQ1141" t="str">
        <f>"1:00 PM"</f>
        <v>1:00 PM</v>
      </c>
      <c r="BR1141" t="str">
        <f>"10:00 PM"</f>
        <v>10:00 PM</v>
      </c>
      <c r="BS1141" t="s">
        <v>120</v>
      </c>
      <c r="BT1141">
        <v>0</v>
      </c>
      <c r="BU1141">
        <v>0</v>
      </c>
      <c r="BV1141" t="s">
        <v>113</v>
      </c>
      <c r="BW1141">
        <v>0</v>
      </c>
      <c r="BX1141" t="s">
        <v>999</v>
      </c>
      <c r="BY1141" t="s">
        <v>8180</v>
      </c>
      <c r="CA1141" t="s">
        <v>2988</v>
      </c>
      <c r="CB1141" t="s">
        <v>1200</v>
      </c>
      <c r="CC1141" s="3">
        <v>21409</v>
      </c>
      <c r="CD1141" t="s">
        <v>2802</v>
      </c>
      <c r="CE1141" t="s">
        <v>1580</v>
      </c>
      <c r="CF1141" s="4">
        <v>11.46</v>
      </c>
      <c r="CG1141" s="4">
        <v>12.34</v>
      </c>
      <c r="CJ1141" t="s">
        <v>123</v>
      </c>
      <c r="CK1141" t="s">
        <v>1004</v>
      </c>
      <c r="CL1141" t="s">
        <v>8181</v>
      </c>
      <c r="CO1141" t="s">
        <v>124</v>
      </c>
      <c r="CP1141" t="s">
        <v>121</v>
      </c>
      <c r="CQ1141" t="s">
        <v>121</v>
      </c>
      <c r="CR1141" t="s">
        <v>113</v>
      </c>
      <c r="CS1141" t="s">
        <v>121</v>
      </c>
      <c r="CT1141" t="s">
        <v>121</v>
      </c>
      <c r="CU1141" t="s">
        <v>121</v>
      </c>
      <c r="CV1141" t="s">
        <v>8182</v>
      </c>
      <c r="CW1141" t="str">
        <f>"14439491214"</f>
        <v>14439491214</v>
      </c>
      <c r="CX1141" t="s">
        <v>8179</v>
      </c>
      <c r="CY1141" t="s">
        <v>124</v>
      </c>
      <c r="CZ1141" t="s">
        <v>126</v>
      </c>
      <c r="DA1141" t="s">
        <v>113</v>
      </c>
      <c r="DB1141" t="s">
        <v>121</v>
      </c>
      <c r="DC1141" t="s">
        <v>121</v>
      </c>
      <c r="DD1141" t="s">
        <v>113</v>
      </c>
    </row>
    <row r="1142" spans="1:113" ht="15" customHeight="1" x14ac:dyDescent="0.25">
      <c r="A1142" t="s">
        <v>9620</v>
      </c>
      <c r="B1142" t="s">
        <v>129</v>
      </c>
      <c r="C1142" s="1">
        <v>44166.904297106485</v>
      </c>
      <c r="D1142" s="1">
        <v>44194</v>
      </c>
      <c r="E1142" t="s">
        <v>121</v>
      </c>
      <c r="F1142" t="s">
        <v>587</v>
      </c>
      <c r="G1142" t="s">
        <v>12786</v>
      </c>
      <c r="H1142" t="s">
        <v>131</v>
      </c>
      <c r="I1142">
        <v>10</v>
      </c>
      <c r="J1142">
        <v>10</v>
      </c>
      <c r="K1142" s="1">
        <v>44256</v>
      </c>
      <c r="L1142" s="1">
        <v>44545</v>
      </c>
      <c r="M1142" s="1">
        <v>44256</v>
      </c>
      <c r="N1142" s="1">
        <v>44545</v>
      </c>
      <c r="O1142" t="s">
        <v>132</v>
      </c>
      <c r="P1142" t="s">
        <v>2906</v>
      </c>
      <c r="R1142" t="s">
        <v>2907</v>
      </c>
      <c r="T1142" t="s">
        <v>2908</v>
      </c>
      <c r="U1142" t="s">
        <v>1292</v>
      </c>
      <c r="V1142" s="3">
        <v>15025</v>
      </c>
      <c r="W1142" t="s">
        <v>117</v>
      </c>
      <c r="Y1142">
        <v>14122335800</v>
      </c>
      <c r="AA1142">
        <v>56173</v>
      </c>
      <c r="AB1142" t="s">
        <v>2909</v>
      </c>
      <c r="AC1142" t="s">
        <v>2910</v>
      </c>
      <c r="AE1142" t="s">
        <v>161</v>
      </c>
      <c r="AF1142" t="s">
        <v>2907</v>
      </c>
      <c r="AH1142" t="s">
        <v>2908</v>
      </c>
      <c r="AI1142" t="s">
        <v>1292</v>
      </c>
      <c r="AJ1142" s="3">
        <v>15025</v>
      </c>
      <c r="AK1142" t="s">
        <v>117</v>
      </c>
      <c r="AM1142">
        <v>14122335800</v>
      </c>
      <c r="AO1142" t="s">
        <v>124</v>
      </c>
      <c r="AP1142" t="s">
        <v>239</v>
      </c>
      <c r="AQ1142" t="s">
        <v>1258</v>
      </c>
      <c r="AR1142" t="s">
        <v>164</v>
      </c>
      <c r="AS1142" t="s">
        <v>972</v>
      </c>
      <c r="AT1142" t="s">
        <v>1690</v>
      </c>
      <c r="AU1142" t="s">
        <v>1260</v>
      </c>
      <c r="AV1142" t="s">
        <v>329</v>
      </c>
      <c r="AW1142" t="s">
        <v>158</v>
      </c>
      <c r="AX1142" s="3">
        <v>75231</v>
      </c>
      <c r="AY1142" t="s">
        <v>117</v>
      </c>
      <c r="BA1142">
        <v>12145265665</v>
      </c>
      <c r="BC1142" t="s">
        <v>1691</v>
      </c>
      <c r="BD1142" t="s">
        <v>1262</v>
      </c>
      <c r="BG1142" t="s">
        <v>1292</v>
      </c>
      <c r="BH1142" s="1">
        <v>44165.791666666664</v>
      </c>
      <c r="BI1142">
        <v>40</v>
      </c>
      <c r="BJ1142">
        <v>0</v>
      </c>
      <c r="BK1142">
        <v>8</v>
      </c>
      <c r="BL1142">
        <v>8</v>
      </c>
      <c r="BM1142">
        <v>8</v>
      </c>
      <c r="BN1142">
        <v>8</v>
      </c>
      <c r="BO1142">
        <v>8</v>
      </c>
      <c r="BP1142">
        <v>0</v>
      </c>
      <c r="BQ1142" t="str">
        <f>"7:00 AM"</f>
        <v>7:00 AM</v>
      </c>
      <c r="BR1142" t="str">
        <f>"4:00 PM"</f>
        <v>4:00 PM</v>
      </c>
      <c r="BS1142" t="s">
        <v>120</v>
      </c>
      <c r="BT1142">
        <v>0</v>
      </c>
      <c r="BU1142">
        <v>0</v>
      </c>
      <c r="BV1142" t="s">
        <v>113</v>
      </c>
      <c r="BW1142">
        <v>0</v>
      </c>
      <c r="BX1142" s="2" t="s">
        <v>2911</v>
      </c>
      <c r="BY1142" t="s">
        <v>2907</v>
      </c>
      <c r="CA1142" t="s">
        <v>2908</v>
      </c>
      <c r="CB1142" t="s">
        <v>1292</v>
      </c>
      <c r="CC1142" s="3">
        <v>15025</v>
      </c>
      <c r="CD1142" t="s">
        <v>1801</v>
      </c>
      <c r="CE1142" t="s">
        <v>1802</v>
      </c>
      <c r="CF1142" s="4">
        <v>14.66</v>
      </c>
      <c r="CG1142" s="4">
        <v>14.66</v>
      </c>
      <c r="CH1142" s="4">
        <v>21.99</v>
      </c>
      <c r="CI1142" s="4">
        <v>21.99</v>
      </c>
      <c r="CJ1142" t="s">
        <v>123</v>
      </c>
      <c r="CK1142" t="s">
        <v>1653</v>
      </c>
      <c r="CL1142" t="s">
        <v>2912</v>
      </c>
      <c r="CO1142" t="s">
        <v>124</v>
      </c>
      <c r="CP1142" t="s">
        <v>121</v>
      </c>
      <c r="CQ1142" t="s">
        <v>121</v>
      </c>
      <c r="CR1142" t="s">
        <v>121</v>
      </c>
      <c r="CS1142" t="s">
        <v>121</v>
      </c>
      <c r="CT1142" t="s">
        <v>121</v>
      </c>
      <c r="CU1142" t="s">
        <v>121</v>
      </c>
      <c r="CV1142" t="s">
        <v>9621</v>
      </c>
      <c r="CW1142" t="str">
        <f>"14122332964"</f>
        <v>14122332964</v>
      </c>
      <c r="CX1142" t="s">
        <v>124</v>
      </c>
      <c r="CY1142" t="s">
        <v>1803</v>
      </c>
      <c r="CZ1142" t="s">
        <v>126</v>
      </c>
      <c r="DA1142" t="s">
        <v>113</v>
      </c>
      <c r="DB1142" t="s">
        <v>113</v>
      </c>
      <c r="DC1142" t="s">
        <v>121</v>
      </c>
      <c r="DD1142" t="s">
        <v>113</v>
      </c>
      <c r="DE1142" t="s">
        <v>1698</v>
      </c>
      <c r="DF1142" t="s">
        <v>1699</v>
      </c>
      <c r="DH1142" t="s">
        <v>1262</v>
      </c>
      <c r="DI1142" t="s">
        <v>1691</v>
      </c>
    </row>
    <row r="1143" spans="1:113" ht="15" customHeight="1" x14ac:dyDescent="0.25">
      <c r="A1143" t="s">
        <v>8978</v>
      </c>
      <c r="B1143" t="s">
        <v>835</v>
      </c>
      <c r="C1143" s="1">
        <v>44167.408015624998</v>
      </c>
      <c r="D1143" s="1">
        <v>44188</v>
      </c>
      <c r="E1143" t="s">
        <v>113</v>
      </c>
      <c r="F1143" t="s">
        <v>984</v>
      </c>
      <c r="G1143" t="s">
        <v>12798</v>
      </c>
      <c r="H1143" t="s">
        <v>649</v>
      </c>
      <c r="I1143">
        <v>9</v>
      </c>
      <c r="K1143" s="1">
        <v>44252</v>
      </c>
      <c r="L1143" s="1">
        <v>44554</v>
      </c>
      <c r="O1143" t="s">
        <v>132</v>
      </c>
      <c r="P1143" t="s">
        <v>8979</v>
      </c>
      <c r="R1143" t="s">
        <v>8980</v>
      </c>
      <c r="T1143" t="s">
        <v>8562</v>
      </c>
      <c r="U1143" t="s">
        <v>234</v>
      </c>
      <c r="V1143" s="3">
        <v>34475</v>
      </c>
      <c r="W1143" t="s">
        <v>117</v>
      </c>
      <c r="Y1143">
        <v>13525721875</v>
      </c>
      <c r="AA1143">
        <v>71399</v>
      </c>
      <c r="AB1143" t="s">
        <v>8981</v>
      </c>
      <c r="AC1143" t="s">
        <v>8982</v>
      </c>
      <c r="AE1143" t="s">
        <v>161</v>
      </c>
      <c r="AF1143" t="s">
        <v>8980</v>
      </c>
      <c r="AH1143" t="s">
        <v>8562</v>
      </c>
      <c r="AI1143" t="s">
        <v>234</v>
      </c>
      <c r="AJ1143" s="3">
        <v>34475</v>
      </c>
      <c r="AK1143" t="s">
        <v>117</v>
      </c>
      <c r="AM1143">
        <v>13525721875</v>
      </c>
      <c r="AO1143" t="s">
        <v>8983</v>
      </c>
      <c r="AP1143" t="s">
        <v>239</v>
      </c>
      <c r="AQ1143" t="s">
        <v>991</v>
      </c>
      <c r="AR1143" t="s">
        <v>992</v>
      </c>
      <c r="AS1143" t="s">
        <v>993</v>
      </c>
      <c r="AT1143" t="s">
        <v>994</v>
      </c>
      <c r="AU1143" t="s">
        <v>995</v>
      </c>
      <c r="AV1143" t="s">
        <v>996</v>
      </c>
      <c r="AW1143" t="s">
        <v>158</v>
      </c>
      <c r="AX1143" s="3">
        <v>78550</v>
      </c>
      <c r="AY1143" t="s">
        <v>117</v>
      </c>
      <c r="AZ1143" t="s">
        <v>124</v>
      </c>
      <c r="BA1143">
        <v>19564408720</v>
      </c>
      <c r="BB1143">
        <v>0</v>
      </c>
      <c r="BC1143" t="s">
        <v>1143</v>
      </c>
      <c r="BD1143" t="s">
        <v>998</v>
      </c>
      <c r="BG1143" t="s">
        <v>234</v>
      </c>
      <c r="BH1143" s="1">
        <v>44166.791666666664</v>
      </c>
      <c r="BI1143">
        <v>40</v>
      </c>
      <c r="BJ1143">
        <v>8</v>
      </c>
      <c r="BK1143">
        <v>0</v>
      </c>
      <c r="BL1143">
        <v>0</v>
      </c>
      <c r="BM1143">
        <v>8</v>
      </c>
      <c r="BN1143">
        <v>8</v>
      </c>
      <c r="BO1143">
        <v>8</v>
      </c>
      <c r="BP1143">
        <v>8</v>
      </c>
      <c r="BQ1143" t="str">
        <f>"1:00 PM"</f>
        <v>1:00 PM</v>
      </c>
      <c r="BR1143" t="str">
        <f>"10:00 PM"</f>
        <v>10:00 PM</v>
      </c>
      <c r="BS1143" t="s">
        <v>120</v>
      </c>
      <c r="BT1143">
        <v>0</v>
      </c>
      <c r="BU1143">
        <v>0</v>
      </c>
      <c r="BV1143" t="s">
        <v>113</v>
      </c>
      <c r="BW1143">
        <v>0</v>
      </c>
      <c r="BX1143" t="s">
        <v>999</v>
      </c>
      <c r="BY1143" t="s">
        <v>8980</v>
      </c>
      <c r="CA1143" t="s">
        <v>8562</v>
      </c>
      <c r="CB1143" t="s">
        <v>234</v>
      </c>
      <c r="CC1143" s="3">
        <v>34475</v>
      </c>
      <c r="CD1143" t="s">
        <v>188</v>
      </c>
      <c r="CE1143" t="s">
        <v>2995</v>
      </c>
      <c r="CF1143" s="4">
        <v>9.35</v>
      </c>
      <c r="CG1143" s="4">
        <v>13.52</v>
      </c>
      <c r="CJ1143" t="s">
        <v>123</v>
      </c>
      <c r="CK1143" t="s">
        <v>1004</v>
      </c>
      <c r="CL1143" t="s">
        <v>8984</v>
      </c>
      <c r="CO1143" t="s">
        <v>124</v>
      </c>
      <c r="CP1143" t="s">
        <v>121</v>
      </c>
      <c r="CQ1143" t="s">
        <v>121</v>
      </c>
      <c r="CR1143" t="s">
        <v>113</v>
      </c>
      <c r="CS1143" t="s">
        <v>121</v>
      </c>
      <c r="CT1143" t="s">
        <v>121</v>
      </c>
      <c r="CU1143" t="s">
        <v>121</v>
      </c>
      <c r="CV1143" t="s">
        <v>5691</v>
      </c>
      <c r="CW1143" t="str">
        <f>"13525721875"</f>
        <v>13525721875</v>
      </c>
      <c r="CX1143" t="s">
        <v>8983</v>
      </c>
      <c r="CY1143" t="s">
        <v>124</v>
      </c>
      <c r="CZ1143" t="s">
        <v>126</v>
      </c>
      <c r="DA1143" t="s">
        <v>113</v>
      </c>
      <c r="DB1143" t="s">
        <v>121</v>
      </c>
      <c r="DC1143" t="s">
        <v>121</v>
      </c>
      <c r="DD1143" t="s">
        <v>113</v>
      </c>
    </row>
    <row r="1144" spans="1:113" ht="15" customHeight="1" x14ac:dyDescent="0.25">
      <c r="A1144" t="s">
        <v>3915</v>
      </c>
      <c r="B1144" t="s">
        <v>129</v>
      </c>
      <c r="C1144" s="1">
        <v>44167.468987037035</v>
      </c>
      <c r="D1144" s="1">
        <v>44196</v>
      </c>
      <c r="E1144" t="s">
        <v>121</v>
      </c>
      <c r="F1144" t="s">
        <v>3916</v>
      </c>
      <c r="G1144" t="s">
        <v>12786</v>
      </c>
      <c r="H1144" t="s">
        <v>131</v>
      </c>
      <c r="I1144">
        <v>50</v>
      </c>
      <c r="J1144">
        <v>50</v>
      </c>
      <c r="K1144" s="1">
        <v>44256</v>
      </c>
      <c r="L1144" s="1">
        <v>44531</v>
      </c>
      <c r="M1144" s="1">
        <v>44256</v>
      </c>
      <c r="N1144" s="1">
        <v>44531</v>
      </c>
      <c r="O1144" t="s">
        <v>115</v>
      </c>
      <c r="P1144" t="s">
        <v>3917</v>
      </c>
      <c r="R1144" t="s">
        <v>3918</v>
      </c>
      <c r="T1144" t="s">
        <v>3919</v>
      </c>
      <c r="U1144" t="s">
        <v>339</v>
      </c>
      <c r="V1144" s="3">
        <v>28079</v>
      </c>
      <c r="W1144" t="s">
        <v>117</v>
      </c>
      <c r="Y1144">
        <v>17048212407</v>
      </c>
      <c r="AA1144">
        <v>56173</v>
      </c>
      <c r="AB1144" t="s">
        <v>1856</v>
      </c>
      <c r="AC1144" t="s">
        <v>3920</v>
      </c>
      <c r="AD1144" t="s">
        <v>517</v>
      </c>
      <c r="AE1144" t="s">
        <v>119</v>
      </c>
      <c r="AF1144" t="s">
        <v>3918</v>
      </c>
      <c r="AH1144" t="s">
        <v>3919</v>
      </c>
      <c r="AI1144" t="s">
        <v>339</v>
      </c>
      <c r="AJ1144" s="3">
        <v>28079</v>
      </c>
      <c r="AK1144" t="s">
        <v>117</v>
      </c>
      <c r="AM1144">
        <v>17048212407</v>
      </c>
      <c r="AO1144" t="s">
        <v>3921</v>
      </c>
      <c r="AP1144" t="s">
        <v>239</v>
      </c>
      <c r="AQ1144" t="s">
        <v>2241</v>
      </c>
      <c r="AR1144" t="s">
        <v>2242</v>
      </c>
      <c r="AS1144" t="s">
        <v>124</v>
      </c>
      <c r="AT1144" t="s">
        <v>576</v>
      </c>
      <c r="AU1144" t="s">
        <v>2243</v>
      </c>
      <c r="AV1144" t="s">
        <v>2244</v>
      </c>
      <c r="AW1144" t="s">
        <v>324</v>
      </c>
      <c r="AX1144" s="3">
        <v>83814</v>
      </c>
      <c r="AY1144" t="s">
        <v>117</v>
      </c>
      <c r="AZ1144" t="s">
        <v>3922</v>
      </c>
      <c r="BA1144">
        <v>12087772654</v>
      </c>
      <c r="BC1144" t="s">
        <v>3923</v>
      </c>
      <c r="BD1144" t="s">
        <v>3924</v>
      </c>
      <c r="BG1144" t="s">
        <v>339</v>
      </c>
      <c r="BH1144" s="1">
        <v>44165.791666666664</v>
      </c>
      <c r="BI1144">
        <v>40</v>
      </c>
      <c r="BJ1144">
        <v>0</v>
      </c>
      <c r="BK1144">
        <v>8</v>
      </c>
      <c r="BL1144">
        <v>8</v>
      </c>
      <c r="BM1144">
        <v>8</v>
      </c>
      <c r="BN1144">
        <v>8</v>
      </c>
      <c r="BO1144">
        <v>8</v>
      </c>
      <c r="BP1144">
        <v>0</v>
      </c>
      <c r="BQ1144" t="str">
        <f>"7:00 AM"</f>
        <v>7:00 AM</v>
      </c>
      <c r="BR1144" t="str">
        <f>"5:00 PM"</f>
        <v>5:00 PM</v>
      </c>
      <c r="BS1144" t="s">
        <v>120</v>
      </c>
      <c r="BT1144">
        <v>0</v>
      </c>
      <c r="BU1144">
        <v>0</v>
      </c>
      <c r="BV1144" t="s">
        <v>113</v>
      </c>
      <c r="BW1144">
        <v>0</v>
      </c>
      <c r="BX1144" t="s">
        <v>2261</v>
      </c>
      <c r="BY1144" t="s">
        <v>3925</v>
      </c>
      <c r="CA1144" t="s">
        <v>3919</v>
      </c>
      <c r="CB1144" t="s">
        <v>339</v>
      </c>
      <c r="CC1144" s="3">
        <v>28078</v>
      </c>
      <c r="CD1144" t="s">
        <v>3926</v>
      </c>
      <c r="CE1144" t="s">
        <v>1706</v>
      </c>
      <c r="CF1144" s="4">
        <v>14.31</v>
      </c>
      <c r="CG1144" s="4">
        <v>17.5</v>
      </c>
      <c r="CH1144" s="4">
        <v>21.47</v>
      </c>
      <c r="CI1144" s="4">
        <v>26.25</v>
      </c>
      <c r="CJ1144" t="s">
        <v>123</v>
      </c>
      <c r="CK1144" t="s">
        <v>3927</v>
      </c>
      <c r="CL1144" t="s">
        <v>3928</v>
      </c>
      <c r="CO1144" t="s">
        <v>124</v>
      </c>
      <c r="CP1144" t="s">
        <v>121</v>
      </c>
      <c r="CQ1144" t="s">
        <v>121</v>
      </c>
      <c r="CR1144" t="s">
        <v>121</v>
      </c>
      <c r="CS1144" t="s">
        <v>121</v>
      </c>
      <c r="CT1144" t="s">
        <v>121</v>
      </c>
      <c r="CU1144" t="s">
        <v>113</v>
      </c>
      <c r="CV1144" t="s">
        <v>485</v>
      </c>
      <c r="CW1144" t="str">
        <f>"17048212407"</f>
        <v>17048212407</v>
      </c>
      <c r="CX1144" t="s">
        <v>3921</v>
      </c>
      <c r="CY1144" t="s">
        <v>124</v>
      </c>
      <c r="CZ1144" t="s">
        <v>126</v>
      </c>
      <c r="DA1144" t="s">
        <v>113</v>
      </c>
      <c r="DB1144" t="s">
        <v>121</v>
      </c>
      <c r="DC1144" t="s">
        <v>121</v>
      </c>
      <c r="DD1144" t="s">
        <v>113</v>
      </c>
    </row>
    <row r="1145" spans="1:113" ht="15" customHeight="1" x14ac:dyDescent="0.25">
      <c r="A1145" t="s">
        <v>6887</v>
      </c>
      <c r="B1145" t="s">
        <v>129</v>
      </c>
      <c r="C1145" s="1">
        <v>44167.468721990743</v>
      </c>
      <c r="D1145" s="1">
        <v>44195</v>
      </c>
      <c r="E1145" t="s">
        <v>121</v>
      </c>
      <c r="F1145" t="s">
        <v>3916</v>
      </c>
      <c r="G1145" t="s">
        <v>12786</v>
      </c>
      <c r="H1145" t="s">
        <v>131</v>
      </c>
      <c r="I1145">
        <v>50</v>
      </c>
      <c r="J1145">
        <v>50</v>
      </c>
      <c r="K1145" s="1">
        <v>44256</v>
      </c>
      <c r="L1145" s="1">
        <v>44531</v>
      </c>
      <c r="M1145" s="1">
        <v>44256</v>
      </c>
      <c r="N1145" s="1">
        <v>44531</v>
      </c>
      <c r="O1145" t="s">
        <v>115</v>
      </c>
      <c r="P1145" t="s">
        <v>3917</v>
      </c>
      <c r="R1145" t="s">
        <v>3918</v>
      </c>
      <c r="T1145" t="s">
        <v>3919</v>
      </c>
      <c r="U1145" t="s">
        <v>339</v>
      </c>
      <c r="V1145" s="3">
        <v>28079</v>
      </c>
      <c r="W1145" t="s">
        <v>117</v>
      </c>
      <c r="Y1145">
        <v>17048212407</v>
      </c>
      <c r="AA1145">
        <v>56173</v>
      </c>
      <c r="AB1145" t="s">
        <v>1856</v>
      </c>
      <c r="AC1145" t="s">
        <v>3920</v>
      </c>
      <c r="AD1145" t="s">
        <v>517</v>
      </c>
      <c r="AE1145" t="s">
        <v>119</v>
      </c>
      <c r="AF1145" t="s">
        <v>3918</v>
      </c>
      <c r="AH1145" t="s">
        <v>3919</v>
      </c>
      <c r="AI1145" t="s">
        <v>339</v>
      </c>
      <c r="AJ1145" s="3">
        <v>28079</v>
      </c>
      <c r="AK1145" t="s">
        <v>117</v>
      </c>
      <c r="AM1145">
        <v>17048212407</v>
      </c>
      <c r="AO1145" t="s">
        <v>3921</v>
      </c>
      <c r="AP1145" t="s">
        <v>239</v>
      </c>
      <c r="AQ1145" t="s">
        <v>2241</v>
      </c>
      <c r="AR1145" t="s">
        <v>2242</v>
      </c>
      <c r="AS1145" t="s">
        <v>124</v>
      </c>
      <c r="AT1145" t="s">
        <v>576</v>
      </c>
      <c r="AU1145" t="s">
        <v>2243</v>
      </c>
      <c r="AV1145" t="s">
        <v>2244</v>
      </c>
      <c r="AW1145" t="s">
        <v>324</v>
      </c>
      <c r="AX1145" s="3">
        <v>83814</v>
      </c>
      <c r="AY1145" t="s">
        <v>117</v>
      </c>
      <c r="BA1145">
        <v>12087772654</v>
      </c>
      <c r="BC1145" t="s">
        <v>3923</v>
      </c>
      <c r="BD1145" t="s">
        <v>3924</v>
      </c>
      <c r="BG1145" t="s">
        <v>339</v>
      </c>
      <c r="BH1145" s="1">
        <v>44165.791666666664</v>
      </c>
      <c r="BI1145">
        <v>40</v>
      </c>
      <c r="BJ1145">
        <v>0</v>
      </c>
      <c r="BK1145">
        <v>8</v>
      </c>
      <c r="BL1145">
        <v>8</v>
      </c>
      <c r="BM1145">
        <v>8</v>
      </c>
      <c r="BN1145">
        <v>8</v>
      </c>
      <c r="BO1145">
        <v>8</v>
      </c>
      <c r="BP1145">
        <v>0</v>
      </c>
      <c r="BQ1145" t="str">
        <f>"7:00 AM"</f>
        <v>7:00 AM</v>
      </c>
      <c r="BR1145" t="str">
        <f>"5:00 PM"</f>
        <v>5:00 PM</v>
      </c>
      <c r="BS1145" t="s">
        <v>120</v>
      </c>
      <c r="BT1145">
        <v>0</v>
      </c>
      <c r="BU1145">
        <v>0</v>
      </c>
      <c r="BV1145" t="s">
        <v>113</v>
      </c>
      <c r="BW1145">
        <v>0</v>
      </c>
      <c r="BX1145" t="s">
        <v>6888</v>
      </c>
      <c r="BY1145" t="s">
        <v>6889</v>
      </c>
      <c r="CA1145" t="s">
        <v>6890</v>
      </c>
      <c r="CB1145" t="s">
        <v>339</v>
      </c>
      <c r="CC1145" s="3">
        <v>27617</v>
      </c>
      <c r="CD1145" t="s">
        <v>3256</v>
      </c>
      <c r="CE1145" t="s">
        <v>3257</v>
      </c>
      <c r="CF1145" s="4">
        <v>15.18</v>
      </c>
      <c r="CG1145" s="4">
        <v>17.5</v>
      </c>
      <c r="CH1145" s="4">
        <v>22.77</v>
      </c>
      <c r="CI1145" s="4">
        <v>26.25</v>
      </c>
      <c r="CJ1145" t="s">
        <v>123</v>
      </c>
      <c r="CK1145" t="s">
        <v>3927</v>
      </c>
      <c r="CL1145" t="s">
        <v>6891</v>
      </c>
      <c r="CO1145" t="s">
        <v>124</v>
      </c>
      <c r="CP1145" t="s">
        <v>121</v>
      </c>
      <c r="CQ1145" t="s">
        <v>121</v>
      </c>
      <c r="CR1145" t="s">
        <v>121</v>
      </c>
      <c r="CS1145" t="s">
        <v>121</v>
      </c>
      <c r="CT1145" t="s">
        <v>121</v>
      </c>
      <c r="CU1145" t="s">
        <v>113</v>
      </c>
      <c r="CV1145" t="s">
        <v>485</v>
      </c>
      <c r="CW1145" t="str">
        <f>"17048212407"</f>
        <v>17048212407</v>
      </c>
      <c r="CX1145" t="s">
        <v>3921</v>
      </c>
      <c r="CY1145" t="s">
        <v>124</v>
      </c>
      <c r="CZ1145" t="s">
        <v>126</v>
      </c>
      <c r="DA1145" t="s">
        <v>113</v>
      </c>
      <c r="DB1145" t="s">
        <v>121</v>
      </c>
      <c r="DC1145" t="s">
        <v>121</v>
      </c>
      <c r="DD1145" t="s">
        <v>113</v>
      </c>
    </row>
    <row r="1146" spans="1:113" ht="15" customHeight="1" x14ac:dyDescent="0.25">
      <c r="A1146" t="s">
        <v>12228</v>
      </c>
      <c r="B1146" t="s">
        <v>835</v>
      </c>
      <c r="C1146" s="1">
        <v>44167.756668518516</v>
      </c>
      <c r="D1146" s="1">
        <v>44193</v>
      </c>
      <c r="E1146" t="s">
        <v>121</v>
      </c>
      <c r="F1146" t="s">
        <v>587</v>
      </c>
      <c r="G1146" t="s">
        <v>12786</v>
      </c>
      <c r="H1146" t="s">
        <v>131</v>
      </c>
      <c r="I1146">
        <v>15</v>
      </c>
      <c r="K1146" s="1">
        <v>44242</v>
      </c>
      <c r="L1146" s="1">
        <v>44505</v>
      </c>
      <c r="O1146" t="s">
        <v>115</v>
      </c>
      <c r="P1146" t="s">
        <v>12229</v>
      </c>
      <c r="Q1146" t="s">
        <v>12230</v>
      </c>
      <c r="R1146" t="s">
        <v>12231</v>
      </c>
      <c r="T1146" t="s">
        <v>329</v>
      </c>
      <c r="U1146" t="s">
        <v>158</v>
      </c>
      <c r="V1146" s="3">
        <v>75212</v>
      </c>
      <c r="W1146" t="s">
        <v>117</v>
      </c>
      <c r="Y1146">
        <v>12143683327</v>
      </c>
      <c r="AA1146">
        <v>56173</v>
      </c>
      <c r="AB1146" t="s">
        <v>12232</v>
      </c>
      <c r="AC1146" t="s">
        <v>879</v>
      </c>
      <c r="AD1146" t="s">
        <v>3561</v>
      </c>
      <c r="AE1146" t="s">
        <v>263</v>
      </c>
      <c r="AF1146" t="s">
        <v>12231</v>
      </c>
      <c r="AH1146" t="s">
        <v>329</v>
      </c>
      <c r="AI1146" t="s">
        <v>158</v>
      </c>
      <c r="AJ1146" s="3">
        <v>75212</v>
      </c>
      <c r="AK1146" t="s">
        <v>117</v>
      </c>
      <c r="AM1146">
        <v>12143683327</v>
      </c>
      <c r="AO1146" t="s">
        <v>12233</v>
      </c>
      <c r="AP1146" t="s">
        <v>239</v>
      </c>
      <c r="AQ1146" t="s">
        <v>1031</v>
      </c>
      <c r="AR1146" t="s">
        <v>1032</v>
      </c>
      <c r="AS1146" t="s">
        <v>1033</v>
      </c>
      <c r="AT1146" t="s">
        <v>1034</v>
      </c>
      <c r="AU1146" t="s">
        <v>1035</v>
      </c>
      <c r="AV1146" t="s">
        <v>1036</v>
      </c>
      <c r="AW1146" t="s">
        <v>158</v>
      </c>
      <c r="AX1146" s="3">
        <v>75033</v>
      </c>
      <c r="AY1146" t="s">
        <v>117</v>
      </c>
      <c r="BA1146">
        <v>19727789690</v>
      </c>
      <c r="BC1146" t="s">
        <v>1323</v>
      </c>
      <c r="BD1146" t="s">
        <v>1038</v>
      </c>
      <c r="BG1146" t="s">
        <v>158</v>
      </c>
      <c r="BH1146" s="1">
        <v>44166.791666666664</v>
      </c>
      <c r="BI1146">
        <v>40</v>
      </c>
      <c r="BJ1146">
        <v>0</v>
      </c>
      <c r="BK1146">
        <v>10</v>
      </c>
      <c r="BL1146">
        <v>10</v>
      </c>
      <c r="BM1146">
        <v>10</v>
      </c>
      <c r="BN1146">
        <v>10</v>
      </c>
      <c r="BO1146">
        <v>0</v>
      </c>
      <c r="BP1146">
        <v>0</v>
      </c>
      <c r="BQ1146" t="str">
        <f>"7:00 AM"</f>
        <v>7:00 AM</v>
      </c>
      <c r="BR1146" t="str">
        <f>"5:00 PM"</f>
        <v>5:00 PM</v>
      </c>
      <c r="BS1146" t="s">
        <v>120</v>
      </c>
      <c r="BT1146">
        <v>0</v>
      </c>
      <c r="BU1146">
        <v>0</v>
      </c>
      <c r="BV1146" t="s">
        <v>113</v>
      </c>
      <c r="BW1146">
        <v>0</v>
      </c>
      <c r="BX1146" t="s">
        <v>1324</v>
      </c>
      <c r="BY1146" t="s">
        <v>12231</v>
      </c>
      <c r="CA1146" t="s">
        <v>329</v>
      </c>
      <c r="CB1146" t="s">
        <v>158</v>
      </c>
      <c r="CC1146" s="3">
        <v>75212</v>
      </c>
      <c r="CD1146" t="s">
        <v>315</v>
      </c>
      <c r="CE1146" t="s">
        <v>1090</v>
      </c>
      <c r="CF1146" s="4">
        <v>15.23</v>
      </c>
      <c r="CH1146" s="4">
        <v>22.85</v>
      </c>
      <c r="CJ1146" t="s">
        <v>123</v>
      </c>
      <c r="CK1146" t="s">
        <v>1327</v>
      </c>
      <c r="CL1146" t="s">
        <v>12234</v>
      </c>
      <c r="CO1146" t="s">
        <v>124</v>
      </c>
      <c r="CP1146" t="s">
        <v>121</v>
      </c>
      <c r="CQ1146" t="s">
        <v>121</v>
      </c>
      <c r="CR1146" t="s">
        <v>121</v>
      </c>
      <c r="CS1146" t="s">
        <v>121</v>
      </c>
      <c r="CT1146" t="s">
        <v>121</v>
      </c>
      <c r="CU1146" t="s">
        <v>113</v>
      </c>
      <c r="CV1146" t="s">
        <v>120</v>
      </c>
      <c r="CW1146" t="str">
        <f>"12143683327"</f>
        <v>12143683327</v>
      </c>
      <c r="CX1146" t="s">
        <v>124</v>
      </c>
      <c r="CY1146" t="s">
        <v>1094</v>
      </c>
      <c r="CZ1146" t="s">
        <v>126</v>
      </c>
      <c r="DA1146" t="s">
        <v>113</v>
      </c>
      <c r="DB1146" t="s">
        <v>121</v>
      </c>
      <c r="DC1146" t="s">
        <v>121</v>
      </c>
      <c r="DD1146" t="s">
        <v>113</v>
      </c>
    </row>
    <row r="1147" spans="1:113" ht="15" customHeight="1" x14ac:dyDescent="0.25">
      <c r="A1147" t="s">
        <v>9622</v>
      </c>
      <c r="B1147" t="s">
        <v>129</v>
      </c>
      <c r="C1147" s="1">
        <v>44168.480732638891</v>
      </c>
      <c r="D1147" s="1">
        <v>44193</v>
      </c>
      <c r="E1147" t="s">
        <v>121</v>
      </c>
      <c r="F1147" t="s">
        <v>587</v>
      </c>
      <c r="G1147" t="s">
        <v>12786</v>
      </c>
      <c r="H1147" t="s">
        <v>131</v>
      </c>
      <c r="I1147">
        <v>13</v>
      </c>
      <c r="J1147">
        <v>13</v>
      </c>
      <c r="K1147" s="1">
        <v>44256</v>
      </c>
      <c r="L1147" s="1">
        <v>44530</v>
      </c>
      <c r="M1147" s="1">
        <v>44256</v>
      </c>
      <c r="N1147" s="1">
        <v>44530</v>
      </c>
      <c r="O1147" t="s">
        <v>132</v>
      </c>
      <c r="P1147" t="s">
        <v>9623</v>
      </c>
      <c r="R1147" t="s">
        <v>9624</v>
      </c>
      <c r="T1147" t="s">
        <v>4406</v>
      </c>
      <c r="U1147" t="s">
        <v>1825</v>
      </c>
      <c r="V1147" s="3">
        <v>48096</v>
      </c>
      <c r="W1147" t="s">
        <v>117</v>
      </c>
      <c r="Y1147">
        <v>15868638649</v>
      </c>
      <c r="AA1147">
        <v>56173</v>
      </c>
      <c r="AB1147" t="s">
        <v>9625</v>
      </c>
      <c r="AC1147" t="s">
        <v>7354</v>
      </c>
      <c r="AE1147" t="s">
        <v>161</v>
      </c>
      <c r="AF1147" t="s">
        <v>9624</v>
      </c>
      <c r="AH1147" t="s">
        <v>4406</v>
      </c>
      <c r="AI1147" t="s">
        <v>1825</v>
      </c>
      <c r="AJ1147" s="3">
        <v>48096</v>
      </c>
      <c r="AK1147" t="s">
        <v>117</v>
      </c>
      <c r="AM1147">
        <v>15868638649</v>
      </c>
      <c r="AO1147" t="s">
        <v>124</v>
      </c>
      <c r="AP1147" t="s">
        <v>239</v>
      </c>
      <c r="AQ1147" t="s">
        <v>1258</v>
      </c>
      <c r="AR1147" t="s">
        <v>164</v>
      </c>
      <c r="AS1147" t="s">
        <v>972</v>
      </c>
      <c r="AT1147" t="s">
        <v>1690</v>
      </c>
      <c r="AU1147" t="s">
        <v>1260</v>
      </c>
      <c r="AV1147" t="s">
        <v>329</v>
      </c>
      <c r="AW1147" t="s">
        <v>158</v>
      </c>
      <c r="AX1147" s="3">
        <v>75231</v>
      </c>
      <c r="AY1147" t="s">
        <v>117</v>
      </c>
      <c r="BA1147">
        <v>12145265665</v>
      </c>
      <c r="BC1147" t="s">
        <v>1691</v>
      </c>
      <c r="BD1147" t="s">
        <v>1262</v>
      </c>
      <c r="BG1147" t="s">
        <v>1825</v>
      </c>
      <c r="BH1147" s="1">
        <v>44165.791666666664</v>
      </c>
      <c r="BI1147">
        <v>40</v>
      </c>
      <c r="BJ1147">
        <v>0</v>
      </c>
      <c r="BK1147">
        <v>8</v>
      </c>
      <c r="BL1147">
        <v>8</v>
      </c>
      <c r="BM1147">
        <v>8</v>
      </c>
      <c r="BN1147">
        <v>8</v>
      </c>
      <c r="BO1147">
        <v>8</v>
      </c>
      <c r="BP1147">
        <v>0</v>
      </c>
      <c r="BQ1147" t="str">
        <f>"7:00 AM"</f>
        <v>7:00 AM</v>
      </c>
      <c r="BR1147" t="str">
        <f>"4:00 PM"</f>
        <v>4:00 PM</v>
      </c>
      <c r="BS1147" t="s">
        <v>120</v>
      </c>
      <c r="BT1147">
        <v>0</v>
      </c>
      <c r="BU1147">
        <v>0</v>
      </c>
      <c r="BV1147" t="s">
        <v>113</v>
      </c>
      <c r="BW1147">
        <v>0</v>
      </c>
      <c r="BX1147" s="2" t="s">
        <v>5265</v>
      </c>
      <c r="BY1147" t="s">
        <v>9624</v>
      </c>
      <c r="CA1147" t="s">
        <v>4406</v>
      </c>
      <c r="CB1147" t="s">
        <v>1825</v>
      </c>
      <c r="CC1147" s="3">
        <v>48096</v>
      </c>
      <c r="CD1147" t="s">
        <v>1924</v>
      </c>
      <c r="CE1147" t="s">
        <v>1839</v>
      </c>
      <c r="CF1147" s="4">
        <v>14.95</v>
      </c>
      <c r="CG1147" s="4">
        <v>14.95</v>
      </c>
      <c r="CH1147" s="4">
        <v>22.43</v>
      </c>
      <c r="CI1147" s="4">
        <v>22.43</v>
      </c>
      <c r="CJ1147" t="s">
        <v>123</v>
      </c>
      <c r="CK1147" t="s">
        <v>1267</v>
      </c>
      <c r="CL1147" t="s">
        <v>9626</v>
      </c>
      <c r="CO1147" t="s">
        <v>124</v>
      </c>
      <c r="CP1147" t="s">
        <v>121</v>
      </c>
      <c r="CQ1147" t="s">
        <v>121</v>
      </c>
      <c r="CR1147" t="s">
        <v>121</v>
      </c>
      <c r="CS1147" t="s">
        <v>121</v>
      </c>
      <c r="CT1147" t="s">
        <v>121</v>
      </c>
      <c r="CU1147" t="s">
        <v>121</v>
      </c>
      <c r="CV1147" t="s">
        <v>9627</v>
      </c>
      <c r="CW1147" t="str">
        <f>"N/A"</f>
        <v>N/A</v>
      </c>
      <c r="CX1147" t="s">
        <v>9628</v>
      </c>
      <c r="CY1147" t="s">
        <v>9629</v>
      </c>
      <c r="CZ1147" t="s">
        <v>126</v>
      </c>
      <c r="DA1147" t="s">
        <v>113</v>
      </c>
      <c r="DB1147" t="s">
        <v>113</v>
      </c>
      <c r="DC1147" t="s">
        <v>121</v>
      </c>
      <c r="DD1147" t="s">
        <v>113</v>
      </c>
      <c r="DE1147" t="s">
        <v>1698</v>
      </c>
      <c r="DF1147" t="s">
        <v>1699</v>
      </c>
      <c r="DH1147" t="s">
        <v>1262</v>
      </c>
      <c r="DI1147" t="s">
        <v>1691</v>
      </c>
    </row>
    <row r="1148" spans="1:113" ht="15" customHeight="1" x14ac:dyDescent="0.25">
      <c r="A1148" t="s">
        <v>12217</v>
      </c>
      <c r="B1148" t="s">
        <v>835</v>
      </c>
      <c r="C1148" s="1">
        <v>44168.688140162034</v>
      </c>
      <c r="D1148" s="1">
        <v>44188</v>
      </c>
      <c r="E1148" t="s">
        <v>113</v>
      </c>
      <c r="F1148" t="s">
        <v>3275</v>
      </c>
      <c r="G1148" t="s">
        <v>12810</v>
      </c>
      <c r="H1148" t="s">
        <v>1675</v>
      </c>
      <c r="I1148">
        <v>4</v>
      </c>
      <c r="K1148" s="1">
        <v>44256</v>
      </c>
      <c r="L1148" s="1">
        <v>44542</v>
      </c>
      <c r="O1148" t="s">
        <v>132</v>
      </c>
      <c r="P1148" t="s">
        <v>12218</v>
      </c>
      <c r="R1148" t="s">
        <v>12219</v>
      </c>
      <c r="T1148" t="s">
        <v>12220</v>
      </c>
      <c r="U1148" t="s">
        <v>234</v>
      </c>
      <c r="V1148" s="3">
        <v>33585</v>
      </c>
      <c r="W1148" t="s">
        <v>117</v>
      </c>
      <c r="Y1148">
        <v>13527939124</v>
      </c>
      <c r="Z1148">
        <v>0</v>
      </c>
      <c r="AA1148">
        <v>71399</v>
      </c>
      <c r="AB1148" t="s">
        <v>12221</v>
      </c>
      <c r="AC1148" t="s">
        <v>8239</v>
      </c>
      <c r="AE1148" t="s">
        <v>161</v>
      </c>
      <c r="AF1148" t="s">
        <v>12219</v>
      </c>
      <c r="AH1148" t="s">
        <v>12220</v>
      </c>
      <c r="AI1148" t="s">
        <v>234</v>
      </c>
      <c r="AJ1148" s="3">
        <v>33585</v>
      </c>
      <c r="AK1148" t="s">
        <v>117</v>
      </c>
      <c r="AM1148">
        <v>13523034456</v>
      </c>
      <c r="AN1148">
        <v>0</v>
      </c>
      <c r="AO1148" t="s">
        <v>12222</v>
      </c>
      <c r="AP1148" t="s">
        <v>239</v>
      </c>
      <c r="AQ1148" t="s">
        <v>991</v>
      </c>
      <c r="AR1148" t="s">
        <v>992</v>
      </c>
      <c r="AS1148" t="s">
        <v>993</v>
      </c>
      <c r="AT1148" t="s">
        <v>994</v>
      </c>
      <c r="AU1148" t="s">
        <v>995</v>
      </c>
      <c r="AV1148" t="s">
        <v>996</v>
      </c>
      <c r="AW1148" t="s">
        <v>158</v>
      </c>
      <c r="AX1148" s="3">
        <v>78550</v>
      </c>
      <c r="AY1148" t="s">
        <v>117</v>
      </c>
      <c r="AZ1148" t="s">
        <v>124</v>
      </c>
      <c r="BA1148">
        <v>19564408720</v>
      </c>
      <c r="BB1148">
        <v>0</v>
      </c>
      <c r="BC1148" t="s">
        <v>1143</v>
      </c>
      <c r="BD1148" t="s">
        <v>998</v>
      </c>
      <c r="BG1148" t="s">
        <v>234</v>
      </c>
      <c r="BH1148" s="1">
        <v>44167.791666666664</v>
      </c>
      <c r="BI1148">
        <v>40</v>
      </c>
      <c r="BJ1148">
        <v>8</v>
      </c>
      <c r="BK1148">
        <v>0</v>
      </c>
      <c r="BL1148">
        <v>0</v>
      </c>
      <c r="BM1148">
        <v>8</v>
      </c>
      <c r="BN1148">
        <v>8</v>
      </c>
      <c r="BO1148">
        <v>8</v>
      </c>
      <c r="BP1148">
        <v>8</v>
      </c>
      <c r="BQ1148" t="str">
        <f>"1:00 PM"</f>
        <v>1:00 PM</v>
      </c>
      <c r="BR1148" t="str">
        <f>"10:00 PM"</f>
        <v>10:00 PM</v>
      </c>
      <c r="BS1148" t="s">
        <v>120</v>
      </c>
      <c r="BT1148">
        <v>0</v>
      </c>
      <c r="BU1148">
        <v>0</v>
      </c>
      <c r="BV1148" t="s">
        <v>113</v>
      </c>
      <c r="BW1148">
        <v>0</v>
      </c>
      <c r="BX1148" t="s">
        <v>999</v>
      </c>
      <c r="BY1148" t="s">
        <v>12223</v>
      </c>
      <c r="CA1148" t="s">
        <v>4449</v>
      </c>
      <c r="CB1148" t="s">
        <v>234</v>
      </c>
      <c r="CC1148" s="3">
        <v>33597</v>
      </c>
      <c r="CD1148" t="s">
        <v>12224</v>
      </c>
      <c r="CE1148" t="s">
        <v>12225</v>
      </c>
      <c r="CF1148" s="4">
        <v>9.67</v>
      </c>
      <c r="CG1148" s="4">
        <v>13.51</v>
      </c>
      <c r="CH1148" s="4">
        <v>0</v>
      </c>
      <c r="CI1148" s="4">
        <v>0</v>
      </c>
      <c r="CJ1148" t="s">
        <v>123</v>
      </c>
      <c r="CK1148" t="s">
        <v>1004</v>
      </c>
      <c r="CL1148" t="s">
        <v>12226</v>
      </c>
      <c r="CO1148" t="s">
        <v>124</v>
      </c>
      <c r="CP1148" t="s">
        <v>121</v>
      </c>
      <c r="CQ1148" t="s">
        <v>121</v>
      </c>
      <c r="CR1148" t="s">
        <v>113</v>
      </c>
      <c r="CS1148" t="s">
        <v>121</v>
      </c>
      <c r="CT1148" t="s">
        <v>121</v>
      </c>
      <c r="CU1148" t="s">
        <v>121</v>
      </c>
      <c r="CV1148" t="s">
        <v>12227</v>
      </c>
      <c r="CW1148" t="str">
        <f>"13522545558"</f>
        <v>13522545558</v>
      </c>
      <c r="CX1148" t="s">
        <v>12222</v>
      </c>
      <c r="CY1148" t="s">
        <v>124</v>
      </c>
      <c r="CZ1148" t="s">
        <v>126</v>
      </c>
      <c r="DA1148" t="s">
        <v>113</v>
      </c>
      <c r="DB1148" t="s">
        <v>121</v>
      </c>
      <c r="DC1148" t="s">
        <v>121</v>
      </c>
      <c r="DD1148" t="s">
        <v>113</v>
      </c>
    </row>
    <row r="1149" spans="1:113" ht="15" customHeight="1" x14ac:dyDescent="0.25">
      <c r="A1149" t="s">
        <v>6876</v>
      </c>
      <c r="B1149" t="s">
        <v>835</v>
      </c>
      <c r="C1149" s="1">
        <v>44168.689845023146</v>
      </c>
      <c r="D1149" s="1">
        <v>44179</v>
      </c>
      <c r="E1149" t="s">
        <v>113</v>
      </c>
      <c r="F1149" t="s">
        <v>6877</v>
      </c>
      <c r="G1149" t="s">
        <v>12845</v>
      </c>
      <c r="H1149" t="s">
        <v>6845</v>
      </c>
      <c r="I1149">
        <v>5</v>
      </c>
      <c r="K1149" s="1">
        <v>44256</v>
      </c>
      <c r="L1149" s="1">
        <v>44545</v>
      </c>
      <c r="O1149" t="s">
        <v>132</v>
      </c>
      <c r="P1149" t="s">
        <v>6878</v>
      </c>
      <c r="R1149" t="s">
        <v>6879</v>
      </c>
      <c r="S1149" t="s">
        <v>124</v>
      </c>
      <c r="T1149" t="s">
        <v>137</v>
      </c>
      <c r="U1149" t="s">
        <v>147</v>
      </c>
      <c r="V1149" s="3">
        <v>38305</v>
      </c>
      <c r="W1149" t="s">
        <v>117</v>
      </c>
      <c r="X1149" t="s">
        <v>124</v>
      </c>
      <c r="Y1149">
        <v>17316685613</v>
      </c>
      <c r="Z1149">
        <v>0</v>
      </c>
      <c r="AA1149">
        <v>23622</v>
      </c>
      <c r="AB1149" t="s">
        <v>6880</v>
      </c>
      <c r="AC1149" t="s">
        <v>3878</v>
      </c>
      <c r="AD1149" t="s">
        <v>124</v>
      </c>
      <c r="AE1149" t="s">
        <v>139</v>
      </c>
      <c r="AF1149" t="s">
        <v>6879</v>
      </c>
      <c r="AG1149" t="s">
        <v>124</v>
      </c>
      <c r="AH1149" t="s">
        <v>137</v>
      </c>
      <c r="AI1149" t="s">
        <v>147</v>
      </c>
      <c r="AJ1149" s="3">
        <v>38305</v>
      </c>
      <c r="AK1149" t="s">
        <v>117</v>
      </c>
      <c r="AM1149">
        <v>17316685613</v>
      </c>
      <c r="AO1149" t="s">
        <v>6881</v>
      </c>
      <c r="AP1149" t="s">
        <v>141</v>
      </c>
      <c r="AQ1149" t="s">
        <v>142</v>
      </c>
      <c r="AR1149" t="s">
        <v>143</v>
      </c>
      <c r="AS1149" t="s">
        <v>144</v>
      </c>
      <c r="AT1149" t="s">
        <v>145</v>
      </c>
      <c r="AV1149" t="s">
        <v>146</v>
      </c>
      <c r="AW1149" t="s">
        <v>147</v>
      </c>
      <c r="AX1149" s="3">
        <v>37110</v>
      </c>
      <c r="AY1149" t="s">
        <v>117</v>
      </c>
      <c r="BA1149">
        <v>19312747811</v>
      </c>
      <c r="BC1149" t="s">
        <v>148</v>
      </c>
      <c r="BD1149" t="s">
        <v>149</v>
      </c>
      <c r="BE1149" t="s">
        <v>147</v>
      </c>
      <c r="BF1149" t="s">
        <v>150</v>
      </c>
      <c r="BG1149" t="s">
        <v>147</v>
      </c>
      <c r="BH1149" s="1">
        <v>44167.791666666664</v>
      </c>
      <c r="BI1149">
        <v>40</v>
      </c>
      <c r="BJ1149">
        <v>0</v>
      </c>
      <c r="BK1149">
        <v>8</v>
      </c>
      <c r="BL1149">
        <v>8</v>
      </c>
      <c r="BM1149">
        <v>8</v>
      </c>
      <c r="BN1149">
        <v>8</v>
      </c>
      <c r="BO1149">
        <v>8</v>
      </c>
      <c r="BP1149">
        <v>0</v>
      </c>
      <c r="BQ1149" t="str">
        <f>"7:00 AM"</f>
        <v>7:00 AM</v>
      </c>
      <c r="BR1149" t="str">
        <f>"4:00 PM"</f>
        <v>4:00 PM</v>
      </c>
      <c r="BS1149" t="s">
        <v>120</v>
      </c>
      <c r="BT1149">
        <v>0</v>
      </c>
      <c r="BU1149">
        <v>0</v>
      </c>
      <c r="BV1149" t="s">
        <v>113</v>
      </c>
      <c r="BW1149">
        <v>0</v>
      </c>
      <c r="BX1149" t="s">
        <v>6882</v>
      </c>
      <c r="BY1149" t="s">
        <v>6879</v>
      </c>
      <c r="CA1149" t="s">
        <v>137</v>
      </c>
      <c r="CB1149" t="s">
        <v>147</v>
      </c>
      <c r="CC1149" s="3">
        <v>38305</v>
      </c>
      <c r="CD1149" t="s">
        <v>807</v>
      </c>
      <c r="CE1149" t="s">
        <v>5348</v>
      </c>
      <c r="CF1149" s="4">
        <v>15.42</v>
      </c>
      <c r="CH1149" s="4">
        <v>23.13</v>
      </c>
      <c r="CJ1149" t="s">
        <v>123</v>
      </c>
      <c r="CL1149" t="s">
        <v>6883</v>
      </c>
      <c r="CO1149" t="s">
        <v>124</v>
      </c>
      <c r="CP1149" t="s">
        <v>121</v>
      </c>
      <c r="CQ1149" t="s">
        <v>121</v>
      </c>
      <c r="CR1149" t="s">
        <v>121</v>
      </c>
      <c r="CS1149" t="s">
        <v>113</v>
      </c>
      <c r="CT1149" t="s">
        <v>121</v>
      </c>
      <c r="CU1149" t="s">
        <v>113</v>
      </c>
      <c r="CV1149" t="s">
        <v>125</v>
      </c>
      <c r="CW1149" t="str">
        <f>"17316685613"</f>
        <v>17316685613</v>
      </c>
      <c r="CX1149" t="s">
        <v>6881</v>
      </c>
      <c r="CY1149" t="s">
        <v>124</v>
      </c>
      <c r="CZ1149" t="s">
        <v>126</v>
      </c>
      <c r="DA1149" t="s">
        <v>113</v>
      </c>
      <c r="DB1149" t="s">
        <v>113</v>
      </c>
      <c r="DC1149" t="s">
        <v>121</v>
      </c>
      <c r="DD1149" t="s">
        <v>113</v>
      </c>
    </row>
    <row r="1150" spans="1:113" ht="15" customHeight="1" x14ac:dyDescent="0.25">
      <c r="A1150" t="s">
        <v>8183</v>
      </c>
      <c r="B1150" t="s">
        <v>835</v>
      </c>
      <c r="C1150" s="1">
        <v>44169.583287384259</v>
      </c>
      <c r="D1150" s="1">
        <v>44188</v>
      </c>
      <c r="E1150" t="s">
        <v>113</v>
      </c>
      <c r="F1150" t="s">
        <v>1135</v>
      </c>
      <c r="G1150" t="s">
        <v>12798</v>
      </c>
      <c r="H1150" t="s">
        <v>649</v>
      </c>
      <c r="I1150">
        <v>25</v>
      </c>
      <c r="K1150" s="1">
        <v>44259</v>
      </c>
      <c r="L1150" s="1">
        <v>44500</v>
      </c>
      <c r="O1150" t="s">
        <v>132</v>
      </c>
      <c r="P1150" t="s">
        <v>8184</v>
      </c>
      <c r="Q1150" t="s">
        <v>8185</v>
      </c>
      <c r="R1150" t="s">
        <v>8186</v>
      </c>
      <c r="T1150" t="s">
        <v>8187</v>
      </c>
      <c r="U1150" t="s">
        <v>397</v>
      </c>
      <c r="V1150" s="3">
        <v>84062</v>
      </c>
      <c r="W1150" t="s">
        <v>117</v>
      </c>
      <c r="Y1150">
        <v>18017853463</v>
      </c>
      <c r="Z1150">
        <v>0</v>
      </c>
      <c r="AA1150">
        <v>711190</v>
      </c>
      <c r="AB1150" t="s">
        <v>8188</v>
      </c>
      <c r="AC1150" t="s">
        <v>3378</v>
      </c>
      <c r="AE1150" t="s">
        <v>291</v>
      </c>
      <c r="AF1150" t="s">
        <v>8186</v>
      </c>
      <c r="AH1150" t="s">
        <v>8187</v>
      </c>
      <c r="AI1150" t="s">
        <v>397</v>
      </c>
      <c r="AJ1150" s="3">
        <v>84062</v>
      </c>
      <c r="AK1150" t="s">
        <v>117</v>
      </c>
      <c r="AM1150">
        <v>18013604489</v>
      </c>
      <c r="AN1150">
        <v>0</v>
      </c>
      <c r="AO1150" t="s">
        <v>8189</v>
      </c>
      <c r="AP1150" t="s">
        <v>239</v>
      </c>
      <c r="AQ1150" t="s">
        <v>991</v>
      </c>
      <c r="AR1150" t="s">
        <v>992</v>
      </c>
      <c r="AS1150" t="s">
        <v>993</v>
      </c>
      <c r="AT1150" t="s">
        <v>994</v>
      </c>
      <c r="AU1150" t="s">
        <v>995</v>
      </c>
      <c r="AV1150" t="s">
        <v>996</v>
      </c>
      <c r="AW1150" t="s">
        <v>158</v>
      </c>
      <c r="AX1150" s="3">
        <v>78550</v>
      </c>
      <c r="AY1150" t="s">
        <v>117</v>
      </c>
      <c r="AZ1150" t="s">
        <v>124</v>
      </c>
      <c r="BA1150">
        <v>19564408720</v>
      </c>
      <c r="BB1150">
        <v>0</v>
      </c>
      <c r="BC1150" t="s">
        <v>1143</v>
      </c>
      <c r="BD1150" t="s">
        <v>998</v>
      </c>
      <c r="BG1150" t="s">
        <v>397</v>
      </c>
      <c r="BH1150" s="1">
        <v>44168.791666666664</v>
      </c>
      <c r="BI1150">
        <v>40</v>
      </c>
      <c r="BJ1150">
        <v>8</v>
      </c>
      <c r="BK1150">
        <v>0</v>
      </c>
      <c r="BL1150">
        <v>0</v>
      </c>
      <c r="BM1150">
        <v>8</v>
      </c>
      <c r="BN1150">
        <v>8</v>
      </c>
      <c r="BO1150">
        <v>8</v>
      </c>
      <c r="BP1150">
        <v>8</v>
      </c>
      <c r="BQ1150" t="str">
        <f>"1:00 PM"</f>
        <v>1:00 PM</v>
      </c>
      <c r="BR1150" t="str">
        <f>"10:00 PM"</f>
        <v>10:00 PM</v>
      </c>
      <c r="BS1150" t="s">
        <v>120</v>
      </c>
      <c r="BT1150">
        <v>0</v>
      </c>
      <c r="BU1150">
        <v>0</v>
      </c>
      <c r="BV1150" t="s">
        <v>113</v>
      </c>
      <c r="BW1150">
        <v>0</v>
      </c>
      <c r="BX1150" t="s">
        <v>999</v>
      </c>
      <c r="BY1150" t="s">
        <v>8190</v>
      </c>
      <c r="CA1150" t="s">
        <v>8191</v>
      </c>
      <c r="CB1150" t="s">
        <v>397</v>
      </c>
      <c r="CC1150" s="3">
        <v>84062</v>
      </c>
      <c r="CD1150" t="s">
        <v>4225</v>
      </c>
      <c r="CE1150" t="s">
        <v>4226</v>
      </c>
      <c r="CF1150" s="4">
        <v>9.42</v>
      </c>
      <c r="CG1150" s="4">
        <v>13.62</v>
      </c>
      <c r="CH1150" s="4">
        <v>0</v>
      </c>
      <c r="CI1150" s="4">
        <v>0</v>
      </c>
      <c r="CJ1150" t="s">
        <v>123</v>
      </c>
      <c r="CK1150" t="s">
        <v>1004</v>
      </c>
      <c r="CL1150" t="s">
        <v>8192</v>
      </c>
      <c r="CO1150" t="s">
        <v>124</v>
      </c>
      <c r="CP1150" t="s">
        <v>121</v>
      </c>
      <c r="CQ1150" t="s">
        <v>121</v>
      </c>
      <c r="CR1150" t="s">
        <v>113</v>
      </c>
      <c r="CS1150" t="s">
        <v>121</v>
      </c>
      <c r="CT1150" t="s">
        <v>121</v>
      </c>
      <c r="CU1150" t="s">
        <v>121</v>
      </c>
      <c r="CV1150" t="s">
        <v>3466</v>
      </c>
      <c r="CW1150" t="str">
        <f>"18017853463"</f>
        <v>18017853463</v>
      </c>
      <c r="CX1150" t="s">
        <v>8189</v>
      </c>
      <c r="CY1150" t="s">
        <v>124</v>
      </c>
      <c r="CZ1150" t="s">
        <v>126</v>
      </c>
      <c r="DA1150" t="s">
        <v>113</v>
      </c>
      <c r="DB1150" t="s">
        <v>121</v>
      </c>
      <c r="DC1150" t="s">
        <v>121</v>
      </c>
      <c r="DD1150" t="s">
        <v>113</v>
      </c>
    </row>
    <row r="1151" spans="1:113" ht="15" customHeight="1" x14ac:dyDescent="0.25">
      <c r="A1151" t="s">
        <v>11621</v>
      </c>
      <c r="B1151" t="s">
        <v>835</v>
      </c>
      <c r="C1151" s="1">
        <v>44169.66787986111</v>
      </c>
      <c r="D1151" s="1">
        <v>44188</v>
      </c>
      <c r="E1151" t="s">
        <v>113</v>
      </c>
      <c r="F1151" t="s">
        <v>11622</v>
      </c>
      <c r="G1151" t="s">
        <v>12798</v>
      </c>
      <c r="H1151" t="s">
        <v>649</v>
      </c>
      <c r="I1151">
        <v>20</v>
      </c>
      <c r="K1151" s="1">
        <v>44256</v>
      </c>
      <c r="L1151" s="1">
        <v>44561</v>
      </c>
      <c r="O1151" t="s">
        <v>132</v>
      </c>
      <c r="P1151" t="s">
        <v>11623</v>
      </c>
      <c r="R1151" t="s">
        <v>11624</v>
      </c>
      <c r="S1151" t="s">
        <v>11625</v>
      </c>
      <c r="T1151" t="s">
        <v>3870</v>
      </c>
      <c r="U1151" t="s">
        <v>234</v>
      </c>
      <c r="V1151" s="3">
        <v>34997</v>
      </c>
      <c r="W1151" t="s">
        <v>117</v>
      </c>
      <c r="Y1151">
        <v>17722855579</v>
      </c>
      <c r="Z1151">
        <v>0</v>
      </c>
      <c r="AA1151">
        <v>711190</v>
      </c>
      <c r="AB1151" t="s">
        <v>10646</v>
      </c>
      <c r="AC1151" t="s">
        <v>1014</v>
      </c>
      <c r="AE1151" t="s">
        <v>263</v>
      </c>
      <c r="AF1151" t="s">
        <v>11624</v>
      </c>
      <c r="AG1151" t="s">
        <v>11625</v>
      </c>
      <c r="AH1151" t="s">
        <v>3870</v>
      </c>
      <c r="AI1151" t="s">
        <v>234</v>
      </c>
      <c r="AJ1151" s="3">
        <v>34997</v>
      </c>
      <c r="AK1151" t="s">
        <v>117</v>
      </c>
      <c r="AM1151">
        <v>17722855579</v>
      </c>
      <c r="AN1151">
        <v>0</v>
      </c>
      <c r="AO1151" t="s">
        <v>11626</v>
      </c>
      <c r="AP1151" t="s">
        <v>239</v>
      </c>
      <c r="AQ1151" t="s">
        <v>991</v>
      </c>
      <c r="AR1151" t="s">
        <v>992</v>
      </c>
      <c r="AS1151" t="s">
        <v>993</v>
      </c>
      <c r="AT1151" t="s">
        <v>994</v>
      </c>
      <c r="AU1151" t="s">
        <v>995</v>
      </c>
      <c r="AV1151" t="s">
        <v>996</v>
      </c>
      <c r="AW1151" t="s">
        <v>158</v>
      </c>
      <c r="AX1151" s="3">
        <v>78550</v>
      </c>
      <c r="AY1151" t="s">
        <v>117</v>
      </c>
      <c r="AZ1151" t="s">
        <v>124</v>
      </c>
      <c r="BA1151">
        <v>19564408720</v>
      </c>
      <c r="BB1151">
        <v>0</v>
      </c>
      <c r="BC1151" t="s">
        <v>1143</v>
      </c>
      <c r="BD1151" t="s">
        <v>998</v>
      </c>
      <c r="BG1151" t="s">
        <v>234</v>
      </c>
      <c r="BH1151" s="1">
        <v>44168.791666666664</v>
      </c>
      <c r="BI1151">
        <v>40</v>
      </c>
      <c r="BJ1151">
        <v>8</v>
      </c>
      <c r="BK1151">
        <v>0</v>
      </c>
      <c r="BL1151">
        <v>0</v>
      </c>
      <c r="BM1151">
        <v>8</v>
      </c>
      <c r="BN1151">
        <v>8</v>
      </c>
      <c r="BO1151">
        <v>8</v>
      </c>
      <c r="BP1151">
        <v>8</v>
      </c>
      <c r="BQ1151" t="str">
        <f>"1:00 PM"</f>
        <v>1:00 PM</v>
      </c>
      <c r="BR1151" t="str">
        <f>"10:00 PM"</f>
        <v>10:00 PM</v>
      </c>
      <c r="BS1151" t="s">
        <v>120</v>
      </c>
      <c r="BT1151">
        <v>0</v>
      </c>
      <c r="BU1151">
        <v>0</v>
      </c>
      <c r="BV1151" t="s">
        <v>113</v>
      </c>
      <c r="BW1151">
        <v>0</v>
      </c>
      <c r="BX1151" t="s">
        <v>999</v>
      </c>
      <c r="BY1151" t="s">
        <v>11627</v>
      </c>
      <c r="CA1151" t="s">
        <v>11628</v>
      </c>
      <c r="CB1151" t="s">
        <v>234</v>
      </c>
      <c r="CC1151" s="3">
        <v>33165</v>
      </c>
      <c r="CD1151" t="s">
        <v>8278</v>
      </c>
      <c r="CE1151" t="s">
        <v>888</v>
      </c>
      <c r="CF1151" s="4">
        <v>8.69</v>
      </c>
      <c r="CG1151" s="4">
        <v>14.73</v>
      </c>
      <c r="CH1151" s="4">
        <v>0</v>
      </c>
      <c r="CI1151" s="4">
        <v>0</v>
      </c>
      <c r="CJ1151" t="s">
        <v>123</v>
      </c>
      <c r="CK1151" t="s">
        <v>1004</v>
      </c>
      <c r="CL1151" t="s">
        <v>11629</v>
      </c>
      <c r="CO1151" t="s">
        <v>124</v>
      </c>
      <c r="CP1151" t="s">
        <v>121</v>
      </c>
      <c r="CQ1151" t="s">
        <v>121</v>
      </c>
      <c r="CR1151" t="s">
        <v>113</v>
      </c>
      <c r="CS1151" t="s">
        <v>121</v>
      </c>
      <c r="CT1151" t="s">
        <v>121</v>
      </c>
      <c r="CU1151" t="s">
        <v>121</v>
      </c>
      <c r="CV1151" t="s">
        <v>5192</v>
      </c>
      <c r="CW1151" t="str">
        <f>"17722853398"</f>
        <v>17722853398</v>
      </c>
      <c r="CX1151" t="s">
        <v>11626</v>
      </c>
      <c r="CY1151" t="s">
        <v>124</v>
      </c>
      <c r="CZ1151" t="s">
        <v>126</v>
      </c>
      <c r="DA1151" t="s">
        <v>113</v>
      </c>
      <c r="DB1151" t="s">
        <v>121</v>
      </c>
      <c r="DC1151" t="s">
        <v>121</v>
      </c>
      <c r="DD1151" t="s">
        <v>113</v>
      </c>
    </row>
    <row r="1152" spans="1:113" ht="15" customHeight="1" x14ac:dyDescent="0.25">
      <c r="A1152" t="s">
        <v>10339</v>
      </c>
      <c r="B1152" t="s">
        <v>835</v>
      </c>
      <c r="C1152" s="1">
        <v>44172.788801620372</v>
      </c>
      <c r="D1152" s="1">
        <v>44186</v>
      </c>
      <c r="E1152" t="s">
        <v>113</v>
      </c>
      <c r="F1152" t="s">
        <v>10340</v>
      </c>
      <c r="G1152" t="s">
        <v>12786</v>
      </c>
      <c r="H1152" t="s">
        <v>131</v>
      </c>
      <c r="I1152">
        <v>5</v>
      </c>
      <c r="K1152" s="1">
        <v>44249</v>
      </c>
      <c r="L1152" s="1">
        <v>44549</v>
      </c>
      <c r="O1152" t="s">
        <v>132</v>
      </c>
      <c r="P1152" t="s">
        <v>10341</v>
      </c>
      <c r="R1152" t="s">
        <v>10342</v>
      </c>
      <c r="T1152" t="s">
        <v>10343</v>
      </c>
      <c r="U1152" t="s">
        <v>158</v>
      </c>
      <c r="V1152" s="3">
        <v>76258</v>
      </c>
      <c r="W1152" t="s">
        <v>117</v>
      </c>
      <c r="Y1152">
        <v>19406865853</v>
      </c>
      <c r="AA1152">
        <v>561730</v>
      </c>
      <c r="AB1152" t="s">
        <v>10344</v>
      </c>
      <c r="AC1152" t="s">
        <v>3835</v>
      </c>
      <c r="AD1152" t="s">
        <v>1245</v>
      </c>
      <c r="AE1152" t="s">
        <v>1363</v>
      </c>
      <c r="AF1152" t="s">
        <v>10342</v>
      </c>
      <c r="AH1152" t="s">
        <v>10343</v>
      </c>
      <c r="AI1152" t="s">
        <v>158</v>
      </c>
      <c r="AJ1152" s="3">
        <v>76258</v>
      </c>
      <c r="AK1152" t="s">
        <v>117</v>
      </c>
      <c r="AM1152">
        <v>19406865853</v>
      </c>
      <c r="AO1152" t="s">
        <v>10345</v>
      </c>
      <c r="BG1152" t="s">
        <v>158</v>
      </c>
      <c r="BH1152" s="1">
        <v>44171.791666666664</v>
      </c>
      <c r="BI1152">
        <v>40</v>
      </c>
      <c r="BJ1152">
        <v>0</v>
      </c>
      <c r="BK1152">
        <v>8</v>
      </c>
      <c r="BL1152">
        <v>8</v>
      </c>
      <c r="BM1152">
        <v>8</v>
      </c>
      <c r="BN1152">
        <v>8</v>
      </c>
      <c r="BO1152">
        <v>8</v>
      </c>
      <c r="BP1152">
        <v>0</v>
      </c>
      <c r="BQ1152" t="str">
        <f>"8:00 AM"</f>
        <v>8:00 AM</v>
      </c>
      <c r="BR1152" t="str">
        <f>"5:00 PM"</f>
        <v>5:00 PM</v>
      </c>
      <c r="BS1152" t="s">
        <v>120</v>
      </c>
      <c r="BT1152">
        <v>0</v>
      </c>
      <c r="BU1152">
        <v>0</v>
      </c>
      <c r="BV1152" t="s">
        <v>113</v>
      </c>
      <c r="BW1152">
        <v>0</v>
      </c>
      <c r="BX1152" s="2" t="s">
        <v>10346</v>
      </c>
      <c r="BY1152" t="s">
        <v>10342</v>
      </c>
      <c r="CA1152" t="s">
        <v>10343</v>
      </c>
      <c r="CB1152" t="s">
        <v>158</v>
      </c>
      <c r="CC1152" s="3">
        <v>76258</v>
      </c>
      <c r="CD1152" t="s">
        <v>1089</v>
      </c>
      <c r="CE1152" t="s">
        <v>1090</v>
      </c>
      <c r="CF1152" s="4">
        <v>15.23</v>
      </c>
      <c r="CG1152" s="4">
        <v>15.23</v>
      </c>
      <c r="CH1152" s="4">
        <v>22.85</v>
      </c>
      <c r="CI1152" s="4">
        <v>22.85</v>
      </c>
      <c r="CJ1152" t="s">
        <v>123</v>
      </c>
      <c r="CL1152" t="s">
        <v>10347</v>
      </c>
      <c r="CO1152" t="s">
        <v>124</v>
      </c>
      <c r="CP1152" t="s">
        <v>121</v>
      </c>
      <c r="CQ1152" t="s">
        <v>121</v>
      </c>
      <c r="CR1152" t="s">
        <v>121</v>
      </c>
      <c r="CS1152" t="s">
        <v>121</v>
      </c>
      <c r="CT1152" t="s">
        <v>121</v>
      </c>
      <c r="CU1152" t="s">
        <v>113</v>
      </c>
      <c r="CV1152" t="s">
        <v>120</v>
      </c>
      <c r="CW1152" t="str">
        <f>"19406865853"</f>
        <v>19406865853</v>
      </c>
      <c r="CX1152" t="s">
        <v>10345</v>
      </c>
      <c r="CY1152" t="s">
        <v>124</v>
      </c>
      <c r="CZ1152" t="s">
        <v>126</v>
      </c>
      <c r="DA1152" t="s">
        <v>113</v>
      </c>
      <c r="DB1152" t="s">
        <v>113</v>
      </c>
      <c r="DC1152" t="s">
        <v>121</v>
      </c>
      <c r="DD1152" t="s">
        <v>113</v>
      </c>
      <c r="DF1152" t="s">
        <v>127</v>
      </c>
    </row>
    <row r="1153" spans="1:113" ht="15" customHeight="1" x14ac:dyDescent="0.25">
      <c r="A1153" t="s">
        <v>8966</v>
      </c>
      <c r="B1153" t="s">
        <v>835</v>
      </c>
      <c r="C1153" s="1">
        <v>44175.482425925926</v>
      </c>
      <c r="D1153" s="1">
        <v>44188</v>
      </c>
      <c r="E1153" t="s">
        <v>113</v>
      </c>
      <c r="F1153" t="s">
        <v>984</v>
      </c>
      <c r="G1153" t="s">
        <v>12798</v>
      </c>
      <c r="H1153" t="s">
        <v>649</v>
      </c>
      <c r="I1153">
        <v>40</v>
      </c>
      <c r="K1153" s="1">
        <v>44265</v>
      </c>
      <c r="L1153" s="1">
        <v>44515</v>
      </c>
      <c r="O1153" t="s">
        <v>132</v>
      </c>
      <c r="P1153" t="s">
        <v>8967</v>
      </c>
      <c r="R1153" t="s">
        <v>8968</v>
      </c>
      <c r="T1153" t="s">
        <v>8969</v>
      </c>
      <c r="U1153" t="s">
        <v>1700</v>
      </c>
      <c r="V1153" s="3">
        <v>72058</v>
      </c>
      <c r="W1153" t="s">
        <v>117</v>
      </c>
      <c r="Y1153">
        <v>15012692588</v>
      </c>
      <c r="AA1153">
        <v>71399</v>
      </c>
      <c r="AB1153" t="s">
        <v>8970</v>
      </c>
      <c r="AC1153" t="s">
        <v>8971</v>
      </c>
      <c r="AE1153" t="s">
        <v>342</v>
      </c>
      <c r="AF1153" t="s">
        <v>8968</v>
      </c>
      <c r="AH1153" t="s">
        <v>8969</v>
      </c>
      <c r="AI1153" t="s">
        <v>1700</v>
      </c>
      <c r="AJ1153" s="3">
        <v>72058</v>
      </c>
      <c r="AK1153" t="s">
        <v>117</v>
      </c>
      <c r="AM1153">
        <v>15012692588</v>
      </c>
      <c r="AO1153" t="s">
        <v>8972</v>
      </c>
      <c r="AP1153" t="s">
        <v>239</v>
      </c>
      <c r="AQ1153" t="s">
        <v>991</v>
      </c>
      <c r="AR1153" t="s">
        <v>992</v>
      </c>
      <c r="AS1153" t="s">
        <v>993</v>
      </c>
      <c r="AT1153" t="s">
        <v>994</v>
      </c>
      <c r="AU1153" t="s">
        <v>995</v>
      </c>
      <c r="AV1153" t="s">
        <v>996</v>
      </c>
      <c r="AW1153" t="s">
        <v>158</v>
      </c>
      <c r="AX1153" s="3">
        <v>78550</v>
      </c>
      <c r="AY1153" t="s">
        <v>117</v>
      </c>
      <c r="AZ1153" t="s">
        <v>124</v>
      </c>
      <c r="BA1153">
        <v>19564408720</v>
      </c>
      <c r="BB1153">
        <v>0</v>
      </c>
      <c r="BC1153" t="s">
        <v>1143</v>
      </c>
      <c r="BD1153" t="s">
        <v>998</v>
      </c>
      <c r="BG1153" t="s">
        <v>1700</v>
      </c>
      <c r="BH1153" s="1">
        <v>44174.791666666664</v>
      </c>
      <c r="BI1153">
        <v>40</v>
      </c>
      <c r="BJ1153">
        <v>8</v>
      </c>
      <c r="BK1153">
        <v>0</v>
      </c>
      <c r="BL1153">
        <v>0</v>
      </c>
      <c r="BM1153">
        <v>8</v>
      </c>
      <c r="BN1153">
        <v>8</v>
      </c>
      <c r="BO1153">
        <v>8</v>
      </c>
      <c r="BP1153">
        <v>8</v>
      </c>
      <c r="BQ1153" t="str">
        <f>"1:00 PM"</f>
        <v>1:00 PM</v>
      </c>
      <c r="BR1153" t="str">
        <f>"10:00 PM"</f>
        <v>10:00 PM</v>
      </c>
      <c r="BS1153" t="s">
        <v>120</v>
      </c>
      <c r="BT1153">
        <v>0</v>
      </c>
      <c r="BU1153">
        <v>0</v>
      </c>
      <c r="BV1153" t="s">
        <v>113</v>
      </c>
      <c r="BW1153">
        <v>0</v>
      </c>
      <c r="BX1153" t="s">
        <v>999</v>
      </c>
      <c r="BY1153" t="s">
        <v>8968</v>
      </c>
      <c r="CA1153" t="s">
        <v>8969</v>
      </c>
      <c r="CB1153" t="s">
        <v>1700</v>
      </c>
      <c r="CC1153" s="3">
        <v>72058</v>
      </c>
      <c r="CD1153" t="s">
        <v>8973</v>
      </c>
      <c r="CE1153" t="s">
        <v>3551</v>
      </c>
      <c r="CF1153" s="4">
        <v>9.25</v>
      </c>
      <c r="CG1153" s="4">
        <v>11.94</v>
      </c>
      <c r="CJ1153" t="s">
        <v>123</v>
      </c>
      <c r="CK1153" t="s">
        <v>1004</v>
      </c>
      <c r="CL1153" t="s">
        <v>8974</v>
      </c>
      <c r="CO1153" t="s">
        <v>124</v>
      </c>
      <c r="CP1153" t="s">
        <v>121</v>
      </c>
      <c r="CQ1153" t="s">
        <v>121</v>
      </c>
      <c r="CR1153" t="s">
        <v>113</v>
      </c>
      <c r="CS1153" t="s">
        <v>121</v>
      </c>
      <c r="CT1153" t="s">
        <v>121</v>
      </c>
      <c r="CU1153" t="s">
        <v>121</v>
      </c>
      <c r="CV1153" t="s">
        <v>8975</v>
      </c>
      <c r="CW1153" t="str">
        <f>"15012692588"</f>
        <v>15012692588</v>
      </c>
      <c r="CX1153" t="s">
        <v>8972</v>
      </c>
      <c r="CY1153" t="s">
        <v>124</v>
      </c>
      <c r="CZ1153" t="s">
        <v>126</v>
      </c>
      <c r="DA1153" t="s">
        <v>113</v>
      </c>
      <c r="DB1153" t="s">
        <v>121</v>
      </c>
      <c r="DC1153" t="s">
        <v>121</v>
      </c>
      <c r="DD1153" t="s">
        <v>113</v>
      </c>
    </row>
    <row r="1154" spans="1:113" ht="15" customHeight="1" x14ac:dyDescent="0.25">
      <c r="A1154" t="s">
        <v>10331</v>
      </c>
      <c r="B1154" t="s">
        <v>835</v>
      </c>
      <c r="C1154" s="1">
        <v>44175.526621180557</v>
      </c>
      <c r="D1154" s="1">
        <v>44188</v>
      </c>
      <c r="E1154" t="s">
        <v>113</v>
      </c>
      <c r="F1154" t="s">
        <v>984</v>
      </c>
      <c r="G1154" t="s">
        <v>12798</v>
      </c>
      <c r="H1154" t="s">
        <v>649</v>
      </c>
      <c r="I1154">
        <v>15</v>
      </c>
      <c r="K1154" s="1">
        <v>44265</v>
      </c>
      <c r="L1154" s="1">
        <v>44500</v>
      </c>
      <c r="O1154" t="s">
        <v>132</v>
      </c>
      <c r="P1154" t="s">
        <v>10332</v>
      </c>
      <c r="Q1154" t="s">
        <v>124</v>
      </c>
      <c r="R1154" t="s">
        <v>10333</v>
      </c>
      <c r="S1154" t="s">
        <v>10334</v>
      </c>
      <c r="T1154" t="s">
        <v>10335</v>
      </c>
      <c r="U1154" t="s">
        <v>591</v>
      </c>
      <c r="V1154" s="3">
        <v>29546</v>
      </c>
      <c r="W1154" t="s">
        <v>117</v>
      </c>
      <c r="X1154" t="s">
        <v>124</v>
      </c>
      <c r="Y1154">
        <v>18439923277</v>
      </c>
      <c r="Z1154">
        <v>0</v>
      </c>
      <c r="AA1154">
        <v>71399</v>
      </c>
      <c r="AB1154" t="s">
        <v>3677</v>
      </c>
      <c r="AC1154" t="s">
        <v>5314</v>
      </c>
      <c r="AD1154" t="s">
        <v>124</v>
      </c>
      <c r="AE1154" t="s">
        <v>1858</v>
      </c>
      <c r="AF1154" t="s">
        <v>10333</v>
      </c>
      <c r="AG1154" t="s">
        <v>10334</v>
      </c>
      <c r="AH1154" t="s">
        <v>10335</v>
      </c>
      <c r="AI1154" t="s">
        <v>591</v>
      </c>
      <c r="AJ1154" s="3">
        <v>29546</v>
      </c>
      <c r="AK1154" t="s">
        <v>117</v>
      </c>
      <c r="AM1154">
        <v>18439923277</v>
      </c>
      <c r="AN1154">
        <v>0</v>
      </c>
      <c r="AO1154" t="s">
        <v>10336</v>
      </c>
      <c r="AP1154" t="s">
        <v>239</v>
      </c>
      <c r="AQ1154" t="s">
        <v>991</v>
      </c>
      <c r="AR1154" t="s">
        <v>992</v>
      </c>
      <c r="AS1154" t="s">
        <v>993</v>
      </c>
      <c r="AT1154" t="s">
        <v>994</v>
      </c>
      <c r="AU1154" t="s">
        <v>995</v>
      </c>
      <c r="AV1154" t="s">
        <v>996</v>
      </c>
      <c r="AW1154" t="s">
        <v>158</v>
      </c>
      <c r="AX1154" s="3">
        <v>78550</v>
      </c>
      <c r="AY1154" t="s">
        <v>117</v>
      </c>
      <c r="AZ1154" t="s">
        <v>124</v>
      </c>
      <c r="BA1154">
        <v>19564408720</v>
      </c>
      <c r="BB1154">
        <v>0</v>
      </c>
      <c r="BC1154" t="s">
        <v>1143</v>
      </c>
      <c r="BD1154" t="s">
        <v>998</v>
      </c>
      <c r="BG1154" t="s">
        <v>591</v>
      </c>
      <c r="BH1154" s="1">
        <v>44174.791666666664</v>
      </c>
      <c r="BI1154">
        <v>40</v>
      </c>
      <c r="BJ1154">
        <v>8</v>
      </c>
      <c r="BK1154">
        <v>0</v>
      </c>
      <c r="BL1154">
        <v>0</v>
      </c>
      <c r="BM1154">
        <v>8</v>
      </c>
      <c r="BN1154">
        <v>8</v>
      </c>
      <c r="BO1154">
        <v>8</v>
      </c>
      <c r="BP1154">
        <v>8</v>
      </c>
      <c r="BQ1154" t="str">
        <f>"1:00 PM"</f>
        <v>1:00 PM</v>
      </c>
      <c r="BR1154" t="str">
        <f>"10:00 PM"</f>
        <v>10:00 PM</v>
      </c>
      <c r="BS1154" t="s">
        <v>120</v>
      </c>
      <c r="BT1154">
        <v>0</v>
      </c>
      <c r="BU1154">
        <v>0</v>
      </c>
      <c r="BV1154" t="s">
        <v>113</v>
      </c>
      <c r="BW1154">
        <v>0</v>
      </c>
      <c r="BX1154" t="s">
        <v>999</v>
      </c>
      <c r="BY1154" t="s">
        <v>10333</v>
      </c>
      <c r="CA1154" t="s">
        <v>10335</v>
      </c>
      <c r="CB1154" t="s">
        <v>591</v>
      </c>
      <c r="CC1154" s="3">
        <v>29546</v>
      </c>
      <c r="CD1154" t="s">
        <v>188</v>
      </c>
      <c r="CE1154" t="s">
        <v>602</v>
      </c>
      <c r="CF1154" s="4">
        <v>9.09</v>
      </c>
      <c r="CG1154" s="4">
        <v>11.87</v>
      </c>
      <c r="CJ1154" t="s">
        <v>123</v>
      </c>
      <c r="CK1154" t="s">
        <v>1004</v>
      </c>
      <c r="CL1154" t="s">
        <v>10337</v>
      </c>
      <c r="CO1154" t="s">
        <v>124</v>
      </c>
      <c r="CP1154" t="s">
        <v>121</v>
      </c>
      <c r="CQ1154" t="s">
        <v>121</v>
      </c>
      <c r="CR1154" t="s">
        <v>113</v>
      </c>
      <c r="CS1154" t="s">
        <v>121</v>
      </c>
      <c r="CT1154" t="s">
        <v>121</v>
      </c>
      <c r="CU1154" t="s">
        <v>121</v>
      </c>
      <c r="CV1154" t="s">
        <v>1434</v>
      </c>
      <c r="CW1154" t="str">
        <f>"18439923277"</f>
        <v>18439923277</v>
      </c>
      <c r="CX1154" t="s">
        <v>10338</v>
      </c>
      <c r="CY1154" t="s">
        <v>124</v>
      </c>
      <c r="CZ1154" t="s">
        <v>126</v>
      </c>
      <c r="DA1154" t="s">
        <v>113</v>
      </c>
      <c r="DB1154" t="s">
        <v>121</v>
      </c>
      <c r="DC1154" t="s">
        <v>121</v>
      </c>
      <c r="DD1154" t="s">
        <v>113</v>
      </c>
    </row>
    <row r="1155" spans="1:113" ht="15" customHeight="1" x14ac:dyDescent="0.25">
      <c r="A1155" t="s">
        <v>8165</v>
      </c>
      <c r="B1155" t="s">
        <v>129</v>
      </c>
      <c r="C1155" s="1">
        <v>44177.666574189818</v>
      </c>
      <c r="D1155" s="1">
        <v>44195</v>
      </c>
      <c r="E1155" t="s">
        <v>121</v>
      </c>
      <c r="F1155" t="s">
        <v>3908</v>
      </c>
      <c r="G1155" t="s">
        <v>12786</v>
      </c>
      <c r="H1155" t="s">
        <v>131</v>
      </c>
      <c r="I1155">
        <v>6</v>
      </c>
      <c r="J1155">
        <v>6</v>
      </c>
      <c r="K1155" s="1">
        <v>44267</v>
      </c>
      <c r="L1155" s="1">
        <v>44542</v>
      </c>
      <c r="M1155" s="1">
        <v>44267</v>
      </c>
      <c r="N1155" s="1">
        <v>44542</v>
      </c>
      <c r="O1155" t="s">
        <v>132</v>
      </c>
      <c r="P1155" t="s">
        <v>8166</v>
      </c>
      <c r="R1155" t="s">
        <v>8167</v>
      </c>
      <c r="T1155" t="s">
        <v>8168</v>
      </c>
      <c r="U1155" t="s">
        <v>750</v>
      </c>
      <c r="V1155" s="3">
        <v>43207</v>
      </c>
      <c r="W1155" t="s">
        <v>117</v>
      </c>
      <c r="Y1155">
        <v>16144430360</v>
      </c>
      <c r="AA1155">
        <v>56173</v>
      </c>
      <c r="AB1155" t="s">
        <v>8169</v>
      </c>
      <c r="AC1155" t="s">
        <v>8170</v>
      </c>
      <c r="AD1155" t="s">
        <v>5213</v>
      </c>
      <c r="AE1155" t="s">
        <v>161</v>
      </c>
      <c r="AF1155" t="s">
        <v>8167</v>
      </c>
      <c r="AH1155" t="s">
        <v>1620</v>
      </c>
      <c r="AI1155" t="s">
        <v>750</v>
      </c>
      <c r="AJ1155" s="3">
        <v>43207</v>
      </c>
      <c r="AK1155" t="s">
        <v>117</v>
      </c>
      <c r="AM1155">
        <v>16144430360</v>
      </c>
      <c r="AO1155" t="s">
        <v>124</v>
      </c>
      <c r="AP1155" t="s">
        <v>239</v>
      </c>
      <c r="AQ1155" t="s">
        <v>756</v>
      </c>
      <c r="AR1155" t="s">
        <v>757</v>
      </c>
      <c r="AT1155" t="s">
        <v>3910</v>
      </c>
      <c r="AU1155" t="s">
        <v>3911</v>
      </c>
      <c r="AV1155" t="s">
        <v>1786</v>
      </c>
      <c r="AW1155" t="s">
        <v>610</v>
      </c>
      <c r="AX1155" s="3">
        <v>22949</v>
      </c>
      <c r="AY1155" t="s">
        <v>117</v>
      </c>
      <c r="BA1155">
        <v>14342634300</v>
      </c>
      <c r="BC1155" t="s">
        <v>4242</v>
      </c>
      <c r="BD1155" t="s">
        <v>762</v>
      </c>
      <c r="BG1155" t="s">
        <v>750</v>
      </c>
      <c r="BH1155" s="1">
        <v>44176.791666666664</v>
      </c>
      <c r="BI1155">
        <v>40</v>
      </c>
      <c r="BJ1155">
        <v>0</v>
      </c>
      <c r="BK1155">
        <v>8</v>
      </c>
      <c r="BL1155">
        <v>8</v>
      </c>
      <c r="BM1155">
        <v>8</v>
      </c>
      <c r="BN1155">
        <v>8</v>
      </c>
      <c r="BO1155">
        <v>8</v>
      </c>
      <c r="BP1155">
        <v>0</v>
      </c>
      <c r="BQ1155" t="str">
        <f>"8:00 AM"</f>
        <v>8:00 AM</v>
      </c>
      <c r="BR1155" t="str">
        <f>"4:30 PM"</f>
        <v>4:30 PM</v>
      </c>
      <c r="BS1155" t="s">
        <v>120</v>
      </c>
      <c r="BT1155">
        <v>0</v>
      </c>
      <c r="BU1155">
        <v>3</v>
      </c>
      <c r="BV1155" t="s">
        <v>113</v>
      </c>
      <c r="BW1155">
        <v>0</v>
      </c>
      <c r="BX1155" t="s">
        <v>977</v>
      </c>
      <c r="BY1155" t="s">
        <v>8171</v>
      </c>
      <c r="CA1155" t="s">
        <v>1620</v>
      </c>
      <c r="CB1155" t="s">
        <v>750</v>
      </c>
      <c r="CC1155" s="3">
        <v>43207</v>
      </c>
      <c r="CD1155" t="s">
        <v>3798</v>
      </c>
      <c r="CE1155" t="s">
        <v>3581</v>
      </c>
      <c r="CF1155" s="4">
        <v>15.18</v>
      </c>
      <c r="CH1155" s="4">
        <v>22.77</v>
      </c>
      <c r="CJ1155" t="s">
        <v>123</v>
      </c>
      <c r="CK1155" t="s">
        <v>1745</v>
      </c>
      <c r="CL1155" t="s">
        <v>8172</v>
      </c>
      <c r="CO1155" t="s">
        <v>124</v>
      </c>
      <c r="CP1155" t="s">
        <v>121</v>
      </c>
      <c r="CQ1155" t="s">
        <v>121</v>
      </c>
      <c r="CR1155" t="s">
        <v>121</v>
      </c>
      <c r="CS1155" t="s">
        <v>113</v>
      </c>
      <c r="CT1155" t="s">
        <v>121</v>
      </c>
      <c r="CU1155" t="s">
        <v>121</v>
      </c>
      <c r="CV1155" t="s">
        <v>8173</v>
      </c>
      <c r="CW1155" t="str">
        <f>"N/A"</f>
        <v>N/A</v>
      </c>
      <c r="CX1155" t="s">
        <v>8174</v>
      </c>
      <c r="CY1155" t="s">
        <v>771</v>
      </c>
      <c r="CZ1155" t="s">
        <v>126</v>
      </c>
      <c r="DA1155" t="s">
        <v>113</v>
      </c>
      <c r="DB1155" t="s">
        <v>121</v>
      </c>
      <c r="DC1155" t="s">
        <v>121</v>
      </c>
      <c r="DD1155" t="s">
        <v>113</v>
      </c>
      <c r="DE1155" t="s">
        <v>4249</v>
      </c>
      <c r="DF1155" t="s">
        <v>2662</v>
      </c>
      <c r="DG1155" t="s">
        <v>1459</v>
      </c>
      <c r="DH1155" t="s">
        <v>762</v>
      </c>
      <c r="DI1155" t="s">
        <v>4242</v>
      </c>
    </row>
    <row r="1156" spans="1:113" ht="15" customHeight="1" x14ac:dyDescent="0.25">
      <c r="A1156" t="s">
        <v>10948</v>
      </c>
      <c r="B1156" t="s">
        <v>835</v>
      </c>
      <c r="C1156" s="1">
        <v>44179.349927546296</v>
      </c>
      <c r="D1156" s="1">
        <v>44188</v>
      </c>
      <c r="E1156" t="s">
        <v>113</v>
      </c>
      <c r="F1156" t="s">
        <v>984</v>
      </c>
      <c r="G1156" t="s">
        <v>12798</v>
      </c>
      <c r="H1156" t="s">
        <v>649</v>
      </c>
      <c r="I1156">
        <v>30</v>
      </c>
      <c r="K1156" s="1">
        <v>44269</v>
      </c>
      <c r="L1156" s="1">
        <v>44503</v>
      </c>
      <c r="O1156" t="s">
        <v>132</v>
      </c>
      <c r="P1156" t="s">
        <v>10949</v>
      </c>
      <c r="R1156" t="s">
        <v>10950</v>
      </c>
      <c r="S1156" t="s">
        <v>10951</v>
      </c>
      <c r="T1156" t="s">
        <v>10952</v>
      </c>
      <c r="U1156" t="s">
        <v>339</v>
      </c>
      <c r="V1156" s="3">
        <v>28411</v>
      </c>
      <c r="W1156" t="s">
        <v>117</v>
      </c>
      <c r="Y1156">
        <v>15853032618</v>
      </c>
      <c r="AA1156">
        <v>71399</v>
      </c>
      <c r="AB1156" t="s">
        <v>4299</v>
      </c>
      <c r="AC1156" t="s">
        <v>1857</v>
      </c>
      <c r="AD1156" t="s">
        <v>4010</v>
      </c>
      <c r="AE1156" t="s">
        <v>161</v>
      </c>
      <c r="AF1156" t="s">
        <v>10950</v>
      </c>
      <c r="AG1156" t="s">
        <v>10951</v>
      </c>
      <c r="AH1156" t="s">
        <v>10952</v>
      </c>
      <c r="AI1156" t="s">
        <v>339</v>
      </c>
      <c r="AJ1156" s="3">
        <v>28411</v>
      </c>
      <c r="AK1156" t="s">
        <v>117</v>
      </c>
      <c r="AM1156">
        <v>15853032618</v>
      </c>
      <c r="AO1156" t="s">
        <v>10953</v>
      </c>
      <c r="AP1156" t="s">
        <v>239</v>
      </c>
      <c r="AQ1156" t="s">
        <v>991</v>
      </c>
      <c r="AR1156" t="s">
        <v>992</v>
      </c>
      <c r="AS1156" t="s">
        <v>993</v>
      </c>
      <c r="AT1156" t="s">
        <v>994</v>
      </c>
      <c r="AU1156" t="s">
        <v>995</v>
      </c>
      <c r="AV1156" t="s">
        <v>996</v>
      </c>
      <c r="AW1156" t="s">
        <v>158</v>
      </c>
      <c r="AX1156" s="3">
        <v>78550</v>
      </c>
      <c r="AY1156" t="s">
        <v>117</v>
      </c>
      <c r="AZ1156" t="s">
        <v>124</v>
      </c>
      <c r="BA1156">
        <v>19564408720</v>
      </c>
      <c r="BB1156">
        <v>0</v>
      </c>
      <c r="BC1156" t="s">
        <v>1143</v>
      </c>
      <c r="BD1156" t="s">
        <v>998</v>
      </c>
      <c r="BG1156" t="s">
        <v>339</v>
      </c>
      <c r="BH1156" s="1">
        <v>44178.791666666664</v>
      </c>
      <c r="BI1156">
        <v>40</v>
      </c>
      <c r="BJ1156">
        <v>8</v>
      </c>
      <c r="BK1156">
        <v>0</v>
      </c>
      <c r="BL1156">
        <v>0</v>
      </c>
      <c r="BM1156">
        <v>8</v>
      </c>
      <c r="BN1156">
        <v>8</v>
      </c>
      <c r="BO1156">
        <v>8</v>
      </c>
      <c r="BP1156">
        <v>8</v>
      </c>
      <c r="BQ1156" t="str">
        <f>"1:00 PM"</f>
        <v>1:00 PM</v>
      </c>
      <c r="BR1156" t="str">
        <f>"10:00 PM"</f>
        <v>10:00 PM</v>
      </c>
      <c r="BS1156" t="s">
        <v>120</v>
      </c>
      <c r="BT1156">
        <v>0</v>
      </c>
      <c r="BU1156">
        <v>0</v>
      </c>
      <c r="BV1156" t="s">
        <v>113</v>
      </c>
      <c r="BW1156">
        <v>0</v>
      </c>
      <c r="BX1156" t="s">
        <v>999</v>
      </c>
      <c r="BY1156" t="s">
        <v>10950</v>
      </c>
      <c r="CA1156" t="s">
        <v>10952</v>
      </c>
      <c r="CB1156" t="s">
        <v>339</v>
      </c>
      <c r="CC1156" s="3">
        <v>28411</v>
      </c>
      <c r="CD1156" t="s">
        <v>10954</v>
      </c>
      <c r="CE1156" t="s">
        <v>10955</v>
      </c>
      <c r="CF1156" s="4">
        <v>8.61</v>
      </c>
      <c r="CG1156" s="4">
        <v>13.35</v>
      </c>
      <c r="CJ1156" t="s">
        <v>123</v>
      </c>
      <c r="CK1156" t="s">
        <v>1004</v>
      </c>
      <c r="CL1156" t="s">
        <v>10956</v>
      </c>
      <c r="CO1156" t="s">
        <v>124</v>
      </c>
      <c r="CP1156" t="s">
        <v>121</v>
      </c>
      <c r="CQ1156" t="s">
        <v>121</v>
      </c>
      <c r="CR1156" t="s">
        <v>113</v>
      </c>
      <c r="CS1156" t="s">
        <v>121</v>
      </c>
      <c r="CT1156" t="s">
        <v>121</v>
      </c>
      <c r="CU1156" t="s">
        <v>121</v>
      </c>
      <c r="CV1156" t="s">
        <v>10957</v>
      </c>
      <c r="CW1156" t="str">
        <f>"15853032618"</f>
        <v>15853032618</v>
      </c>
      <c r="CX1156" t="s">
        <v>10953</v>
      </c>
      <c r="CY1156" t="s">
        <v>124</v>
      </c>
      <c r="CZ1156" t="s">
        <v>126</v>
      </c>
      <c r="DA1156" t="s">
        <v>113</v>
      </c>
      <c r="DB1156" t="s">
        <v>121</v>
      </c>
      <c r="DC1156" t="s">
        <v>121</v>
      </c>
      <c r="DD1156" t="s">
        <v>113</v>
      </c>
    </row>
    <row r="1157" spans="1:113" ht="15" customHeight="1" x14ac:dyDescent="0.25">
      <c r="A1157" t="s">
        <v>11616</v>
      </c>
      <c r="B1157" t="s">
        <v>835</v>
      </c>
      <c r="C1157" s="1">
        <v>44180.339239583336</v>
      </c>
      <c r="D1157" s="1">
        <v>44188</v>
      </c>
      <c r="E1157" t="s">
        <v>113</v>
      </c>
      <c r="F1157" t="s">
        <v>984</v>
      </c>
      <c r="G1157" t="s">
        <v>12798</v>
      </c>
      <c r="H1157" t="s">
        <v>649</v>
      </c>
      <c r="I1157">
        <v>33</v>
      </c>
      <c r="K1157" s="1">
        <v>44270</v>
      </c>
      <c r="L1157" s="1">
        <v>44494</v>
      </c>
      <c r="O1157" t="s">
        <v>132</v>
      </c>
      <c r="P1157" t="s">
        <v>11617</v>
      </c>
      <c r="R1157" t="s">
        <v>10199</v>
      </c>
      <c r="T1157" t="s">
        <v>10200</v>
      </c>
      <c r="U1157" t="s">
        <v>1933</v>
      </c>
      <c r="V1157" s="3">
        <v>62264</v>
      </c>
      <c r="W1157" t="s">
        <v>117</v>
      </c>
      <c r="Y1157">
        <v>16184071945</v>
      </c>
      <c r="AA1157">
        <v>71399</v>
      </c>
      <c r="AB1157" t="s">
        <v>10197</v>
      </c>
      <c r="AC1157" t="s">
        <v>9243</v>
      </c>
      <c r="AE1157" t="s">
        <v>263</v>
      </c>
      <c r="AF1157" t="s">
        <v>10199</v>
      </c>
      <c r="AH1157" t="s">
        <v>10200</v>
      </c>
      <c r="AI1157" t="s">
        <v>1933</v>
      </c>
      <c r="AJ1157" s="3">
        <v>62264</v>
      </c>
      <c r="AK1157" t="s">
        <v>117</v>
      </c>
      <c r="AM1157">
        <v>16184071945</v>
      </c>
      <c r="AO1157" t="s">
        <v>11618</v>
      </c>
      <c r="AP1157" t="s">
        <v>239</v>
      </c>
      <c r="AQ1157" t="s">
        <v>991</v>
      </c>
      <c r="AR1157" t="s">
        <v>992</v>
      </c>
      <c r="AS1157" t="s">
        <v>993</v>
      </c>
      <c r="AT1157" t="s">
        <v>994</v>
      </c>
      <c r="AU1157" t="s">
        <v>995</v>
      </c>
      <c r="AV1157" t="s">
        <v>996</v>
      </c>
      <c r="AW1157" t="s">
        <v>158</v>
      </c>
      <c r="AX1157" s="3">
        <v>78550</v>
      </c>
      <c r="AY1157" t="s">
        <v>117</v>
      </c>
      <c r="AZ1157" t="s">
        <v>124</v>
      </c>
      <c r="BA1157">
        <v>19564408720</v>
      </c>
      <c r="BB1157">
        <v>0</v>
      </c>
      <c r="BC1157" t="s">
        <v>1143</v>
      </c>
      <c r="BD1157" t="s">
        <v>998</v>
      </c>
      <c r="BG1157" t="s">
        <v>1933</v>
      </c>
      <c r="BH1157" s="1">
        <v>44179.791666666664</v>
      </c>
      <c r="BI1157">
        <v>40</v>
      </c>
      <c r="BJ1157">
        <v>8</v>
      </c>
      <c r="BK1157">
        <v>0</v>
      </c>
      <c r="BL1157">
        <v>0</v>
      </c>
      <c r="BM1157">
        <v>8</v>
      </c>
      <c r="BN1157">
        <v>8</v>
      </c>
      <c r="BO1157">
        <v>8</v>
      </c>
      <c r="BP1157">
        <v>8</v>
      </c>
      <c r="BQ1157" t="str">
        <f>"1:00 PM"</f>
        <v>1:00 PM</v>
      </c>
      <c r="BR1157" t="str">
        <f>"10:00 PM"</f>
        <v>10:00 PM</v>
      </c>
      <c r="BS1157" t="s">
        <v>120</v>
      </c>
      <c r="BT1157">
        <v>0</v>
      </c>
      <c r="BU1157">
        <v>0</v>
      </c>
      <c r="BV1157" t="s">
        <v>113</v>
      </c>
      <c r="BW1157">
        <v>0</v>
      </c>
      <c r="BX1157" t="s">
        <v>999</v>
      </c>
      <c r="BY1157" t="s">
        <v>10199</v>
      </c>
      <c r="CA1157" t="s">
        <v>10200</v>
      </c>
      <c r="CB1157" t="s">
        <v>1933</v>
      </c>
      <c r="CC1157" s="3">
        <v>62264</v>
      </c>
      <c r="CD1157" t="s">
        <v>4874</v>
      </c>
      <c r="CE1157" t="s">
        <v>1056</v>
      </c>
      <c r="CF1157" s="4">
        <v>9.85</v>
      </c>
      <c r="CG1157" s="4">
        <v>13.23</v>
      </c>
      <c r="CJ1157" t="s">
        <v>123</v>
      </c>
      <c r="CK1157" t="s">
        <v>1004</v>
      </c>
      <c r="CL1157" t="s">
        <v>11619</v>
      </c>
      <c r="CO1157" t="s">
        <v>124</v>
      </c>
      <c r="CP1157" t="s">
        <v>121</v>
      </c>
      <c r="CQ1157" t="s">
        <v>121</v>
      </c>
      <c r="CR1157" t="s">
        <v>113</v>
      </c>
      <c r="CS1157" t="s">
        <v>121</v>
      </c>
      <c r="CT1157" t="s">
        <v>121</v>
      </c>
      <c r="CU1157" t="s">
        <v>121</v>
      </c>
      <c r="CV1157" t="s">
        <v>11620</v>
      </c>
      <c r="CW1157" t="str">
        <f>"16189783322"</f>
        <v>16189783322</v>
      </c>
      <c r="CX1157" t="s">
        <v>11618</v>
      </c>
      <c r="CY1157" t="s">
        <v>124</v>
      </c>
      <c r="CZ1157" t="s">
        <v>126</v>
      </c>
      <c r="DA1157" t="s">
        <v>113</v>
      </c>
      <c r="DB1157" t="s">
        <v>121</v>
      </c>
      <c r="DC1157" t="s">
        <v>121</v>
      </c>
      <c r="DD1157" t="s">
        <v>113</v>
      </c>
    </row>
    <row r="1158" spans="1:113" ht="15" customHeight="1" x14ac:dyDescent="0.25">
      <c r="A1158" t="s">
        <v>1820</v>
      </c>
      <c r="B1158" t="s">
        <v>835</v>
      </c>
      <c r="C1158" s="1">
        <v>44183.691763541668</v>
      </c>
      <c r="D1158" s="1">
        <v>44183</v>
      </c>
      <c r="E1158" t="s">
        <v>113</v>
      </c>
      <c r="F1158" t="s">
        <v>1821</v>
      </c>
      <c r="G1158" t="s">
        <v>12786</v>
      </c>
      <c r="H1158" t="s">
        <v>131</v>
      </c>
      <c r="I1158">
        <v>15</v>
      </c>
      <c r="K1158" s="1">
        <v>44273</v>
      </c>
      <c r="L1158" s="1">
        <v>44545</v>
      </c>
      <c r="O1158" t="s">
        <v>132</v>
      </c>
      <c r="P1158" t="s">
        <v>1822</v>
      </c>
      <c r="Q1158" t="s">
        <v>124</v>
      </c>
      <c r="R1158" t="s">
        <v>1823</v>
      </c>
      <c r="T1158" t="s">
        <v>1824</v>
      </c>
      <c r="U1158" t="s">
        <v>1825</v>
      </c>
      <c r="V1158" s="3">
        <v>48320</v>
      </c>
      <c r="W1158" t="s">
        <v>117</v>
      </c>
      <c r="X1158" t="s">
        <v>1826</v>
      </c>
      <c r="Y1158">
        <v>12484095000</v>
      </c>
      <c r="AA1158">
        <v>561730</v>
      </c>
      <c r="AB1158" t="s">
        <v>1827</v>
      </c>
      <c r="AC1158" t="s">
        <v>1715</v>
      </c>
      <c r="AE1158" t="s">
        <v>1363</v>
      </c>
      <c r="AF1158" t="s">
        <v>1823</v>
      </c>
      <c r="AH1158" t="s">
        <v>1824</v>
      </c>
      <c r="AI1158" t="s">
        <v>1825</v>
      </c>
      <c r="AJ1158" s="3">
        <v>48320</v>
      </c>
      <c r="AK1158" t="s">
        <v>117</v>
      </c>
      <c r="AM1158">
        <v>12484095000</v>
      </c>
      <c r="AO1158" t="s">
        <v>1828</v>
      </c>
      <c r="AP1158" t="s">
        <v>141</v>
      </c>
      <c r="AQ1158" t="s">
        <v>1829</v>
      </c>
      <c r="AR1158" t="s">
        <v>1830</v>
      </c>
      <c r="AS1158" t="s">
        <v>1831</v>
      </c>
      <c r="AT1158" t="s">
        <v>1832</v>
      </c>
      <c r="AU1158" t="s">
        <v>1833</v>
      </c>
      <c r="AV1158" t="s">
        <v>1834</v>
      </c>
      <c r="AW1158" t="s">
        <v>1825</v>
      </c>
      <c r="AX1158" s="3">
        <v>48076</v>
      </c>
      <c r="AY1158" t="s">
        <v>117</v>
      </c>
      <c r="AZ1158" t="s">
        <v>124</v>
      </c>
      <c r="BA1158">
        <v>12482239883</v>
      </c>
      <c r="BC1158" t="s">
        <v>1835</v>
      </c>
      <c r="BD1158" t="s">
        <v>1836</v>
      </c>
      <c r="BE1158" t="s">
        <v>1825</v>
      </c>
      <c r="BF1158" t="s">
        <v>1837</v>
      </c>
      <c r="BG1158" t="s">
        <v>1825</v>
      </c>
      <c r="BH1158" s="1">
        <v>44181.791666666664</v>
      </c>
      <c r="BI1158">
        <v>48</v>
      </c>
      <c r="BJ1158">
        <v>0</v>
      </c>
      <c r="BK1158">
        <v>8</v>
      </c>
      <c r="BL1158">
        <v>8</v>
      </c>
      <c r="BM1158">
        <v>8</v>
      </c>
      <c r="BN1158">
        <v>8</v>
      </c>
      <c r="BO1158">
        <v>8</v>
      </c>
      <c r="BP1158">
        <v>8</v>
      </c>
      <c r="BQ1158" t="str">
        <f>"8:00 AM"</f>
        <v>8:00 AM</v>
      </c>
      <c r="BR1158" t="str">
        <f>"5:00 PM"</f>
        <v>5:00 PM</v>
      </c>
      <c r="BS1158" t="s">
        <v>120</v>
      </c>
      <c r="BT1158">
        <v>0</v>
      </c>
      <c r="BU1158">
        <v>0</v>
      </c>
      <c r="BV1158" t="s">
        <v>113</v>
      </c>
      <c r="BW1158">
        <v>0</v>
      </c>
      <c r="BX1158" t="s">
        <v>124</v>
      </c>
      <c r="BY1158" t="s">
        <v>1823</v>
      </c>
      <c r="CA1158" t="s">
        <v>1824</v>
      </c>
      <c r="CB1158" t="s">
        <v>1825</v>
      </c>
      <c r="CC1158" s="3">
        <v>48320</v>
      </c>
      <c r="CD1158" t="s">
        <v>1838</v>
      </c>
      <c r="CE1158" t="s">
        <v>1839</v>
      </c>
      <c r="CF1158" s="4">
        <v>15.08</v>
      </c>
      <c r="CG1158" s="4">
        <v>15.08</v>
      </c>
      <c r="CH1158" s="4">
        <v>22.62</v>
      </c>
      <c r="CI1158" s="4">
        <v>22.62</v>
      </c>
      <c r="CJ1158" t="s">
        <v>123</v>
      </c>
      <c r="CL1158" t="s">
        <v>1840</v>
      </c>
      <c r="CO1158" t="s">
        <v>124</v>
      </c>
      <c r="CP1158" t="s">
        <v>121</v>
      </c>
      <c r="CQ1158" t="s">
        <v>121</v>
      </c>
      <c r="CR1158" t="s">
        <v>121</v>
      </c>
      <c r="CS1158" t="s">
        <v>121</v>
      </c>
      <c r="CT1158" t="s">
        <v>121</v>
      </c>
      <c r="CU1158" t="s">
        <v>113</v>
      </c>
      <c r="CV1158" t="s">
        <v>120</v>
      </c>
      <c r="CW1158" t="str">
        <f>"12482761777"</f>
        <v>12482761777</v>
      </c>
      <c r="CX1158" t="s">
        <v>1841</v>
      </c>
      <c r="CY1158" t="s">
        <v>124</v>
      </c>
      <c r="CZ1158" t="s">
        <v>126</v>
      </c>
      <c r="DA1158" t="s">
        <v>113</v>
      </c>
      <c r="DB1158" t="s">
        <v>113</v>
      </c>
      <c r="DC1158" t="s">
        <v>121</v>
      </c>
      <c r="DD1158" t="s">
        <v>113</v>
      </c>
      <c r="DE1158" t="s">
        <v>1829</v>
      </c>
      <c r="DF1158" t="s">
        <v>1830</v>
      </c>
      <c r="DG1158" t="s">
        <v>1831</v>
      </c>
      <c r="DH1158" t="s">
        <v>1842</v>
      </c>
      <c r="DI1158" t="s">
        <v>1835</v>
      </c>
    </row>
    <row r="1159" spans="1:113" ht="15" customHeight="1" x14ac:dyDescent="0.25">
      <c r="A1159" t="s">
        <v>12783</v>
      </c>
      <c r="B1159" t="s">
        <v>835</v>
      </c>
      <c r="C1159" s="1">
        <v>44189.620063194445</v>
      </c>
      <c r="D1159" s="1">
        <v>44189</v>
      </c>
      <c r="E1159" t="s">
        <v>113</v>
      </c>
      <c r="F1159" t="s">
        <v>3874</v>
      </c>
      <c r="G1159" t="s">
        <v>12786</v>
      </c>
      <c r="H1159" t="s">
        <v>131</v>
      </c>
      <c r="I1159">
        <v>10</v>
      </c>
      <c r="K1159" s="1">
        <v>44275</v>
      </c>
      <c r="L1159" s="1">
        <v>44515</v>
      </c>
      <c r="O1159" t="s">
        <v>115</v>
      </c>
      <c r="P1159" t="s">
        <v>3875</v>
      </c>
      <c r="R1159" t="s">
        <v>3876</v>
      </c>
      <c r="T1159" t="s">
        <v>3877</v>
      </c>
      <c r="U1159" t="s">
        <v>493</v>
      </c>
      <c r="V1159" s="3">
        <v>56560</v>
      </c>
      <c r="W1159" t="s">
        <v>117</v>
      </c>
      <c r="Y1159">
        <v>17012000456</v>
      </c>
      <c r="AA1159">
        <v>56173</v>
      </c>
      <c r="AB1159" t="s">
        <v>12784</v>
      </c>
      <c r="AC1159" t="s">
        <v>1715</v>
      </c>
      <c r="AD1159" t="s">
        <v>124</v>
      </c>
      <c r="AE1159" t="s">
        <v>496</v>
      </c>
      <c r="AF1159" t="s">
        <v>3876</v>
      </c>
      <c r="AH1159" t="s">
        <v>3877</v>
      </c>
      <c r="AI1159" t="s">
        <v>493</v>
      </c>
      <c r="AJ1159" s="3">
        <v>56560</v>
      </c>
      <c r="AK1159" t="s">
        <v>117</v>
      </c>
      <c r="AM1159">
        <v>17012000456</v>
      </c>
      <c r="AO1159" t="s">
        <v>12785</v>
      </c>
      <c r="AP1159" t="s">
        <v>239</v>
      </c>
      <c r="AQ1159" t="s">
        <v>573</v>
      </c>
      <c r="AR1159" t="s">
        <v>574</v>
      </c>
      <c r="AS1159" t="s">
        <v>575</v>
      </c>
      <c r="AT1159" t="s">
        <v>576</v>
      </c>
      <c r="AU1159" t="s">
        <v>577</v>
      </c>
      <c r="AV1159" t="s">
        <v>578</v>
      </c>
      <c r="AW1159" t="s">
        <v>324</v>
      </c>
      <c r="AX1159" s="3">
        <v>83814</v>
      </c>
      <c r="AY1159" t="s">
        <v>117</v>
      </c>
      <c r="BA1159">
        <v>12087772654</v>
      </c>
      <c r="BC1159" t="s">
        <v>579</v>
      </c>
      <c r="BD1159" t="s">
        <v>478</v>
      </c>
      <c r="BG1159" t="s">
        <v>493</v>
      </c>
      <c r="BH1159" s="1">
        <v>44188.791666666664</v>
      </c>
      <c r="BI1159">
        <v>40</v>
      </c>
      <c r="BJ1159">
        <v>0</v>
      </c>
      <c r="BK1159">
        <v>8</v>
      </c>
      <c r="BL1159">
        <v>8</v>
      </c>
      <c r="BM1159">
        <v>8</v>
      </c>
      <c r="BN1159">
        <v>8</v>
      </c>
      <c r="BO1159">
        <v>8</v>
      </c>
      <c r="BP1159">
        <v>0</v>
      </c>
      <c r="BQ1159" t="str">
        <f>"6:30 AM"</f>
        <v>6:30 AM</v>
      </c>
      <c r="BR1159" t="str">
        <f>"6:30 PM"</f>
        <v>6:30 PM</v>
      </c>
      <c r="BS1159" t="s">
        <v>120</v>
      </c>
      <c r="BT1159">
        <v>0</v>
      </c>
      <c r="BU1159">
        <v>0</v>
      </c>
      <c r="BV1159" t="s">
        <v>113</v>
      </c>
      <c r="BW1159">
        <v>0</v>
      </c>
      <c r="BX1159" t="s">
        <v>1017</v>
      </c>
      <c r="BY1159" t="s">
        <v>3879</v>
      </c>
      <c r="CA1159" t="s">
        <v>3877</v>
      </c>
      <c r="CB1159" t="s">
        <v>493</v>
      </c>
      <c r="CC1159" s="3">
        <v>56560</v>
      </c>
      <c r="CD1159" t="s">
        <v>3880</v>
      </c>
      <c r="CE1159" t="s">
        <v>3881</v>
      </c>
      <c r="CF1159" s="4">
        <v>17.71</v>
      </c>
      <c r="CG1159" s="4">
        <v>20</v>
      </c>
      <c r="CH1159" s="4">
        <v>26.57</v>
      </c>
      <c r="CI1159" s="4">
        <v>30</v>
      </c>
      <c r="CJ1159" t="s">
        <v>123</v>
      </c>
      <c r="CK1159" t="s">
        <v>483</v>
      </c>
      <c r="CL1159" t="s">
        <v>3882</v>
      </c>
      <c r="CO1159" t="s">
        <v>124</v>
      </c>
      <c r="CP1159" t="s">
        <v>121</v>
      </c>
      <c r="CQ1159" t="s">
        <v>121</v>
      </c>
      <c r="CR1159" t="s">
        <v>121</v>
      </c>
      <c r="CS1159" t="s">
        <v>121</v>
      </c>
      <c r="CT1159" t="s">
        <v>121</v>
      </c>
      <c r="CU1159" t="s">
        <v>121</v>
      </c>
      <c r="CV1159" t="s">
        <v>3883</v>
      </c>
      <c r="CW1159" t="str">
        <f>"17012000456"</f>
        <v>17012000456</v>
      </c>
      <c r="CX1159" t="s">
        <v>3884</v>
      </c>
      <c r="CY1159" t="s">
        <v>124</v>
      </c>
      <c r="CZ1159" t="s">
        <v>126</v>
      </c>
      <c r="DA1159" t="s">
        <v>113</v>
      </c>
      <c r="DB1159" t="s">
        <v>121</v>
      </c>
      <c r="DC1159" t="s">
        <v>121</v>
      </c>
      <c r="DD1159" t="s">
        <v>113</v>
      </c>
    </row>
    <row r="1160" spans="1:113" ht="15" customHeight="1" x14ac:dyDescent="0.25">
      <c r="A1160" t="s">
        <v>9616</v>
      </c>
      <c r="B1160" t="s">
        <v>835</v>
      </c>
      <c r="C1160" s="1">
        <v>44193.519423726852</v>
      </c>
      <c r="D1160" s="1">
        <v>44195</v>
      </c>
      <c r="E1160" t="s">
        <v>113</v>
      </c>
      <c r="F1160" t="s">
        <v>8155</v>
      </c>
      <c r="G1160" t="s">
        <v>12829</v>
      </c>
      <c r="H1160" t="s">
        <v>3829</v>
      </c>
      <c r="I1160">
        <v>3</v>
      </c>
      <c r="K1160" s="1">
        <v>44279</v>
      </c>
      <c r="L1160" s="1">
        <v>44463</v>
      </c>
      <c r="O1160" t="s">
        <v>115</v>
      </c>
      <c r="P1160" t="s">
        <v>8156</v>
      </c>
      <c r="Q1160" t="s">
        <v>8156</v>
      </c>
      <c r="R1160" t="s">
        <v>8157</v>
      </c>
      <c r="T1160" t="s">
        <v>8158</v>
      </c>
      <c r="U1160" t="s">
        <v>299</v>
      </c>
      <c r="V1160" s="3">
        <v>95437</v>
      </c>
      <c r="W1160" t="s">
        <v>117</v>
      </c>
      <c r="Y1160">
        <v>17073572500</v>
      </c>
      <c r="AA1160">
        <v>236220</v>
      </c>
      <c r="AB1160" t="s">
        <v>4602</v>
      </c>
      <c r="AC1160" t="s">
        <v>8159</v>
      </c>
      <c r="AE1160" t="s">
        <v>7224</v>
      </c>
      <c r="AF1160" t="s">
        <v>8157</v>
      </c>
      <c r="AH1160" t="s">
        <v>8158</v>
      </c>
      <c r="AI1160" t="s">
        <v>299</v>
      </c>
      <c r="AJ1160" s="3">
        <v>95437</v>
      </c>
      <c r="AK1160" t="s">
        <v>117</v>
      </c>
      <c r="AL1160" t="s">
        <v>299</v>
      </c>
      <c r="AM1160">
        <v>17073572500</v>
      </c>
      <c r="AO1160" t="s">
        <v>8160</v>
      </c>
      <c r="BG1160" t="s">
        <v>299</v>
      </c>
      <c r="BH1160" s="1">
        <v>44083.833333333336</v>
      </c>
      <c r="BI1160">
        <v>40</v>
      </c>
      <c r="BJ1160">
        <v>0</v>
      </c>
      <c r="BK1160">
        <v>8</v>
      </c>
      <c r="BL1160">
        <v>8</v>
      </c>
      <c r="BM1160">
        <v>8</v>
      </c>
      <c r="BN1160">
        <v>8</v>
      </c>
      <c r="BO1160">
        <v>8</v>
      </c>
      <c r="BP1160">
        <v>0</v>
      </c>
      <c r="BQ1160" t="str">
        <f>"7:30 AM"</f>
        <v>7:30 AM</v>
      </c>
      <c r="BR1160" t="str">
        <f>"4:00 PM"</f>
        <v>4:00 PM</v>
      </c>
      <c r="BS1160" t="s">
        <v>526</v>
      </c>
      <c r="BT1160">
        <v>0</v>
      </c>
      <c r="BU1160">
        <v>120</v>
      </c>
      <c r="BV1160" t="s">
        <v>113</v>
      </c>
      <c r="BW1160">
        <v>0</v>
      </c>
      <c r="BX1160" t="s">
        <v>8161</v>
      </c>
      <c r="BY1160" t="s">
        <v>8157</v>
      </c>
      <c r="CA1160" t="s">
        <v>8158</v>
      </c>
      <c r="CB1160" t="s">
        <v>299</v>
      </c>
      <c r="CC1160" s="3">
        <v>95437</v>
      </c>
      <c r="CD1160" t="s">
        <v>8162</v>
      </c>
      <c r="CE1160" t="s">
        <v>8163</v>
      </c>
      <c r="CF1160" s="4">
        <v>28</v>
      </c>
      <c r="CG1160" s="4">
        <v>65</v>
      </c>
      <c r="CH1160" s="4">
        <v>42</v>
      </c>
      <c r="CI1160" s="4">
        <v>97.5</v>
      </c>
      <c r="CJ1160" t="s">
        <v>123</v>
      </c>
      <c r="CL1160" t="s">
        <v>8164</v>
      </c>
      <c r="CO1160" t="s">
        <v>124</v>
      </c>
      <c r="CP1160" t="s">
        <v>121</v>
      </c>
      <c r="CQ1160" t="s">
        <v>121</v>
      </c>
      <c r="CR1160" t="s">
        <v>121</v>
      </c>
      <c r="CS1160" t="s">
        <v>113</v>
      </c>
      <c r="CT1160" t="s">
        <v>121</v>
      </c>
      <c r="CU1160" t="s">
        <v>121</v>
      </c>
      <c r="CV1160" t="s">
        <v>9617</v>
      </c>
      <c r="CW1160" t="str">
        <f>"17073572500"</f>
        <v>17073572500</v>
      </c>
      <c r="CX1160" t="s">
        <v>8160</v>
      </c>
      <c r="CY1160" t="s">
        <v>124</v>
      </c>
      <c r="CZ1160" t="s">
        <v>126</v>
      </c>
      <c r="DA1160" t="s">
        <v>113</v>
      </c>
      <c r="DB1160" t="s">
        <v>113</v>
      </c>
      <c r="DC1160" t="s">
        <v>121</v>
      </c>
      <c r="DD1160" t="s">
        <v>113</v>
      </c>
    </row>
  </sheetData>
  <autoFilter ref="A1:DI1160">
    <sortState ref="A2:DI1160">
      <sortCondition ref="A1"/>
    </sortState>
  </autoFilter>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H-2B_FY2021_Q1</vt:lpstr>
    </vt:vector>
  </TitlesOfParts>
  <Company>Department of Labor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Baylyff, Chris - ETA</dc:creator>
  <cp:lastModifiedBy>Keays, Dorothy - ETA</cp:lastModifiedBy>
  <dcterms:created xsi:type="dcterms:W3CDTF">2021-01-08T20:00:27Z</dcterms:created>
  <dcterms:modified xsi:type="dcterms:W3CDTF">2021-01-11T12:51:56Z</dcterms:modified>
</cp:coreProperties>
</file>