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8CA1C934-B333-48E6-A56D-591CBC7B01A8}" xr6:coauthVersionLast="45" xr6:coauthVersionMax="45" xr10:uidLastSave="{00000000-0000-0000-0000-000000000000}"/>
  <bookViews>
    <workbookView xWindow="6930" yWindow="2100" windowWidth="19095" windowHeight="11715" firstSheet="5" activeTab="9" xr2:uid="{00000000-000D-0000-FFFF-FFFF00000000}"/>
  </bookViews>
  <sheets>
    <sheet name="Airway Obstruction" sheetId="18" r:id="rId1"/>
    <sheet name="Airway Resistance" sheetId="5" r:id="rId2"/>
    <sheet name="IE Ratio" sheetId="16" r:id="rId3"/>
    <sheet name="Gas Diffusion Surface Area" sheetId="9" r:id="rId4"/>
    <sheet name="Pulmonary Capillary Resistance" sheetId="6" r:id="rId5"/>
    <sheet name="Alveoli Compliance" sheetId="7" r:id="rId6"/>
    <sheet name="Muscle Pressure Curve" sheetId="22" r:id="rId7"/>
    <sheet name="Both Lungs" sheetId="23" r:id="rId8"/>
    <sheet name="Single Lung" sheetId="24" r:id="rId9"/>
    <sheet name="Parameter Table" sheetId="2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4" l="1"/>
  <c r="C8" i="24" s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C9" i="23" s="1"/>
  <c r="C10" i="23" s="1"/>
  <c r="G5" i="23"/>
  <c r="C9" i="24" l="1"/>
  <c r="C10" i="24" s="1"/>
  <c r="B20" i="24"/>
  <c r="C505" i="23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D23" i="24"/>
  <c r="C23" i="24"/>
  <c r="B25" i="24" l="1"/>
  <c r="C24" i="24"/>
  <c r="D24" i="24" s="1"/>
  <c r="B26" i="24" l="1"/>
  <c r="D25" i="24"/>
  <c r="C25" i="24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D32" i="24"/>
  <c r="C32" i="24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D38" i="24"/>
  <c r="C38" i="24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  <c r="H318" i="22" l="1"/>
  <c r="H103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G493" i="22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483" i="22"/>
  <c r="G484" i="22" s="1"/>
  <c r="G485" i="22" s="1"/>
  <c r="G486" i="22" s="1"/>
  <c r="G487" i="22" s="1"/>
  <c r="G488" i="22" s="1"/>
  <c r="G489" i="22" s="1"/>
  <c r="G490" i="22" s="1"/>
  <c r="G491" i="22" s="1"/>
  <c r="G492" i="22" s="1"/>
  <c r="G471" i="22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56" i="22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44" i="22"/>
  <c r="G445" i="22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34" i="22"/>
  <c r="G435" i="22" s="1"/>
  <c r="G436" i="22" s="1"/>
  <c r="G437" i="22" s="1"/>
  <c r="G438" i="22" s="1"/>
  <c r="G439" i="22" s="1"/>
  <c r="G440" i="22" s="1"/>
  <c r="G441" i="22" s="1"/>
  <c r="G442" i="22" s="1"/>
  <c r="G443" i="22" s="1"/>
  <c r="G420" i="22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09" i="22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399" i="22"/>
  <c r="G400" i="22"/>
  <c r="G401" i="22"/>
  <c r="G402" i="22"/>
  <c r="G403" i="22"/>
  <c r="G404" i="22"/>
  <c r="G405" i="22"/>
  <c r="G406" i="22" s="1"/>
  <c r="G407" i="22" s="1"/>
  <c r="G408" i="22" s="1"/>
  <c r="G365" i="22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283" i="22"/>
  <c r="G284" i="22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191" i="22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H58" i="22"/>
  <c r="H57" i="22"/>
  <c r="H56" i="22"/>
  <c r="H55" i="22"/>
  <c r="H54" i="22"/>
  <c r="C10" i="22"/>
  <c r="D10" i="22" s="1"/>
  <c r="C9" i="22"/>
  <c r="D9" i="22" s="1"/>
  <c r="H309" i="22" s="1"/>
  <c r="C7" i="22"/>
  <c r="D7" i="22" s="1"/>
  <c r="H205" i="22" s="1"/>
  <c r="G5" i="22"/>
  <c r="G6" i="22" s="1"/>
  <c r="G4" i="22"/>
  <c r="C4" i="22"/>
  <c r="D4" i="22" s="1"/>
  <c r="C5" i="22"/>
  <c r="D5" i="22" s="1"/>
  <c r="H107" i="22" s="1"/>
  <c r="H130" i="22" l="1"/>
  <c r="H125" i="22"/>
  <c r="H114" i="22"/>
  <c r="H149" i="22"/>
  <c r="H239" i="22"/>
  <c r="H207" i="22"/>
  <c r="H124" i="22"/>
  <c r="H343" i="22"/>
  <c r="H231" i="22"/>
  <c r="H148" i="22"/>
  <c r="H106" i="22"/>
  <c r="H244" i="22"/>
  <c r="H212" i="22"/>
  <c r="H238" i="22"/>
  <c r="H335" i="22"/>
  <c r="H230" i="22"/>
  <c r="H146" i="22"/>
  <c r="H252" i="22"/>
  <c r="H222" i="22"/>
  <c r="H140" i="22"/>
  <c r="H215" i="22"/>
  <c r="H220" i="22"/>
  <c r="H138" i="22"/>
  <c r="H327" i="22"/>
  <c r="H236" i="22"/>
  <c r="H214" i="22"/>
  <c r="H141" i="22"/>
  <c r="H122" i="22"/>
  <c r="H247" i="22"/>
  <c r="H228" i="22"/>
  <c r="H206" i="22"/>
  <c r="H133" i="22"/>
  <c r="H351" i="22"/>
  <c r="H246" i="22"/>
  <c r="H223" i="22"/>
  <c r="H204" i="22"/>
  <c r="H132" i="22"/>
  <c r="H316" i="22"/>
  <c r="H347" i="22"/>
  <c r="H323" i="22"/>
  <c r="H235" i="22"/>
  <c r="H227" i="22"/>
  <c r="H153" i="22"/>
  <c r="H145" i="22"/>
  <c r="H137" i="22"/>
  <c r="H129" i="22"/>
  <c r="H121" i="22"/>
  <c r="H113" i="22"/>
  <c r="H105" i="22"/>
  <c r="H346" i="22"/>
  <c r="H338" i="22"/>
  <c r="H330" i="22"/>
  <c r="H322" i="22"/>
  <c r="H314" i="22"/>
  <c r="H306" i="22"/>
  <c r="H250" i="22"/>
  <c r="H242" i="22"/>
  <c r="H234" i="22"/>
  <c r="H226" i="22"/>
  <c r="H218" i="22"/>
  <c r="H210" i="22"/>
  <c r="H152" i="22"/>
  <c r="H144" i="22"/>
  <c r="H136" i="22"/>
  <c r="H128" i="22"/>
  <c r="H120" i="22"/>
  <c r="H112" i="22"/>
  <c r="H104" i="22"/>
  <c r="H340" i="22"/>
  <c r="H324" i="22"/>
  <c r="H339" i="22"/>
  <c r="H315" i="22"/>
  <c r="H243" i="22"/>
  <c r="H211" i="22"/>
  <c r="H353" i="22"/>
  <c r="H329" i="22"/>
  <c r="H313" i="22"/>
  <c r="H241" i="22"/>
  <c r="H225" i="22"/>
  <c r="H217" i="22"/>
  <c r="H151" i="22"/>
  <c r="H143" i="22"/>
  <c r="H135" i="22"/>
  <c r="H127" i="22"/>
  <c r="H119" i="22"/>
  <c r="H111" i="22"/>
  <c r="H348" i="22"/>
  <c r="H332" i="22"/>
  <c r="H308" i="22"/>
  <c r="H331" i="22"/>
  <c r="H307" i="22"/>
  <c r="H251" i="22"/>
  <c r="H219" i="22"/>
  <c r="H345" i="22"/>
  <c r="H337" i="22"/>
  <c r="H321" i="22"/>
  <c r="H305" i="22"/>
  <c r="H249" i="22"/>
  <c r="H233" i="22"/>
  <c r="H209" i="22"/>
  <c r="H352" i="22"/>
  <c r="H344" i="22"/>
  <c r="H336" i="22"/>
  <c r="H328" i="22"/>
  <c r="H320" i="22"/>
  <c r="H312" i="22"/>
  <c r="H304" i="22"/>
  <c r="H248" i="22"/>
  <c r="H240" i="22"/>
  <c r="H232" i="22"/>
  <c r="H224" i="22"/>
  <c r="H216" i="22"/>
  <c r="H208" i="22"/>
  <c r="H150" i="22"/>
  <c r="H142" i="22"/>
  <c r="H134" i="22"/>
  <c r="H126" i="22"/>
  <c r="H118" i="22"/>
  <c r="H110" i="22"/>
  <c r="H311" i="22"/>
  <c r="H117" i="22"/>
  <c r="H109" i="22"/>
  <c r="H350" i="22"/>
  <c r="H334" i="22"/>
  <c r="H326" i="22"/>
  <c r="H310" i="22"/>
  <c r="H116" i="22"/>
  <c r="H108" i="22"/>
  <c r="H319" i="22"/>
  <c r="H342" i="22"/>
  <c r="H349" i="22"/>
  <c r="H341" i="22"/>
  <c r="H333" i="22"/>
  <c r="H325" i="22"/>
  <c r="H317" i="22"/>
  <c r="H253" i="22"/>
  <c r="H245" i="22"/>
  <c r="H237" i="22"/>
  <c r="H229" i="22"/>
  <c r="H221" i="22"/>
  <c r="H213" i="22"/>
  <c r="H147" i="22"/>
  <c r="H139" i="22"/>
  <c r="H131" i="22"/>
  <c r="H123" i="22"/>
  <c r="H115" i="22"/>
  <c r="G7" i="22"/>
  <c r="C6" i="22"/>
  <c r="D6" i="22" s="1"/>
  <c r="C8" i="22"/>
  <c r="D8" i="22" s="1"/>
  <c r="C3" i="22"/>
  <c r="H5" i="18"/>
  <c r="I4" i="18"/>
  <c r="C18" i="18" s="1"/>
  <c r="H4" i="18"/>
  <c r="G8" i="22" l="1"/>
  <c r="D3" i="22"/>
  <c r="E4" i="22"/>
  <c r="E5" i="22" s="1"/>
  <c r="E6" i="22" s="1"/>
  <c r="E7" i="22" s="1"/>
  <c r="E8" i="22" s="1"/>
  <c r="E9" i="22" s="1"/>
  <c r="E10" i="22" s="1"/>
  <c r="C11" i="18"/>
  <c r="C12" i="18"/>
  <c r="C13" i="18"/>
  <c r="C14" i="18"/>
  <c r="C19" i="18"/>
  <c r="C20" i="18"/>
  <c r="C15" i="18"/>
  <c r="C17" i="18"/>
  <c r="C16" i="18"/>
  <c r="C9" i="18"/>
  <c r="C10" i="18"/>
  <c r="G23" i="7"/>
  <c r="C28" i="7" s="1"/>
  <c r="H4" i="9"/>
  <c r="H5" i="5"/>
  <c r="C14" i="7"/>
  <c r="G24" i="7"/>
  <c r="C26" i="16"/>
  <c r="C36" i="16"/>
  <c r="C35" i="16"/>
  <c r="C34" i="16"/>
  <c r="C33" i="16"/>
  <c r="C32" i="16"/>
  <c r="C31" i="16"/>
  <c r="C30" i="16"/>
  <c r="C29" i="16"/>
  <c r="C28" i="16"/>
  <c r="C27" i="16"/>
  <c r="C12" i="16"/>
  <c r="H7" i="22" l="1"/>
  <c r="H38" i="22"/>
  <c r="H46" i="22"/>
  <c r="H39" i="22"/>
  <c r="H47" i="22"/>
  <c r="H40" i="22"/>
  <c r="H48" i="22"/>
  <c r="H41" i="22"/>
  <c r="H49" i="22"/>
  <c r="H53" i="22"/>
  <c r="H42" i="22"/>
  <c r="H50" i="22"/>
  <c r="H45" i="22"/>
  <c r="H43" i="22"/>
  <c r="H51" i="22"/>
  <c r="H44" i="22"/>
  <c r="H52" i="22"/>
  <c r="G9" i="22"/>
  <c r="H8" i="22"/>
  <c r="H3" i="22"/>
  <c r="H4" i="22"/>
  <c r="H6" i="22"/>
  <c r="H5" i="22"/>
  <c r="C34" i="7"/>
  <c r="C29" i="7"/>
  <c r="C35" i="7"/>
  <c r="C36" i="7"/>
  <c r="C37" i="7"/>
  <c r="C30" i="7"/>
  <c r="C38" i="7"/>
  <c r="C31" i="7"/>
  <c r="C32" i="7"/>
  <c r="C33" i="7"/>
  <c r="C17" i="16"/>
  <c r="C16" i="16"/>
  <c r="C15" i="16"/>
  <c r="C14" i="16"/>
  <c r="C13" i="16"/>
  <c r="C11" i="16"/>
  <c r="C10" i="16"/>
  <c r="C9" i="16"/>
  <c r="C8" i="16"/>
  <c r="C7" i="16"/>
  <c r="C6" i="16"/>
  <c r="H9" i="22" l="1"/>
  <c r="G10" i="22"/>
  <c r="C18" i="7"/>
  <c r="H10" i="22" l="1"/>
  <c r="G11" i="22"/>
  <c r="C7" i="7"/>
  <c r="G12" i="22" l="1"/>
  <c r="H11" i="22"/>
  <c r="C4" i="6"/>
  <c r="C14" i="6" s="1"/>
  <c r="C10" i="6"/>
  <c r="C7" i="6"/>
  <c r="H5" i="9"/>
  <c r="C17" i="9" s="1"/>
  <c r="C17" i="7"/>
  <c r="H12" i="22" l="1"/>
  <c r="G13" i="22"/>
  <c r="C8" i="6"/>
  <c r="C9" i="6"/>
  <c r="C18" i="6"/>
  <c r="C16" i="6"/>
  <c r="C10" i="9"/>
  <c r="C9" i="9"/>
  <c r="C17" i="6"/>
  <c r="C15" i="6"/>
  <c r="C11" i="6"/>
  <c r="C12" i="6"/>
  <c r="C13" i="6"/>
  <c r="C15" i="9"/>
  <c r="C18" i="9"/>
  <c r="C16" i="9"/>
  <c r="C19" i="9"/>
  <c r="C11" i="9"/>
  <c r="C20" i="9"/>
  <c r="C12" i="9"/>
  <c r="C21" i="9"/>
  <c r="C13" i="9"/>
  <c r="C14" i="9"/>
  <c r="C9" i="7"/>
  <c r="C10" i="7"/>
  <c r="C11" i="7"/>
  <c r="C12" i="7"/>
  <c r="C15" i="7"/>
  <c r="C16" i="7"/>
  <c r="C13" i="7"/>
  <c r="C8" i="7"/>
  <c r="H6" i="5"/>
  <c r="G14" i="22" l="1"/>
  <c r="H13" i="22"/>
  <c r="C17" i="5"/>
  <c r="C11" i="5"/>
  <c r="C21" i="5"/>
  <c r="C10" i="5"/>
  <c r="C18" i="5"/>
  <c r="C19" i="5"/>
  <c r="C20" i="5"/>
  <c r="C13" i="5"/>
  <c r="C14" i="5"/>
  <c r="C15" i="5"/>
  <c r="C16" i="5"/>
  <c r="C12" i="5"/>
  <c r="G15" i="22" l="1"/>
  <c r="H14" i="22"/>
  <c r="G16" i="22" l="1"/>
  <c r="H15" i="22"/>
  <c r="G17" i="22" l="1"/>
  <c r="H16" i="22"/>
  <c r="H17" i="22" l="1"/>
  <c r="G18" i="22"/>
  <c r="G19" i="22" l="1"/>
  <c r="H18" i="22"/>
  <c r="G20" i="22" l="1"/>
  <c r="H19" i="22"/>
  <c r="H20" i="22" l="1"/>
  <c r="G21" i="22"/>
  <c r="H21" i="22" l="1"/>
  <c r="G22" i="22"/>
  <c r="G23" i="22" l="1"/>
  <c r="H22" i="22"/>
  <c r="G24" i="22" l="1"/>
  <c r="H23" i="22"/>
  <c r="G25" i="22" l="1"/>
  <c r="H24" i="22"/>
  <c r="H25" i="22" l="1"/>
  <c r="G26" i="22"/>
  <c r="G27" i="22" l="1"/>
  <c r="H26" i="22"/>
  <c r="G28" i="22" l="1"/>
  <c r="H27" i="22"/>
  <c r="G29" i="22" l="1"/>
  <c r="H28" i="22"/>
  <c r="G30" i="22" l="1"/>
  <c r="H29" i="22"/>
  <c r="H30" i="22" l="1"/>
  <c r="G31" i="22"/>
  <c r="G32" i="22" l="1"/>
  <c r="H31" i="22"/>
  <c r="G33" i="22" l="1"/>
  <c r="H32" i="22"/>
  <c r="G34" i="22" l="1"/>
  <c r="H33" i="22"/>
  <c r="G35" i="22" l="1"/>
  <c r="H34" i="22"/>
  <c r="G36" i="22" l="1"/>
  <c r="H35" i="22"/>
  <c r="G37" i="22" l="1"/>
  <c r="H36" i="22"/>
  <c r="G38" i="22" l="1"/>
  <c r="H37" i="22"/>
  <c r="G39" i="22" l="1"/>
  <c r="G40" i="22" l="1"/>
  <c r="G41" i="22" l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l="1"/>
  <c r="G62" i="22" l="1"/>
  <c r="G63" i="22" l="1"/>
  <c r="G64" i="22" l="1"/>
  <c r="G65" i="22" l="1"/>
  <c r="G66" i="22" l="1"/>
  <c r="G67" i="22" l="1"/>
  <c r="G68" i="22" l="1"/>
  <c r="G69" i="22" l="1"/>
  <c r="G70" i="22" l="1"/>
  <c r="G71" i="22" l="1"/>
  <c r="G72" i="22" l="1"/>
  <c r="G73" i="22" l="1"/>
  <c r="G74" i="22" l="1"/>
  <c r="G75" i="22" l="1"/>
  <c r="G76" i="22" l="1"/>
  <c r="G77" i="22" l="1"/>
  <c r="G78" i="22" l="1"/>
  <c r="G79" i="22" l="1"/>
  <c r="G80" i="22" l="1"/>
  <c r="G81" i="22" l="1"/>
  <c r="G82" i="22" l="1"/>
  <c r="G83" i="22" l="1"/>
  <c r="G84" i="22" l="1"/>
  <c r="G85" i="22" l="1"/>
  <c r="G86" i="22" l="1"/>
  <c r="G87" i="22" l="1"/>
  <c r="G88" i="22" l="1"/>
  <c r="G89" i="22" l="1"/>
  <c r="G90" i="22" l="1"/>
  <c r="G91" i="22" l="1"/>
  <c r="G92" i="22" l="1"/>
  <c r="G93" i="22" l="1"/>
  <c r="G94" i="22" l="1"/>
  <c r="G95" i="22" l="1"/>
  <c r="G96" i="22" l="1"/>
  <c r="G97" i="22" l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l="1"/>
  <c r="G118" i="22" l="1"/>
  <c r="G119" i="22" l="1"/>
  <c r="G120" i="22" l="1"/>
  <c r="G121" i="22" l="1"/>
  <c r="G122" i="22" l="1"/>
  <c r="G123" i="22" l="1"/>
  <c r="G124" i="22" l="1"/>
  <c r="G125" i="22" l="1"/>
  <c r="G126" i="22" l="1"/>
  <c r="G127" i="22" l="1"/>
  <c r="G128" i="22" l="1"/>
  <c r="G129" i="22" l="1"/>
  <c r="G130" i="22" l="1"/>
  <c r="G131" i="22" l="1"/>
  <c r="G132" i="22" l="1"/>
  <c r="G133" i="22" l="1"/>
  <c r="G134" i="22" l="1"/>
  <c r="G135" i="22" l="1"/>
  <c r="G136" i="22" l="1"/>
  <c r="G137" i="22" l="1"/>
  <c r="G138" i="22" l="1"/>
  <c r="G139" i="22" l="1"/>
  <c r="G140" i="22" l="1"/>
  <c r="G141" i="22" l="1"/>
  <c r="G142" i="22" l="1"/>
  <c r="G143" i="22" l="1"/>
  <c r="G144" i="22" l="1"/>
  <c r="G145" i="22" l="1"/>
  <c r="G146" i="22" l="1"/>
  <c r="G147" i="22" l="1"/>
  <c r="G148" i="22" l="1"/>
  <c r="G149" i="22" l="1"/>
  <c r="G150" i="22" l="1"/>
  <c r="G151" i="22" l="1"/>
  <c r="G152" i="22" l="1"/>
  <c r="G153" i="22" l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l="1"/>
  <c r="G174" i="22" l="1"/>
  <c r="G175" i="22" l="1"/>
  <c r="G176" i="22" l="1"/>
  <c r="G177" i="22" l="1"/>
  <c r="G178" i="22" l="1"/>
  <c r="G179" i="22" l="1"/>
  <c r="G180" i="22" l="1"/>
  <c r="G181" i="22" l="1"/>
  <c r="G182" i="22" l="1"/>
  <c r="G183" i="22" l="1"/>
  <c r="G184" i="22" l="1"/>
  <c r="G185" i="22" l="1"/>
  <c r="G186" i="22" l="1"/>
  <c r="G187" i="22" l="1"/>
  <c r="G188" i="22" l="1"/>
  <c r="G189" i="22" l="1"/>
  <c r="G190" i="22" l="1"/>
</calcChain>
</file>

<file path=xl/sharedStrings.xml><?xml version="1.0" encoding="utf-8"?>
<sst xmlns="http://schemas.openxmlformats.org/spreadsheetml/2006/main" count="302" uniqueCount="94">
  <si>
    <t>Severity</t>
  </si>
  <si>
    <t>Resistance</t>
  </si>
  <si>
    <t>Fully Closed Airway</t>
  </si>
  <si>
    <t>No units - multiplier</t>
  </si>
  <si>
    <t>Fully Open Airway</t>
  </si>
  <si>
    <t>Base</t>
  </si>
  <si>
    <t>Pulmonary Capillary Resistance Multiplier</t>
  </si>
  <si>
    <t>Positive Slope</t>
  </si>
  <si>
    <t>Surface Area Fraction</t>
  </si>
  <si>
    <t>Max Severity</t>
  </si>
  <si>
    <t>Minimum Fraction</t>
  </si>
  <si>
    <t xml:space="preserve">Nominal </t>
  </si>
  <si>
    <t>Positive Portion</t>
  </si>
  <si>
    <t>Max</t>
  </si>
  <si>
    <t>Min</t>
  </si>
  <si>
    <t>Negative Portion</t>
  </si>
  <si>
    <t>cmH2O</t>
  </si>
  <si>
    <t>Acute Severe Asthma</t>
  </si>
  <si>
    <t>IE Ratio Multiplier - Asthma</t>
  </si>
  <si>
    <t>IE Ratio Multiplier - COPD &amp; Lobar Pneumonia</t>
  </si>
  <si>
    <t>Severe Chronic Bronchitis</t>
  </si>
  <si>
    <t>Severe (Stage III) Emphysema</t>
  </si>
  <si>
    <t>Acute Life Threatening Asthma</t>
  </si>
  <si>
    <t>Acute Moderate Asthma</t>
  </si>
  <si>
    <t>Airway Resistance Multiplier - COPD &amp; Asthma</t>
  </si>
  <si>
    <t>Gas Diffusion Surface Area Multiplier - COPD &amp; Lobar Pneumonia</t>
  </si>
  <si>
    <t>Severe Emphysema</t>
  </si>
  <si>
    <t>Severe Lobar Pneumonia</t>
  </si>
  <si>
    <t>Moderate Lobar Pneumonia</t>
  </si>
  <si>
    <t>Note: For COPD, Severity is Chronic Bronchitis Severity</t>
  </si>
  <si>
    <t>Alveoli Compliance Multiplier - COPD</t>
  </si>
  <si>
    <t>Alveoli Compliance Multiplier - Lobar Pneumonia</t>
  </si>
  <si>
    <t>Note: For COPD, Severity is Emphysema Severity</t>
  </si>
  <si>
    <t>Severe Lobar Pneumonia &amp; 
Severe Emphysema</t>
  </si>
  <si>
    <t>Note: For COPD, Severity is either Chronic Bronchitis Severity or Emphysema Severity (maximum)</t>
  </si>
  <si>
    <t>max</t>
  </si>
  <si>
    <t>min</t>
  </si>
  <si>
    <t>Airway Obstruction</t>
  </si>
  <si>
    <t>Log10</t>
  </si>
  <si>
    <t>Log10 / Log10</t>
  </si>
  <si>
    <t>Total time (s)</t>
  </si>
  <si>
    <t>Fraction</t>
  </si>
  <si>
    <t>Time (s)</t>
  </si>
  <si>
    <t>Tau</t>
  </si>
  <si>
    <t>Time Start (s)</t>
  </si>
  <si>
    <t>Pressure (cmH2O)</t>
  </si>
  <si>
    <t>Insp. Rise</t>
  </si>
  <si>
    <t>Insp. Hold</t>
  </si>
  <si>
    <t>Insp. Release</t>
  </si>
  <si>
    <t>Pause</t>
  </si>
  <si>
    <t>Exp. Rise</t>
  </si>
  <si>
    <t>Exp. Hold</t>
  </si>
  <si>
    <t>Exp. Release</t>
  </si>
  <si>
    <t>Residue</t>
  </si>
  <si>
    <t>Ins Pressure</t>
  </si>
  <si>
    <t>Exp Pressure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</si>
  <si>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</si>
  <si>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</si>
  <si>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</si>
  <si>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</si>
  <si>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</si>
  <si>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</si>
  <si>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</si>
  <si>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</si>
  <si>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</si>
  <si>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</si>
  <si>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</si>
  <si>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</si>
  <si>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</si>
  <si>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</si>
  <si>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</si>
  <si>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</si>
  <si>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</si>
  <si>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</si>
  <si>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|</t>
  </si>
  <si>
    <t>---</t>
  </si>
  <si>
    <t>Parameter</t>
  </si>
  <si>
    <t>Healthy</t>
  </si>
  <si>
    <t>Lung Compliance (L/cmH2O)</t>
  </si>
  <si>
    <t>Equation</t>
  </si>
  <si>
    <t>Mild</t>
  </si>
  <si>
    <t>Moderate</t>
  </si>
  <si>
    <t>Severe</t>
  </si>
  <si>
    <t>Make things that change bold</t>
  </si>
  <si>
    <t>Restrictive (ARDS)</t>
  </si>
  <si>
    <t>Obstructive (COPD)</t>
  </si>
  <si>
    <t>Alveolar Dead Space (L)</t>
  </si>
  <si>
    <t>Artificial Airway</t>
  </si>
  <si>
    <t>Airway Resistance (cmH20-s/L)</t>
  </si>
  <si>
    <t>Bronchi Resistance (cmH20-s/L)</t>
  </si>
  <si>
    <t>Inspiratory-Expiratory Ratio</t>
  </si>
  <si>
    <t>Pulmonary Capilary Resistance (cmH20-s/L)</t>
  </si>
  <si>
    <t>Fatigue Factor</t>
  </si>
  <si>
    <t>Diffusion Surface Area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</si>
</sst>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/>
    <xf numFmtId="165" fontId="5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 wrapText="1"/>
    </xf>
    <xf numFmtId="2" fontId="6" fillId="4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/>
    </xf>
    <xf numFmtId="0" fontId="9" fillId="0" borderId="0" xfId="0" applyFont="1"/>
    <xf numFmtId="2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'Airway Obstruction'!$B$9:$B$20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'Airway Obstruction'!$C$9:$C$20</c:f>
              <c:numCache>
                <c:formatCode>0.00</c:formatCode>
                <c:ptCount val="12"/>
                <c:pt idx="0">
                  <c:v>1.2677020020580634</c:v>
                </c:pt>
                <c:pt idx="1">
                  <c:v>3.0410562778492465</c:v>
                </c:pt>
                <c:pt idx="2">
                  <c:v>7.2951082115769434</c:v>
                </c:pt>
                <c:pt idx="3">
                  <c:v>17.500039116755715</c:v>
                </c:pt>
                <c:pt idx="4">
                  <c:v>41.980373725228098</c:v>
                </c:pt>
                <c:pt idx="5">
                  <c:v>100.70559079050437</c:v>
                </c:pt>
                <c:pt idx="6">
                  <c:v>241.57993644467984</c:v>
                </c:pt>
                <c:pt idx="7">
                  <c:v>374.16615685286922</c:v>
                </c:pt>
                <c:pt idx="8">
                  <c:v>579.51961985926255</c:v>
                </c:pt>
                <c:pt idx="9">
                  <c:v>1390.1940481664567</c:v>
                </c:pt>
                <c:pt idx="10">
                  <c:v>3334.8991566959899</c:v>
                </c:pt>
                <c:pt idx="11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2-44F0-8A03-F1B4CC00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816"/>
        <c:axId val="46836736"/>
      </c:scatterChart>
      <c:valAx>
        <c:axId val="468348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836736"/>
        <c:crosses val="autoZero"/>
        <c:crossBetween val="midCat"/>
        <c:majorUnit val="0.1"/>
        <c:minorUnit val="5.000000000000001E-2"/>
      </c:valAx>
      <c:valAx>
        <c:axId val="46836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Airway Resistance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834816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'Airway Resistance'!$B$10:$B$21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'Airway Resistance'!$C$10:$C$21</c:f>
              <c:numCache>
                <c:formatCode>General</c:formatCode>
                <c:ptCount val="12"/>
                <c:pt idx="0">
                  <c:v>1</c:v>
                </c:pt>
                <c:pt idx="1">
                  <c:v>1.5682823361402001</c:v>
                </c:pt>
                <c:pt idx="2">
                  <c:v>2.4595094858493636</c:v>
                </c:pt>
                <c:pt idx="3">
                  <c:v>3.8572052822268224</c:v>
                </c:pt>
                <c:pt idx="4">
                  <c:v>6.0491869109830017</c:v>
                </c:pt>
                <c:pt idx="5">
                  <c:v>9.4868329805051417</c:v>
                </c:pt>
                <c:pt idx="6">
                  <c:v>14.878032589238503</c:v>
                </c:pt>
                <c:pt idx="7">
                  <c:v>18.631920872535243</c:v>
                </c:pt>
                <c:pt idx="8">
                  <c:v>23.332955706220989</c:v>
                </c:pt>
                <c:pt idx="9">
                  <c:v>36.592662284008064</c:v>
                </c:pt>
                <c:pt idx="10">
                  <c:v>57.387625892353533</c:v>
                </c:pt>
                <c:pt idx="11">
                  <c:v>90.000000000000071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8-4C33-84C7-C8825924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5792"/>
        <c:axId val="46467712"/>
      </c:scatterChart>
      <c:valAx>
        <c:axId val="464657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7712"/>
        <c:crosses val="autoZero"/>
        <c:crossBetween val="midCat"/>
        <c:majorUnit val="0.1"/>
        <c:minorUnit val="5.000000000000001E-2"/>
      </c:valAx>
      <c:valAx>
        <c:axId val="46467712"/>
        <c:scaling>
          <c:logBase val="10"/>
          <c:orientation val="minMax"/>
          <c:max val="1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Airway Resistance Muliplier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5792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'IE Ratio'!$B$5:$B$17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'IE Ratio'!$C$5:$C$17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0.95000000000000007</c:v>
                </c:pt>
                <c:pt idx="3">
                  <c:v>0.85000000000000009</c:v>
                </c:pt>
                <c:pt idx="4">
                  <c:v>0.75</c:v>
                </c:pt>
                <c:pt idx="5">
                  <c:v>0.65</c:v>
                </c:pt>
                <c:pt idx="6">
                  <c:v>0.55000000000000004</c:v>
                </c:pt>
                <c:pt idx="7">
                  <c:v>0.4</c:v>
                </c:pt>
                <c:pt idx="8">
                  <c:v>0.45000000000000007</c:v>
                </c:pt>
                <c:pt idx="9">
                  <c:v>0.35000000000000009</c:v>
                </c:pt>
                <c:pt idx="10">
                  <c:v>0.25</c:v>
                </c:pt>
                <c:pt idx="11">
                  <c:v>0.15000000000000002</c:v>
                </c:pt>
                <c:pt idx="12">
                  <c:v>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D-4805-912D-0259CFF7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3248"/>
        <c:axId val="46539520"/>
      </c:scatterChart>
      <c:valAx>
        <c:axId val="465332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39520"/>
        <c:crosses val="autoZero"/>
        <c:crossBetween val="midCat"/>
        <c:majorUnit val="0.1"/>
        <c:minorUnit val="5.000000000000001E-2"/>
      </c:valAx>
      <c:valAx>
        <c:axId val="46539520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IE Ratio</a:t>
                </a:r>
                <a:r>
                  <a:rPr lang="en-US" sz="1100" baseline="0"/>
                  <a:t> </a:t>
                </a:r>
                <a:r>
                  <a:rPr lang="en-US" sz="1100"/>
                  <a:t>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33248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'IE Ratio'!$B$24:$B$36</c:f>
              <c:numCache>
                <c:formatCode>0.00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'IE Ratio'!$C$24:$C$36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0.97</c:v>
                </c:pt>
                <c:pt idx="4">
                  <c:v>0.86999999999999988</c:v>
                </c:pt>
                <c:pt idx="5">
                  <c:v>0.76999999999999991</c:v>
                </c:pt>
                <c:pt idx="6">
                  <c:v>0.66999999999999993</c:v>
                </c:pt>
                <c:pt idx="7">
                  <c:v>0.51999999999999991</c:v>
                </c:pt>
                <c:pt idx="8">
                  <c:v>0.56999999999999995</c:v>
                </c:pt>
                <c:pt idx="9">
                  <c:v>0.47</c:v>
                </c:pt>
                <c:pt idx="10">
                  <c:v>0.36999999999999988</c:v>
                </c:pt>
                <c:pt idx="11">
                  <c:v>0.26999999999999991</c:v>
                </c:pt>
                <c:pt idx="12">
                  <c:v>0.16999999999999993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8-4650-B28B-75BD2AB8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3712"/>
        <c:axId val="46565632"/>
      </c:scatterChart>
      <c:valAx>
        <c:axId val="4656371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65632"/>
        <c:crosses val="autoZero"/>
        <c:crossBetween val="midCat"/>
        <c:majorUnit val="0.1"/>
        <c:minorUnit val="5.000000000000001E-2"/>
      </c:valAx>
      <c:valAx>
        <c:axId val="46565632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IE Ratio</a:t>
                </a:r>
                <a:r>
                  <a:rPr lang="en-US" sz="1100" baseline="0"/>
                  <a:t> </a:t>
                </a:r>
                <a:r>
                  <a:rPr lang="en-US" sz="1100"/>
                  <a:t>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563712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'Gas Diffusion Surface Area'!$B$9:$B$21</c:f>
              <c:numCache>
                <c:formatCode>0.000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'Gas Diffusion Surface Area'!$C$9:$C$21</c:f>
              <c:numCache>
                <c:formatCode>0.000</c:formatCode>
                <c:ptCount val="13"/>
                <c:pt idx="0">
                  <c:v>1</c:v>
                </c:pt>
                <c:pt idx="1">
                  <c:v>0.998104678409796</c:v>
                </c:pt>
                <c:pt idx="2">
                  <c:v>0.82719733372311566</c:v>
                </c:pt>
                <c:pt idx="3">
                  <c:v>0.68425542891863167</c:v>
                </c:pt>
                <c:pt idx="4">
                  <c:v>0.56601426638705898</c:v>
                </c:pt>
                <c:pt idx="5">
                  <c:v>0.46820549200462053</c:v>
                </c:pt>
                <c:pt idx="6">
                  <c:v>0.38729833462074165</c:v>
                </c:pt>
                <c:pt idx="7">
                  <c:v>0.32037214975368056</c:v>
                </c:pt>
                <c:pt idx="8">
                  <c:v>0.2913797178220523</c:v>
                </c:pt>
                <c:pt idx="9">
                  <c:v>0.26501098807538725</c:v>
                </c:pt>
                <c:pt idx="10">
                  <c:v>0.21921638274328875</c:v>
                </c:pt>
                <c:pt idx="11">
                  <c:v>0.1813352073136745</c:v>
                </c:pt>
                <c:pt idx="12">
                  <c:v>0.14999999999999997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A-4623-8A95-01A7695D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2496"/>
        <c:axId val="46604672"/>
      </c:scatterChart>
      <c:valAx>
        <c:axId val="466024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46604672"/>
        <c:crossesAt val="0.1"/>
        <c:crossBetween val="midCat"/>
        <c:majorUnit val="0.1"/>
        <c:minorUnit val="5.000000000000001E-2"/>
      </c:valAx>
      <c:valAx>
        <c:axId val="46604672"/>
        <c:scaling>
          <c:logBase val="10"/>
          <c:orientation val="minMax"/>
          <c:max val="1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Gas Diffusion Surface Area Multiplier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46602496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'Pulmonary Capillary Resistance'!$B$7:$B$18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'Pulmonary Capillary Resistance'!$C$7:$C$18</c:f>
              <c:numCache>
                <c:formatCode>0.00</c:formatCode>
                <c:ptCount val="12"/>
                <c:pt idx="0">
                  <c:v>1</c:v>
                </c:pt>
                <c:pt idx="1">
                  <c:v>1.1666666666666667</c:v>
                </c:pt>
                <c:pt idx="2">
                  <c:v>1.3333333333333335</c:v>
                </c:pt>
                <c:pt idx="3">
                  <c:v>1.5</c:v>
                </c:pt>
                <c:pt idx="4">
                  <c:v>1.6666666666666667</c:v>
                </c:pt>
                <c:pt idx="5">
                  <c:v>1.8333333333333335</c:v>
                </c:pt>
                <c:pt idx="6">
                  <c:v>2</c:v>
                </c:pt>
                <c:pt idx="7">
                  <c:v>2.0833333333333335</c:v>
                </c:pt>
                <c:pt idx="8">
                  <c:v>2.166666666666667</c:v>
                </c:pt>
                <c:pt idx="9">
                  <c:v>2.3333333333333335</c:v>
                </c:pt>
                <c:pt idx="10">
                  <c:v>2.5</c:v>
                </c:pt>
                <c:pt idx="11">
                  <c:v>2.666666666666667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B-44C0-8CCD-0C6DE7DA3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168"/>
        <c:axId val="46682880"/>
      </c:scatterChart>
      <c:valAx>
        <c:axId val="466151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682880"/>
        <c:crosses val="autoZero"/>
        <c:crossBetween val="midCat"/>
        <c:majorUnit val="0.1"/>
        <c:minorUnit val="5.000000000000001E-2"/>
      </c:valAx>
      <c:valAx>
        <c:axId val="46682880"/>
        <c:scaling>
          <c:orientation val="minMax"/>
          <c:max val="2.7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Pulmonary</a:t>
                </a:r>
                <a:r>
                  <a:rPr lang="en-US" sz="1100" baseline="0"/>
                  <a:t> Capillary </a:t>
                </a:r>
                <a:r>
                  <a:rPr lang="en-US" sz="1100"/>
                  <a:t> Resistance 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615168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'Alveoli Compliance'!$B$7:$B$18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'Alveoli Compliance'!$C$7:$C$18</c:f>
              <c:numCache>
                <c:formatCode>0.00</c:formatCode>
                <c:ptCount val="12"/>
                <c:pt idx="0">
                  <c:v>1</c:v>
                </c:pt>
                <c:pt idx="1">
                  <c:v>1.0409999999999999</c:v>
                </c:pt>
                <c:pt idx="2">
                  <c:v>1.0820000000000001</c:v>
                </c:pt>
                <c:pt idx="3">
                  <c:v>1.123</c:v>
                </c:pt>
                <c:pt idx="4">
                  <c:v>1.1639999999999999</c:v>
                </c:pt>
                <c:pt idx="5">
                  <c:v>1.2050000000000001</c:v>
                </c:pt>
                <c:pt idx="6">
                  <c:v>1.246</c:v>
                </c:pt>
                <c:pt idx="7">
                  <c:v>1.2665</c:v>
                </c:pt>
                <c:pt idx="8">
                  <c:v>1.2869999999999999</c:v>
                </c:pt>
                <c:pt idx="9">
                  <c:v>1.3280000000000001</c:v>
                </c:pt>
                <c:pt idx="10">
                  <c:v>1.369</c:v>
                </c:pt>
                <c:pt idx="11">
                  <c:v>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5-4F9A-9A07-F5AA184A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976"/>
        <c:axId val="46704896"/>
      </c:scatterChart>
      <c:valAx>
        <c:axId val="467029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>
            <c:manualLayout>
              <c:xMode val="edge"/>
              <c:yMode val="edge"/>
              <c:x val="0.4290294794231802"/>
              <c:y val="0.9071416593759112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46704896"/>
        <c:crossesAt val="-1"/>
        <c:crossBetween val="midCat"/>
        <c:majorUnit val="0.1"/>
        <c:minorUnit val="5.000000000000001E-2"/>
      </c:valAx>
      <c:valAx>
        <c:axId val="46704896"/>
        <c:scaling>
          <c:orientation val="minMax"/>
          <c:max val="1.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Alveoli Compliance</a:t>
                </a:r>
                <a:r>
                  <a:rPr lang="en-US" sz="1100" baseline="0"/>
                  <a:t> </a:t>
                </a:r>
                <a:r>
                  <a:rPr lang="en-US" sz="1100"/>
                  <a:t> 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702976"/>
        <c:crossesAt val="-1"/>
        <c:crossBetween val="midCat"/>
        <c:majorUnit val="5.000000000000001E-2"/>
        <c:minorUnit val="2.5000000000000005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'Alveoli Compliance'!$B$28:$B$38</c:f>
              <c:numCache>
                <c:formatCode>0.00</c:formatCode>
                <c:ptCount val="11"/>
                <c:pt idx="0">
                  <c:v>0.99990000000000001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0.19999999999999901</c:v>
                </c:pt>
                <c:pt idx="9">
                  <c:v>9.9999999999999103E-2</c:v>
                </c:pt>
                <c:pt idx="10">
                  <c:v>1E-3</c:v>
                </c:pt>
              </c:numCache>
            </c:numRef>
          </c:xVal>
          <c:yVal>
            <c:numRef>
              <c:f>'Alveoli Compliance'!$C$28:$C$38</c:f>
              <c:numCache>
                <c:formatCode>0.00</c:formatCode>
                <c:ptCount val="11"/>
                <c:pt idx="0">
                  <c:v>1.0004606230728399E-2</c:v>
                </c:pt>
                <c:pt idx="1">
                  <c:v>1.5848931924611124E-2</c:v>
                </c:pt>
                <c:pt idx="2">
                  <c:v>2.511886431509578E-2</c:v>
                </c:pt>
                <c:pt idx="3">
                  <c:v>3.9810717055349727E-2</c:v>
                </c:pt>
                <c:pt idx="4">
                  <c:v>6.3095734448019317E-2</c:v>
                </c:pt>
                <c:pt idx="5">
                  <c:v>0.1</c:v>
                </c:pt>
                <c:pt idx="6">
                  <c:v>0.15848931924611132</c:v>
                </c:pt>
                <c:pt idx="7">
                  <c:v>0.25118864315095796</c:v>
                </c:pt>
                <c:pt idx="8">
                  <c:v>0.39810717055349892</c:v>
                </c:pt>
                <c:pt idx="9">
                  <c:v>0.6309573444801958</c:v>
                </c:pt>
                <c:pt idx="10">
                  <c:v>0.99540541735152688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A-47BF-89BF-BCDDA204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9760"/>
        <c:axId val="47276032"/>
      </c:scatterChart>
      <c:valAx>
        <c:axId val="472697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>
            <c:manualLayout>
              <c:xMode val="edge"/>
              <c:yMode val="edge"/>
              <c:x val="0.43675148714518791"/>
              <c:y val="0.8978823982080774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7276032"/>
        <c:crossesAt val="-1"/>
        <c:crossBetween val="midCat"/>
        <c:majorUnit val="0.1"/>
        <c:minorUnit val="5.000000000000001E-2"/>
      </c:valAx>
      <c:valAx>
        <c:axId val="47276032"/>
        <c:scaling>
          <c:logBase val="10"/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Alveoli Compliance</a:t>
                </a:r>
                <a:r>
                  <a:rPr lang="en-US" sz="1100" baseline="0"/>
                  <a:t> </a:t>
                </a:r>
                <a:r>
                  <a:rPr lang="en-US" sz="1100"/>
                  <a:t> Muliplier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7269760"/>
        <c:crossesAt val="-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Muscle Effort 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2172454962598E-2"/>
          <c:y val="6.6263717151591503E-2"/>
          <c:w val="0.88303369024041778"/>
          <c:h val="0.89344325417690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'Muscle Pressure Curve'!$G$3:$G$503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'Muscle Pressure Curve'!$H$3:$H$503</c:f>
              <c:numCache>
                <c:formatCode>General</c:formatCode>
                <c:ptCount val="501"/>
                <c:pt idx="0">
                  <c:v>0</c:v>
                </c:pt>
                <c:pt idx="1">
                  <c:v>-1.9939617161421999</c:v>
                </c:pt>
                <c:pt idx="2">
                  <c:v>-3.6264794936079676</c:v>
                </c:pt>
                <c:pt idx="3">
                  <c:v>-4.9630720029657098</c:v>
                </c:pt>
                <c:pt idx="4">
                  <c:v>-6.0573813947105624</c:v>
                </c:pt>
                <c:pt idx="5">
                  <c:v>-6.9533261471141348</c:v>
                </c:pt>
                <c:pt idx="6">
                  <c:v>-7.6868636689657759</c:v>
                </c:pt>
                <c:pt idx="7">
                  <c:v>-8.2874333966423297</c:v>
                </c:pt>
                <c:pt idx="8">
                  <c:v>-8.7791383020587901</c:v>
                </c:pt>
                <c:pt idx="9">
                  <c:v>-9.1817122295625477</c:v>
                </c:pt>
                <c:pt idx="10">
                  <c:v>-9.5113118843972604</c:v>
                </c:pt>
                <c:pt idx="11">
                  <c:v>-9.7811652580143278</c:v>
                </c:pt>
                <c:pt idx="12">
                  <c:v>-10.002102513816462</c:v>
                </c:pt>
                <c:pt idx="13">
                  <c:v>-10.182990639642327</c:v>
                </c:pt>
                <c:pt idx="14">
                  <c:v>-10.331089311122602</c:v>
                </c:pt>
                <c:pt idx="15">
                  <c:v>-10.452342247953496</c:v>
                </c:pt>
                <c:pt idx="16">
                  <c:v>-10.551615756237972</c:v>
                </c:pt>
                <c:pt idx="17">
                  <c:v>-10.632894030436413</c:v>
                </c:pt>
                <c:pt idx="18">
                  <c:v>-10.699439053079782</c:v>
                </c:pt>
                <c:pt idx="19">
                  <c:v>-10.753921509582179</c:v>
                </c:pt>
                <c:pt idx="20">
                  <c:v>-10.798527972223923</c:v>
                </c:pt>
                <c:pt idx="21">
                  <c:v>-10.835048654974745</c:v>
                </c:pt>
                <c:pt idx="22">
                  <c:v>-10.864949261066247</c:v>
                </c:pt>
                <c:pt idx="23">
                  <c:v>-10.889429806809032</c:v>
                </c:pt>
                <c:pt idx="24">
                  <c:v>-10.90947278246078</c:v>
                </c:pt>
                <c:pt idx="25">
                  <c:v>-10.925882583010059</c:v>
                </c:pt>
                <c:pt idx="26">
                  <c:v>-10.939317791371632</c:v>
                </c:pt>
                <c:pt idx="27">
                  <c:v>-10.950317609631261</c:v>
                </c:pt>
                <c:pt idx="28">
                  <c:v>-10.959323499118687</c:v>
                </c:pt>
                <c:pt idx="29">
                  <c:v>-10.966696897800865</c:v>
                </c:pt>
                <c:pt idx="30">
                  <c:v>-10.972733726056671</c:v>
                </c:pt>
                <c:pt idx="31">
                  <c:v>-10.977676263000747</c:v>
                </c:pt>
                <c:pt idx="32">
                  <c:v>-10.981722869995087</c:v>
                </c:pt>
                <c:pt idx="33">
                  <c:v>-10.985035951586973</c:v>
                </c:pt>
                <c:pt idx="34">
                  <c:v>-10.987748473373706</c:v>
                </c:pt>
                <c:pt idx="35">
                  <c:v>-10.989969298378901</c:v>
                </c:pt>
                <c:pt idx="36">
                  <c:v>-10.991787556107855</c:v>
                </c:pt>
                <c:pt idx="37">
                  <c:v>-10.993276219627575</c:v>
                </c:pt>
                <c:pt idx="38">
                  <c:v>-10.994495034232154</c:v>
                </c:pt>
                <c:pt idx="39">
                  <c:v>-10.995492915231223</c:v>
                </c:pt>
                <c:pt idx="40">
                  <c:v>-10.996309911093073</c:v>
                </c:pt>
                <c:pt idx="41">
                  <c:v>-10.996978810730306</c:v>
                </c:pt>
                <c:pt idx="42">
                  <c:v>-10.997526459434033</c:v>
                </c:pt>
                <c:pt idx="43">
                  <c:v>-10.997974836269657</c:v>
                </c:pt>
                <c:pt idx="44">
                  <c:v>-10.998341936173949</c:v>
                </c:pt>
                <c:pt idx="45">
                  <c:v>-10.998642492155048</c:v>
                </c:pt>
                <c:pt idx="46">
                  <c:v>-10.998888566579792</c:v>
                </c:pt>
                <c:pt idx="47">
                  <c:v>-10.999090035278877</c:v>
                </c:pt>
                <c:pt idx="48">
                  <c:v>-10.9992549838986</c:v>
                </c:pt>
                <c:pt idx="49">
                  <c:v>-10.999390032406247</c:v>
                </c:pt>
                <c:pt idx="50">
                  <c:v>-10.999500600772613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-9.0060382838576789</c:v>
                </c:pt>
                <c:pt idx="102">
                  <c:v>-7.3735205063919311</c:v>
                </c:pt>
                <c:pt idx="103">
                  <c:v>-6.0369279970342076</c:v>
                </c:pt>
                <c:pt idx="104">
                  <c:v>-4.9426186052893684</c:v>
                </c:pt>
                <c:pt idx="105">
                  <c:v>-4.0466738528858084</c:v>
                </c:pt>
                <c:pt idx="106">
                  <c:v>-3.3131363310341753</c:v>
                </c:pt>
                <c:pt idx="107">
                  <c:v>-2.7125666033576317</c:v>
                </c:pt>
                <c:pt idx="108">
                  <c:v>-2.220861697941177</c:v>
                </c:pt>
                <c:pt idx="109">
                  <c:v>-1.8182877704374247</c:v>
                </c:pt>
                <c:pt idx="110">
                  <c:v>-1.4886881156027172</c:v>
                </c:pt>
                <c:pt idx="111">
                  <c:v>-1.218834741985654</c:v>
                </c:pt>
                <c:pt idx="112">
                  <c:v>-0.99789748618352203</c:v>
                </c:pt>
                <c:pt idx="113">
                  <c:v>-0.81700936035766003</c:v>
                </c:pt>
                <c:pt idx="114">
                  <c:v>-0.66891068887738703</c:v>
                </c:pt>
                <c:pt idx="115">
                  <c:v>-0.54765775204649458</c:v>
                </c:pt>
                <c:pt idx="116">
                  <c:v>-0.44838424376202113</c:v>
                </c:pt>
                <c:pt idx="117">
                  <c:v>-0.36710596956358083</c:v>
                </c:pt>
                <c:pt idx="118">
                  <c:v>-0.30056094692021318</c:v>
                </c:pt>
                <c:pt idx="119">
                  <c:v>-0.24607849041781746</c:v>
                </c:pt>
                <c:pt idx="120">
                  <c:v>-0.20147202777607257</c:v>
                </c:pt>
                <c:pt idx="121">
                  <c:v>-0.16495134502525194</c:v>
                </c:pt>
                <c:pt idx="122">
                  <c:v>-0.13505073893375052</c:v>
                </c:pt>
                <c:pt idx="123">
                  <c:v>-0.11057019319096748</c:v>
                </c:pt>
                <c:pt idx="124">
                  <c:v>-9.0527217539218732E-2</c:v>
                </c:pt>
                <c:pt idx="125">
                  <c:v>-7.4117416989938817E-2</c:v>
                </c:pt>
                <c:pt idx="126">
                  <c:v>-6.0682208628367408E-2</c:v>
                </c:pt>
                <c:pt idx="127">
                  <c:v>-4.9682390368738449E-2</c:v>
                </c:pt>
                <c:pt idx="128">
                  <c:v>-4.0676500881311493E-2</c:v>
                </c:pt>
                <c:pt idx="129">
                  <c:v>-3.330310219913335E-2</c:v>
                </c:pt>
                <c:pt idx="130">
                  <c:v>-2.7266273943329433E-2</c:v>
                </c:pt>
                <c:pt idx="131">
                  <c:v>-2.232373699925266E-2</c:v>
                </c:pt>
                <c:pt idx="132">
                  <c:v>-1.8277130004912934E-2</c:v>
                </c:pt>
                <c:pt idx="133">
                  <c:v>-1.4964048413026541E-2</c:v>
                </c:pt>
                <c:pt idx="134">
                  <c:v>-1.2251526626292596E-2</c:v>
                </c:pt>
                <c:pt idx="135">
                  <c:v>-1.0030701621099482E-2</c:v>
                </c:pt>
                <c:pt idx="136">
                  <c:v>-8.2124438921433122E-3</c:v>
                </c:pt>
                <c:pt idx="137">
                  <c:v>-6.723780372425164E-3</c:v>
                </c:pt>
                <c:pt idx="138">
                  <c:v>-5.5049657678466072E-3</c:v>
                </c:pt>
                <c:pt idx="139">
                  <c:v>-4.5070847687775622E-3</c:v>
                </c:pt>
                <c:pt idx="140">
                  <c:v>-3.6900889069275584E-3</c:v>
                </c:pt>
                <c:pt idx="141">
                  <c:v>-3.0211892696935033E-3</c:v>
                </c:pt>
                <c:pt idx="142">
                  <c:v>-2.4735405659672819E-3</c:v>
                </c:pt>
                <c:pt idx="143">
                  <c:v>-2.0251637303433279E-3</c:v>
                </c:pt>
                <c:pt idx="144">
                  <c:v>-1.6580638260502091E-3</c:v>
                </c:pt>
                <c:pt idx="145">
                  <c:v>-1.3575078449534462E-3</c:v>
                </c:pt>
                <c:pt idx="146">
                  <c:v>-1.1114334202080038E-3</c:v>
                </c:pt>
                <c:pt idx="147">
                  <c:v>-9.0996472112293511E-4</c:v>
                </c:pt>
                <c:pt idx="148">
                  <c:v>-7.4501610139937689E-4</c:v>
                </c:pt>
                <c:pt idx="149">
                  <c:v>-6.0996759375393339E-4</c:v>
                </c:pt>
                <c:pt idx="150">
                  <c:v>-4.9939922738732271E-4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1.9939617161424015</c:v>
                </c:pt>
                <c:pt idx="202">
                  <c:v>3.6264794936081017</c:v>
                </c:pt>
                <c:pt idx="203">
                  <c:v>4.9630720029657924</c:v>
                </c:pt>
                <c:pt idx="204">
                  <c:v>6.0573813947106094</c:v>
                </c:pt>
                <c:pt idx="205">
                  <c:v>6.9533261471141561</c:v>
                </c:pt>
                <c:pt idx="206">
                  <c:v>7.6868636689657812</c:v>
                </c:pt>
                <c:pt idx="207">
                  <c:v>8.2874333966423208</c:v>
                </c:pt>
                <c:pt idx="208">
                  <c:v>8.7791383020587741</c:v>
                </c:pt>
                <c:pt idx="209">
                  <c:v>9.1817122295625264</c:v>
                </c:pt>
                <c:pt idx="210">
                  <c:v>9.5113118843972373</c:v>
                </c:pt>
                <c:pt idx="211">
                  <c:v>9.7811652580143029</c:v>
                </c:pt>
                <c:pt idx="212">
                  <c:v>10.002102513816439</c:v>
                </c:pt>
                <c:pt idx="213">
                  <c:v>10.182990639642304</c:v>
                </c:pt>
                <c:pt idx="214">
                  <c:v>10.331089311122581</c:v>
                </c:pt>
                <c:pt idx="215">
                  <c:v>10.452342247953476</c:v>
                </c:pt>
                <c:pt idx="216">
                  <c:v>10.551615756237952</c:v>
                </c:pt>
                <c:pt idx="217">
                  <c:v>10.632894030436397</c:v>
                </c:pt>
                <c:pt idx="218">
                  <c:v>10.699439053079766</c:v>
                </c:pt>
                <c:pt idx="219">
                  <c:v>10.753921509582165</c:v>
                </c:pt>
                <c:pt idx="220">
                  <c:v>10.798527972223912</c:v>
                </c:pt>
                <c:pt idx="221">
                  <c:v>10.835048654974734</c:v>
                </c:pt>
                <c:pt idx="222">
                  <c:v>10.864949261066238</c:v>
                </c:pt>
                <c:pt idx="223">
                  <c:v>10.889429806809023</c:v>
                </c:pt>
                <c:pt idx="224">
                  <c:v>10.909472782460773</c:v>
                </c:pt>
                <c:pt idx="225">
                  <c:v>10.925882583010054</c:v>
                </c:pt>
                <c:pt idx="226">
                  <c:v>10.939317791371627</c:v>
                </c:pt>
                <c:pt idx="227">
                  <c:v>10.950317609631256</c:v>
                </c:pt>
                <c:pt idx="228">
                  <c:v>10.959323499118684</c:v>
                </c:pt>
                <c:pt idx="229">
                  <c:v>10.966696897800864</c:v>
                </c:pt>
                <c:pt idx="230">
                  <c:v>10.972733726056667</c:v>
                </c:pt>
                <c:pt idx="231">
                  <c:v>10.977676263000745</c:v>
                </c:pt>
                <c:pt idx="232">
                  <c:v>10.981722869995085</c:v>
                </c:pt>
                <c:pt idx="233">
                  <c:v>10.985035951586973</c:v>
                </c:pt>
                <c:pt idx="234">
                  <c:v>10.987748473373706</c:v>
                </c:pt>
                <c:pt idx="235">
                  <c:v>10.989969298378899</c:v>
                </c:pt>
                <c:pt idx="236">
                  <c:v>10.991787556107855</c:v>
                </c:pt>
                <c:pt idx="237">
                  <c:v>10.993276219627575</c:v>
                </c:pt>
                <c:pt idx="238">
                  <c:v>10.994495034232152</c:v>
                </c:pt>
                <c:pt idx="239">
                  <c:v>10.995492915231221</c:v>
                </c:pt>
                <c:pt idx="240">
                  <c:v>10.996309911093073</c:v>
                </c:pt>
                <c:pt idx="241">
                  <c:v>10.996978810730306</c:v>
                </c:pt>
                <c:pt idx="242">
                  <c:v>10.997526459434031</c:v>
                </c:pt>
                <c:pt idx="243">
                  <c:v>10.997974836269657</c:v>
                </c:pt>
                <c:pt idx="244">
                  <c:v>10.998341936173949</c:v>
                </c:pt>
                <c:pt idx="245">
                  <c:v>10.998642492155048</c:v>
                </c:pt>
                <c:pt idx="246">
                  <c:v>10.998888566579792</c:v>
                </c:pt>
                <c:pt idx="247">
                  <c:v>10.999090035278877</c:v>
                </c:pt>
                <c:pt idx="248">
                  <c:v>10.9992549838986</c:v>
                </c:pt>
                <c:pt idx="249">
                  <c:v>10.999390032406247</c:v>
                </c:pt>
                <c:pt idx="250">
                  <c:v>10.999500600772613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9.0060382838614377</c:v>
                </c:pt>
                <c:pt idx="302">
                  <c:v>7.3735205063950415</c:v>
                </c:pt>
                <c:pt idx="303">
                  <c:v>6.0369279970367806</c:v>
                </c:pt>
                <c:pt idx="304">
                  <c:v>4.9426186052914973</c:v>
                </c:pt>
                <c:pt idx="305">
                  <c:v>4.0466738528875696</c:v>
                </c:pt>
                <c:pt idx="306">
                  <c:v>3.3131363310356323</c:v>
                </c:pt>
                <c:pt idx="307">
                  <c:v>2.7125666033588365</c:v>
                </c:pt>
                <c:pt idx="308">
                  <c:v>2.2208616979421727</c:v>
                </c:pt>
                <c:pt idx="309">
                  <c:v>1.8182877704382485</c:v>
                </c:pt>
                <c:pt idx="310">
                  <c:v>1.488688115603398</c:v>
                </c:pt>
                <c:pt idx="311">
                  <c:v>1.2188347419862171</c:v>
                </c:pt>
                <c:pt idx="312">
                  <c:v>0.99789748618398733</c:v>
                </c:pt>
                <c:pt idx="313">
                  <c:v>0.8170093603580445</c:v>
                </c:pt>
                <c:pt idx="314">
                  <c:v>0.66891068887770488</c:v>
                </c:pt>
                <c:pt idx="315">
                  <c:v>0.54765775204675726</c:v>
                </c:pt>
                <c:pt idx="316">
                  <c:v>0.44838424376223818</c:v>
                </c:pt>
                <c:pt idx="317">
                  <c:v>0.36710596956376024</c:v>
                </c:pt>
                <c:pt idx="318">
                  <c:v>0.30056094692036139</c:v>
                </c:pt>
                <c:pt idx="319">
                  <c:v>0.24607849041793983</c:v>
                </c:pt>
                <c:pt idx="320">
                  <c:v>0.20147202777617371</c:v>
                </c:pt>
                <c:pt idx="321">
                  <c:v>0.16495134502533548</c:v>
                </c:pt>
                <c:pt idx="322">
                  <c:v>0.1350507389338195</c:v>
                </c:pt>
                <c:pt idx="323">
                  <c:v>0.11057019319102444</c:v>
                </c:pt>
                <c:pt idx="324">
                  <c:v>9.0527217539265764E-2</c:v>
                </c:pt>
                <c:pt idx="325">
                  <c:v>7.4117416989977661E-2</c:v>
                </c:pt>
                <c:pt idx="326">
                  <c:v>6.0682208628399473E-2</c:v>
                </c:pt>
                <c:pt idx="327">
                  <c:v>4.9682390368764921E-2</c:v>
                </c:pt>
                <c:pt idx="328">
                  <c:v>4.0676500881333351E-2</c:v>
                </c:pt>
                <c:pt idx="329">
                  <c:v>3.3303102199151391E-2</c:v>
                </c:pt>
                <c:pt idx="330">
                  <c:v>2.7266273943344327E-2</c:v>
                </c:pt>
                <c:pt idx="331">
                  <c:v>2.2323736999264952E-2</c:v>
                </c:pt>
                <c:pt idx="332">
                  <c:v>1.8277130004923078E-2</c:v>
                </c:pt>
                <c:pt idx="333">
                  <c:v>1.4964048413034914E-2</c:v>
                </c:pt>
                <c:pt idx="334">
                  <c:v>1.2251526626299507E-2</c:v>
                </c:pt>
                <c:pt idx="335">
                  <c:v>1.0030701621105184E-2</c:v>
                </c:pt>
                <c:pt idx="336">
                  <c:v>8.2124438921480167E-3</c:v>
                </c:pt>
                <c:pt idx="337">
                  <c:v>6.7237803724290463E-3</c:v>
                </c:pt>
                <c:pt idx="338">
                  <c:v>5.5049657678498095E-3</c:v>
                </c:pt>
                <c:pt idx="339">
                  <c:v>4.507084768780205E-3</c:v>
                </c:pt>
                <c:pt idx="340">
                  <c:v>3.6900889069297342E-3</c:v>
                </c:pt>
                <c:pt idx="341">
                  <c:v>3.0211892696953013E-3</c:v>
                </c:pt>
                <c:pt idx="342">
                  <c:v>2.4735405659687625E-3</c:v>
                </c:pt>
                <c:pt idx="343">
                  <c:v>2.0251637303445509E-3</c:v>
                </c:pt>
                <c:pt idx="344">
                  <c:v>1.6580638260512161E-3</c:v>
                </c:pt>
                <c:pt idx="345">
                  <c:v>1.3575078449542782E-3</c:v>
                </c:pt>
                <c:pt idx="346">
                  <c:v>1.111433420208689E-3</c:v>
                </c:pt>
                <c:pt idx="347">
                  <c:v>9.0996472112350084E-4</c:v>
                </c:pt>
                <c:pt idx="348">
                  <c:v>7.4501610139984277E-4</c:v>
                </c:pt>
                <c:pt idx="349">
                  <c:v>6.0996759375431806E-4</c:v>
                </c:pt>
                <c:pt idx="350">
                  <c:v>4.9939922738763941E-4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7A2-9B4B-123C8385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8744"/>
        <c:axId val="682361040"/>
      </c:scatterChart>
      <c:valAx>
        <c:axId val="682358744"/>
        <c:scaling>
          <c:orientation val="minMax"/>
          <c:max val="8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040"/>
        <c:crosses val="autoZero"/>
        <c:crossBetween val="midCat"/>
      </c:valAx>
      <c:valAx>
        <c:axId val="6823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9525</xdr:rowOff>
    </xdr:from>
    <xdr:to>
      <xdr:col>9</xdr:col>
      <xdr:colOff>19050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8</xdr:row>
      <xdr:rowOff>9525</xdr:rowOff>
    </xdr:from>
    <xdr:to>
      <xdr:col>9</xdr:col>
      <xdr:colOff>19050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28573</xdr:rowOff>
    </xdr:from>
    <xdr:to>
      <xdr:col>11</xdr:col>
      <xdr:colOff>171450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22</xdr:row>
      <xdr:rowOff>28573</xdr:rowOff>
    </xdr:from>
    <xdr:to>
      <xdr:col>11</xdr:col>
      <xdr:colOff>171450</xdr:colOff>
      <xdr:row>38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161925</xdr:rowOff>
    </xdr:from>
    <xdr:to>
      <xdr:col>9</xdr:col>
      <xdr:colOff>47625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190499</xdr:rowOff>
    </xdr:from>
    <xdr:to>
      <xdr:col>11</xdr:col>
      <xdr:colOff>361950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0</xdr:rowOff>
    </xdr:from>
    <xdr:to>
      <xdr:col>8</xdr:col>
      <xdr:colOff>581025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26</xdr:row>
      <xdr:rowOff>95249</xdr:rowOff>
    </xdr:from>
    <xdr:to>
      <xdr:col>8</xdr:col>
      <xdr:colOff>552450</xdr:colOff>
      <xdr:row>41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304798</xdr:colOff>
      <xdr:row>4</xdr:row>
      <xdr:rowOff>95249</xdr:rowOff>
    </xdr:from>
    <xdr:to>
      <xdr:col>21</xdr:col>
      <xdr:colOff>123825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8EF1-01BB-4BB5-87D0-1A7A99F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0"/>
  <sheetViews>
    <sheetView workbookViewId="0">
      <selection activeCell="A20" sqref="A20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9" ht="21" x14ac:dyDescent="0.35">
      <c r="B2" s="7" t="s">
        <v>37</v>
      </c>
    </row>
    <row r="3" spans="1:9" x14ac:dyDescent="0.25">
      <c r="I3" t="s">
        <v>39</v>
      </c>
    </row>
    <row r="4" spans="1:9" x14ac:dyDescent="0.25">
      <c r="A4" s="1" t="s">
        <v>35</v>
      </c>
      <c r="B4" t="s">
        <v>2</v>
      </c>
      <c r="C4" s="2">
        <v>1000</v>
      </c>
      <c r="D4" t="s">
        <v>3</v>
      </c>
      <c r="G4" t="s">
        <v>38</v>
      </c>
      <c r="H4" s="27">
        <f>LOG10(C4)</f>
        <v>3</v>
      </c>
      <c r="I4" s="27">
        <f>LOG10(C4/C5)</f>
        <v>2.9208187539523753</v>
      </c>
    </row>
    <row r="5" spans="1:9" x14ac:dyDescent="0.25">
      <c r="A5" s="1" t="s">
        <v>36</v>
      </c>
      <c r="B5" t="s">
        <v>4</v>
      </c>
      <c r="C5" s="2">
        <v>1.2</v>
      </c>
      <c r="D5" t="s">
        <v>3</v>
      </c>
      <c r="G5" t="s">
        <v>38</v>
      </c>
      <c r="H5" s="27">
        <f>LOG10(C5)</f>
        <v>7.9181246047624818E-2</v>
      </c>
      <c r="I5" s="27"/>
    </row>
    <row r="6" spans="1:9" x14ac:dyDescent="0.25">
      <c r="B6" t="s">
        <v>5</v>
      </c>
      <c r="C6">
        <v>20</v>
      </c>
    </row>
    <row r="8" spans="1:9" x14ac:dyDescent="0.25">
      <c r="B8" s="3" t="s">
        <v>0</v>
      </c>
      <c r="C8" s="3" t="s">
        <v>1</v>
      </c>
    </row>
    <row r="9" spans="1:9" x14ac:dyDescent="0.25">
      <c r="B9" s="14">
        <v>0</v>
      </c>
      <c r="C9" s="14">
        <f>POWER($C$6,((($I$4)*B9)+$H$5))</f>
        <v>1.2677020020580634</v>
      </c>
    </row>
    <row r="10" spans="1:9" x14ac:dyDescent="0.25">
      <c r="B10" s="14">
        <v>0.1</v>
      </c>
      <c r="C10" s="14">
        <f>POWER($C$6,((($I$4)*B10)+$H$5))</f>
        <v>3.0410562778492465</v>
      </c>
    </row>
    <row r="11" spans="1:9" x14ac:dyDescent="0.25">
      <c r="B11" s="14">
        <v>0.2</v>
      </c>
      <c r="C11" s="14">
        <f t="shared" ref="C11:C20" si="0">POWER($C$6,((($I$4)*B11)+$H$5))</f>
        <v>7.2951082115769434</v>
      </c>
    </row>
    <row r="12" spans="1:9" x14ac:dyDescent="0.25">
      <c r="B12" s="14">
        <v>0.3</v>
      </c>
      <c r="C12" s="14">
        <f t="shared" si="0"/>
        <v>17.500039116755715</v>
      </c>
    </row>
    <row r="13" spans="1:9" x14ac:dyDescent="0.25">
      <c r="B13" s="14">
        <v>0.4</v>
      </c>
      <c r="C13" s="14">
        <f t="shared" si="0"/>
        <v>41.980373725228098</v>
      </c>
    </row>
    <row r="14" spans="1:9" ht="15" customHeight="1" x14ac:dyDescent="0.25">
      <c r="B14" s="14">
        <v>0.5</v>
      </c>
      <c r="C14" s="14">
        <f t="shared" si="0"/>
        <v>100.70559079050437</v>
      </c>
    </row>
    <row r="15" spans="1:9" x14ac:dyDescent="0.25">
      <c r="B15" s="14">
        <v>0.6</v>
      </c>
      <c r="C15" s="14">
        <f t="shared" si="0"/>
        <v>241.57993644467984</v>
      </c>
    </row>
    <row r="16" spans="1:9" x14ac:dyDescent="0.25">
      <c r="B16" s="14">
        <v>0.65</v>
      </c>
      <c r="C16" s="14">
        <f t="shared" si="0"/>
        <v>374.16615685286922</v>
      </c>
    </row>
    <row r="17" spans="2:3" x14ac:dyDescent="0.25">
      <c r="B17" s="14">
        <v>0.7</v>
      </c>
      <c r="C17" s="14">
        <f t="shared" si="0"/>
        <v>579.51961985926255</v>
      </c>
    </row>
    <row r="18" spans="2:3" x14ac:dyDescent="0.25">
      <c r="B18" s="14">
        <v>0.8</v>
      </c>
      <c r="C18" s="14">
        <f t="shared" si="0"/>
        <v>1390.1940481664567</v>
      </c>
    </row>
    <row r="19" spans="2:3" x14ac:dyDescent="0.25">
      <c r="B19" s="14">
        <v>0.9</v>
      </c>
      <c r="C19" s="14">
        <f t="shared" si="0"/>
        <v>3334.8991566959899</v>
      </c>
    </row>
    <row r="20" spans="2:3" x14ac:dyDescent="0.25">
      <c r="B20" s="14">
        <v>1</v>
      </c>
      <c r="C20" s="14">
        <f t="shared" si="0"/>
        <v>8000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Z17"/>
  <sheetViews>
    <sheetView tabSelected="1" workbookViewId="0">
      <selection activeCell="I17" sqref="I17"/>
    </sheetView>
  </sheetViews>
  <sheetFormatPr defaultRowHeight="15" x14ac:dyDescent="0.25"/>
  <cols>
    <col min="2" max="2" width="2" bestFit="1" customWidth="1"/>
    <col min="3" max="3" width="40" bestFit="1" customWidth="1"/>
    <col min="4" max="4" width="2" bestFit="1" customWidth="1"/>
    <col min="5" max="5" width="7.85546875" bestFit="1" customWidth="1"/>
    <col min="6" max="6" width="2" style="28" bestFit="1" customWidth="1"/>
    <col min="7" max="7" width="15.28515625" style="28" bestFit="1" customWidth="1"/>
    <col min="8" max="8" width="2" style="28" bestFit="1" customWidth="1"/>
    <col min="9" max="9" width="17.28515625" style="28" bestFit="1" customWidth="1"/>
    <col min="10" max="10" width="2" bestFit="1" customWidth="1"/>
    <col min="11" max="11" width="5" bestFit="1" customWidth="1"/>
    <col min="12" max="12" width="2" bestFit="1" customWidth="1"/>
    <col min="13" max="13" width="9.7109375" style="28" bestFit="1" customWidth="1"/>
    <col min="14" max="14" width="2" style="28" bestFit="1" customWidth="1"/>
    <col min="15" max="15" width="7.140625" style="28" bestFit="1" customWidth="1"/>
    <col min="16" max="16" width="2" style="28" bestFit="1" customWidth="1"/>
    <col min="17" max="17" width="18.42578125" style="28" bestFit="1" customWidth="1"/>
    <col min="18" max="18" width="2" style="28" bestFit="1" customWidth="1"/>
    <col min="19" max="19" width="5" style="28" bestFit="1" customWidth="1"/>
    <col min="20" max="20" width="2" style="28" bestFit="1" customWidth="1"/>
    <col min="21" max="21" width="9.7109375" style="28" bestFit="1" customWidth="1"/>
    <col min="22" max="22" width="2" style="28" bestFit="1" customWidth="1"/>
    <col min="23" max="23" width="7.140625" style="28" bestFit="1" customWidth="1"/>
    <col min="24" max="24" width="2" style="28" bestFit="1" customWidth="1"/>
    <col min="25" max="25" width="18.42578125" customWidth="1"/>
    <col min="26" max="26" width="2" bestFit="1" customWidth="1"/>
  </cols>
  <sheetData>
    <row r="2" spans="2:26" s="28" customFormat="1" x14ac:dyDescent="0.25">
      <c r="B2" s="28" t="s">
        <v>74</v>
      </c>
      <c r="C2" s="28" t="s">
        <v>76</v>
      </c>
      <c r="D2" s="28" t="s">
        <v>74</v>
      </c>
      <c r="E2" s="28" t="s">
        <v>77</v>
      </c>
      <c r="F2" s="28" t="s">
        <v>74</v>
      </c>
      <c r="G2" s="28" t="s">
        <v>87</v>
      </c>
      <c r="H2" s="28" t="s">
        <v>74</v>
      </c>
      <c r="I2" s="28" t="s">
        <v>84</v>
      </c>
      <c r="J2" s="28" t="s">
        <v>74</v>
      </c>
      <c r="L2" s="28" t="s">
        <v>74</v>
      </c>
      <c r="N2" s="28" t="s">
        <v>74</v>
      </c>
      <c r="P2" s="28" t="s">
        <v>74</v>
      </c>
      <c r="Q2" s="28" t="s">
        <v>85</v>
      </c>
      <c r="R2" s="28" t="s">
        <v>74</v>
      </c>
      <c r="T2" s="28" t="s">
        <v>74</v>
      </c>
      <c r="V2" s="28" t="s">
        <v>74</v>
      </c>
      <c r="X2" s="28" t="s">
        <v>74</v>
      </c>
    </row>
    <row r="3" spans="2:26" x14ac:dyDescent="0.25">
      <c r="B3" t="s">
        <v>74</v>
      </c>
      <c r="D3" t="s">
        <v>74</v>
      </c>
      <c r="F3" s="28" t="s">
        <v>74</v>
      </c>
      <c r="H3" s="28" t="s">
        <v>74</v>
      </c>
      <c r="I3" s="28" t="s">
        <v>79</v>
      </c>
      <c r="J3" t="s">
        <v>74</v>
      </c>
      <c r="K3" t="s">
        <v>80</v>
      </c>
      <c r="L3" t="s">
        <v>74</v>
      </c>
      <c r="M3" s="28" t="s">
        <v>81</v>
      </c>
      <c r="N3" s="28" t="s">
        <v>74</v>
      </c>
      <c r="O3" s="28" t="s">
        <v>82</v>
      </c>
      <c r="P3" s="28" t="s">
        <v>74</v>
      </c>
      <c r="Q3" s="28" t="s">
        <v>79</v>
      </c>
      <c r="R3" s="28" t="s">
        <v>74</v>
      </c>
      <c r="S3" s="28" t="s">
        <v>80</v>
      </c>
      <c r="T3" s="28" t="s">
        <v>74</v>
      </c>
      <c r="U3" s="28" t="s">
        <v>81</v>
      </c>
      <c r="V3" s="28" t="s">
        <v>74</v>
      </c>
      <c r="W3" s="28" t="s">
        <v>82</v>
      </c>
      <c r="X3" s="28" t="s">
        <v>74</v>
      </c>
    </row>
    <row r="4" spans="2:26" x14ac:dyDescent="0.25">
      <c r="B4" t="s">
        <v>74</v>
      </c>
      <c r="C4" t="s">
        <v>75</v>
      </c>
      <c r="D4" t="s">
        <v>74</v>
      </c>
      <c r="E4" t="s">
        <v>75</v>
      </c>
      <c r="F4" s="28" t="s">
        <v>74</v>
      </c>
      <c r="G4" s="28" t="s">
        <v>75</v>
      </c>
      <c r="H4" s="28" t="s">
        <v>74</v>
      </c>
      <c r="I4" s="28" t="s">
        <v>75</v>
      </c>
      <c r="J4" t="s">
        <v>74</v>
      </c>
      <c r="K4" t="s">
        <v>75</v>
      </c>
      <c r="L4" t="s">
        <v>74</v>
      </c>
      <c r="M4" s="28" t="s">
        <v>75</v>
      </c>
      <c r="N4" s="28" t="s">
        <v>74</v>
      </c>
      <c r="O4" s="28" t="s">
        <v>75</v>
      </c>
      <c r="P4" s="28" t="s">
        <v>74</v>
      </c>
      <c r="Q4" s="28" t="s">
        <v>75</v>
      </c>
      <c r="R4" s="28" t="s">
        <v>74</v>
      </c>
      <c r="S4" s="28" t="s">
        <v>75</v>
      </c>
      <c r="T4" s="28" t="s">
        <v>74</v>
      </c>
      <c r="U4" s="28" t="s">
        <v>75</v>
      </c>
      <c r="V4" s="28" t="s">
        <v>74</v>
      </c>
      <c r="W4" s="28" t="s">
        <v>75</v>
      </c>
      <c r="X4" s="28" t="s">
        <v>74</v>
      </c>
    </row>
    <row r="5" spans="2:26" x14ac:dyDescent="0.25">
      <c r="B5" t="s">
        <v>74</v>
      </c>
      <c r="C5" t="s">
        <v>86</v>
      </c>
      <c r="D5" t="s">
        <v>74</v>
      </c>
      <c r="E5">
        <v>0</v>
      </c>
      <c r="F5" s="28" t="s">
        <v>74</v>
      </c>
      <c r="G5" s="28">
        <v>0</v>
      </c>
      <c r="H5" s="28" t="s">
        <v>74</v>
      </c>
      <c r="J5" s="28" t="s">
        <v>74</v>
      </c>
      <c r="L5" s="28" t="s">
        <v>74</v>
      </c>
      <c r="N5" s="28" t="s">
        <v>74</v>
      </c>
      <c r="P5" s="28" t="s">
        <v>74</v>
      </c>
      <c r="R5" s="28" t="s">
        <v>74</v>
      </c>
      <c r="T5" s="28" t="s">
        <v>74</v>
      </c>
      <c r="V5" s="28" t="s">
        <v>74</v>
      </c>
      <c r="X5" s="28" t="s">
        <v>74</v>
      </c>
      <c r="Z5" s="28"/>
    </row>
    <row r="6" spans="2:26" x14ac:dyDescent="0.25">
      <c r="B6" t="s">
        <v>74</v>
      </c>
      <c r="C6" t="s">
        <v>88</v>
      </c>
      <c r="D6" t="s">
        <v>74</v>
      </c>
      <c r="F6" s="28" t="s">
        <v>74</v>
      </c>
      <c r="H6" s="28" t="s">
        <v>74</v>
      </c>
      <c r="J6" s="28" t="s">
        <v>74</v>
      </c>
      <c r="L6" s="28" t="s">
        <v>74</v>
      </c>
      <c r="N6" s="28" t="s">
        <v>74</v>
      </c>
      <c r="P6" s="28" t="s">
        <v>74</v>
      </c>
      <c r="R6" s="28" t="s">
        <v>74</v>
      </c>
      <c r="T6" s="28" t="s">
        <v>74</v>
      </c>
      <c r="V6" s="28" t="s">
        <v>74</v>
      </c>
      <c r="X6" s="28" t="s">
        <v>74</v>
      </c>
      <c r="Z6" s="28"/>
    </row>
    <row r="7" spans="2:26" x14ac:dyDescent="0.25">
      <c r="B7" t="s">
        <v>74</v>
      </c>
      <c r="C7" t="s">
        <v>89</v>
      </c>
      <c r="D7" t="s">
        <v>74</v>
      </c>
      <c r="F7" s="28" t="s">
        <v>74</v>
      </c>
      <c r="H7" s="28" t="s">
        <v>74</v>
      </c>
      <c r="J7" s="28" t="s">
        <v>74</v>
      </c>
      <c r="L7" s="28" t="s">
        <v>74</v>
      </c>
      <c r="N7" s="28" t="s">
        <v>74</v>
      </c>
      <c r="P7" s="28" t="s">
        <v>74</v>
      </c>
      <c r="R7" s="28" t="s">
        <v>74</v>
      </c>
      <c r="T7" s="28" t="s">
        <v>74</v>
      </c>
      <c r="V7" s="28" t="s">
        <v>74</v>
      </c>
      <c r="X7" s="28" t="s">
        <v>74</v>
      </c>
      <c r="Z7" s="28"/>
    </row>
    <row r="8" spans="2:26" x14ac:dyDescent="0.25">
      <c r="B8" t="s">
        <v>74</v>
      </c>
      <c r="C8" t="s">
        <v>78</v>
      </c>
      <c r="D8" t="s">
        <v>74</v>
      </c>
      <c r="F8" s="28" t="s">
        <v>74</v>
      </c>
      <c r="H8" s="28" t="s">
        <v>74</v>
      </c>
      <c r="J8" s="28" t="s">
        <v>74</v>
      </c>
      <c r="L8" s="28" t="s">
        <v>74</v>
      </c>
      <c r="N8" s="28" t="s">
        <v>74</v>
      </c>
      <c r="P8" s="28" t="s">
        <v>74</v>
      </c>
      <c r="R8" s="28" t="s">
        <v>74</v>
      </c>
      <c r="T8" s="28" t="s">
        <v>74</v>
      </c>
      <c r="V8" s="28" t="s">
        <v>74</v>
      </c>
      <c r="X8" s="28" t="s">
        <v>74</v>
      </c>
      <c r="Z8" s="28"/>
    </row>
    <row r="9" spans="2:26" x14ac:dyDescent="0.25">
      <c r="B9" t="s">
        <v>74</v>
      </c>
      <c r="C9" t="s">
        <v>90</v>
      </c>
      <c r="D9" t="s">
        <v>74</v>
      </c>
      <c r="F9" s="28" t="s">
        <v>74</v>
      </c>
      <c r="H9" s="28" t="s">
        <v>74</v>
      </c>
      <c r="J9" s="28" t="s">
        <v>74</v>
      </c>
      <c r="L9" s="28" t="s">
        <v>74</v>
      </c>
      <c r="N9" s="28" t="s">
        <v>74</v>
      </c>
      <c r="P9" s="28" t="s">
        <v>74</v>
      </c>
      <c r="R9" s="28" t="s">
        <v>74</v>
      </c>
      <c r="T9" s="28" t="s">
        <v>74</v>
      </c>
      <c r="V9" s="28" t="s">
        <v>74</v>
      </c>
      <c r="X9" s="28" t="s">
        <v>74</v>
      </c>
      <c r="Z9" s="28"/>
    </row>
    <row r="10" spans="2:26" x14ac:dyDescent="0.25">
      <c r="B10" t="s">
        <v>74</v>
      </c>
      <c r="C10" t="s">
        <v>93</v>
      </c>
      <c r="D10" t="s">
        <v>74</v>
      </c>
      <c r="F10" s="28" t="s">
        <v>74</v>
      </c>
      <c r="H10" s="28" t="s">
        <v>74</v>
      </c>
      <c r="J10" s="28" t="s">
        <v>74</v>
      </c>
      <c r="L10" s="28" t="s">
        <v>74</v>
      </c>
      <c r="N10" s="28" t="s">
        <v>74</v>
      </c>
      <c r="P10" s="28" t="s">
        <v>74</v>
      </c>
      <c r="R10" s="28" t="s">
        <v>74</v>
      </c>
      <c r="T10" s="28" t="s">
        <v>74</v>
      </c>
      <c r="V10" s="28" t="s">
        <v>74</v>
      </c>
      <c r="X10" s="28" t="s">
        <v>74</v>
      </c>
      <c r="Z10" s="28"/>
    </row>
    <row r="11" spans="2:26" x14ac:dyDescent="0.25">
      <c r="B11" t="s">
        <v>74</v>
      </c>
      <c r="C11" t="s">
        <v>91</v>
      </c>
      <c r="D11" t="s">
        <v>74</v>
      </c>
      <c r="F11" s="28" t="s">
        <v>74</v>
      </c>
      <c r="H11" s="28" t="s">
        <v>74</v>
      </c>
      <c r="J11" s="28" t="s">
        <v>74</v>
      </c>
      <c r="L11" s="28" t="s">
        <v>74</v>
      </c>
      <c r="N11" s="28" t="s">
        <v>74</v>
      </c>
      <c r="P11" s="28" t="s">
        <v>74</v>
      </c>
      <c r="R11" s="28" t="s">
        <v>74</v>
      </c>
      <c r="T11" s="28" t="s">
        <v>74</v>
      </c>
      <c r="V11" s="28" t="s">
        <v>74</v>
      </c>
      <c r="X11" s="28" t="s">
        <v>74</v>
      </c>
      <c r="Z11" s="28"/>
    </row>
    <row r="12" spans="2:26" x14ac:dyDescent="0.25">
      <c r="B12" t="s">
        <v>74</v>
      </c>
      <c r="C12" t="s">
        <v>92</v>
      </c>
      <c r="D12" t="s">
        <v>74</v>
      </c>
      <c r="F12" s="28" t="s">
        <v>74</v>
      </c>
      <c r="H12" s="28" t="s">
        <v>74</v>
      </c>
      <c r="J12" s="28" t="s">
        <v>74</v>
      </c>
      <c r="L12" s="28" t="s">
        <v>74</v>
      </c>
      <c r="N12" s="28" t="s">
        <v>74</v>
      </c>
      <c r="P12" s="28" t="s">
        <v>74</v>
      </c>
      <c r="R12" s="28" t="s">
        <v>74</v>
      </c>
      <c r="T12" s="28" t="s">
        <v>74</v>
      </c>
      <c r="V12" s="28" t="s">
        <v>74</v>
      </c>
      <c r="X12" s="28" t="s">
        <v>74</v>
      </c>
      <c r="Z12" s="28"/>
    </row>
    <row r="17" spans="3:3" x14ac:dyDescent="0.25">
      <c r="C1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1"/>
  <sheetViews>
    <sheetView workbookViewId="0">
      <selection activeCell="B28" sqref="B28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8" ht="21" x14ac:dyDescent="0.35">
      <c r="B2" s="7" t="s">
        <v>24</v>
      </c>
    </row>
    <row r="3" spans="1:8" ht="15.75" x14ac:dyDescent="0.25">
      <c r="B3" s="23" t="s">
        <v>29</v>
      </c>
    </row>
    <row r="5" spans="1:8" x14ac:dyDescent="0.25">
      <c r="B5" t="s">
        <v>2</v>
      </c>
      <c r="C5" s="2">
        <v>90</v>
      </c>
      <c r="D5" t="s">
        <v>3</v>
      </c>
      <c r="F5">
        <v>100</v>
      </c>
      <c r="H5">
        <f>LOG10(C5)</f>
        <v>1.954242509439325</v>
      </c>
    </row>
    <row r="6" spans="1:8" x14ac:dyDescent="0.25">
      <c r="B6" t="s">
        <v>4</v>
      </c>
      <c r="C6" s="2">
        <v>1</v>
      </c>
      <c r="D6" t="s">
        <v>3</v>
      </c>
      <c r="H6">
        <f>LOG10(C6)</f>
        <v>0</v>
      </c>
    </row>
    <row r="7" spans="1:8" x14ac:dyDescent="0.25">
      <c r="B7" t="s">
        <v>5</v>
      </c>
      <c r="C7">
        <v>10</v>
      </c>
    </row>
    <row r="9" spans="1:8" x14ac:dyDescent="0.25">
      <c r="B9" s="3" t="s">
        <v>0</v>
      </c>
      <c r="C9" s="3" t="s">
        <v>1</v>
      </c>
    </row>
    <row r="10" spans="1:8" x14ac:dyDescent="0.25">
      <c r="B10" s="4">
        <v>0</v>
      </c>
      <c r="C10" s="4">
        <f>POWER($C$7,((($H$5-$H$6)*B10)+$H$6))</f>
        <v>1</v>
      </c>
    </row>
    <row r="11" spans="1:8" x14ac:dyDescent="0.25">
      <c r="B11" s="4">
        <v>0.1</v>
      </c>
      <c r="C11" s="4">
        <f>POWER($C$7,((($H$5-$H$6)*B11)+$H$6))</f>
        <v>1.5682823361402001</v>
      </c>
    </row>
    <row r="12" spans="1:8" x14ac:dyDescent="0.25">
      <c r="B12" s="4">
        <v>0.2</v>
      </c>
      <c r="C12" s="4">
        <f t="shared" ref="C12:C21" si="0">POWER($C$7,((($H$5-$H$6)*B12)+$H$6))</f>
        <v>2.4595094858493636</v>
      </c>
    </row>
    <row r="13" spans="1:8" x14ac:dyDescent="0.25">
      <c r="A13" s="5" t="s">
        <v>23</v>
      </c>
      <c r="B13" s="5">
        <v>0.3</v>
      </c>
      <c r="C13" s="5">
        <f t="shared" si="0"/>
        <v>3.8572052822268224</v>
      </c>
    </row>
    <row r="14" spans="1:8" x14ac:dyDescent="0.25">
      <c r="A14" s="4"/>
      <c r="B14" s="4">
        <v>0.4</v>
      </c>
      <c r="C14" s="4">
        <f t="shared" si="0"/>
        <v>6.0491869109830017</v>
      </c>
    </row>
    <row r="15" spans="1:8" ht="15" customHeight="1" x14ac:dyDescent="0.25">
      <c r="A15" s="10" t="s">
        <v>21</v>
      </c>
      <c r="B15" s="11">
        <v>0.5</v>
      </c>
      <c r="C15" s="11">
        <f t="shared" si="0"/>
        <v>9.4868329805051417</v>
      </c>
    </row>
    <row r="16" spans="1:8" x14ac:dyDescent="0.25">
      <c r="A16" s="4"/>
      <c r="B16" s="4">
        <v>0.6</v>
      </c>
      <c r="C16" s="4">
        <f t="shared" si="0"/>
        <v>14.878032589238503</v>
      </c>
    </row>
    <row r="17" spans="1:3" x14ac:dyDescent="0.25">
      <c r="A17" s="12" t="s">
        <v>20</v>
      </c>
      <c r="B17" s="6">
        <v>0.65</v>
      </c>
      <c r="C17" s="6">
        <f t="shared" si="0"/>
        <v>18.631920872535243</v>
      </c>
    </row>
    <row r="18" spans="1:3" x14ac:dyDescent="0.25">
      <c r="A18" s="10" t="s">
        <v>17</v>
      </c>
      <c r="B18" s="11">
        <v>0.7</v>
      </c>
      <c r="C18" s="11">
        <f t="shared" si="0"/>
        <v>23.332955706220989</v>
      </c>
    </row>
    <row r="19" spans="1:3" x14ac:dyDescent="0.25">
      <c r="A19" s="12" t="s">
        <v>22</v>
      </c>
      <c r="B19" s="6">
        <v>0.8</v>
      </c>
      <c r="C19" s="6">
        <f t="shared" si="0"/>
        <v>36.592662284008064</v>
      </c>
    </row>
    <row r="20" spans="1:3" x14ac:dyDescent="0.25">
      <c r="A20" s="4"/>
      <c r="B20" s="4">
        <v>0.9</v>
      </c>
      <c r="C20" s="4">
        <f t="shared" si="0"/>
        <v>57.387625892353533</v>
      </c>
    </row>
    <row r="21" spans="1:3" x14ac:dyDescent="0.25">
      <c r="B21" s="4">
        <v>1</v>
      </c>
      <c r="C21" s="4">
        <f t="shared" si="0"/>
        <v>90.000000000000071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36"/>
  <sheetViews>
    <sheetView workbookViewId="0">
      <selection activeCell="C10" sqref="C10"/>
    </sheetView>
  </sheetViews>
  <sheetFormatPr defaultRowHeight="15" x14ac:dyDescent="0.25"/>
  <cols>
    <col min="1" max="1" width="29" customWidth="1"/>
    <col min="2" max="2" width="13.140625" customWidth="1"/>
    <col min="3" max="3" width="11.7109375" customWidth="1"/>
    <col min="4" max="4" width="11.42578125" customWidth="1"/>
    <col min="5" max="5" width="11.140625" customWidth="1"/>
  </cols>
  <sheetData>
    <row r="2" spans="1:4" ht="21" x14ac:dyDescent="0.35">
      <c r="B2" s="7" t="s">
        <v>19</v>
      </c>
      <c r="C2" s="7"/>
      <c r="D2" s="7"/>
    </row>
    <row r="3" spans="1:4" ht="15.75" customHeight="1" x14ac:dyDescent="0.35">
      <c r="B3" s="23" t="s">
        <v>34</v>
      </c>
      <c r="C3" s="7"/>
      <c r="D3" s="7"/>
    </row>
    <row r="4" spans="1:4" ht="28.5" customHeight="1" x14ac:dyDescent="0.25">
      <c r="B4" s="8" t="s">
        <v>9</v>
      </c>
      <c r="C4" s="9" t="s">
        <v>1</v>
      </c>
    </row>
    <row r="5" spans="1:4" ht="15" customHeight="1" x14ac:dyDescent="0.25">
      <c r="B5" s="14">
        <v>0</v>
      </c>
      <c r="C5" s="15">
        <v>1</v>
      </c>
    </row>
    <row r="6" spans="1:4" x14ac:dyDescent="0.25">
      <c r="B6" s="14">
        <v>0.05</v>
      </c>
      <c r="C6" s="15">
        <f>1.05-B6</f>
        <v>1</v>
      </c>
    </row>
    <row r="7" spans="1:4" x14ac:dyDescent="0.25">
      <c r="B7" s="14">
        <v>0.1</v>
      </c>
      <c r="C7" s="15">
        <f t="shared" ref="C7:C17" si="0">1.05-B7</f>
        <v>0.95000000000000007</v>
      </c>
    </row>
    <row r="8" spans="1:4" x14ac:dyDescent="0.25">
      <c r="B8" s="14">
        <v>0.2</v>
      </c>
      <c r="C8" s="15">
        <f t="shared" si="0"/>
        <v>0.85000000000000009</v>
      </c>
    </row>
    <row r="9" spans="1:4" x14ac:dyDescent="0.25">
      <c r="B9" s="14">
        <v>0.3</v>
      </c>
      <c r="C9" s="15">
        <f t="shared" si="0"/>
        <v>0.75</v>
      </c>
    </row>
    <row r="10" spans="1:4" x14ac:dyDescent="0.25">
      <c r="A10" s="4"/>
      <c r="B10" s="14">
        <v>0.4</v>
      </c>
      <c r="C10" s="15">
        <f t="shared" si="0"/>
        <v>0.65</v>
      </c>
    </row>
    <row r="11" spans="1:4" ht="15" customHeight="1" x14ac:dyDescent="0.25">
      <c r="B11" s="14">
        <v>0.5</v>
      </c>
      <c r="C11" s="15">
        <f t="shared" si="0"/>
        <v>0.55000000000000004</v>
      </c>
    </row>
    <row r="12" spans="1:4" x14ac:dyDescent="0.25">
      <c r="A12" s="4"/>
      <c r="B12" s="14">
        <v>0.65</v>
      </c>
      <c r="C12" s="15">
        <f t="shared" si="0"/>
        <v>0.4</v>
      </c>
    </row>
    <row r="13" spans="1:4" x14ac:dyDescent="0.25">
      <c r="A13" s="12" t="s">
        <v>20</v>
      </c>
      <c r="B13" s="19">
        <v>0.6</v>
      </c>
      <c r="C13" s="19">
        <f t="shared" si="0"/>
        <v>0.45000000000000007</v>
      </c>
    </row>
    <row r="14" spans="1:4" x14ac:dyDescent="0.25">
      <c r="A14" s="10" t="s">
        <v>26</v>
      </c>
      <c r="B14" s="18">
        <v>0.7</v>
      </c>
      <c r="C14" s="18">
        <f t="shared" si="0"/>
        <v>0.35000000000000009</v>
      </c>
    </row>
    <row r="15" spans="1:4" x14ac:dyDescent="0.25">
      <c r="B15" s="14">
        <v>0.8</v>
      </c>
      <c r="C15" s="15">
        <f t="shared" si="0"/>
        <v>0.25</v>
      </c>
    </row>
    <row r="16" spans="1:4" x14ac:dyDescent="0.25">
      <c r="B16" s="14">
        <v>0.9</v>
      </c>
      <c r="C16" s="15">
        <f t="shared" si="0"/>
        <v>0.15000000000000002</v>
      </c>
    </row>
    <row r="17" spans="1:3" x14ac:dyDescent="0.25">
      <c r="B17" s="14">
        <v>1</v>
      </c>
      <c r="C17" s="15">
        <f t="shared" si="0"/>
        <v>5.0000000000000044E-2</v>
      </c>
    </row>
    <row r="22" spans="1:3" ht="21" x14ac:dyDescent="0.35">
      <c r="B22" s="7" t="s">
        <v>18</v>
      </c>
    </row>
    <row r="23" spans="1:3" x14ac:dyDescent="0.25">
      <c r="B23" s="8" t="s">
        <v>9</v>
      </c>
      <c r="C23" s="9" t="s">
        <v>1</v>
      </c>
    </row>
    <row r="24" spans="1:3" x14ac:dyDescent="0.25">
      <c r="B24" s="14">
        <v>0</v>
      </c>
      <c r="C24" s="15">
        <v>1</v>
      </c>
    </row>
    <row r="25" spans="1:3" x14ac:dyDescent="0.25">
      <c r="B25" s="14">
        <v>0.1</v>
      </c>
      <c r="C25" s="15">
        <v>1</v>
      </c>
    </row>
    <row r="26" spans="1:3" x14ac:dyDescent="0.25">
      <c r="B26" s="14">
        <v>0.17</v>
      </c>
      <c r="C26" s="15">
        <f>1.17-B26</f>
        <v>0.99999999999999989</v>
      </c>
    </row>
    <row r="27" spans="1:3" x14ac:dyDescent="0.25">
      <c r="B27" s="14">
        <v>0.2</v>
      </c>
      <c r="C27" s="15">
        <f>1.17-B27</f>
        <v>0.97</v>
      </c>
    </row>
    <row r="28" spans="1:3" x14ac:dyDescent="0.25">
      <c r="A28" s="5" t="s">
        <v>23</v>
      </c>
      <c r="B28" s="20">
        <v>0.3</v>
      </c>
      <c r="C28" s="20">
        <f t="shared" ref="C28:C36" si="1">1.17-B28</f>
        <v>0.86999999999999988</v>
      </c>
    </row>
    <row r="29" spans="1:3" x14ac:dyDescent="0.25">
      <c r="B29" s="14">
        <v>0.4</v>
      </c>
      <c r="C29" s="15">
        <f t="shared" si="1"/>
        <v>0.76999999999999991</v>
      </c>
    </row>
    <row r="30" spans="1:3" x14ac:dyDescent="0.25">
      <c r="B30" s="14">
        <v>0.5</v>
      </c>
      <c r="C30" s="15">
        <f t="shared" si="1"/>
        <v>0.66999999999999993</v>
      </c>
    </row>
    <row r="31" spans="1:3" x14ac:dyDescent="0.25">
      <c r="B31" s="14">
        <v>0.65</v>
      </c>
      <c r="C31" s="15">
        <f t="shared" si="1"/>
        <v>0.51999999999999991</v>
      </c>
    </row>
    <row r="32" spans="1:3" x14ac:dyDescent="0.25">
      <c r="B32" s="14">
        <v>0.6</v>
      </c>
      <c r="C32" s="15">
        <f t="shared" si="1"/>
        <v>0.56999999999999995</v>
      </c>
    </row>
    <row r="33" spans="1:3" x14ac:dyDescent="0.25">
      <c r="A33" s="10" t="s">
        <v>17</v>
      </c>
      <c r="B33" s="18">
        <v>0.7</v>
      </c>
      <c r="C33" s="18">
        <f t="shared" si="1"/>
        <v>0.47</v>
      </c>
    </row>
    <row r="34" spans="1:3" x14ac:dyDescent="0.25">
      <c r="A34" s="12" t="s">
        <v>22</v>
      </c>
      <c r="B34" s="19">
        <v>0.8</v>
      </c>
      <c r="C34" s="19">
        <f t="shared" si="1"/>
        <v>0.36999999999999988</v>
      </c>
    </row>
    <row r="35" spans="1:3" x14ac:dyDescent="0.25">
      <c r="B35" s="14">
        <v>0.9</v>
      </c>
      <c r="C35" s="15">
        <f t="shared" si="1"/>
        <v>0.26999999999999991</v>
      </c>
    </row>
    <row r="36" spans="1:3" x14ac:dyDescent="0.25">
      <c r="B36" s="14">
        <v>1</v>
      </c>
      <c r="C36" s="15">
        <f t="shared" si="1"/>
        <v>0.16999999999999993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21"/>
  <sheetViews>
    <sheetView workbookViewId="0">
      <selection activeCell="B24" sqref="B24"/>
    </sheetView>
  </sheetViews>
  <sheetFormatPr defaultRowHeight="15" x14ac:dyDescent="0.25"/>
  <cols>
    <col min="1" max="1" width="37.42578125" customWidth="1"/>
    <col min="2" max="2" width="19.140625" customWidth="1"/>
    <col min="3" max="3" width="20.140625" customWidth="1"/>
    <col min="4" max="6" width="16.42578125" customWidth="1"/>
    <col min="7" max="7" width="10.5703125" customWidth="1"/>
  </cols>
  <sheetData>
    <row r="2" spans="1:10" ht="21" x14ac:dyDescent="0.35">
      <c r="B2" s="7" t="s">
        <v>25</v>
      </c>
    </row>
    <row r="3" spans="1:10" ht="15.75" x14ac:dyDescent="0.25">
      <c r="B3" s="23" t="s">
        <v>32</v>
      </c>
    </row>
    <row r="4" spans="1:10" x14ac:dyDescent="0.25">
      <c r="B4" t="s">
        <v>10</v>
      </c>
      <c r="C4" s="2">
        <v>0.15</v>
      </c>
      <c r="D4" t="s">
        <v>3</v>
      </c>
      <c r="H4">
        <f>LOG10(C4)</f>
        <v>-0.82390874094431876</v>
      </c>
      <c r="J4" s="2"/>
    </row>
    <row r="5" spans="1:10" x14ac:dyDescent="0.25">
      <c r="B5" t="s">
        <v>11</v>
      </c>
      <c r="C5" s="2">
        <v>1</v>
      </c>
      <c r="D5" t="s">
        <v>3</v>
      </c>
      <c r="H5">
        <f>LOG10(C5)</f>
        <v>0</v>
      </c>
    </row>
    <row r="6" spans="1:10" x14ac:dyDescent="0.25">
      <c r="B6" t="s">
        <v>5</v>
      </c>
      <c r="C6">
        <v>10</v>
      </c>
    </row>
    <row r="8" spans="1:10" x14ac:dyDescent="0.25">
      <c r="B8" s="3" t="s">
        <v>0</v>
      </c>
      <c r="C8" s="3" t="s">
        <v>8</v>
      </c>
    </row>
    <row r="9" spans="1:10" x14ac:dyDescent="0.25">
      <c r="B9" s="13">
        <v>0</v>
      </c>
      <c r="C9" s="13">
        <f>POWER($C$6,((($H$4-$H$5)*B9)+$H$5))</f>
        <v>1</v>
      </c>
    </row>
    <row r="10" spans="1:10" x14ac:dyDescent="0.25">
      <c r="B10" s="13">
        <v>1E-3</v>
      </c>
      <c r="C10" s="13">
        <f>POWER($C$6,((($H$4-$H$5)*B10)+$H$5))</f>
        <v>0.998104678409796</v>
      </c>
    </row>
    <row r="11" spans="1:10" x14ac:dyDescent="0.25">
      <c r="B11" s="13">
        <v>0.1</v>
      </c>
      <c r="C11" s="13">
        <f t="shared" ref="C11:C21" si="0">POWER($C$6,((($H$4-$H$5)*B11)+$H$5))</f>
        <v>0.82719733372311566</v>
      </c>
    </row>
    <row r="12" spans="1:10" x14ac:dyDescent="0.25">
      <c r="A12" s="5" t="s">
        <v>28</v>
      </c>
      <c r="B12" s="21">
        <v>0.2</v>
      </c>
      <c r="C12" s="21">
        <f t="shared" si="0"/>
        <v>0.68425542891863167</v>
      </c>
    </row>
    <row r="13" spans="1:10" x14ac:dyDescent="0.25">
      <c r="B13" s="13">
        <v>0.3</v>
      </c>
      <c r="C13" s="13">
        <f t="shared" si="0"/>
        <v>0.56601426638705898</v>
      </c>
    </row>
    <row r="14" spans="1:10" x14ac:dyDescent="0.25">
      <c r="B14" s="13">
        <v>0.4</v>
      </c>
      <c r="C14" s="13">
        <f t="shared" si="0"/>
        <v>0.46820549200462053</v>
      </c>
    </row>
    <row r="15" spans="1:10" x14ac:dyDescent="0.25">
      <c r="A15" s="12" t="s">
        <v>20</v>
      </c>
      <c r="B15" s="22">
        <v>0.5</v>
      </c>
      <c r="C15" s="22">
        <f t="shared" si="0"/>
        <v>0.38729833462074165</v>
      </c>
    </row>
    <row r="16" spans="1:10" x14ac:dyDescent="0.25">
      <c r="B16" s="13">
        <v>0.6</v>
      </c>
      <c r="C16" s="13">
        <f t="shared" si="0"/>
        <v>0.32037214975368056</v>
      </c>
    </row>
    <row r="17" spans="1:3" x14ac:dyDescent="0.25">
      <c r="B17" s="13">
        <v>0.65</v>
      </c>
      <c r="C17" s="13">
        <f t="shared" si="0"/>
        <v>0.2913797178220523</v>
      </c>
    </row>
    <row r="18" spans="1:3" ht="30" x14ac:dyDescent="0.25">
      <c r="A18" s="10" t="s">
        <v>33</v>
      </c>
      <c r="B18" s="17">
        <v>0.7</v>
      </c>
      <c r="C18" s="17">
        <f t="shared" si="0"/>
        <v>0.26501098807538725</v>
      </c>
    </row>
    <row r="19" spans="1:3" x14ac:dyDescent="0.25">
      <c r="B19" s="13">
        <v>0.8</v>
      </c>
      <c r="C19" s="13">
        <f t="shared" si="0"/>
        <v>0.21921638274328875</v>
      </c>
    </row>
    <row r="20" spans="1:3" x14ac:dyDescent="0.25">
      <c r="B20" s="13">
        <v>0.9</v>
      </c>
      <c r="C20" s="13">
        <f t="shared" si="0"/>
        <v>0.1813352073136745</v>
      </c>
    </row>
    <row r="21" spans="1:3" x14ac:dyDescent="0.25">
      <c r="B21" s="13">
        <v>1</v>
      </c>
      <c r="C21" s="13">
        <f t="shared" si="0"/>
        <v>0.14999999999999997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18"/>
  <sheetViews>
    <sheetView workbookViewId="0">
      <selection activeCell="D29" sqref="D29"/>
    </sheetView>
  </sheetViews>
  <sheetFormatPr defaultRowHeight="15" x14ac:dyDescent="0.25"/>
  <cols>
    <col min="1" max="1" width="30" customWidth="1"/>
    <col min="2" max="2" width="13.140625" customWidth="1"/>
    <col min="3" max="3" width="11.7109375" customWidth="1"/>
    <col min="4" max="4" width="11.42578125" customWidth="1"/>
    <col min="5" max="5" width="11.140625" customWidth="1"/>
  </cols>
  <sheetData>
    <row r="2" spans="1:4" ht="21" x14ac:dyDescent="0.35">
      <c r="B2" s="7" t="s">
        <v>6</v>
      </c>
      <c r="C2" s="7"/>
      <c r="D2" s="7"/>
    </row>
    <row r="3" spans="1:4" ht="14.25" customHeight="1" x14ac:dyDescent="0.35">
      <c r="B3" s="23" t="s">
        <v>34</v>
      </c>
      <c r="C3" s="7"/>
      <c r="D3" s="7"/>
    </row>
    <row r="4" spans="1:4" x14ac:dyDescent="0.25">
      <c r="B4" t="s">
        <v>7</v>
      </c>
      <c r="C4" s="2">
        <f>1/0.6</f>
        <v>1.6666666666666667</v>
      </c>
      <c r="D4" t="s">
        <v>3</v>
      </c>
    </row>
    <row r="5" spans="1:4" x14ac:dyDescent="0.25">
      <c r="C5" s="2"/>
    </row>
    <row r="6" spans="1:4" ht="28.5" customHeight="1" x14ac:dyDescent="0.25">
      <c r="B6" s="8" t="s">
        <v>9</v>
      </c>
      <c r="C6" s="9" t="s">
        <v>1</v>
      </c>
    </row>
    <row r="7" spans="1:4" x14ac:dyDescent="0.25">
      <c r="B7" s="14">
        <v>0</v>
      </c>
      <c r="C7" s="15">
        <f>1+(B7*$C$4)</f>
        <v>1</v>
      </c>
    </row>
    <row r="8" spans="1:4" x14ac:dyDescent="0.25">
      <c r="B8" s="14">
        <v>0.1</v>
      </c>
      <c r="C8" s="15">
        <f t="shared" ref="C8:C18" si="0">1+(B8*$C$4)</f>
        <v>1.1666666666666667</v>
      </c>
    </row>
    <row r="9" spans="1:4" x14ac:dyDescent="0.25">
      <c r="B9" s="14">
        <v>0.2</v>
      </c>
      <c r="C9" s="15">
        <f t="shared" si="0"/>
        <v>1.3333333333333335</v>
      </c>
    </row>
    <row r="10" spans="1:4" x14ac:dyDescent="0.25">
      <c r="B10" s="14">
        <v>0.3</v>
      </c>
      <c r="C10" s="15">
        <f t="shared" si="0"/>
        <v>1.5</v>
      </c>
    </row>
    <row r="11" spans="1:4" x14ac:dyDescent="0.25">
      <c r="B11" s="14">
        <v>0.4</v>
      </c>
      <c r="C11" s="15">
        <f t="shared" si="0"/>
        <v>1.6666666666666667</v>
      </c>
    </row>
    <row r="12" spans="1:4" ht="15" customHeight="1" x14ac:dyDescent="0.25">
      <c r="B12" s="14">
        <v>0.5</v>
      </c>
      <c r="C12" s="15">
        <f t="shared" si="0"/>
        <v>1.8333333333333335</v>
      </c>
    </row>
    <row r="13" spans="1:4" x14ac:dyDescent="0.25">
      <c r="B13" s="14">
        <v>0.6</v>
      </c>
      <c r="C13" s="15">
        <f t="shared" si="0"/>
        <v>2</v>
      </c>
    </row>
    <row r="14" spans="1:4" x14ac:dyDescent="0.25">
      <c r="A14" s="12" t="s">
        <v>20</v>
      </c>
      <c r="B14" s="19">
        <v>0.65</v>
      </c>
      <c r="C14" s="19">
        <f t="shared" si="0"/>
        <v>2.0833333333333335</v>
      </c>
    </row>
    <row r="15" spans="1:4" x14ac:dyDescent="0.25">
      <c r="A15" s="10" t="s">
        <v>21</v>
      </c>
      <c r="B15" s="18">
        <v>0.7</v>
      </c>
      <c r="C15" s="18">
        <f t="shared" si="0"/>
        <v>2.166666666666667</v>
      </c>
    </row>
    <row r="16" spans="1:4" x14ac:dyDescent="0.25">
      <c r="B16" s="14">
        <v>0.8</v>
      </c>
      <c r="C16" s="15">
        <f t="shared" si="0"/>
        <v>2.3333333333333335</v>
      </c>
    </row>
    <row r="17" spans="2:3" x14ac:dyDescent="0.25">
      <c r="B17" s="14">
        <v>0.9</v>
      </c>
      <c r="C17" s="15">
        <f t="shared" si="0"/>
        <v>2.5</v>
      </c>
    </row>
    <row r="18" spans="2:3" x14ac:dyDescent="0.25">
      <c r="B18" s="14">
        <v>1</v>
      </c>
      <c r="C18" s="15">
        <f t="shared" si="0"/>
        <v>2.666666666666667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38"/>
  <sheetViews>
    <sheetView workbookViewId="0">
      <selection activeCell="L35" sqref="L35"/>
    </sheetView>
  </sheetViews>
  <sheetFormatPr defaultRowHeight="15" x14ac:dyDescent="0.25"/>
  <cols>
    <col min="1" max="1" width="36.14062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4" ht="21" x14ac:dyDescent="0.35">
      <c r="B2" s="7" t="s">
        <v>30</v>
      </c>
    </row>
    <row r="3" spans="1:4" ht="15.75" x14ac:dyDescent="0.25">
      <c r="B3" s="23" t="s">
        <v>32</v>
      </c>
    </row>
    <row r="4" spans="1:4" x14ac:dyDescent="0.25">
      <c r="B4" t="s">
        <v>12</v>
      </c>
      <c r="C4" s="2">
        <v>0.41</v>
      </c>
      <c r="D4" t="s">
        <v>3</v>
      </c>
    </row>
    <row r="5" spans="1:4" x14ac:dyDescent="0.25">
      <c r="C5" s="2"/>
    </row>
    <row r="6" spans="1:4" x14ac:dyDescent="0.25">
      <c r="B6" s="3" t="s">
        <v>0</v>
      </c>
      <c r="C6" s="3" t="s">
        <v>1</v>
      </c>
    </row>
    <row r="7" spans="1:4" x14ac:dyDescent="0.25">
      <c r="B7" s="14">
        <v>0</v>
      </c>
      <c r="C7" s="14">
        <f t="shared" ref="C7:C17" si="0">1+(B7*$C$4)</f>
        <v>1</v>
      </c>
      <c r="D7" s="4"/>
    </row>
    <row r="8" spans="1:4" x14ac:dyDescent="0.25">
      <c r="B8" s="14">
        <v>0.1</v>
      </c>
      <c r="C8" s="14">
        <f t="shared" si="0"/>
        <v>1.0409999999999999</v>
      </c>
    </row>
    <row r="9" spans="1:4" x14ac:dyDescent="0.25">
      <c r="B9" s="14">
        <v>0.2</v>
      </c>
      <c r="C9" s="14">
        <f t="shared" si="0"/>
        <v>1.0820000000000001</v>
      </c>
    </row>
    <row r="10" spans="1:4" x14ac:dyDescent="0.25">
      <c r="B10" s="24">
        <v>0.3</v>
      </c>
      <c r="C10" s="14">
        <f t="shared" si="0"/>
        <v>1.123</v>
      </c>
    </row>
    <row r="11" spans="1:4" x14ac:dyDescent="0.25">
      <c r="B11" s="25">
        <v>0.4</v>
      </c>
      <c r="C11" s="14">
        <f t="shared" si="0"/>
        <v>1.1639999999999999</v>
      </c>
    </row>
    <row r="12" spans="1:4" ht="15" customHeight="1" x14ac:dyDescent="0.25">
      <c r="A12" s="12" t="s">
        <v>20</v>
      </c>
      <c r="B12" s="19">
        <v>0.5</v>
      </c>
      <c r="C12" s="19">
        <f t="shared" si="0"/>
        <v>1.2050000000000001</v>
      </c>
    </row>
    <row r="13" spans="1:4" x14ac:dyDescent="0.25">
      <c r="B13" s="24">
        <v>0.6</v>
      </c>
      <c r="C13" s="14">
        <f t="shared" si="0"/>
        <v>1.246</v>
      </c>
    </row>
    <row r="14" spans="1:4" x14ac:dyDescent="0.25">
      <c r="B14" s="14">
        <v>0.65</v>
      </c>
      <c r="C14" s="14">
        <f t="shared" si="0"/>
        <v>1.2665</v>
      </c>
    </row>
    <row r="15" spans="1:4" x14ac:dyDescent="0.25">
      <c r="A15" s="10" t="s">
        <v>21</v>
      </c>
      <c r="B15" s="26">
        <v>0.7</v>
      </c>
      <c r="C15" s="26">
        <f t="shared" si="0"/>
        <v>1.2869999999999999</v>
      </c>
    </row>
    <row r="16" spans="1:4" x14ac:dyDescent="0.25">
      <c r="B16" s="14">
        <v>0.8</v>
      </c>
      <c r="C16" s="14">
        <f t="shared" si="0"/>
        <v>1.3280000000000001</v>
      </c>
    </row>
    <row r="17" spans="1:7" x14ac:dyDescent="0.25">
      <c r="B17" s="14">
        <v>0.9</v>
      </c>
      <c r="C17" s="14">
        <f t="shared" si="0"/>
        <v>1.369</v>
      </c>
    </row>
    <row r="18" spans="1:7" x14ac:dyDescent="0.25">
      <c r="B18" s="14">
        <v>1</v>
      </c>
      <c r="C18" s="14">
        <f>1+(B18*$C$4)</f>
        <v>1.41</v>
      </c>
    </row>
    <row r="21" spans="1:7" ht="21" x14ac:dyDescent="0.35">
      <c r="B21" s="7" t="s">
        <v>31</v>
      </c>
    </row>
    <row r="22" spans="1:7" x14ac:dyDescent="0.25">
      <c r="B22" t="s">
        <v>15</v>
      </c>
      <c r="C22" s="2"/>
    </row>
    <row r="23" spans="1:7" x14ac:dyDescent="0.25">
      <c r="B23" s="1" t="s">
        <v>13</v>
      </c>
      <c r="C23" s="2">
        <v>1</v>
      </c>
      <c r="D23" t="s">
        <v>3</v>
      </c>
      <c r="G23">
        <f>LOG10(C23)</f>
        <v>0</v>
      </c>
    </row>
    <row r="24" spans="1:7" x14ac:dyDescent="0.25">
      <c r="B24" s="1" t="s">
        <v>14</v>
      </c>
      <c r="C24" s="2">
        <v>0.01</v>
      </c>
      <c r="D24" t="s">
        <v>3</v>
      </c>
      <c r="G24">
        <f>LOG10(C24)</f>
        <v>-2</v>
      </c>
    </row>
    <row r="25" spans="1:7" x14ac:dyDescent="0.25">
      <c r="B25" s="1" t="s">
        <v>5</v>
      </c>
      <c r="C25" s="16">
        <v>10</v>
      </c>
    </row>
    <row r="27" spans="1:7" x14ac:dyDescent="0.25">
      <c r="B27" s="3" t="s">
        <v>0</v>
      </c>
      <c r="C27" s="3" t="s">
        <v>1</v>
      </c>
    </row>
    <row r="28" spans="1:7" x14ac:dyDescent="0.25">
      <c r="B28" s="14">
        <v>0.99990000000000001</v>
      </c>
      <c r="C28" s="14">
        <f>POWER($C$25,((($G$23-$G$24)*(1-B28))+$G$24))</f>
        <v>1.0004606230728399E-2</v>
      </c>
      <c r="D28" s="4"/>
    </row>
    <row r="29" spans="1:7" ht="15" customHeight="1" x14ac:dyDescent="0.25">
      <c r="B29" s="14">
        <v>0.9</v>
      </c>
      <c r="C29" s="14">
        <f t="shared" ref="C29:C38" si="1">POWER($C$25,((($G$23-$G$24)*(1-B29))+$G$24))</f>
        <v>1.5848931924611124E-2</v>
      </c>
      <c r="D29" s="4"/>
    </row>
    <row r="30" spans="1:7" x14ac:dyDescent="0.25">
      <c r="B30" s="14">
        <v>0.8</v>
      </c>
      <c r="C30" s="14">
        <f t="shared" si="1"/>
        <v>2.511886431509578E-2</v>
      </c>
      <c r="D30" s="4"/>
    </row>
    <row r="31" spans="1:7" x14ac:dyDescent="0.25">
      <c r="A31" s="10" t="s">
        <v>27</v>
      </c>
      <c r="B31" s="18">
        <v>0.7</v>
      </c>
      <c r="C31" s="18">
        <f t="shared" si="1"/>
        <v>3.9810717055349727E-2</v>
      </c>
      <c r="D31" s="4"/>
    </row>
    <row r="32" spans="1:7" x14ac:dyDescent="0.25">
      <c r="B32" s="14">
        <v>0.6</v>
      </c>
      <c r="C32" s="14">
        <f t="shared" si="1"/>
        <v>6.3095734448019317E-2</v>
      </c>
      <c r="D32" s="4"/>
    </row>
    <row r="33" spans="1:4" x14ac:dyDescent="0.25">
      <c r="B33" s="14">
        <v>0.5</v>
      </c>
      <c r="C33" s="14">
        <f t="shared" si="1"/>
        <v>0.1</v>
      </c>
      <c r="D33" s="4"/>
    </row>
    <row r="34" spans="1:4" x14ac:dyDescent="0.25">
      <c r="B34" s="14">
        <v>0.4</v>
      </c>
      <c r="C34" s="14">
        <f t="shared" si="1"/>
        <v>0.15848931924611132</v>
      </c>
      <c r="D34" s="4"/>
    </row>
    <row r="35" spans="1:4" x14ac:dyDescent="0.25">
      <c r="B35" s="14">
        <v>0.3</v>
      </c>
      <c r="C35" s="14">
        <f t="shared" si="1"/>
        <v>0.25118864315095796</v>
      </c>
      <c r="D35" s="4"/>
    </row>
    <row r="36" spans="1:4" x14ac:dyDescent="0.25">
      <c r="A36" s="5" t="s">
        <v>28</v>
      </c>
      <c r="B36" s="20">
        <v>0.19999999999999901</v>
      </c>
      <c r="C36" s="20">
        <f t="shared" si="1"/>
        <v>0.39810717055349892</v>
      </c>
      <c r="D36" s="4"/>
    </row>
    <row r="37" spans="1:4" x14ac:dyDescent="0.25">
      <c r="B37" s="14">
        <v>9.9999999999999103E-2</v>
      </c>
      <c r="C37" s="14">
        <f t="shared" si="1"/>
        <v>0.6309573444801958</v>
      </c>
      <c r="D37" s="4"/>
    </row>
    <row r="38" spans="1:4" x14ac:dyDescent="0.25">
      <c r="B38" s="14">
        <v>1E-3</v>
      </c>
      <c r="C38" s="14">
        <f t="shared" si="1"/>
        <v>0.99540541735152688</v>
      </c>
      <c r="D38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EF5-BBE7-4973-8689-B9262A83976A}">
  <dimension ref="A1:H503"/>
  <sheetViews>
    <sheetView topLeftCell="E1" workbookViewId="0">
      <selection activeCell="M30" sqref="M30"/>
    </sheetView>
  </sheetViews>
  <sheetFormatPr defaultRowHeight="15" x14ac:dyDescent="0.25"/>
  <cols>
    <col min="1" max="1" width="12.7109375" style="28" bestFit="1" customWidth="1"/>
    <col min="2" max="4" width="9.140625" style="28"/>
    <col min="5" max="5" width="12.7109375" style="28" bestFit="1" customWidth="1"/>
    <col min="6" max="6" width="9.140625" style="28"/>
    <col min="7" max="7" width="8.140625" style="28" bestFit="1" customWidth="1"/>
    <col min="8" max="8" width="17" style="28" bestFit="1" customWidth="1"/>
    <col min="9" max="16384" width="9.140625" style="28"/>
  </cols>
  <sheetData>
    <row r="1" spans="1:8" x14ac:dyDescent="0.25">
      <c r="A1" s="28" t="s">
        <v>40</v>
      </c>
      <c r="B1" s="28">
        <v>10</v>
      </c>
      <c r="D1" s="28">
        <v>10</v>
      </c>
    </row>
    <row r="2" spans="1:8" x14ac:dyDescent="0.25">
      <c r="B2" s="28" t="s">
        <v>41</v>
      </c>
      <c r="C2" s="28" t="s">
        <v>42</v>
      </c>
      <c r="D2" s="28" t="s">
        <v>43</v>
      </c>
      <c r="E2" s="28" t="s">
        <v>44</v>
      </c>
      <c r="G2" s="28" t="s">
        <v>42</v>
      </c>
      <c r="H2" s="28" t="s">
        <v>45</v>
      </c>
    </row>
    <row r="3" spans="1:8" x14ac:dyDescent="0.25">
      <c r="A3" s="28" t="s">
        <v>46</v>
      </c>
      <c r="B3" s="28">
        <v>0.1</v>
      </c>
      <c r="C3" s="28">
        <f>$B$1*B3</f>
        <v>1</v>
      </c>
      <c r="D3" s="28">
        <f>C3/$D$1</f>
        <v>0.1</v>
      </c>
      <c r="E3" s="28">
        <v>0</v>
      </c>
      <c r="G3" s="28">
        <v>0</v>
      </c>
      <c r="H3" s="28">
        <f>-((EXP(-G3/$D$3)-1)*$B$13)</f>
        <v>0</v>
      </c>
    </row>
    <row r="4" spans="1:8" x14ac:dyDescent="0.25">
      <c r="A4" s="28" t="s">
        <v>47</v>
      </c>
      <c r="B4" s="28">
        <v>0.1</v>
      </c>
      <c r="C4" s="28">
        <f t="shared" ref="C4:C10" si="0">$B$1*B4</f>
        <v>1</v>
      </c>
      <c r="D4" s="28">
        <f t="shared" ref="D4:D9" si="1">C4/$D$1</f>
        <v>0.1</v>
      </c>
      <c r="E4" s="28">
        <f>E3+C3</f>
        <v>1</v>
      </c>
      <c r="G4" s="28">
        <f>G3+1/50</f>
        <v>0.02</v>
      </c>
      <c r="H4" s="28">
        <f t="shared" ref="H4:H53" si="2">-((EXP(-G4/$D$3)-1)*$B$13)</f>
        <v>-1.9939617161421999</v>
      </c>
    </row>
    <row r="5" spans="1:8" x14ac:dyDescent="0.25">
      <c r="A5" s="28" t="s">
        <v>48</v>
      </c>
      <c r="B5" s="28">
        <v>0.1</v>
      </c>
      <c r="C5" s="28">
        <f t="shared" si="0"/>
        <v>1</v>
      </c>
      <c r="D5" s="28">
        <f t="shared" si="1"/>
        <v>0.1</v>
      </c>
      <c r="E5" s="28">
        <f t="shared" ref="E5:E10" si="3">E4+C4</f>
        <v>2</v>
      </c>
      <c r="G5" s="28">
        <f t="shared" ref="G5:G68" si="4">G4+1/50</f>
        <v>0.04</v>
      </c>
      <c r="H5" s="28">
        <f t="shared" si="2"/>
        <v>-3.6264794936079676</v>
      </c>
    </row>
    <row r="6" spans="1:8" x14ac:dyDescent="0.25">
      <c r="A6" s="28" t="s">
        <v>49</v>
      </c>
      <c r="B6" s="28">
        <v>0.1</v>
      </c>
      <c r="C6" s="28">
        <f t="shared" si="0"/>
        <v>1</v>
      </c>
      <c r="D6" s="28">
        <f t="shared" si="1"/>
        <v>0.1</v>
      </c>
      <c r="E6" s="28">
        <f t="shared" si="3"/>
        <v>3</v>
      </c>
      <c r="G6" s="28">
        <f t="shared" si="4"/>
        <v>0.06</v>
      </c>
      <c r="H6" s="28">
        <f t="shared" si="2"/>
        <v>-4.9630720029657098</v>
      </c>
    </row>
    <row r="7" spans="1:8" x14ac:dyDescent="0.25">
      <c r="A7" s="28" t="s">
        <v>50</v>
      </c>
      <c r="B7" s="28">
        <v>0.1</v>
      </c>
      <c r="C7" s="28">
        <f t="shared" si="0"/>
        <v>1</v>
      </c>
      <c r="D7" s="28">
        <f t="shared" si="1"/>
        <v>0.1</v>
      </c>
      <c r="E7" s="28">
        <f t="shared" si="3"/>
        <v>4</v>
      </c>
      <c r="G7" s="28">
        <f t="shared" si="4"/>
        <v>0.08</v>
      </c>
      <c r="H7" s="28">
        <f t="shared" si="2"/>
        <v>-6.0573813947105624</v>
      </c>
    </row>
    <row r="8" spans="1:8" x14ac:dyDescent="0.25">
      <c r="A8" s="28" t="s">
        <v>51</v>
      </c>
      <c r="B8" s="28">
        <v>0.1</v>
      </c>
      <c r="C8" s="28">
        <f t="shared" si="0"/>
        <v>1</v>
      </c>
      <c r="D8" s="28">
        <f t="shared" si="1"/>
        <v>0.1</v>
      </c>
      <c r="E8" s="28">
        <f t="shared" si="3"/>
        <v>5</v>
      </c>
      <c r="G8" s="28">
        <f t="shared" si="4"/>
        <v>0.1</v>
      </c>
      <c r="H8" s="28">
        <f t="shared" si="2"/>
        <v>-6.9533261471141348</v>
      </c>
    </row>
    <row r="9" spans="1:8" x14ac:dyDescent="0.25">
      <c r="A9" s="28" t="s">
        <v>52</v>
      </c>
      <c r="B9" s="28">
        <v>0.1</v>
      </c>
      <c r="C9" s="28">
        <f t="shared" si="0"/>
        <v>1</v>
      </c>
      <c r="D9" s="28">
        <f t="shared" si="1"/>
        <v>0.1</v>
      </c>
      <c r="E9" s="28">
        <f t="shared" si="3"/>
        <v>6</v>
      </c>
      <c r="G9" s="28">
        <f t="shared" si="4"/>
        <v>0.12000000000000001</v>
      </c>
      <c r="H9" s="28">
        <f t="shared" si="2"/>
        <v>-7.6868636689657759</v>
      </c>
    </row>
    <row r="10" spans="1:8" x14ac:dyDescent="0.25">
      <c r="A10" s="28" t="s">
        <v>53</v>
      </c>
      <c r="B10" s="28">
        <v>0.3</v>
      </c>
      <c r="C10" s="28">
        <f t="shared" si="0"/>
        <v>3</v>
      </c>
      <c r="D10" s="28">
        <f>C10/$D$1</f>
        <v>0.3</v>
      </c>
      <c r="E10" s="28">
        <f t="shared" si="3"/>
        <v>7</v>
      </c>
      <c r="G10" s="28">
        <f t="shared" si="4"/>
        <v>0.14000000000000001</v>
      </c>
      <c r="H10" s="28">
        <f t="shared" si="2"/>
        <v>-8.2874333966423297</v>
      </c>
    </row>
    <row r="11" spans="1:8" x14ac:dyDescent="0.25">
      <c r="G11" s="28">
        <f t="shared" si="4"/>
        <v>0.16</v>
      </c>
      <c r="H11" s="28">
        <f t="shared" si="2"/>
        <v>-8.7791383020587901</v>
      </c>
    </row>
    <row r="12" spans="1:8" x14ac:dyDescent="0.25">
      <c r="B12" s="28" t="s">
        <v>16</v>
      </c>
      <c r="G12" s="28">
        <f t="shared" si="4"/>
        <v>0.18</v>
      </c>
      <c r="H12" s="28">
        <f t="shared" si="2"/>
        <v>-9.1817122295625477</v>
      </c>
    </row>
    <row r="13" spans="1:8" x14ac:dyDescent="0.25">
      <c r="A13" s="28" t="s">
        <v>54</v>
      </c>
      <c r="B13" s="28">
        <v>-11</v>
      </c>
      <c r="G13" s="28">
        <f t="shared" si="4"/>
        <v>0.19999999999999998</v>
      </c>
      <c r="H13" s="28">
        <f t="shared" si="2"/>
        <v>-9.5113118843972604</v>
      </c>
    </row>
    <row r="14" spans="1:8" x14ac:dyDescent="0.25">
      <c r="A14" s="28" t="s">
        <v>55</v>
      </c>
      <c r="B14" s="28">
        <v>11</v>
      </c>
      <c r="G14" s="28">
        <f t="shared" si="4"/>
        <v>0.21999999999999997</v>
      </c>
      <c r="H14" s="28">
        <f t="shared" si="2"/>
        <v>-9.7811652580143278</v>
      </c>
    </row>
    <row r="15" spans="1:8" x14ac:dyDescent="0.25">
      <c r="G15" s="28">
        <f t="shared" si="4"/>
        <v>0.23999999999999996</v>
      </c>
      <c r="H15" s="28">
        <f t="shared" si="2"/>
        <v>-10.002102513816462</v>
      </c>
    </row>
    <row r="16" spans="1:8" x14ac:dyDescent="0.25">
      <c r="G16" s="28">
        <f t="shared" si="4"/>
        <v>0.25999999999999995</v>
      </c>
      <c r="H16" s="28">
        <f t="shared" si="2"/>
        <v>-10.182990639642327</v>
      </c>
    </row>
    <row r="17" spans="7:8" x14ac:dyDescent="0.25">
      <c r="G17" s="28">
        <f t="shared" si="4"/>
        <v>0.27999999999999997</v>
      </c>
      <c r="H17" s="28">
        <f t="shared" si="2"/>
        <v>-10.331089311122602</v>
      </c>
    </row>
    <row r="18" spans="7:8" x14ac:dyDescent="0.25">
      <c r="G18" s="28">
        <f t="shared" si="4"/>
        <v>0.3</v>
      </c>
      <c r="H18" s="28">
        <f t="shared" si="2"/>
        <v>-10.452342247953496</v>
      </c>
    </row>
    <row r="19" spans="7:8" x14ac:dyDescent="0.25">
      <c r="G19" s="28">
        <f t="shared" si="4"/>
        <v>0.32</v>
      </c>
      <c r="H19" s="28">
        <f t="shared" si="2"/>
        <v>-10.551615756237972</v>
      </c>
    </row>
    <row r="20" spans="7:8" x14ac:dyDescent="0.25">
      <c r="G20" s="28">
        <f t="shared" si="4"/>
        <v>0.34</v>
      </c>
      <c r="H20" s="28">
        <f t="shared" si="2"/>
        <v>-10.632894030436413</v>
      </c>
    </row>
    <row r="21" spans="7:8" x14ac:dyDescent="0.25">
      <c r="G21" s="28">
        <f t="shared" si="4"/>
        <v>0.36000000000000004</v>
      </c>
      <c r="H21" s="28">
        <f t="shared" si="2"/>
        <v>-10.699439053079782</v>
      </c>
    </row>
    <row r="22" spans="7:8" x14ac:dyDescent="0.25">
      <c r="G22" s="28">
        <f t="shared" si="4"/>
        <v>0.38000000000000006</v>
      </c>
      <c r="H22" s="28">
        <f t="shared" si="2"/>
        <v>-10.753921509582179</v>
      </c>
    </row>
    <row r="23" spans="7:8" x14ac:dyDescent="0.25">
      <c r="G23" s="28">
        <f t="shared" si="4"/>
        <v>0.40000000000000008</v>
      </c>
      <c r="H23" s="28">
        <f t="shared" si="2"/>
        <v>-10.798527972223923</v>
      </c>
    </row>
    <row r="24" spans="7:8" x14ac:dyDescent="0.25">
      <c r="G24" s="28">
        <f t="shared" si="4"/>
        <v>0.4200000000000001</v>
      </c>
      <c r="H24" s="28">
        <f t="shared" si="2"/>
        <v>-10.835048654974745</v>
      </c>
    </row>
    <row r="25" spans="7:8" x14ac:dyDescent="0.25">
      <c r="G25" s="28">
        <f t="shared" si="4"/>
        <v>0.44000000000000011</v>
      </c>
      <c r="H25" s="28">
        <f t="shared" si="2"/>
        <v>-10.864949261066247</v>
      </c>
    </row>
    <row r="26" spans="7:8" x14ac:dyDescent="0.25">
      <c r="G26" s="28">
        <f t="shared" si="4"/>
        <v>0.46000000000000013</v>
      </c>
      <c r="H26" s="28">
        <f t="shared" si="2"/>
        <v>-10.889429806809032</v>
      </c>
    </row>
    <row r="27" spans="7:8" x14ac:dyDescent="0.25">
      <c r="G27" s="28">
        <f t="shared" si="4"/>
        <v>0.48000000000000015</v>
      </c>
      <c r="H27" s="28">
        <f t="shared" si="2"/>
        <v>-10.90947278246078</v>
      </c>
    </row>
    <row r="28" spans="7:8" x14ac:dyDescent="0.25">
      <c r="G28" s="28">
        <f t="shared" si="4"/>
        <v>0.50000000000000011</v>
      </c>
      <c r="H28" s="28">
        <f t="shared" si="2"/>
        <v>-10.925882583010059</v>
      </c>
    </row>
    <row r="29" spans="7:8" x14ac:dyDescent="0.25">
      <c r="G29" s="28">
        <f t="shared" si="4"/>
        <v>0.52000000000000013</v>
      </c>
      <c r="H29" s="28">
        <f t="shared" si="2"/>
        <v>-10.939317791371632</v>
      </c>
    </row>
    <row r="30" spans="7:8" x14ac:dyDescent="0.25">
      <c r="G30" s="28">
        <f t="shared" si="4"/>
        <v>0.54000000000000015</v>
      </c>
      <c r="H30" s="28">
        <f t="shared" si="2"/>
        <v>-10.950317609631261</v>
      </c>
    </row>
    <row r="31" spans="7:8" x14ac:dyDescent="0.25">
      <c r="G31" s="28">
        <f t="shared" si="4"/>
        <v>0.56000000000000016</v>
      </c>
      <c r="H31" s="28">
        <f t="shared" si="2"/>
        <v>-10.959323499118687</v>
      </c>
    </row>
    <row r="32" spans="7:8" x14ac:dyDescent="0.25">
      <c r="G32" s="28">
        <f t="shared" si="4"/>
        <v>0.58000000000000018</v>
      </c>
      <c r="H32" s="28">
        <f t="shared" si="2"/>
        <v>-10.966696897800865</v>
      </c>
    </row>
    <row r="33" spans="7:8" x14ac:dyDescent="0.25">
      <c r="G33" s="28">
        <f t="shared" si="4"/>
        <v>0.6000000000000002</v>
      </c>
      <c r="H33" s="28">
        <f t="shared" si="2"/>
        <v>-10.972733726056671</v>
      </c>
    </row>
    <row r="34" spans="7:8" x14ac:dyDescent="0.25">
      <c r="G34" s="28">
        <f t="shared" si="4"/>
        <v>0.62000000000000022</v>
      </c>
      <c r="H34" s="28">
        <f t="shared" si="2"/>
        <v>-10.977676263000747</v>
      </c>
    </row>
    <row r="35" spans="7:8" x14ac:dyDescent="0.25">
      <c r="G35" s="28">
        <f t="shared" si="4"/>
        <v>0.64000000000000024</v>
      </c>
      <c r="H35" s="28">
        <f t="shared" si="2"/>
        <v>-10.981722869995087</v>
      </c>
    </row>
    <row r="36" spans="7:8" x14ac:dyDescent="0.25">
      <c r="G36" s="28">
        <f t="shared" si="4"/>
        <v>0.66000000000000025</v>
      </c>
      <c r="H36" s="28">
        <f t="shared" si="2"/>
        <v>-10.985035951586973</v>
      </c>
    </row>
    <row r="37" spans="7:8" x14ac:dyDescent="0.25">
      <c r="G37" s="28">
        <f t="shared" si="4"/>
        <v>0.68000000000000027</v>
      </c>
      <c r="H37" s="28">
        <f t="shared" si="2"/>
        <v>-10.987748473373706</v>
      </c>
    </row>
    <row r="38" spans="7:8" x14ac:dyDescent="0.25">
      <c r="G38" s="28">
        <f t="shared" si="4"/>
        <v>0.70000000000000029</v>
      </c>
      <c r="H38" s="28">
        <f t="shared" si="2"/>
        <v>-10.989969298378901</v>
      </c>
    </row>
    <row r="39" spans="7:8" x14ac:dyDescent="0.25">
      <c r="G39" s="28">
        <f t="shared" si="4"/>
        <v>0.72000000000000031</v>
      </c>
      <c r="H39" s="28">
        <f t="shared" si="2"/>
        <v>-10.991787556107855</v>
      </c>
    </row>
    <row r="40" spans="7:8" x14ac:dyDescent="0.25">
      <c r="G40" s="28">
        <f t="shared" si="4"/>
        <v>0.74000000000000032</v>
      </c>
      <c r="H40" s="28">
        <f t="shared" si="2"/>
        <v>-10.993276219627575</v>
      </c>
    </row>
    <row r="41" spans="7:8" x14ac:dyDescent="0.25">
      <c r="G41" s="28">
        <f t="shared" si="4"/>
        <v>0.76000000000000034</v>
      </c>
      <c r="H41" s="28">
        <f t="shared" si="2"/>
        <v>-10.994495034232154</v>
      </c>
    </row>
    <row r="42" spans="7:8" x14ac:dyDescent="0.25">
      <c r="G42" s="28">
        <f t="shared" si="4"/>
        <v>0.78000000000000036</v>
      </c>
      <c r="H42" s="28">
        <f t="shared" si="2"/>
        <v>-10.995492915231223</v>
      </c>
    </row>
    <row r="43" spans="7:8" x14ac:dyDescent="0.25">
      <c r="G43" s="28">
        <f t="shared" si="4"/>
        <v>0.80000000000000038</v>
      </c>
      <c r="H43" s="28">
        <f t="shared" si="2"/>
        <v>-10.996309911093073</v>
      </c>
    </row>
    <row r="44" spans="7:8" x14ac:dyDescent="0.25">
      <c r="G44" s="28">
        <f t="shared" si="4"/>
        <v>0.8200000000000004</v>
      </c>
      <c r="H44" s="28">
        <f t="shared" si="2"/>
        <v>-10.996978810730306</v>
      </c>
    </row>
    <row r="45" spans="7:8" x14ac:dyDescent="0.25">
      <c r="G45" s="28">
        <f t="shared" si="4"/>
        <v>0.84000000000000041</v>
      </c>
      <c r="H45" s="28">
        <f t="shared" si="2"/>
        <v>-10.997526459434033</v>
      </c>
    </row>
    <row r="46" spans="7:8" x14ac:dyDescent="0.25">
      <c r="G46" s="28">
        <f t="shared" si="4"/>
        <v>0.86000000000000043</v>
      </c>
      <c r="H46" s="28">
        <f t="shared" si="2"/>
        <v>-10.997974836269657</v>
      </c>
    </row>
    <row r="47" spans="7:8" x14ac:dyDescent="0.25">
      <c r="G47" s="28">
        <f t="shared" si="4"/>
        <v>0.88000000000000045</v>
      </c>
      <c r="H47" s="28">
        <f t="shared" si="2"/>
        <v>-10.998341936173949</v>
      </c>
    </row>
    <row r="48" spans="7:8" x14ac:dyDescent="0.25">
      <c r="G48" s="28">
        <f t="shared" si="4"/>
        <v>0.90000000000000047</v>
      </c>
      <c r="H48" s="28">
        <f t="shared" si="2"/>
        <v>-10.998642492155048</v>
      </c>
    </row>
    <row r="49" spans="7:8" x14ac:dyDescent="0.25">
      <c r="G49" s="28">
        <f t="shared" si="4"/>
        <v>0.92000000000000048</v>
      </c>
      <c r="H49" s="28">
        <f t="shared" si="2"/>
        <v>-10.998888566579792</v>
      </c>
    </row>
    <row r="50" spans="7:8" x14ac:dyDescent="0.25">
      <c r="G50" s="28">
        <f t="shared" si="4"/>
        <v>0.9400000000000005</v>
      </c>
      <c r="H50" s="28">
        <f t="shared" si="2"/>
        <v>-10.999090035278877</v>
      </c>
    </row>
    <row r="51" spans="7:8" x14ac:dyDescent="0.25">
      <c r="G51" s="28">
        <f t="shared" si="4"/>
        <v>0.96000000000000052</v>
      </c>
      <c r="H51" s="28">
        <f t="shared" si="2"/>
        <v>-10.9992549838986</v>
      </c>
    </row>
    <row r="52" spans="7:8" x14ac:dyDescent="0.25">
      <c r="G52" s="28">
        <f t="shared" si="4"/>
        <v>0.98000000000000054</v>
      </c>
      <c r="H52" s="28">
        <f t="shared" si="2"/>
        <v>-10.999390032406247</v>
      </c>
    </row>
    <row r="53" spans="7:8" x14ac:dyDescent="0.25">
      <c r="G53" s="28">
        <f t="shared" si="4"/>
        <v>1.0000000000000004</v>
      </c>
      <c r="H53" s="28">
        <f t="shared" si="2"/>
        <v>-10.999500600772613</v>
      </c>
    </row>
    <row r="54" spans="7:8" x14ac:dyDescent="0.25">
      <c r="G54" s="28">
        <f t="shared" si="4"/>
        <v>1.0200000000000005</v>
      </c>
      <c r="H54" s="28">
        <f t="shared" ref="H54:H103" si="5">$B$13</f>
        <v>-11</v>
      </c>
    </row>
    <row r="55" spans="7:8" x14ac:dyDescent="0.25">
      <c r="G55" s="28">
        <f t="shared" si="4"/>
        <v>1.0400000000000005</v>
      </c>
      <c r="H55" s="28">
        <f t="shared" si="5"/>
        <v>-11</v>
      </c>
    </row>
    <row r="56" spans="7:8" x14ac:dyDescent="0.25">
      <c r="G56" s="28">
        <f t="shared" si="4"/>
        <v>1.0600000000000005</v>
      </c>
      <c r="H56" s="28">
        <f t="shared" si="5"/>
        <v>-11</v>
      </c>
    </row>
    <row r="57" spans="7:8" x14ac:dyDescent="0.25">
      <c r="G57" s="28">
        <f t="shared" si="4"/>
        <v>1.0800000000000005</v>
      </c>
      <c r="H57" s="28">
        <f t="shared" si="5"/>
        <v>-11</v>
      </c>
    </row>
    <row r="58" spans="7:8" x14ac:dyDescent="0.25">
      <c r="G58" s="28">
        <f t="shared" si="4"/>
        <v>1.1000000000000005</v>
      </c>
      <c r="H58" s="28">
        <f t="shared" si="5"/>
        <v>-11</v>
      </c>
    </row>
    <row r="59" spans="7:8" x14ac:dyDescent="0.25">
      <c r="G59" s="28">
        <f t="shared" si="4"/>
        <v>1.1200000000000006</v>
      </c>
      <c r="H59" s="28">
        <f t="shared" si="5"/>
        <v>-11</v>
      </c>
    </row>
    <row r="60" spans="7:8" x14ac:dyDescent="0.25">
      <c r="G60" s="28">
        <f t="shared" si="4"/>
        <v>1.1400000000000006</v>
      </c>
      <c r="H60" s="28">
        <f t="shared" si="5"/>
        <v>-11</v>
      </c>
    </row>
    <row r="61" spans="7:8" x14ac:dyDescent="0.25">
      <c r="G61" s="28">
        <f t="shared" si="4"/>
        <v>1.1600000000000006</v>
      </c>
      <c r="H61" s="28">
        <f t="shared" si="5"/>
        <v>-11</v>
      </c>
    </row>
    <row r="62" spans="7:8" x14ac:dyDescent="0.25">
      <c r="G62" s="28">
        <f t="shared" si="4"/>
        <v>1.1800000000000006</v>
      </c>
      <c r="H62" s="28">
        <f t="shared" si="5"/>
        <v>-11</v>
      </c>
    </row>
    <row r="63" spans="7:8" x14ac:dyDescent="0.25">
      <c r="G63" s="28">
        <f t="shared" si="4"/>
        <v>1.2000000000000006</v>
      </c>
      <c r="H63" s="28">
        <f t="shared" si="5"/>
        <v>-11</v>
      </c>
    </row>
    <row r="64" spans="7:8" x14ac:dyDescent="0.25">
      <c r="G64" s="28">
        <f t="shared" si="4"/>
        <v>1.2200000000000006</v>
      </c>
      <c r="H64" s="28">
        <f t="shared" si="5"/>
        <v>-11</v>
      </c>
    </row>
    <row r="65" spans="7:8" x14ac:dyDescent="0.25">
      <c r="G65" s="28">
        <f t="shared" si="4"/>
        <v>1.2400000000000007</v>
      </c>
      <c r="H65" s="28">
        <f t="shared" si="5"/>
        <v>-11</v>
      </c>
    </row>
    <row r="66" spans="7:8" x14ac:dyDescent="0.25">
      <c r="G66" s="28">
        <f t="shared" si="4"/>
        <v>1.2600000000000007</v>
      </c>
      <c r="H66" s="28">
        <f t="shared" si="5"/>
        <v>-11</v>
      </c>
    </row>
    <row r="67" spans="7:8" x14ac:dyDescent="0.25">
      <c r="G67" s="28">
        <f t="shared" si="4"/>
        <v>1.2800000000000007</v>
      </c>
      <c r="H67" s="28">
        <f t="shared" si="5"/>
        <v>-11</v>
      </c>
    </row>
    <row r="68" spans="7:8" x14ac:dyDescent="0.25">
      <c r="G68" s="28">
        <f t="shared" si="4"/>
        <v>1.3000000000000007</v>
      </c>
      <c r="H68" s="28">
        <f t="shared" si="5"/>
        <v>-11</v>
      </c>
    </row>
    <row r="69" spans="7:8" x14ac:dyDescent="0.25">
      <c r="G69" s="28">
        <f t="shared" ref="G69:G132" si="6">G68+1/50</f>
        <v>1.3200000000000007</v>
      </c>
      <c r="H69" s="28">
        <f t="shared" si="5"/>
        <v>-11</v>
      </c>
    </row>
    <row r="70" spans="7:8" x14ac:dyDescent="0.25">
      <c r="G70" s="28">
        <f t="shared" si="6"/>
        <v>1.3400000000000007</v>
      </c>
      <c r="H70" s="28">
        <f t="shared" si="5"/>
        <v>-11</v>
      </c>
    </row>
    <row r="71" spans="7:8" x14ac:dyDescent="0.25">
      <c r="G71" s="28">
        <f t="shared" si="6"/>
        <v>1.3600000000000008</v>
      </c>
      <c r="H71" s="28">
        <f t="shared" si="5"/>
        <v>-11</v>
      </c>
    </row>
    <row r="72" spans="7:8" x14ac:dyDescent="0.25">
      <c r="G72" s="28">
        <f t="shared" si="6"/>
        <v>1.3800000000000008</v>
      </c>
      <c r="H72" s="28">
        <f t="shared" si="5"/>
        <v>-11</v>
      </c>
    </row>
    <row r="73" spans="7:8" x14ac:dyDescent="0.25">
      <c r="G73" s="28">
        <f t="shared" si="6"/>
        <v>1.4000000000000008</v>
      </c>
      <c r="H73" s="28">
        <f t="shared" si="5"/>
        <v>-11</v>
      </c>
    </row>
    <row r="74" spans="7:8" x14ac:dyDescent="0.25">
      <c r="G74" s="28">
        <f t="shared" si="6"/>
        <v>1.4200000000000008</v>
      </c>
      <c r="H74" s="28">
        <f t="shared" si="5"/>
        <v>-11</v>
      </c>
    </row>
    <row r="75" spans="7:8" x14ac:dyDescent="0.25">
      <c r="G75" s="28">
        <f t="shared" si="6"/>
        <v>1.4400000000000008</v>
      </c>
      <c r="H75" s="28">
        <f t="shared" si="5"/>
        <v>-11</v>
      </c>
    </row>
    <row r="76" spans="7:8" x14ac:dyDescent="0.25">
      <c r="G76" s="28">
        <f t="shared" si="6"/>
        <v>1.4600000000000009</v>
      </c>
      <c r="H76" s="28">
        <f t="shared" si="5"/>
        <v>-11</v>
      </c>
    </row>
    <row r="77" spans="7:8" x14ac:dyDescent="0.25">
      <c r="G77" s="28">
        <f t="shared" si="6"/>
        <v>1.4800000000000009</v>
      </c>
      <c r="H77" s="28">
        <f t="shared" si="5"/>
        <v>-11</v>
      </c>
    </row>
    <row r="78" spans="7:8" x14ac:dyDescent="0.25">
      <c r="G78" s="28">
        <f t="shared" si="6"/>
        <v>1.5000000000000009</v>
      </c>
      <c r="H78" s="28">
        <f t="shared" si="5"/>
        <v>-11</v>
      </c>
    </row>
    <row r="79" spans="7:8" x14ac:dyDescent="0.25">
      <c r="G79" s="28">
        <f t="shared" si="6"/>
        <v>1.5200000000000009</v>
      </c>
      <c r="H79" s="28">
        <f t="shared" si="5"/>
        <v>-11</v>
      </c>
    </row>
    <row r="80" spans="7:8" x14ac:dyDescent="0.25">
      <c r="G80" s="28">
        <f t="shared" si="6"/>
        <v>1.5400000000000009</v>
      </c>
      <c r="H80" s="28">
        <f t="shared" si="5"/>
        <v>-11</v>
      </c>
    </row>
    <row r="81" spans="7:8" x14ac:dyDescent="0.25">
      <c r="G81" s="28">
        <f t="shared" si="6"/>
        <v>1.5600000000000009</v>
      </c>
      <c r="H81" s="28">
        <f t="shared" si="5"/>
        <v>-11</v>
      </c>
    </row>
    <row r="82" spans="7:8" x14ac:dyDescent="0.25">
      <c r="G82" s="28">
        <f t="shared" si="6"/>
        <v>1.580000000000001</v>
      </c>
      <c r="H82" s="28">
        <f t="shared" si="5"/>
        <v>-11</v>
      </c>
    </row>
    <row r="83" spans="7:8" x14ac:dyDescent="0.25">
      <c r="G83" s="28">
        <f t="shared" si="6"/>
        <v>1.600000000000001</v>
      </c>
      <c r="H83" s="28">
        <f t="shared" si="5"/>
        <v>-11</v>
      </c>
    </row>
    <row r="84" spans="7:8" x14ac:dyDescent="0.25">
      <c r="G84" s="28">
        <f t="shared" si="6"/>
        <v>1.620000000000001</v>
      </c>
      <c r="H84" s="28">
        <f t="shared" si="5"/>
        <v>-11</v>
      </c>
    </row>
    <row r="85" spans="7:8" x14ac:dyDescent="0.25">
      <c r="G85" s="28">
        <f t="shared" si="6"/>
        <v>1.640000000000001</v>
      </c>
      <c r="H85" s="28">
        <f t="shared" si="5"/>
        <v>-11</v>
      </c>
    </row>
    <row r="86" spans="7:8" x14ac:dyDescent="0.25">
      <c r="G86" s="28">
        <f t="shared" si="6"/>
        <v>1.660000000000001</v>
      </c>
      <c r="H86" s="28">
        <f t="shared" si="5"/>
        <v>-11</v>
      </c>
    </row>
    <row r="87" spans="7:8" x14ac:dyDescent="0.25">
      <c r="G87" s="28">
        <f t="shared" si="6"/>
        <v>1.680000000000001</v>
      </c>
      <c r="H87" s="28">
        <f t="shared" si="5"/>
        <v>-11</v>
      </c>
    </row>
    <row r="88" spans="7:8" x14ac:dyDescent="0.25">
      <c r="G88" s="28">
        <f t="shared" si="6"/>
        <v>1.7000000000000011</v>
      </c>
      <c r="H88" s="28">
        <f t="shared" si="5"/>
        <v>-11</v>
      </c>
    </row>
    <row r="89" spans="7:8" x14ac:dyDescent="0.25">
      <c r="G89" s="28">
        <f t="shared" si="6"/>
        <v>1.7200000000000011</v>
      </c>
      <c r="H89" s="28">
        <f t="shared" si="5"/>
        <v>-11</v>
      </c>
    </row>
    <row r="90" spans="7:8" x14ac:dyDescent="0.25">
      <c r="G90" s="28">
        <f t="shared" si="6"/>
        <v>1.7400000000000011</v>
      </c>
      <c r="H90" s="28">
        <f t="shared" si="5"/>
        <v>-11</v>
      </c>
    </row>
    <row r="91" spans="7:8" x14ac:dyDescent="0.25">
      <c r="G91" s="28">
        <f t="shared" si="6"/>
        <v>1.7600000000000011</v>
      </c>
      <c r="H91" s="28">
        <f t="shared" si="5"/>
        <v>-11</v>
      </c>
    </row>
    <row r="92" spans="7:8" x14ac:dyDescent="0.25">
      <c r="G92" s="28">
        <f t="shared" si="6"/>
        <v>1.7800000000000011</v>
      </c>
      <c r="H92" s="28">
        <f t="shared" si="5"/>
        <v>-11</v>
      </c>
    </row>
    <row r="93" spans="7:8" x14ac:dyDescent="0.25">
      <c r="G93" s="28">
        <f t="shared" si="6"/>
        <v>1.8000000000000012</v>
      </c>
      <c r="H93" s="28">
        <f t="shared" si="5"/>
        <v>-11</v>
      </c>
    </row>
    <row r="94" spans="7:8" x14ac:dyDescent="0.25">
      <c r="G94" s="28">
        <f t="shared" si="6"/>
        <v>1.8200000000000012</v>
      </c>
      <c r="H94" s="28">
        <f t="shared" si="5"/>
        <v>-11</v>
      </c>
    </row>
    <row r="95" spans="7:8" x14ac:dyDescent="0.25">
      <c r="G95" s="28">
        <f t="shared" si="6"/>
        <v>1.8400000000000012</v>
      </c>
      <c r="H95" s="28">
        <f t="shared" si="5"/>
        <v>-11</v>
      </c>
    </row>
    <row r="96" spans="7:8" x14ac:dyDescent="0.25">
      <c r="G96" s="28">
        <f t="shared" si="6"/>
        <v>1.8600000000000012</v>
      </c>
      <c r="H96" s="28">
        <f t="shared" si="5"/>
        <v>-11</v>
      </c>
    </row>
    <row r="97" spans="7:8" x14ac:dyDescent="0.25">
      <c r="G97" s="28">
        <f t="shared" si="6"/>
        <v>1.8800000000000012</v>
      </c>
      <c r="H97" s="28">
        <f t="shared" si="5"/>
        <v>-11</v>
      </c>
    </row>
    <row r="98" spans="7:8" x14ac:dyDescent="0.25">
      <c r="G98" s="28">
        <f t="shared" si="6"/>
        <v>1.9000000000000012</v>
      </c>
      <c r="H98" s="28">
        <f t="shared" si="5"/>
        <v>-11</v>
      </c>
    </row>
    <row r="99" spans="7:8" x14ac:dyDescent="0.25">
      <c r="G99" s="28">
        <f t="shared" si="6"/>
        <v>1.9200000000000013</v>
      </c>
      <c r="H99" s="28">
        <f t="shared" si="5"/>
        <v>-11</v>
      </c>
    </row>
    <row r="100" spans="7:8" x14ac:dyDescent="0.25">
      <c r="G100" s="28">
        <f t="shared" si="6"/>
        <v>1.9400000000000013</v>
      </c>
      <c r="H100" s="28">
        <f t="shared" si="5"/>
        <v>-11</v>
      </c>
    </row>
    <row r="101" spans="7:8" x14ac:dyDescent="0.25">
      <c r="G101" s="28">
        <f t="shared" si="6"/>
        <v>1.9600000000000013</v>
      </c>
      <c r="H101" s="28">
        <f t="shared" si="5"/>
        <v>-11</v>
      </c>
    </row>
    <row r="102" spans="7:8" x14ac:dyDescent="0.25">
      <c r="G102" s="28">
        <f t="shared" si="6"/>
        <v>1.9800000000000013</v>
      </c>
      <c r="H102" s="28">
        <f t="shared" si="5"/>
        <v>-11</v>
      </c>
    </row>
    <row r="103" spans="7:8" x14ac:dyDescent="0.25">
      <c r="G103" s="28">
        <f t="shared" si="6"/>
        <v>2.0000000000000013</v>
      </c>
      <c r="H103" s="28">
        <f t="shared" si="5"/>
        <v>-11</v>
      </c>
    </row>
    <row r="104" spans="7:8" x14ac:dyDescent="0.25">
      <c r="G104" s="28">
        <f t="shared" si="6"/>
        <v>2.0200000000000014</v>
      </c>
      <c r="H104" s="28">
        <f t="shared" ref="H104:H124" si="7">EXP(-(G104-$E$5)/$D$5)*$B$13</f>
        <v>-9.0060382838576789</v>
      </c>
    </row>
    <row r="105" spans="7:8" x14ac:dyDescent="0.25">
      <c r="G105" s="28">
        <f t="shared" si="6"/>
        <v>2.0400000000000014</v>
      </c>
      <c r="H105" s="28">
        <f t="shared" si="7"/>
        <v>-7.3735205063919311</v>
      </c>
    </row>
    <row r="106" spans="7:8" x14ac:dyDescent="0.25">
      <c r="G106" s="28">
        <f t="shared" si="6"/>
        <v>2.0600000000000014</v>
      </c>
      <c r="H106" s="28">
        <f t="shared" si="7"/>
        <v>-6.0369279970342076</v>
      </c>
    </row>
    <row r="107" spans="7:8" x14ac:dyDescent="0.25">
      <c r="G107" s="28">
        <f t="shared" si="6"/>
        <v>2.0800000000000014</v>
      </c>
      <c r="H107" s="28">
        <f t="shared" si="7"/>
        <v>-4.9426186052893684</v>
      </c>
    </row>
    <row r="108" spans="7:8" x14ac:dyDescent="0.25">
      <c r="G108" s="28">
        <f t="shared" si="6"/>
        <v>2.1000000000000014</v>
      </c>
      <c r="H108" s="28">
        <f t="shared" si="7"/>
        <v>-4.0466738528858084</v>
      </c>
    </row>
    <row r="109" spans="7:8" x14ac:dyDescent="0.25">
      <c r="G109" s="28">
        <f t="shared" si="6"/>
        <v>2.1200000000000014</v>
      </c>
      <c r="H109" s="28">
        <f t="shared" si="7"/>
        <v>-3.3131363310341753</v>
      </c>
    </row>
    <row r="110" spans="7:8" x14ac:dyDescent="0.25">
      <c r="G110" s="28">
        <f t="shared" si="6"/>
        <v>2.1400000000000015</v>
      </c>
      <c r="H110" s="28">
        <f t="shared" si="7"/>
        <v>-2.7125666033576317</v>
      </c>
    </row>
    <row r="111" spans="7:8" x14ac:dyDescent="0.25">
      <c r="G111" s="28">
        <f t="shared" si="6"/>
        <v>2.1600000000000015</v>
      </c>
      <c r="H111" s="28">
        <f t="shared" si="7"/>
        <v>-2.220861697941177</v>
      </c>
    </row>
    <row r="112" spans="7:8" x14ac:dyDescent="0.25">
      <c r="G112" s="28">
        <f t="shared" si="6"/>
        <v>2.1800000000000015</v>
      </c>
      <c r="H112" s="28">
        <f t="shared" si="7"/>
        <v>-1.8182877704374247</v>
      </c>
    </row>
    <row r="113" spans="7:8" x14ac:dyDescent="0.25">
      <c r="G113" s="28">
        <f t="shared" si="6"/>
        <v>2.2000000000000015</v>
      </c>
      <c r="H113" s="28">
        <f t="shared" si="7"/>
        <v>-1.4886881156027172</v>
      </c>
    </row>
    <row r="114" spans="7:8" x14ac:dyDescent="0.25">
      <c r="G114" s="28">
        <f t="shared" si="6"/>
        <v>2.2200000000000015</v>
      </c>
      <c r="H114" s="28">
        <f t="shared" si="7"/>
        <v>-1.218834741985654</v>
      </c>
    </row>
    <row r="115" spans="7:8" x14ac:dyDescent="0.25">
      <c r="G115" s="28">
        <f t="shared" si="6"/>
        <v>2.2400000000000015</v>
      </c>
      <c r="H115" s="28">
        <f t="shared" si="7"/>
        <v>-0.99789748618352203</v>
      </c>
    </row>
    <row r="116" spans="7:8" x14ac:dyDescent="0.25">
      <c r="G116" s="28">
        <f t="shared" si="6"/>
        <v>2.2600000000000016</v>
      </c>
      <c r="H116" s="28">
        <f t="shared" si="7"/>
        <v>-0.81700936035766003</v>
      </c>
    </row>
    <row r="117" spans="7:8" x14ac:dyDescent="0.25">
      <c r="G117" s="28">
        <f t="shared" si="6"/>
        <v>2.2800000000000016</v>
      </c>
      <c r="H117" s="28">
        <f t="shared" si="7"/>
        <v>-0.66891068887738703</v>
      </c>
    </row>
    <row r="118" spans="7:8" x14ac:dyDescent="0.25">
      <c r="G118" s="28">
        <f t="shared" si="6"/>
        <v>2.3000000000000016</v>
      </c>
      <c r="H118" s="28">
        <f t="shared" si="7"/>
        <v>-0.54765775204649458</v>
      </c>
    </row>
    <row r="119" spans="7:8" x14ac:dyDescent="0.25">
      <c r="G119" s="28">
        <f t="shared" si="6"/>
        <v>2.3200000000000016</v>
      </c>
      <c r="H119" s="28">
        <f t="shared" si="7"/>
        <v>-0.44838424376202113</v>
      </c>
    </row>
    <row r="120" spans="7:8" x14ac:dyDescent="0.25">
      <c r="G120" s="28">
        <f t="shared" si="6"/>
        <v>2.3400000000000016</v>
      </c>
      <c r="H120" s="28">
        <f t="shared" si="7"/>
        <v>-0.36710596956358083</v>
      </c>
    </row>
    <row r="121" spans="7:8" x14ac:dyDescent="0.25">
      <c r="G121" s="28">
        <f t="shared" si="6"/>
        <v>2.3600000000000017</v>
      </c>
      <c r="H121" s="28">
        <f t="shared" si="7"/>
        <v>-0.30056094692021318</v>
      </c>
    </row>
    <row r="122" spans="7:8" x14ac:dyDescent="0.25">
      <c r="G122" s="28">
        <f t="shared" si="6"/>
        <v>2.3800000000000017</v>
      </c>
      <c r="H122" s="28">
        <f t="shared" si="7"/>
        <v>-0.24607849041781746</v>
      </c>
    </row>
    <row r="123" spans="7:8" x14ac:dyDescent="0.25">
      <c r="G123" s="28">
        <f t="shared" si="6"/>
        <v>2.4000000000000017</v>
      </c>
      <c r="H123" s="28">
        <f t="shared" si="7"/>
        <v>-0.20147202777607257</v>
      </c>
    </row>
    <row r="124" spans="7:8" x14ac:dyDescent="0.25">
      <c r="G124" s="28">
        <f t="shared" si="6"/>
        <v>2.4200000000000017</v>
      </c>
      <c r="H124" s="28">
        <f t="shared" si="7"/>
        <v>-0.16495134502525194</v>
      </c>
    </row>
    <row r="125" spans="7:8" x14ac:dyDescent="0.25">
      <c r="G125" s="28">
        <f t="shared" si="6"/>
        <v>2.4400000000000017</v>
      </c>
      <c r="H125" s="28">
        <f t="shared" ref="H125:H153" si="8">EXP(-(G125-$E$5)/$D$5)*$B$13</f>
        <v>-0.13505073893375052</v>
      </c>
    </row>
    <row r="126" spans="7:8" x14ac:dyDescent="0.25">
      <c r="G126" s="28">
        <f t="shared" si="6"/>
        <v>2.4600000000000017</v>
      </c>
      <c r="H126" s="28">
        <f t="shared" si="8"/>
        <v>-0.11057019319096748</v>
      </c>
    </row>
    <row r="127" spans="7:8" x14ac:dyDescent="0.25">
      <c r="G127" s="28">
        <f t="shared" si="6"/>
        <v>2.4800000000000018</v>
      </c>
      <c r="H127" s="28">
        <f t="shared" si="8"/>
        <v>-9.0527217539218732E-2</v>
      </c>
    </row>
    <row r="128" spans="7:8" x14ac:dyDescent="0.25">
      <c r="G128" s="28">
        <f t="shared" si="6"/>
        <v>2.5000000000000018</v>
      </c>
      <c r="H128" s="28">
        <f t="shared" si="8"/>
        <v>-7.4117416989938817E-2</v>
      </c>
    </row>
    <row r="129" spans="7:8" x14ac:dyDescent="0.25">
      <c r="G129" s="28">
        <f t="shared" si="6"/>
        <v>2.5200000000000018</v>
      </c>
      <c r="H129" s="28">
        <f t="shared" si="8"/>
        <v>-6.0682208628367408E-2</v>
      </c>
    </row>
    <row r="130" spans="7:8" x14ac:dyDescent="0.25">
      <c r="G130" s="28">
        <f t="shared" si="6"/>
        <v>2.5400000000000018</v>
      </c>
      <c r="H130" s="28">
        <f t="shared" si="8"/>
        <v>-4.9682390368738449E-2</v>
      </c>
    </row>
    <row r="131" spans="7:8" x14ac:dyDescent="0.25">
      <c r="G131" s="28">
        <f t="shared" si="6"/>
        <v>2.5600000000000018</v>
      </c>
      <c r="H131" s="28">
        <f t="shared" si="8"/>
        <v>-4.0676500881311493E-2</v>
      </c>
    </row>
    <row r="132" spans="7:8" x14ac:dyDescent="0.25">
      <c r="G132" s="28">
        <f t="shared" si="6"/>
        <v>2.5800000000000018</v>
      </c>
      <c r="H132" s="28">
        <f t="shared" si="8"/>
        <v>-3.330310219913335E-2</v>
      </c>
    </row>
    <row r="133" spans="7:8" x14ac:dyDescent="0.25">
      <c r="G133" s="28">
        <f t="shared" ref="G133:G196" si="9">G132+1/50</f>
        <v>2.6000000000000019</v>
      </c>
      <c r="H133" s="28">
        <f t="shared" si="8"/>
        <v>-2.7266273943329433E-2</v>
      </c>
    </row>
    <row r="134" spans="7:8" x14ac:dyDescent="0.25">
      <c r="G134" s="28">
        <f t="shared" si="9"/>
        <v>2.6200000000000019</v>
      </c>
      <c r="H134" s="28">
        <f t="shared" si="8"/>
        <v>-2.232373699925266E-2</v>
      </c>
    </row>
    <row r="135" spans="7:8" x14ac:dyDescent="0.25">
      <c r="G135" s="28">
        <f t="shared" si="9"/>
        <v>2.6400000000000019</v>
      </c>
      <c r="H135" s="28">
        <f t="shared" si="8"/>
        <v>-1.8277130004912934E-2</v>
      </c>
    </row>
    <row r="136" spans="7:8" x14ac:dyDescent="0.25">
      <c r="G136" s="28">
        <f t="shared" si="9"/>
        <v>2.6600000000000019</v>
      </c>
      <c r="H136" s="28">
        <f t="shared" si="8"/>
        <v>-1.4964048413026541E-2</v>
      </c>
    </row>
    <row r="137" spans="7:8" x14ac:dyDescent="0.25">
      <c r="G137" s="28">
        <f t="shared" si="9"/>
        <v>2.6800000000000019</v>
      </c>
      <c r="H137" s="28">
        <f t="shared" si="8"/>
        <v>-1.2251526626292596E-2</v>
      </c>
    </row>
    <row r="138" spans="7:8" x14ac:dyDescent="0.25">
      <c r="G138" s="28">
        <f t="shared" si="9"/>
        <v>2.700000000000002</v>
      </c>
      <c r="H138" s="28">
        <f t="shared" si="8"/>
        <v>-1.0030701621099482E-2</v>
      </c>
    </row>
    <row r="139" spans="7:8" x14ac:dyDescent="0.25">
      <c r="G139" s="28">
        <f t="shared" si="9"/>
        <v>2.720000000000002</v>
      </c>
      <c r="H139" s="28">
        <f t="shared" si="8"/>
        <v>-8.2124438921433122E-3</v>
      </c>
    </row>
    <row r="140" spans="7:8" x14ac:dyDescent="0.25">
      <c r="G140" s="28">
        <f t="shared" si="9"/>
        <v>2.740000000000002</v>
      </c>
      <c r="H140" s="28">
        <f t="shared" si="8"/>
        <v>-6.723780372425164E-3</v>
      </c>
    </row>
    <row r="141" spans="7:8" x14ac:dyDescent="0.25">
      <c r="G141" s="28">
        <f t="shared" si="9"/>
        <v>2.760000000000002</v>
      </c>
      <c r="H141" s="28">
        <f t="shared" si="8"/>
        <v>-5.5049657678466072E-3</v>
      </c>
    </row>
    <row r="142" spans="7:8" x14ac:dyDescent="0.25">
      <c r="G142" s="28">
        <f t="shared" si="9"/>
        <v>2.780000000000002</v>
      </c>
      <c r="H142" s="28">
        <f t="shared" si="8"/>
        <v>-4.5070847687775622E-3</v>
      </c>
    </row>
    <row r="143" spans="7:8" x14ac:dyDescent="0.25">
      <c r="G143" s="28">
        <f t="shared" si="9"/>
        <v>2.800000000000002</v>
      </c>
      <c r="H143" s="28">
        <f t="shared" si="8"/>
        <v>-3.6900889069275584E-3</v>
      </c>
    </row>
    <row r="144" spans="7:8" x14ac:dyDescent="0.25">
      <c r="G144" s="28">
        <f t="shared" si="9"/>
        <v>2.8200000000000021</v>
      </c>
      <c r="H144" s="28">
        <f t="shared" si="8"/>
        <v>-3.0211892696935033E-3</v>
      </c>
    </row>
    <row r="145" spans="7:8" x14ac:dyDescent="0.25">
      <c r="G145" s="28">
        <f t="shared" si="9"/>
        <v>2.8400000000000021</v>
      </c>
      <c r="H145" s="28">
        <f t="shared" si="8"/>
        <v>-2.4735405659672819E-3</v>
      </c>
    </row>
    <row r="146" spans="7:8" x14ac:dyDescent="0.25">
      <c r="G146" s="28">
        <f t="shared" si="9"/>
        <v>2.8600000000000021</v>
      </c>
      <c r="H146" s="28">
        <f t="shared" si="8"/>
        <v>-2.0251637303433279E-3</v>
      </c>
    </row>
    <row r="147" spans="7:8" x14ac:dyDescent="0.25">
      <c r="G147" s="28">
        <f t="shared" si="9"/>
        <v>2.8800000000000021</v>
      </c>
      <c r="H147" s="28">
        <f t="shared" si="8"/>
        <v>-1.6580638260502091E-3</v>
      </c>
    </row>
    <row r="148" spans="7:8" x14ac:dyDescent="0.25">
      <c r="G148" s="28">
        <f t="shared" si="9"/>
        <v>2.9000000000000021</v>
      </c>
      <c r="H148" s="28">
        <f t="shared" si="8"/>
        <v>-1.3575078449534462E-3</v>
      </c>
    </row>
    <row r="149" spans="7:8" x14ac:dyDescent="0.25">
      <c r="G149" s="28">
        <f t="shared" si="9"/>
        <v>2.9200000000000021</v>
      </c>
      <c r="H149" s="28">
        <f t="shared" si="8"/>
        <v>-1.1114334202080038E-3</v>
      </c>
    </row>
    <row r="150" spans="7:8" x14ac:dyDescent="0.25">
      <c r="G150" s="28">
        <f t="shared" si="9"/>
        <v>2.9400000000000022</v>
      </c>
      <c r="H150" s="28">
        <f t="shared" si="8"/>
        <v>-9.0996472112293511E-4</v>
      </c>
    </row>
    <row r="151" spans="7:8" x14ac:dyDescent="0.25">
      <c r="G151" s="28">
        <f t="shared" si="9"/>
        <v>2.9600000000000022</v>
      </c>
      <c r="H151" s="28">
        <f t="shared" si="8"/>
        <v>-7.4501610139937689E-4</v>
      </c>
    </row>
    <row r="152" spans="7:8" x14ac:dyDescent="0.25">
      <c r="G152" s="28">
        <f t="shared" si="9"/>
        <v>2.9800000000000022</v>
      </c>
      <c r="H152" s="28">
        <f t="shared" si="8"/>
        <v>-6.0996759375393339E-4</v>
      </c>
    </row>
    <row r="153" spans="7:8" x14ac:dyDescent="0.25">
      <c r="G153" s="28">
        <f t="shared" si="9"/>
        <v>3.0000000000000022</v>
      </c>
      <c r="H153" s="28">
        <f t="shared" si="8"/>
        <v>-4.9939922738732271E-4</v>
      </c>
    </row>
    <row r="154" spans="7:8" x14ac:dyDescent="0.25">
      <c r="G154" s="28">
        <f t="shared" si="9"/>
        <v>3.0200000000000022</v>
      </c>
      <c r="H154" s="28">
        <v>0</v>
      </c>
    </row>
    <row r="155" spans="7:8" x14ac:dyDescent="0.25">
      <c r="G155" s="28">
        <f t="shared" si="9"/>
        <v>3.0400000000000023</v>
      </c>
      <c r="H155" s="28">
        <v>0</v>
      </c>
    </row>
    <row r="156" spans="7:8" x14ac:dyDescent="0.25">
      <c r="G156" s="28">
        <f t="shared" si="9"/>
        <v>3.0600000000000023</v>
      </c>
      <c r="H156" s="28">
        <v>0</v>
      </c>
    </row>
    <row r="157" spans="7:8" x14ac:dyDescent="0.25">
      <c r="G157" s="28">
        <f t="shared" si="9"/>
        <v>3.0800000000000023</v>
      </c>
      <c r="H157" s="28">
        <v>0</v>
      </c>
    </row>
    <row r="158" spans="7:8" x14ac:dyDescent="0.25">
      <c r="G158" s="28">
        <f t="shared" si="9"/>
        <v>3.1000000000000023</v>
      </c>
      <c r="H158" s="28">
        <v>0</v>
      </c>
    </row>
    <row r="159" spans="7:8" x14ac:dyDescent="0.25">
      <c r="G159" s="28">
        <f t="shared" si="9"/>
        <v>3.1200000000000023</v>
      </c>
      <c r="H159" s="28">
        <v>0</v>
      </c>
    </row>
    <row r="160" spans="7:8" x14ac:dyDescent="0.25">
      <c r="G160" s="28">
        <f t="shared" si="9"/>
        <v>3.1400000000000023</v>
      </c>
      <c r="H160" s="28">
        <v>0</v>
      </c>
    </row>
    <row r="161" spans="7:8" x14ac:dyDescent="0.25">
      <c r="G161" s="28">
        <f t="shared" si="9"/>
        <v>3.1600000000000024</v>
      </c>
      <c r="H161" s="28">
        <v>0</v>
      </c>
    </row>
    <row r="162" spans="7:8" x14ac:dyDescent="0.25">
      <c r="G162" s="28">
        <f t="shared" si="9"/>
        <v>3.1800000000000024</v>
      </c>
      <c r="H162" s="28">
        <v>0</v>
      </c>
    </row>
    <row r="163" spans="7:8" x14ac:dyDescent="0.25">
      <c r="G163" s="28">
        <f t="shared" si="9"/>
        <v>3.2000000000000024</v>
      </c>
      <c r="H163" s="28">
        <v>0</v>
      </c>
    </row>
    <row r="164" spans="7:8" x14ac:dyDescent="0.25">
      <c r="G164" s="28">
        <f t="shared" si="9"/>
        <v>3.2200000000000024</v>
      </c>
      <c r="H164" s="28">
        <v>0</v>
      </c>
    </row>
    <row r="165" spans="7:8" x14ac:dyDescent="0.25">
      <c r="G165" s="28">
        <f t="shared" si="9"/>
        <v>3.2400000000000024</v>
      </c>
      <c r="H165" s="28">
        <v>0</v>
      </c>
    </row>
    <row r="166" spans="7:8" x14ac:dyDescent="0.25">
      <c r="G166" s="28">
        <f t="shared" si="9"/>
        <v>3.2600000000000025</v>
      </c>
      <c r="H166" s="28">
        <v>0</v>
      </c>
    </row>
    <row r="167" spans="7:8" x14ac:dyDescent="0.25">
      <c r="G167" s="28">
        <f t="shared" si="9"/>
        <v>3.2800000000000025</v>
      </c>
      <c r="H167" s="28">
        <v>0</v>
      </c>
    </row>
    <row r="168" spans="7:8" x14ac:dyDescent="0.25">
      <c r="G168" s="28">
        <f t="shared" si="9"/>
        <v>3.3000000000000025</v>
      </c>
      <c r="H168" s="28">
        <v>0</v>
      </c>
    </row>
    <row r="169" spans="7:8" x14ac:dyDescent="0.25">
      <c r="G169" s="28">
        <f t="shared" si="9"/>
        <v>3.3200000000000025</v>
      </c>
      <c r="H169" s="28">
        <v>0</v>
      </c>
    </row>
    <row r="170" spans="7:8" x14ac:dyDescent="0.25">
      <c r="G170" s="28">
        <f t="shared" si="9"/>
        <v>3.3400000000000025</v>
      </c>
      <c r="H170" s="28">
        <v>0</v>
      </c>
    </row>
    <row r="171" spans="7:8" x14ac:dyDescent="0.25">
      <c r="G171" s="28">
        <f t="shared" si="9"/>
        <v>3.3600000000000025</v>
      </c>
      <c r="H171" s="28">
        <v>0</v>
      </c>
    </row>
    <row r="172" spans="7:8" x14ac:dyDescent="0.25">
      <c r="G172" s="28">
        <f t="shared" si="9"/>
        <v>3.3800000000000026</v>
      </c>
      <c r="H172" s="28">
        <v>0</v>
      </c>
    </row>
    <row r="173" spans="7:8" x14ac:dyDescent="0.25">
      <c r="G173" s="28">
        <f t="shared" si="9"/>
        <v>3.4000000000000026</v>
      </c>
      <c r="H173" s="28">
        <v>0</v>
      </c>
    </row>
    <row r="174" spans="7:8" x14ac:dyDescent="0.25">
      <c r="G174" s="28">
        <f t="shared" si="9"/>
        <v>3.4200000000000026</v>
      </c>
      <c r="H174" s="28">
        <v>0</v>
      </c>
    </row>
    <row r="175" spans="7:8" x14ac:dyDescent="0.25">
      <c r="G175" s="28">
        <f t="shared" si="9"/>
        <v>3.4400000000000026</v>
      </c>
      <c r="H175" s="28">
        <v>0</v>
      </c>
    </row>
    <row r="176" spans="7:8" x14ac:dyDescent="0.25">
      <c r="G176" s="28">
        <f t="shared" si="9"/>
        <v>3.4600000000000026</v>
      </c>
      <c r="H176" s="28">
        <v>0</v>
      </c>
    </row>
    <row r="177" spans="7:8" x14ac:dyDescent="0.25">
      <c r="G177" s="28">
        <f t="shared" si="9"/>
        <v>3.4800000000000026</v>
      </c>
      <c r="H177" s="28">
        <v>0</v>
      </c>
    </row>
    <row r="178" spans="7:8" x14ac:dyDescent="0.25">
      <c r="G178" s="28">
        <f t="shared" si="9"/>
        <v>3.5000000000000027</v>
      </c>
      <c r="H178" s="28">
        <v>0</v>
      </c>
    </row>
    <row r="179" spans="7:8" x14ac:dyDescent="0.25">
      <c r="G179" s="28">
        <f t="shared" si="9"/>
        <v>3.5200000000000027</v>
      </c>
      <c r="H179" s="28">
        <v>0</v>
      </c>
    </row>
    <row r="180" spans="7:8" x14ac:dyDescent="0.25">
      <c r="G180" s="28">
        <f t="shared" si="9"/>
        <v>3.5400000000000027</v>
      </c>
      <c r="H180" s="28">
        <v>0</v>
      </c>
    </row>
    <row r="181" spans="7:8" x14ac:dyDescent="0.25">
      <c r="G181" s="28">
        <f t="shared" si="9"/>
        <v>3.5600000000000027</v>
      </c>
      <c r="H181" s="28">
        <v>0</v>
      </c>
    </row>
    <row r="182" spans="7:8" x14ac:dyDescent="0.25">
      <c r="G182" s="28">
        <f t="shared" si="9"/>
        <v>3.5800000000000027</v>
      </c>
      <c r="H182" s="28">
        <v>0</v>
      </c>
    </row>
    <row r="183" spans="7:8" x14ac:dyDescent="0.25">
      <c r="G183" s="28">
        <f t="shared" si="9"/>
        <v>3.6000000000000028</v>
      </c>
      <c r="H183" s="28">
        <v>0</v>
      </c>
    </row>
    <row r="184" spans="7:8" x14ac:dyDescent="0.25">
      <c r="G184" s="28">
        <f t="shared" si="9"/>
        <v>3.6200000000000028</v>
      </c>
      <c r="H184" s="28">
        <v>0</v>
      </c>
    </row>
    <row r="185" spans="7:8" x14ac:dyDescent="0.25">
      <c r="G185" s="28">
        <f t="shared" si="9"/>
        <v>3.6400000000000028</v>
      </c>
      <c r="H185" s="28">
        <v>0</v>
      </c>
    </row>
    <row r="186" spans="7:8" x14ac:dyDescent="0.25">
      <c r="G186" s="28">
        <f t="shared" si="9"/>
        <v>3.6600000000000028</v>
      </c>
      <c r="H186" s="28">
        <v>0</v>
      </c>
    </row>
    <row r="187" spans="7:8" x14ac:dyDescent="0.25">
      <c r="G187" s="28">
        <f t="shared" si="9"/>
        <v>3.6800000000000028</v>
      </c>
      <c r="H187" s="28">
        <v>0</v>
      </c>
    </row>
    <row r="188" spans="7:8" x14ac:dyDescent="0.25">
      <c r="G188" s="28">
        <f t="shared" si="9"/>
        <v>3.7000000000000028</v>
      </c>
      <c r="H188" s="28">
        <v>0</v>
      </c>
    </row>
    <row r="189" spans="7:8" x14ac:dyDescent="0.25">
      <c r="G189" s="28">
        <f t="shared" si="9"/>
        <v>3.7200000000000029</v>
      </c>
      <c r="H189" s="28">
        <v>0</v>
      </c>
    </row>
    <row r="190" spans="7:8" x14ac:dyDescent="0.25">
      <c r="G190" s="28">
        <f t="shared" si="9"/>
        <v>3.7400000000000029</v>
      </c>
      <c r="H190" s="28">
        <v>0</v>
      </c>
    </row>
    <row r="191" spans="7:8" x14ac:dyDescent="0.25">
      <c r="G191" s="28">
        <f t="shared" si="9"/>
        <v>3.7600000000000029</v>
      </c>
      <c r="H191" s="28">
        <v>0</v>
      </c>
    </row>
    <row r="192" spans="7:8" x14ac:dyDescent="0.25">
      <c r="G192" s="28">
        <f t="shared" si="9"/>
        <v>3.7800000000000029</v>
      </c>
      <c r="H192" s="28">
        <v>0</v>
      </c>
    </row>
    <row r="193" spans="7:8" x14ac:dyDescent="0.25">
      <c r="G193" s="28">
        <f t="shared" si="9"/>
        <v>3.8000000000000029</v>
      </c>
      <c r="H193" s="28">
        <v>0</v>
      </c>
    </row>
    <row r="194" spans="7:8" x14ac:dyDescent="0.25">
      <c r="G194" s="28">
        <f t="shared" si="9"/>
        <v>3.8200000000000029</v>
      </c>
      <c r="H194" s="28">
        <v>0</v>
      </c>
    </row>
    <row r="195" spans="7:8" x14ac:dyDescent="0.25">
      <c r="G195" s="28">
        <f t="shared" si="9"/>
        <v>3.840000000000003</v>
      </c>
      <c r="H195" s="28">
        <v>0</v>
      </c>
    </row>
    <row r="196" spans="7:8" x14ac:dyDescent="0.25">
      <c r="G196" s="28">
        <f t="shared" si="9"/>
        <v>3.860000000000003</v>
      </c>
      <c r="H196" s="28">
        <v>0</v>
      </c>
    </row>
    <row r="197" spans="7:8" x14ac:dyDescent="0.25">
      <c r="G197" s="28">
        <f t="shared" ref="G197:G260" si="10">G196+1/50</f>
        <v>3.880000000000003</v>
      </c>
      <c r="H197" s="28">
        <v>0</v>
      </c>
    </row>
    <row r="198" spans="7:8" x14ac:dyDescent="0.25">
      <c r="G198" s="28">
        <f t="shared" si="10"/>
        <v>3.900000000000003</v>
      </c>
      <c r="H198" s="28">
        <v>0</v>
      </c>
    </row>
    <row r="199" spans="7:8" x14ac:dyDescent="0.25">
      <c r="G199" s="28">
        <f t="shared" si="10"/>
        <v>3.920000000000003</v>
      </c>
      <c r="H199" s="28">
        <v>0</v>
      </c>
    </row>
    <row r="200" spans="7:8" x14ac:dyDescent="0.25">
      <c r="G200" s="28">
        <f t="shared" si="10"/>
        <v>3.9400000000000031</v>
      </c>
      <c r="H200" s="28">
        <v>0</v>
      </c>
    </row>
    <row r="201" spans="7:8" x14ac:dyDescent="0.25">
      <c r="G201" s="28">
        <f t="shared" si="10"/>
        <v>3.9600000000000031</v>
      </c>
      <c r="H201" s="28">
        <v>0</v>
      </c>
    </row>
    <row r="202" spans="7:8" x14ac:dyDescent="0.25">
      <c r="G202" s="28">
        <f t="shared" si="10"/>
        <v>3.9800000000000031</v>
      </c>
      <c r="H202" s="28">
        <v>0</v>
      </c>
    </row>
    <row r="203" spans="7:8" x14ac:dyDescent="0.25">
      <c r="G203" s="28">
        <f t="shared" si="10"/>
        <v>4.0000000000000027</v>
      </c>
      <c r="H203" s="28">
        <v>0</v>
      </c>
    </row>
    <row r="204" spans="7:8" x14ac:dyDescent="0.25">
      <c r="G204" s="28">
        <f t="shared" si="10"/>
        <v>4.0200000000000022</v>
      </c>
      <c r="H204" s="28">
        <f t="shared" ref="H204:H244" si="11">(1-EXP(-(G204-$E$7)/$D$7))*$B$14</f>
        <v>1.9939617161424015</v>
      </c>
    </row>
    <row r="205" spans="7:8" x14ac:dyDescent="0.25">
      <c r="G205" s="28">
        <f t="shared" si="10"/>
        <v>4.0400000000000018</v>
      </c>
      <c r="H205" s="28">
        <f t="shared" si="11"/>
        <v>3.6264794936081017</v>
      </c>
    </row>
    <row r="206" spans="7:8" x14ac:dyDescent="0.25">
      <c r="G206" s="28">
        <f t="shared" si="10"/>
        <v>4.0600000000000014</v>
      </c>
      <c r="H206" s="28">
        <f t="shared" si="11"/>
        <v>4.9630720029657924</v>
      </c>
    </row>
    <row r="207" spans="7:8" x14ac:dyDescent="0.25">
      <c r="G207" s="28">
        <f t="shared" si="10"/>
        <v>4.080000000000001</v>
      </c>
      <c r="H207" s="28">
        <f t="shared" si="11"/>
        <v>6.0573813947106094</v>
      </c>
    </row>
    <row r="208" spans="7:8" x14ac:dyDescent="0.25">
      <c r="G208" s="28">
        <f t="shared" si="10"/>
        <v>4.1000000000000005</v>
      </c>
      <c r="H208" s="28">
        <f t="shared" si="11"/>
        <v>6.9533261471141561</v>
      </c>
    </row>
    <row r="209" spans="7:8" x14ac:dyDescent="0.25">
      <c r="G209" s="28">
        <f t="shared" si="10"/>
        <v>4.12</v>
      </c>
      <c r="H209" s="28">
        <f t="shared" si="11"/>
        <v>7.6868636689657812</v>
      </c>
    </row>
    <row r="210" spans="7:8" x14ac:dyDescent="0.25">
      <c r="G210" s="28">
        <f t="shared" si="10"/>
        <v>4.1399999999999997</v>
      </c>
      <c r="H210" s="28">
        <f t="shared" si="11"/>
        <v>8.2874333966423208</v>
      </c>
    </row>
    <row r="211" spans="7:8" x14ac:dyDescent="0.25">
      <c r="G211" s="28">
        <f t="shared" si="10"/>
        <v>4.1599999999999993</v>
      </c>
      <c r="H211" s="28">
        <f t="shared" si="11"/>
        <v>8.7791383020587741</v>
      </c>
    </row>
    <row r="212" spans="7:8" x14ac:dyDescent="0.25">
      <c r="G212" s="28">
        <f t="shared" si="10"/>
        <v>4.1799999999999988</v>
      </c>
      <c r="H212" s="28">
        <f t="shared" si="11"/>
        <v>9.1817122295625264</v>
      </c>
    </row>
    <row r="213" spans="7:8" x14ac:dyDescent="0.25">
      <c r="G213" s="28">
        <f t="shared" si="10"/>
        <v>4.1999999999999984</v>
      </c>
      <c r="H213" s="28">
        <f t="shared" si="11"/>
        <v>9.5113118843972373</v>
      </c>
    </row>
    <row r="214" spans="7:8" x14ac:dyDescent="0.25">
      <c r="G214" s="28">
        <f t="shared" si="10"/>
        <v>4.219999999999998</v>
      </c>
      <c r="H214" s="28">
        <f t="shared" si="11"/>
        <v>9.7811652580143029</v>
      </c>
    </row>
    <row r="215" spans="7:8" x14ac:dyDescent="0.25">
      <c r="G215" s="28">
        <f t="shared" si="10"/>
        <v>4.2399999999999975</v>
      </c>
      <c r="H215" s="28">
        <f t="shared" si="11"/>
        <v>10.002102513816439</v>
      </c>
    </row>
    <row r="216" spans="7:8" x14ac:dyDescent="0.25">
      <c r="G216" s="28">
        <f t="shared" si="10"/>
        <v>4.2599999999999971</v>
      </c>
      <c r="H216" s="28">
        <f t="shared" si="11"/>
        <v>10.182990639642304</v>
      </c>
    </row>
    <row r="217" spans="7:8" x14ac:dyDescent="0.25">
      <c r="G217" s="28">
        <f t="shared" si="10"/>
        <v>4.2799999999999967</v>
      </c>
      <c r="H217" s="28">
        <f t="shared" si="11"/>
        <v>10.331089311122581</v>
      </c>
    </row>
    <row r="218" spans="7:8" x14ac:dyDescent="0.25">
      <c r="G218" s="28">
        <f t="shared" si="10"/>
        <v>4.2999999999999963</v>
      </c>
      <c r="H218" s="28">
        <f t="shared" si="11"/>
        <v>10.452342247953476</v>
      </c>
    </row>
    <row r="219" spans="7:8" x14ac:dyDescent="0.25">
      <c r="G219" s="28">
        <f t="shared" si="10"/>
        <v>4.3199999999999958</v>
      </c>
      <c r="H219" s="28">
        <f t="shared" si="11"/>
        <v>10.551615756237952</v>
      </c>
    </row>
    <row r="220" spans="7:8" x14ac:dyDescent="0.25">
      <c r="G220" s="28">
        <f t="shared" si="10"/>
        <v>4.3399999999999954</v>
      </c>
      <c r="H220" s="28">
        <f t="shared" si="11"/>
        <v>10.632894030436397</v>
      </c>
    </row>
    <row r="221" spans="7:8" x14ac:dyDescent="0.25">
      <c r="G221" s="28">
        <f t="shared" si="10"/>
        <v>4.359999999999995</v>
      </c>
      <c r="H221" s="28">
        <f t="shared" si="11"/>
        <v>10.699439053079766</v>
      </c>
    </row>
    <row r="222" spans="7:8" x14ac:dyDescent="0.25">
      <c r="G222" s="28">
        <f t="shared" si="10"/>
        <v>4.3799999999999946</v>
      </c>
      <c r="H222" s="28">
        <f t="shared" si="11"/>
        <v>10.753921509582165</v>
      </c>
    </row>
    <row r="223" spans="7:8" x14ac:dyDescent="0.25">
      <c r="G223" s="28">
        <f t="shared" si="10"/>
        <v>4.3999999999999941</v>
      </c>
      <c r="H223" s="28">
        <f t="shared" si="11"/>
        <v>10.798527972223912</v>
      </c>
    </row>
    <row r="224" spans="7:8" x14ac:dyDescent="0.25">
      <c r="G224" s="28">
        <f t="shared" si="10"/>
        <v>4.4199999999999937</v>
      </c>
      <c r="H224" s="28">
        <f t="shared" si="11"/>
        <v>10.835048654974734</v>
      </c>
    </row>
    <row r="225" spans="7:8" x14ac:dyDescent="0.25">
      <c r="G225" s="28">
        <f t="shared" si="10"/>
        <v>4.4399999999999933</v>
      </c>
      <c r="H225" s="28">
        <f t="shared" si="11"/>
        <v>10.864949261066238</v>
      </c>
    </row>
    <row r="226" spans="7:8" x14ac:dyDescent="0.25">
      <c r="G226" s="28">
        <f t="shared" si="10"/>
        <v>4.4599999999999929</v>
      </c>
      <c r="H226" s="28">
        <f t="shared" si="11"/>
        <v>10.889429806809023</v>
      </c>
    </row>
    <row r="227" spans="7:8" x14ac:dyDescent="0.25">
      <c r="G227" s="28">
        <f t="shared" si="10"/>
        <v>4.4799999999999924</v>
      </c>
      <c r="H227" s="28">
        <f t="shared" si="11"/>
        <v>10.909472782460773</v>
      </c>
    </row>
    <row r="228" spans="7:8" x14ac:dyDescent="0.25">
      <c r="G228" s="28">
        <f t="shared" si="10"/>
        <v>4.499999999999992</v>
      </c>
      <c r="H228" s="28">
        <f t="shared" si="11"/>
        <v>10.925882583010054</v>
      </c>
    </row>
    <row r="229" spans="7:8" x14ac:dyDescent="0.25">
      <c r="G229" s="28">
        <f t="shared" si="10"/>
        <v>4.5199999999999916</v>
      </c>
      <c r="H229" s="28">
        <f t="shared" si="11"/>
        <v>10.939317791371627</v>
      </c>
    </row>
    <row r="230" spans="7:8" x14ac:dyDescent="0.25">
      <c r="G230" s="28">
        <f t="shared" si="10"/>
        <v>4.5399999999999912</v>
      </c>
      <c r="H230" s="28">
        <f t="shared" si="11"/>
        <v>10.950317609631256</v>
      </c>
    </row>
    <row r="231" spans="7:8" x14ac:dyDescent="0.25">
      <c r="G231" s="28">
        <f t="shared" si="10"/>
        <v>4.5599999999999907</v>
      </c>
      <c r="H231" s="28">
        <f t="shared" si="11"/>
        <v>10.959323499118684</v>
      </c>
    </row>
    <row r="232" spans="7:8" x14ac:dyDescent="0.25">
      <c r="G232" s="28">
        <f t="shared" si="10"/>
        <v>4.5799999999999903</v>
      </c>
      <c r="H232" s="28">
        <f t="shared" si="11"/>
        <v>10.966696897800864</v>
      </c>
    </row>
    <row r="233" spans="7:8" x14ac:dyDescent="0.25">
      <c r="G233" s="28">
        <f t="shared" si="10"/>
        <v>4.5999999999999899</v>
      </c>
      <c r="H233" s="28">
        <f t="shared" si="11"/>
        <v>10.972733726056667</v>
      </c>
    </row>
    <row r="234" spans="7:8" x14ac:dyDescent="0.25">
      <c r="G234" s="28">
        <f t="shared" si="10"/>
        <v>4.6199999999999894</v>
      </c>
      <c r="H234" s="28">
        <f t="shared" si="11"/>
        <v>10.977676263000745</v>
      </c>
    </row>
    <row r="235" spans="7:8" x14ac:dyDescent="0.25">
      <c r="G235" s="28">
        <f t="shared" si="10"/>
        <v>4.639999999999989</v>
      </c>
      <c r="H235" s="28">
        <f t="shared" si="11"/>
        <v>10.981722869995085</v>
      </c>
    </row>
    <row r="236" spans="7:8" x14ac:dyDescent="0.25">
      <c r="G236" s="28">
        <f t="shared" si="10"/>
        <v>4.6599999999999886</v>
      </c>
      <c r="H236" s="28">
        <f t="shared" si="11"/>
        <v>10.985035951586973</v>
      </c>
    </row>
    <row r="237" spans="7:8" x14ac:dyDescent="0.25">
      <c r="G237" s="28">
        <f t="shared" si="10"/>
        <v>4.6799999999999882</v>
      </c>
      <c r="H237" s="28">
        <f t="shared" si="11"/>
        <v>10.987748473373706</v>
      </c>
    </row>
    <row r="238" spans="7:8" x14ac:dyDescent="0.25">
      <c r="G238" s="28">
        <f t="shared" si="10"/>
        <v>4.6999999999999877</v>
      </c>
      <c r="H238" s="28">
        <f t="shared" si="11"/>
        <v>10.989969298378899</v>
      </c>
    </row>
    <row r="239" spans="7:8" x14ac:dyDescent="0.25">
      <c r="G239" s="28">
        <f t="shared" si="10"/>
        <v>4.7199999999999873</v>
      </c>
      <c r="H239" s="28">
        <f t="shared" si="11"/>
        <v>10.991787556107855</v>
      </c>
    </row>
    <row r="240" spans="7:8" x14ac:dyDescent="0.25">
      <c r="G240" s="28">
        <f t="shared" si="10"/>
        <v>4.7399999999999869</v>
      </c>
      <c r="H240" s="28">
        <f t="shared" si="11"/>
        <v>10.993276219627575</v>
      </c>
    </row>
    <row r="241" spans="7:8" x14ac:dyDescent="0.25">
      <c r="G241" s="28">
        <f t="shared" si="10"/>
        <v>4.7599999999999865</v>
      </c>
      <c r="H241" s="28">
        <f t="shared" si="11"/>
        <v>10.994495034232152</v>
      </c>
    </row>
    <row r="242" spans="7:8" x14ac:dyDescent="0.25">
      <c r="G242" s="28">
        <f t="shared" si="10"/>
        <v>4.779999999999986</v>
      </c>
      <c r="H242" s="28">
        <f t="shared" si="11"/>
        <v>10.995492915231221</v>
      </c>
    </row>
    <row r="243" spans="7:8" x14ac:dyDescent="0.25">
      <c r="G243" s="28">
        <f t="shared" si="10"/>
        <v>4.7999999999999856</v>
      </c>
      <c r="H243" s="28">
        <f t="shared" si="11"/>
        <v>10.996309911093073</v>
      </c>
    </row>
    <row r="244" spans="7:8" x14ac:dyDescent="0.25">
      <c r="G244" s="28">
        <f t="shared" si="10"/>
        <v>4.8199999999999852</v>
      </c>
      <c r="H244" s="28">
        <f t="shared" si="11"/>
        <v>10.996978810730306</v>
      </c>
    </row>
    <row r="245" spans="7:8" x14ac:dyDescent="0.25">
      <c r="G245" s="28">
        <f t="shared" si="10"/>
        <v>4.8399999999999848</v>
      </c>
      <c r="H245" s="28">
        <f t="shared" ref="H245:H253" si="12">(1-EXP(-(G245-$E$7)/$D$7))*$B$14</f>
        <v>10.997526459434031</v>
      </c>
    </row>
    <row r="246" spans="7:8" x14ac:dyDescent="0.25">
      <c r="G246" s="28">
        <f t="shared" si="10"/>
        <v>4.8599999999999843</v>
      </c>
      <c r="H246" s="28">
        <f t="shared" si="12"/>
        <v>10.997974836269657</v>
      </c>
    </row>
    <row r="247" spans="7:8" x14ac:dyDescent="0.25">
      <c r="G247" s="28">
        <f t="shared" si="10"/>
        <v>4.8799999999999839</v>
      </c>
      <c r="H247" s="28">
        <f t="shared" si="12"/>
        <v>10.998341936173949</v>
      </c>
    </row>
    <row r="248" spans="7:8" x14ac:dyDescent="0.25">
      <c r="G248" s="28">
        <f t="shared" si="10"/>
        <v>4.8999999999999835</v>
      </c>
      <c r="H248" s="28">
        <f t="shared" si="12"/>
        <v>10.998642492155048</v>
      </c>
    </row>
    <row r="249" spans="7:8" x14ac:dyDescent="0.25">
      <c r="G249" s="28">
        <f t="shared" si="10"/>
        <v>4.9199999999999831</v>
      </c>
      <c r="H249" s="28">
        <f t="shared" si="12"/>
        <v>10.998888566579792</v>
      </c>
    </row>
    <row r="250" spans="7:8" x14ac:dyDescent="0.25">
      <c r="G250" s="28">
        <f t="shared" si="10"/>
        <v>4.9399999999999826</v>
      </c>
      <c r="H250" s="28">
        <f t="shared" si="12"/>
        <v>10.999090035278877</v>
      </c>
    </row>
    <row r="251" spans="7:8" x14ac:dyDescent="0.25">
      <c r="G251" s="28">
        <f t="shared" si="10"/>
        <v>4.9599999999999822</v>
      </c>
      <c r="H251" s="28">
        <f t="shared" si="12"/>
        <v>10.9992549838986</v>
      </c>
    </row>
    <row r="252" spans="7:8" x14ac:dyDescent="0.25">
      <c r="G252" s="28">
        <f t="shared" si="10"/>
        <v>4.9799999999999818</v>
      </c>
      <c r="H252" s="28">
        <f t="shared" si="12"/>
        <v>10.999390032406247</v>
      </c>
    </row>
    <row r="253" spans="7:8" x14ac:dyDescent="0.25">
      <c r="G253" s="28">
        <f t="shared" si="10"/>
        <v>4.9999999999999813</v>
      </c>
      <c r="H253" s="28">
        <f t="shared" si="12"/>
        <v>10.999500600772613</v>
      </c>
    </row>
    <row r="254" spans="7:8" x14ac:dyDescent="0.25">
      <c r="G254" s="28">
        <f t="shared" si="10"/>
        <v>5.0199999999999809</v>
      </c>
      <c r="H254" s="28">
        <f t="shared" ref="H254:H281" si="13">$B$14</f>
        <v>11</v>
      </c>
    </row>
    <row r="255" spans="7:8" x14ac:dyDescent="0.25">
      <c r="G255" s="28">
        <f t="shared" si="10"/>
        <v>5.0399999999999805</v>
      </c>
      <c r="H255" s="28">
        <f t="shared" si="13"/>
        <v>11</v>
      </c>
    </row>
    <row r="256" spans="7:8" x14ac:dyDescent="0.25">
      <c r="G256" s="28">
        <f t="shared" si="10"/>
        <v>5.0599999999999801</v>
      </c>
      <c r="H256" s="28">
        <f t="shared" si="13"/>
        <v>11</v>
      </c>
    </row>
    <row r="257" spans="7:8" x14ac:dyDescent="0.25">
      <c r="G257" s="28">
        <f t="shared" si="10"/>
        <v>5.0799999999999796</v>
      </c>
      <c r="H257" s="28">
        <f t="shared" si="13"/>
        <v>11</v>
      </c>
    </row>
    <row r="258" spans="7:8" x14ac:dyDescent="0.25">
      <c r="G258" s="28">
        <f t="shared" si="10"/>
        <v>5.0999999999999792</v>
      </c>
      <c r="H258" s="28">
        <f t="shared" si="13"/>
        <v>11</v>
      </c>
    </row>
    <row r="259" spans="7:8" x14ac:dyDescent="0.25">
      <c r="G259" s="28">
        <f t="shared" si="10"/>
        <v>5.1199999999999788</v>
      </c>
      <c r="H259" s="28">
        <f t="shared" si="13"/>
        <v>11</v>
      </c>
    </row>
    <row r="260" spans="7:8" x14ac:dyDescent="0.25">
      <c r="G260" s="28">
        <f t="shared" si="10"/>
        <v>5.1399999999999784</v>
      </c>
      <c r="H260" s="28">
        <f t="shared" si="13"/>
        <v>11</v>
      </c>
    </row>
    <row r="261" spans="7:8" x14ac:dyDescent="0.25">
      <c r="G261" s="28">
        <f t="shared" ref="G261:G324" si="14">G260+1/50</f>
        <v>5.1599999999999779</v>
      </c>
      <c r="H261" s="28">
        <f t="shared" si="13"/>
        <v>11</v>
      </c>
    </row>
    <row r="262" spans="7:8" x14ac:dyDescent="0.25">
      <c r="G262" s="28">
        <f t="shared" si="14"/>
        <v>5.1799999999999775</v>
      </c>
      <c r="H262" s="28">
        <f t="shared" si="13"/>
        <v>11</v>
      </c>
    </row>
    <row r="263" spans="7:8" x14ac:dyDescent="0.25">
      <c r="G263" s="28">
        <f t="shared" si="14"/>
        <v>5.1999999999999771</v>
      </c>
      <c r="H263" s="28">
        <f t="shared" si="13"/>
        <v>11</v>
      </c>
    </row>
    <row r="264" spans="7:8" x14ac:dyDescent="0.25">
      <c r="G264" s="28">
        <f t="shared" si="14"/>
        <v>5.2199999999999767</v>
      </c>
      <c r="H264" s="28">
        <f t="shared" si="13"/>
        <v>11</v>
      </c>
    </row>
    <row r="265" spans="7:8" x14ac:dyDescent="0.25">
      <c r="G265" s="28">
        <f t="shared" si="14"/>
        <v>5.2399999999999762</v>
      </c>
      <c r="H265" s="28">
        <f t="shared" si="13"/>
        <v>11</v>
      </c>
    </row>
    <row r="266" spans="7:8" x14ac:dyDescent="0.25">
      <c r="G266" s="28">
        <f t="shared" si="14"/>
        <v>5.2599999999999758</v>
      </c>
      <c r="H266" s="28">
        <f t="shared" si="13"/>
        <v>11</v>
      </c>
    </row>
    <row r="267" spans="7:8" x14ac:dyDescent="0.25">
      <c r="G267" s="28">
        <f t="shared" si="14"/>
        <v>5.2799999999999754</v>
      </c>
      <c r="H267" s="28">
        <f t="shared" si="13"/>
        <v>11</v>
      </c>
    </row>
    <row r="268" spans="7:8" x14ac:dyDescent="0.25">
      <c r="G268" s="28">
        <f t="shared" si="14"/>
        <v>5.299999999999975</v>
      </c>
      <c r="H268" s="28">
        <f t="shared" si="13"/>
        <v>11</v>
      </c>
    </row>
    <row r="269" spans="7:8" x14ac:dyDescent="0.25">
      <c r="G269" s="28">
        <f t="shared" si="14"/>
        <v>5.3199999999999745</v>
      </c>
      <c r="H269" s="28">
        <f t="shared" si="13"/>
        <v>11</v>
      </c>
    </row>
    <row r="270" spans="7:8" x14ac:dyDescent="0.25">
      <c r="G270" s="28">
        <f t="shared" si="14"/>
        <v>5.3399999999999741</v>
      </c>
      <c r="H270" s="28">
        <f t="shared" si="13"/>
        <v>11</v>
      </c>
    </row>
    <row r="271" spans="7:8" x14ac:dyDescent="0.25">
      <c r="G271" s="28">
        <f t="shared" si="14"/>
        <v>5.3599999999999737</v>
      </c>
      <c r="H271" s="28">
        <f t="shared" si="13"/>
        <v>11</v>
      </c>
    </row>
    <row r="272" spans="7:8" x14ac:dyDescent="0.25">
      <c r="G272" s="28">
        <f t="shared" si="14"/>
        <v>5.3799999999999732</v>
      </c>
      <c r="H272" s="28">
        <f t="shared" si="13"/>
        <v>11</v>
      </c>
    </row>
    <row r="273" spans="7:8" x14ac:dyDescent="0.25">
      <c r="G273" s="28">
        <f t="shared" si="14"/>
        <v>5.3999999999999728</v>
      </c>
      <c r="H273" s="28">
        <f t="shared" si="13"/>
        <v>11</v>
      </c>
    </row>
    <row r="274" spans="7:8" x14ac:dyDescent="0.25">
      <c r="G274" s="28">
        <f t="shared" si="14"/>
        <v>5.4199999999999724</v>
      </c>
      <c r="H274" s="28">
        <f t="shared" si="13"/>
        <v>11</v>
      </c>
    </row>
    <row r="275" spans="7:8" x14ac:dyDescent="0.25">
      <c r="G275" s="28">
        <f t="shared" si="14"/>
        <v>5.439999999999972</v>
      </c>
      <c r="H275" s="28">
        <f t="shared" si="13"/>
        <v>11</v>
      </c>
    </row>
    <row r="276" spans="7:8" x14ac:dyDescent="0.25">
      <c r="G276" s="28">
        <f t="shared" si="14"/>
        <v>5.4599999999999715</v>
      </c>
      <c r="H276" s="28">
        <f t="shared" si="13"/>
        <v>11</v>
      </c>
    </row>
    <row r="277" spans="7:8" x14ac:dyDescent="0.25">
      <c r="G277" s="28">
        <f t="shared" si="14"/>
        <v>5.4799999999999711</v>
      </c>
      <c r="H277" s="28">
        <f t="shared" si="13"/>
        <v>11</v>
      </c>
    </row>
    <row r="278" spans="7:8" x14ac:dyDescent="0.25">
      <c r="G278" s="28">
        <f t="shared" si="14"/>
        <v>5.4999999999999707</v>
      </c>
      <c r="H278" s="28">
        <f t="shared" si="13"/>
        <v>11</v>
      </c>
    </row>
    <row r="279" spans="7:8" x14ac:dyDescent="0.25">
      <c r="G279" s="28">
        <f t="shared" si="14"/>
        <v>5.5199999999999703</v>
      </c>
      <c r="H279" s="28">
        <f t="shared" si="13"/>
        <v>11</v>
      </c>
    </row>
    <row r="280" spans="7:8" x14ac:dyDescent="0.25">
      <c r="G280" s="28">
        <f t="shared" si="14"/>
        <v>5.5399999999999698</v>
      </c>
      <c r="H280" s="28">
        <f t="shared" si="13"/>
        <v>11</v>
      </c>
    </row>
    <row r="281" spans="7:8" x14ac:dyDescent="0.25">
      <c r="G281" s="28">
        <f t="shared" si="14"/>
        <v>5.5599999999999694</v>
      </c>
      <c r="H281" s="28">
        <f t="shared" si="13"/>
        <v>11</v>
      </c>
    </row>
    <row r="282" spans="7:8" x14ac:dyDescent="0.25">
      <c r="G282" s="28">
        <f t="shared" si="14"/>
        <v>5.579999999999969</v>
      </c>
      <c r="H282" s="28">
        <f t="shared" ref="H282:H303" si="15">$B$14</f>
        <v>11</v>
      </c>
    </row>
    <row r="283" spans="7:8" x14ac:dyDescent="0.25">
      <c r="G283" s="28">
        <f t="shared" si="14"/>
        <v>5.5999999999999686</v>
      </c>
      <c r="H283" s="28">
        <f t="shared" si="15"/>
        <v>11</v>
      </c>
    </row>
    <row r="284" spans="7:8" x14ac:dyDescent="0.25">
      <c r="G284" s="28">
        <f t="shared" si="14"/>
        <v>5.6199999999999681</v>
      </c>
      <c r="H284" s="28">
        <f t="shared" si="15"/>
        <v>11</v>
      </c>
    </row>
    <row r="285" spans="7:8" x14ac:dyDescent="0.25">
      <c r="G285" s="28">
        <f t="shared" si="14"/>
        <v>5.6399999999999677</v>
      </c>
      <c r="H285" s="28">
        <f t="shared" si="15"/>
        <v>11</v>
      </c>
    </row>
    <row r="286" spans="7:8" x14ac:dyDescent="0.25">
      <c r="G286" s="28">
        <f t="shared" si="14"/>
        <v>5.6599999999999673</v>
      </c>
      <c r="H286" s="28">
        <f t="shared" si="15"/>
        <v>11</v>
      </c>
    </row>
    <row r="287" spans="7:8" x14ac:dyDescent="0.25">
      <c r="G287" s="28">
        <f t="shared" si="14"/>
        <v>5.6799999999999669</v>
      </c>
      <c r="H287" s="28">
        <f t="shared" si="15"/>
        <v>11</v>
      </c>
    </row>
    <row r="288" spans="7:8" x14ac:dyDescent="0.25">
      <c r="G288" s="28">
        <f t="shared" si="14"/>
        <v>5.6999999999999664</v>
      </c>
      <c r="H288" s="28">
        <f t="shared" si="15"/>
        <v>11</v>
      </c>
    </row>
    <row r="289" spans="7:8" x14ac:dyDescent="0.25">
      <c r="G289" s="28">
        <f t="shared" si="14"/>
        <v>5.719999999999966</v>
      </c>
      <c r="H289" s="28">
        <f t="shared" si="15"/>
        <v>11</v>
      </c>
    </row>
    <row r="290" spans="7:8" x14ac:dyDescent="0.25">
      <c r="G290" s="28">
        <f t="shared" si="14"/>
        <v>5.7399999999999656</v>
      </c>
      <c r="H290" s="28">
        <f t="shared" si="15"/>
        <v>11</v>
      </c>
    </row>
    <row r="291" spans="7:8" x14ac:dyDescent="0.25">
      <c r="G291" s="28">
        <f t="shared" si="14"/>
        <v>5.7599999999999651</v>
      </c>
      <c r="H291" s="28">
        <f t="shared" si="15"/>
        <v>11</v>
      </c>
    </row>
    <row r="292" spans="7:8" x14ac:dyDescent="0.25">
      <c r="G292" s="28">
        <f t="shared" si="14"/>
        <v>5.7799999999999647</v>
      </c>
      <c r="H292" s="28">
        <f t="shared" si="15"/>
        <v>11</v>
      </c>
    </row>
    <row r="293" spans="7:8" x14ac:dyDescent="0.25">
      <c r="G293" s="28">
        <f t="shared" si="14"/>
        <v>5.7999999999999643</v>
      </c>
      <c r="H293" s="28">
        <f t="shared" si="15"/>
        <v>11</v>
      </c>
    </row>
    <row r="294" spans="7:8" x14ac:dyDescent="0.25">
      <c r="G294" s="28">
        <f t="shared" si="14"/>
        <v>5.8199999999999639</v>
      </c>
      <c r="H294" s="28">
        <f t="shared" si="15"/>
        <v>11</v>
      </c>
    </row>
    <row r="295" spans="7:8" x14ac:dyDescent="0.25">
      <c r="G295" s="28">
        <f t="shared" si="14"/>
        <v>5.8399999999999634</v>
      </c>
      <c r="H295" s="28">
        <f t="shared" si="15"/>
        <v>11</v>
      </c>
    </row>
    <row r="296" spans="7:8" x14ac:dyDescent="0.25">
      <c r="G296" s="28">
        <f t="shared" si="14"/>
        <v>5.859999999999963</v>
      </c>
      <c r="H296" s="28">
        <f t="shared" si="15"/>
        <v>11</v>
      </c>
    </row>
    <row r="297" spans="7:8" x14ac:dyDescent="0.25">
      <c r="G297" s="28">
        <f t="shared" si="14"/>
        <v>5.8799999999999626</v>
      </c>
      <c r="H297" s="28">
        <f t="shared" si="15"/>
        <v>11</v>
      </c>
    </row>
    <row r="298" spans="7:8" x14ac:dyDescent="0.25">
      <c r="G298" s="28">
        <f t="shared" si="14"/>
        <v>5.8999999999999622</v>
      </c>
      <c r="H298" s="28">
        <f t="shared" si="15"/>
        <v>11</v>
      </c>
    </row>
    <row r="299" spans="7:8" x14ac:dyDescent="0.25">
      <c r="G299" s="28">
        <f t="shared" si="14"/>
        <v>5.9199999999999617</v>
      </c>
      <c r="H299" s="28">
        <f t="shared" si="15"/>
        <v>11</v>
      </c>
    </row>
    <row r="300" spans="7:8" x14ac:dyDescent="0.25">
      <c r="G300" s="28">
        <f t="shared" si="14"/>
        <v>5.9399999999999613</v>
      </c>
      <c r="H300" s="28">
        <f t="shared" si="15"/>
        <v>11</v>
      </c>
    </row>
    <row r="301" spans="7:8" x14ac:dyDescent="0.25">
      <c r="G301" s="28">
        <f t="shared" si="14"/>
        <v>5.9599999999999609</v>
      </c>
      <c r="H301" s="28">
        <f t="shared" si="15"/>
        <v>11</v>
      </c>
    </row>
    <row r="302" spans="7:8" x14ac:dyDescent="0.25">
      <c r="G302" s="28">
        <f t="shared" si="14"/>
        <v>5.9799999999999605</v>
      </c>
      <c r="H302" s="28">
        <f t="shared" si="15"/>
        <v>11</v>
      </c>
    </row>
    <row r="303" spans="7:8" x14ac:dyDescent="0.25">
      <c r="G303" s="28">
        <f t="shared" si="14"/>
        <v>5.99999999999996</v>
      </c>
      <c r="H303" s="28">
        <f t="shared" si="15"/>
        <v>11</v>
      </c>
    </row>
    <row r="304" spans="7:8" x14ac:dyDescent="0.25">
      <c r="G304" s="28">
        <f t="shared" si="14"/>
        <v>6.0199999999999596</v>
      </c>
      <c r="H304" s="28">
        <f t="shared" ref="H304:H353" si="16">EXP(-(G304-$E$9)/$D$9)*$B$14</f>
        <v>9.0060382838614377</v>
      </c>
    </row>
    <row r="305" spans="7:8" x14ac:dyDescent="0.25">
      <c r="G305" s="28">
        <f t="shared" si="14"/>
        <v>6.0399999999999592</v>
      </c>
      <c r="H305" s="28">
        <f t="shared" si="16"/>
        <v>7.3735205063950415</v>
      </c>
    </row>
    <row r="306" spans="7:8" x14ac:dyDescent="0.25">
      <c r="G306" s="28">
        <f t="shared" si="14"/>
        <v>6.0599999999999588</v>
      </c>
      <c r="H306" s="28">
        <f t="shared" si="16"/>
        <v>6.0369279970367806</v>
      </c>
    </row>
    <row r="307" spans="7:8" x14ac:dyDescent="0.25">
      <c r="G307" s="28">
        <f t="shared" si="14"/>
        <v>6.0799999999999583</v>
      </c>
      <c r="H307" s="28">
        <f t="shared" si="16"/>
        <v>4.9426186052914973</v>
      </c>
    </row>
    <row r="308" spans="7:8" x14ac:dyDescent="0.25">
      <c r="G308" s="28">
        <f t="shared" si="14"/>
        <v>6.0999999999999579</v>
      </c>
      <c r="H308" s="28">
        <f t="shared" si="16"/>
        <v>4.0466738528875696</v>
      </c>
    </row>
    <row r="309" spans="7:8" x14ac:dyDescent="0.25">
      <c r="G309" s="28">
        <f t="shared" si="14"/>
        <v>6.1199999999999575</v>
      </c>
      <c r="H309" s="28">
        <f t="shared" si="16"/>
        <v>3.3131363310356323</v>
      </c>
    </row>
    <row r="310" spans="7:8" x14ac:dyDescent="0.25">
      <c r="G310" s="28">
        <f t="shared" si="14"/>
        <v>6.139999999999957</v>
      </c>
      <c r="H310" s="28">
        <f t="shared" si="16"/>
        <v>2.7125666033588365</v>
      </c>
    </row>
    <row r="311" spans="7:8" x14ac:dyDescent="0.25">
      <c r="G311" s="28">
        <f t="shared" si="14"/>
        <v>6.1599999999999566</v>
      </c>
      <c r="H311" s="28">
        <f t="shared" si="16"/>
        <v>2.2208616979421727</v>
      </c>
    </row>
    <row r="312" spans="7:8" x14ac:dyDescent="0.25">
      <c r="G312" s="28">
        <f t="shared" si="14"/>
        <v>6.1799999999999562</v>
      </c>
      <c r="H312" s="28">
        <f t="shared" si="16"/>
        <v>1.8182877704382485</v>
      </c>
    </row>
    <row r="313" spans="7:8" x14ac:dyDescent="0.25">
      <c r="G313" s="28">
        <f t="shared" si="14"/>
        <v>6.1999999999999558</v>
      </c>
      <c r="H313" s="28">
        <f t="shared" si="16"/>
        <v>1.488688115603398</v>
      </c>
    </row>
    <row r="314" spans="7:8" x14ac:dyDescent="0.25">
      <c r="G314" s="28">
        <f t="shared" si="14"/>
        <v>6.2199999999999553</v>
      </c>
      <c r="H314" s="28">
        <f t="shared" si="16"/>
        <v>1.2188347419862171</v>
      </c>
    </row>
    <row r="315" spans="7:8" x14ac:dyDescent="0.25">
      <c r="G315" s="28">
        <f t="shared" si="14"/>
        <v>6.2399999999999549</v>
      </c>
      <c r="H315" s="28">
        <f t="shared" si="16"/>
        <v>0.99789748618398733</v>
      </c>
    </row>
    <row r="316" spans="7:8" x14ac:dyDescent="0.25">
      <c r="G316" s="28">
        <f t="shared" si="14"/>
        <v>6.2599999999999545</v>
      </c>
      <c r="H316" s="28">
        <f t="shared" si="16"/>
        <v>0.8170093603580445</v>
      </c>
    </row>
    <row r="317" spans="7:8" x14ac:dyDescent="0.25">
      <c r="G317" s="28">
        <f t="shared" si="14"/>
        <v>6.2799999999999541</v>
      </c>
      <c r="H317" s="28">
        <f t="shared" si="16"/>
        <v>0.66891068887770488</v>
      </c>
    </row>
    <row r="318" spans="7:8" x14ac:dyDescent="0.25">
      <c r="G318" s="28">
        <f t="shared" si="14"/>
        <v>6.2999999999999536</v>
      </c>
      <c r="H318" s="28">
        <f>EXP(-(G318-$E$9)/$D$9)*$B$14</f>
        <v>0.54765775204675726</v>
      </c>
    </row>
    <row r="319" spans="7:8" x14ac:dyDescent="0.25">
      <c r="G319" s="28">
        <f t="shared" si="14"/>
        <v>6.3199999999999532</v>
      </c>
      <c r="H319" s="28">
        <f t="shared" si="16"/>
        <v>0.44838424376223818</v>
      </c>
    </row>
    <row r="320" spans="7:8" x14ac:dyDescent="0.25">
      <c r="G320" s="28">
        <f t="shared" si="14"/>
        <v>6.3399999999999528</v>
      </c>
      <c r="H320" s="28">
        <f t="shared" si="16"/>
        <v>0.36710596956376024</v>
      </c>
    </row>
    <row r="321" spans="7:8" x14ac:dyDescent="0.25">
      <c r="G321" s="28">
        <f t="shared" si="14"/>
        <v>6.3599999999999524</v>
      </c>
      <c r="H321" s="28">
        <f t="shared" si="16"/>
        <v>0.30056094692036139</v>
      </c>
    </row>
    <row r="322" spans="7:8" x14ac:dyDescent="0.25">
      <c r="G322" s="28">
        <f t="shared" si="14"/>
        <v>6.3799999999999519</v>
      </c>
      <c r="H322" s="28">
        <f t="shared" si="16"/>
        <v>0.24607849041793983</v>
      </c>
    </row>
    <row r="323" spans="7:8" x14ac:dyDescent="0.25">
      <c r="G323" s="28">
        <f t="shared" si="14"/>
        <v>6.3999999999999515</v>
      </c>
      <c r="H323" s="28">
        <f t="shared" si="16"/>
        <v>0.20147202777617371</v>
      </c>
    </row>
    <row r="324" spans="7:8" x14ac:dyDescent="0.25">
      <c r="G324" s="28">
        <f t="shared" si="14"/>
        <v>6.4199999999999511</v>
      </c>
      <c r="H324" s="28">
        <f t="shared" si="16"/>
        <v>0.16495134502533548</v>
      </c>
    </row>
    <row r="325" spans="7:8" x14ac:dyDescent="0.25">
      <c r="G325" s="28">
        <f t="shared" ref="G325:G388" si="17">G324+1/50</f>
        <v>6.4399999999999507</v>
      </c>
      <c r="H325" s="28">
        <f t="shared" si="16"/>
        <v>0.1350507389338195</v>
      </c>
    </row>
    <row r="326" spans="7:8" x14ac:dyDescent="0.25">
      <c r="G326" s="28">
        <f t="shared" si="17"/>
        <v>6.4599999999999502</v>
      </c>
      <c r="H326" s="28">
        <f t="shared" si="16"/>
        <v>0.11057019319102444</v>
      </c>
    </row>
    <row r="327" spans="7:8" x14ac:dyDescent="0.25">
      <c r="G327" s="28">
        <f t="shared" si="17"/>
        <v>6.4799999999999498</v>
      </c>
      <c r="H327" s="28">
        <f t="shared" si="16"/>
        <v>9.0527217539265764E-2</v>
      </c>
    </row>
    <row r="328" spans="7:8" x14ac:dyDescent="0.25">
      <c r="G328" s="28">
        <f t="shared" si="17"/>
        <v>6.4999999999999494</v>
      </c>
      <c r="H328" s="28">
        <f t="shared" si="16"/>
        <v>7.4117416989977661E-2</v>
      </c>
    </row>
    <row r="329" spans="7:8" x14ac:dyDescent="0.25">
      <c r="G329" s="28">
        <f t="shared" si="17"/>
        <v>6.5199999999999489</v>
      </c>
      <c r="H329" s="28">
        <f t="shared" si="16"/>
        <v>6.0682208628399473E-2</v>
      </c>
    </row>
    <row r="330" spans="7:8" x14ac:dyDescent="0.25">
      <c r="G330" s="28">
        <f t="shared" si="17"/>
        <v>6.5399999999999485</v>
      </c>
      <c r="H330" s="28">
        <f t="shared" si="16"/>
        <v>4.9682390368764921E-2</v>
      </c>
    </row>
    <row r="331" spans="7:8" x14ac:dyDescent="0.25">
      <c r="G331" s="28">
        <f t="shared" si="17"/>
        <v>6.5599999999999481</v>
      </c>
      <c r="H331" s="28">
        <f t="shared" si="16"/>
        <v>4.0676500881333351E-2</v>
      </c>
    </row>
    <row r="332" spans="7:8" x14ac:dyDescent="0.25">
      <c r="G332" s="28">
        <f t="shared" si="17"/>
        <v>6.5799999999999477</v>
      </c>
      <c r="H332" s="28">
        <f t="shared" si="16"/>
        <v>3.3303102199151391E-2</v>
      </c>
    </row>
    <row r="333" spans="7:8" x14ac:dyDescent="0.25">
      <c r="G333" s="28">
        <f t="shared" si="17"/>
        <v>6.5999999999999472</v>
      </c>
      <c r="H333" s="28">
        <f t="shared" si="16"/>
        <v>2.7266273943344327E-2</v>
      </c>
    </row>
    <row r="334" spans="7:8" x14ac:dyDescent="0.25">
      <c r="G334" s="28">
        <f t="shared" si="17"/>
        <v>6.6199999999999468</v>
      </c>
      <c r="H334" s="28">
        <f t="shared" si="16"/>
        <v>2.2323736999264952E-2</v>
      </c>
    </row>
    <row r="335" spans="7:8" x14ac:dyDescent="0.25">
      <c r="G335" s="28">
        <f t="shared" si="17"/>
        <v>6.6399999999999464</v>
      </c>
      <c r="H335" s="28">
        <f t="shared" si="16"/>
        <v>1.8277130004923078E-2</v>
      </c>
    </row>
    <row r="336" spans="7:8" x14ac:dyDescent="0.25">
      <c r="G336" s="28">
        <f t="shared" si="17"/>
        <v>6.659999999999946</v>
      </c>
      <c r="H336" s="28">
        <f t="shared" si="16"/>
        <v>1.4964048413034914E-2</v>
      </c>
    </row>
    <row r="337" spans="7:8" x14ac:dyDescent="0.25">
      <c r="G337" s="28">
        <f t="shared" si="17"/>
        <v>6.6799999999999455</v>
      </c>
      <c r="H337" s="28">
        <f t="shared" si="16"/>
        <v>1.2251526626299507E-2</v>
      </c>
    </row>
    <row r="338" spans="7:8" x14ac:dyDescent="0.25">
      <c r="G338" s="28">
        <f t="shared" si="17"/>
        <v>6.6999999999999451</v>
      </c>
      <c r="H338" s="28">
        <f t="shared" si="16"/>
        <v>1.0030701621105184E-2</v>
      </c>
    </row>
    <row r="339" spans="7:8" x14ac:dyDescent="0.25">
      <c r="G339" s="28">
        <f t="shared" si="17"/>
        <v>6.7199999999999447</v>
      </c>
      <c r="H339" s="28">
        <f t="shared" si="16"/>
        <v>8.2124438921480167E-3</v>
      </c>
    </row>
    <row r="340" spans="7:8" x14ac:dyDescent="0.25">
      <c r="G340" s="28">
        <f t="shared" si="17"/>
        <v>6.7399999999999443</v>
      </c>
      <c r="H340" s="28">
        <f t="shared" si="16"/>
        <v>6.7237803724290463E-3</v>
      </c>
    </row>
    <row r="341" spans="7:8" x14ac:dyDescent="0.25">
      <c r="G341" s="28">
        <f t="shared" si="17"/>
        <v>6.7599999999999438</v>
      </c>
      <c r="H341" s="28">
        <f t="shared" si="16"/>
        <v>5.5049657678498095E-3</v>
      </c>
    </row>
    <row r="342" spans="7:8" x14ac:dyDescent="0.25">
      <c r="G342" s="28">
        <f t="shared" si="17"/>
        <v>6.7799999999999434</v>
      </c>
      <c r="H342" s="28">
        <f t="shared" si="16"/>
        <v>4.507084768780205E-3</v>
      </c>
    </row>
    <row r="343" spans="7:8" x14ac:dyDescent="0.25">
      <c r="G343" s="28">
        <f t="shared" si="17"/>
        <v>6.799999999999943</v>
      </c>
      <c r="H343" s="28">
        <f t="shared" si="16"/>
        <v>3.6900889069297342E-3</v>
      </c>
    </row>
    <row r="344" spans="7:8" x14ac:dyDescent="0.25">
      <c r="G344" s="28">
        <f t="shared" si="17"/>
        <v>6.8199999999999426</v>
      </c>
      <c r="H344" s="28">
        <f t="shared" si="16"/>
        <v>3.0211892696953013E-3</v>
      </c>
    </row>
    <row r="345" spans="7:8" x14ac:dyDescent="0.25">
      <c r="G345" s="28">
        <f t="shared" si="17"/>
        <v>6.8399999999999421</v>
      </c>
      <c r="H345" s="28">
        <f t="shared" si="16"/>
        <v>2.4735405659687625E-3</v>
      </c>
    </row>
    <row r="346" spans="7:8" x14ac:dyDescent="0.25">
      <c r="G346" s="28">
        <f t="shared" si="17"/>
        <v>6.8599999999999417</v>
      </c>
      <c r="H346" s="28">
        <f t="shared" si="16"/>
        <v>2.0251637303445509E-3</v>
      </c>
    </row>
    <row r="347" spans="7:8" x14ac:dyDescent="0.25">
      <c r="G347" s="28">
        <f t="shared" si="17"/>
        <v>6.8799999999999413</v>
      </c>
      <c r="H347" s="28">
        <f t="shared" si="16"/>
        <v>1.6580638260512161E-3</v>
      </c>
    </row>
    <row r="348" spans="7:8" x14ac:dyDescent="0.25">
      <c r="G348" s="28">
        <f t="shared" si="17"/>
        <v>6.8999999999999408</v>
      </c>
      <c r="H348" s="28">
        <f t="shared" si="16"/>
        <v>1.3575078449542782E-3</v>
      </c>
    </row>
    <row r="349" spans="7:8" x14ac:dyDescent="0.25">
      <c r="G349" s="28">
        <f t="shared" si="17"/>
        <v>6.9199999999999404</v>
      </c>
      <c r="H349" s="28">
        <f t="shared" si="16"/>
        <v>1.111433420208689E-3</v>
      </c>
    </row>
    <row r="350" spans="7:8" x14ac:dyDescent="0.25">
      <c r="G350" s="28">
        <f t="shared" si="17"/>
        <v>6.93999999999994</v>
      </c>
      <c r="H350" s="28">
        <f t="shared" si="16"/>
        <v>9.0996472112350084E-4</v>
      </c>
    </row>
    <row r="351" spans="7:8" x14ac:dyDescent="0.25">
      <c r="G351" s="28">
        <f t="shared" si="17"/>
        <v>6.9599999999999396</v>
      </c>
      <c r="H351" s="28">
        <f t="shared" si="16"/>
        <v>7.4501610139984277E-4</v>
      </c>
    </row>
    <row r="352" spans="7:8" x14ac:dyDescent="0.25">
      <c r="G352" s="28">
        <f t="shared" si="17"/>
        <v>6.9799999999999391</v>
      </c>
      <c r="H352" s="28">
        <f t="shared" si="16"/>
        <v>6.0996759375431806E-4</v>
      </c>
    </row>
    <row r="353" spans="5:8" x14ac:dyDescent="0.25">
      <c r="E353" s="28" t="s">
        <v>56</v>
      </c>
      <c r="G353" s="28">
        <f t="shared" si="17"/>
        <v>6.9999999999999387</v>
      </c>
      <c r="H353" s="28">
        <f t="shared" si="16"/>
        <v>4.9939922738763941E-4</v>
      </c>
    </row>
    <row r="354" spans="5:8" x14ac:dyDescent="0.25">
      <c r="G354" s="28">
        <f t="shared" si="17"/>
        <v>7.0199999999999383</v>
      </c>
      <c r="H354" s="28">
        <v>0</v>
      </c>
    </row>
    <row r="355" spans="5:8" x14ac:dyDescent="0.25">
      <c r="G355" s="28">
        <f t="shared" si="17"/>
        <v>7.0399999999999379</v>
      </c>
      <c r="H355" s="28">
        <v>0</v>
      </c>
    </row>
    <row r="356" spans="5:8" x14ac:dyDescent="0.25">
      <c r="G356" s="28">
        <f t="shared" si="17"/>
        <v>7.0599999999999374</v>
      </c>
      <c r="H356" s="28">
        <v>0</v>
      </c>
    </row>
    <row r="357" spans="5:8" x14ac:dyDescent="0.25">
      <c r="G357" s="28">
        <f t="shared" si="17"/>
        <v>7.079999999999937</v>
      </c>
      <c r="H357" s="28">
        <v>0</v>
      </c>
    </row>
    <row r="358" spans="5:8" x14ac:dyDescent="0.25">
      <c r="G358" s="28">
        <f t="shared" si="17"/>
        <v>7.0999999999999366</v>
      </c>
      <c r="H358" s="28">
        <v>0</v>
      </c>
    </row>
    <row r="359" spans="5:8" x14ac:dyDescent="0.25">
      <c r="G359" s="28">
        <f t="shared" si="17"/>
        <v>7.1199999999999362</v>
      </c>
      <c r="H359" s="28">
        <v>0</v>
      </c>
    </row>
    <row r="360" spans="5:8" x14ac:dyDescent="0.25">
      <c r="G360" s="28">
        <f t="shared" si="17"/>
        <v>7.1399999999999357</v>
      </c>
      <c r="H360" s="28">
        <v>0</v>
      </c>
    </row>
    <row r="361" spans="5:8" x14ac:dyDescent="0.25">
      <c r="G361" s="28">
        <f t="shared" si="17"/>
        <v>7.1599999999999353</v>
      </c>
      <c r="H361" s="28">
        <v>0</v>
      </c>
    </row>
    <row r="362" spans="5:8" x14ac:dyDescent="0.25">
      <c r="G362" s="28">
        <f t="shared" si="17"/>
        <v>7.1799999999999349</v>
      </c>
      <c r="H362" s="28">
        <v>0</v>
      </c>
    </row>
    <row r="363" spans="5:8" x14ac:dyDescent="0.25">
      <c r="G363" s="28">
        <f t="shared" si="17"/>
        <v>7.1999999999999345</v>
      </c>
      <c r="H363" s="28">
        <v>0</v>
      </c>
    </row>
    <row r="364" spans="5:8" x14ac:dyDescent="0.25">
      <c r="G364" s="28">
        <f t="shared" si="17"/>
        <v>7.219999999999934</v>
      </c>
      <c r="H364" s="28">
        <v>0</v>
      </c>
    </row>
    <row r="365" spans="5:8" x14ac:dyDescent="0.25">
      <c r="G365" s="28">
        <f t="shared" si="17"/>
        <v>7.2399999999999336</v>
      </c>
      <c r="H365" s="28">
        <v>0</v>
      </c>
    </row>
    <row r="366" spans="5:8" x14ac:dyDescent="0.25">
      <c r="G366" s="28">
        <f t="shared" si="17"/>
        <v>7.2599999999999332</v>
      </c>
      <c r="H366" s="28">
        <v>0</v>
      </c>
    </row>
    <row r="367" spans="5:8" x14ac:dyDescent="0.25">
      <c r="G367" s="28">
        <f t="shared" si="17"/>
        <v>7.2799999999999327</v>
      </c>
      <c r="H367" s="28">
        <v>0</v>
      </c>
    </row>
    <row r="368" spans="5:8" x14ac:dyDescent="0.25">
      <c r="G368" s="28">
        <f t="shared" si="17"/>
        <v>7.2999999999999323</v>
      </c>
      <c r="H368" s="28">
        <v>0</v>
      </c>
    </row>
    <row r="369" spans="7:8" x14ac:dyDescent="0.25">
      <c r="G369" s="28">
        <f t="shared" si="17"/>
        <v>7.3199999999999319</v>
      </c>
      <c r="H369" s="28">
        <v>0</v>
      </c>
    </row>
    <row r="370" spans="7:8" x14ac:dyDescent="0.25">
      <c r="G370" s="28">
        <f t="shared" si="17"/>
        <v>7.3399999999999315</v>
      </c>
      <c r="H370" s="28">
        <v>0</v>
      </c>
    </row>
    <row r="371" spans="7:8" x14ac:dyDescent="0.25">
      <c r="G371" s="28">
        <f t="shared" si="17"/>
        <v>7.359999999999931</v>
      </c>
      <c r="H371" s="28">
        <v>0</v>
      </c>
    </row>
    <row r="372" spans="7:8" x14ac:dyDescent="0.25">
      <c r="G372" s="28">
        <f t="shared" si="17"/>
        <v>7.3799999999999306</v>
      </c>
      <c r="H372" s="28">
        <v>0</v>
      </c>
    </row>
    <row r="373" spans="7:8" x14ac:dyDescent="0.25">
      <c r="G373" s="28">
        <f t="shared" si="17"/>
        <v>7.3999999999999302</v>
      </c>
      <c r="H373" s="28">
        <v>0</v>
      </c>
    </row>
    <row r="374" spans="7:8" x14ac:dyDescent="0.25">
      <c r="G374" s="28">
        <f t="shared" si="17"/>
        <v>7.4199999999999298</v>
      </c>
      <c r="H374" s="28">
        <v>0</v>
      </c>
    </row>
    <row r="375" spans="7:8" x14ac:dyDescent="0.25">
      <c r="G375" s="28">
        <f t="shared" si="17"/>
        <v>7.4399999999999293</v>
      </c>
      <c r="H375" s="28">
        <v>0</v>
      </c>
    </row>
    <row r="376" spans="7:8" x14ac:dyDescent="0.25">
      <c r="G376" s="28">
        <f t="shared" si="17"/>
        <v>7.4599999999999289</v>
      </c>
      <c r="H376" s="28">
        <v>0</v>
      </c>
    </row>
    <row r="377" spans="7:8" x14ac:dyDescent="0.25">
      <c r="G377" s="28">
        <f t="shared" si="17"/>
        <v>7.4799999999999285</v>
      </c>
      <c r="H377" s="28">
        <v>0</v>
      </c>
    </row>
    <row r="378" spans="7:8" x14ac:dyDescent="0.25">
      <c r="G378" s="28">
        <f t="shared" si="17"/>
        <v>7.4999999999999281</v>
      </c>
      <c r="H378" s="28">
        <v>0</v>
      </c>
    </row>
    <row r="379" spans="7:8" x14ac:dyDescent="0.25">
      <c r="G379" s="28">
        <f t="shared" si="17"/>
        <v>7.5199999999999276</v>
      </c>
      <c r="H379" s="28">
        <v>0</v>
      </c>
    </row>
    <row r="380" spans="7:8" x14ac:dyDescent="0.25">
      <c r="G380" s="28">
        <f t="shared" si="17"/>
        <v>7.5399999999999272</v>
      </c>
      <c r="H380" s="28">
        <v>0</v>
      </c>
    </row>
    <row r="381" spans="7:8" x14ac:dyDescent="0.25">
      <c r="G381" s="28">
        <f t="shared" si="17"/>
        <v>7.5599999999999268</v>
      </c>
      <c r="H381" s="28">
        <v>0</v>
      </c>
    </row>
    <row r="382" spans="7:8" x14ac:dyDescent="0.25">
      <c r="G382" s="28">
        <f t="shared" si="17"/>
        <v>7.5799999999999264</v>
      </c>
      <c r="H382" s="28">
        <v>0</v>
      </c>
    </row>
    <row r="383" spans="7:8" x14ac:dyDescent="0.25">
      <c r="G383" s="28">
        <f t="shared" si="17"/>
        <v>7.5999999999999259</v>
      </c>
      <c r="H383" s="28">
        <v>0</v>
      </c>
    </row>
    <row r="384" spans="7:8" x14ac:dyDescent="0.25">
      <c r="G384" s="28">
        <f t="shared" si="17"/>
        <v>7.6199999999999255</v>
      </c>
      <c r="H384" s="28">
        <v>0</v>
      </c>
    </row>
    <row r="385" spans="7:8" x14ac:dyDescent="0.25">
      <c r="G385" s="28">
        <f t="shared" si="17"/>
        <v>7.6399999999999251</v>
      </c>
      <c r="H385" s="28">
        <v>0</v>
      </c>
    </row>
    <row r="386" spans="7:8" x14ac:dyDescent="0.25">
      <c r="G386" s="28">
        <f t="shared" si="17"/>
        <v>7.6599999999999246</v>
      </c>
      <c r="H386" s="28">
        <v>0</v>
      </c>
    </row>
    <row r="387" spans="7:8" x14ac:dyDescent="0.25">
      <c r="G387" s="28">
        <f t="shared" si="17"/>
        <v>7.6799999999999242</v>
      </c>
      <c r="H387" s="28">
        <v>0</v>
      </c>
    </row>
    <row r="388" spans="7:8" x14ac:dyDescent="0.25">
      <c r="G388" s="28">
        <f t="shared" si="17"/>
        <v>7.6999999999999238</v>
      </c>
      <c r="H388" s="28">
        <v>0</v>
      </c>
    </row>
    <row r="389" spans="7:8" x14ac:dyDescent="0.25">
      <c r="G389" s="28">
        <f t="shared" ref="G389:G452" si="18">G388+1/50</f>
        <v>7.7199999999999234</v>
      </c>
      <c r="H389" s="28">
        <v>0</v>
      </c>
    </row>
    <row r="390" spans="7:8" x14ac:dyDescent="0.25">
      <c r="G390" s="28">
        <f t="shared" si="18"/>
        <v>7.7399999999999229</v>
      </c>
      <c r="H390" s="28">
        <v>0</v>
      </c>
    </row>
    <row r="391" spans="7:8" x14ac:dyDescent="0.25">
      <c r="G391" s="28">
        <f t="shared" si="18"/>
        <v>7.7599999999999225</v>
      </c>
      <c r="H391" s="28">
        <v>0</v>
      </c>
    </row>
    <row r="392" spans="7:8" x14ac:dyDescent="0.25">
      <c r="G392" s="28">
        <f t="shared" si="18"/>
        <v>7.7799999999999221</v>
      </c>
      <c r="H392" s="28">
        <v>0</v>
      </c>
    </row>
    <row r="393" spans="7:8" x14ac:dyDescent="0.25">
      <c r="G393" s="28">
        <f t="shared" si="18"/>
        <v>7.7999999999999217</v>
      </c>
      <c r="H393" s="28">
        <v>0</v>
      </c>
    </row>
    <row r="394" spans="7:8" x14ac:dyDescent="0.25">
      <c r="G394" s="28">
        <f t="shared" si="18"/>
        <v>7.8199999999999212</v>
      </c>
      <c r="H394" s="28">
        <v>0</v>
      </c>
    </row>
    <row r="395" spans="7:8" x14ac:dyDescent="0.25">
      <c r="G395" s="28">
        <f t="shared" si="18"/>
        <v>7.8399999999999208</v>
      </c>
      <c r="H395" s="28">
        <v>0</v>
      </c>
    </row>
    <row r="396" spans="7:8" x14ac:dyDescent="0.25">
      <c r="G396" s="28">
        <f t="shared" si="18"/>
        <v>7.8599999999999204</v>
      </c>
      <c r="H396" s="28">
        <v>0</v>
      </c>
    </row>
    <row r="397" spans="7:8" x14ac:dyDescent="0.25">
      <c r="G397" s="28">
        <f t="shared" si="18"/>
        <v>7.87999999999992</v>
      </c>
      <c r="H397" s="28">
        <v>0</v>
      </c>
    </row>
    <row r="398" spans="7:8" x14ac:dyDescent="0.25">
      <c r="G398" s="28">
        <f t="shared" si="18"/>
        <v>7.8999999999999195</v>
      </c>
      <c r="H398" s="28">
        <v>0</v>
      </c>
    </row>
    <row r="399" spans="7:8" x14ac:dyDescent="0.25">
      <c r="G399" s="28">
        <f t="shared" si="18"/>
        <v>7.9199999999999191</v>
      </c>
      <c r="H399" s="28">
        <v>0</v>
      </c>
    </row>
    <row r="400" spans="7:8" x14ac:dyDescent="0.25">
      <c r="G400" s="28">
        <f t="shared" si="18"/>
        <v>7.9399999999999187</v>
      </c>
      <c r="H400" s="28">
        <v>0</v>
      </c>
    </row>
    <row r="401" spans="7:8" x14ac:dyDescent="0.25">
      <c r="G401" s="28">
        <f t="shared" si="18"/>
        <v>7.9599999999999183</v>
      </c>
      <c r="H401" s="28">
        <v>0</v>
      </c>
    </row>
    <row r="402" spans="7:8" x14ac:dyDescent="0.25">
      <c r="G402" s="28">
        <f t="shared" si="18"/>
        <v>7.9799999999999178</v>
      </c>
      <c r="H402" s="28">
        <v>0</v>
      </c>
    </row>
    <row r="403" spans="7:8" x14ac:dyDescent="0.25">
      <c r="G403" s="28">
        <f t="shared" si="18"/>
        <v>7.9999999999999174</v>
      </c>
      <c r="H403" s="28">
        <v>0</v>
      </c>
    </row>
    <row r="404" spans="7:8" x14ac:dyDescent="0.25">
      <c r="G404" s="28">
        <f t="shared" si="18"/>
        <v>8.0199999999999179</v>
      </c>
      <c r="H404" s="28">
        <v>0</v>
      </c>
    </row>
    <row r="405" spans="7:8" x14ac:dyDescent="0.25">
      <c r="G405" s="28">
        <f t="shared" si="18"/>
        <v>8.0399999999999174</v>
      </c>
      <c r="H405" s="28">
        <v>0</v>
      </c>
    </row>
    <row r="406" spans="7:8" x14ac:dyDescent="0.25">
      <c r="G406" s="28">
        <f t="shared" si="18"/>
        <v>8.059999999999917</v>
      </c>
      <c r="H406" s="28">
        <v>0</v>
      </c>
    </row>
    <row r="407" spans="7:8" x14ac:dyDescent="0.25">
      <c r="G407" s="28">
        <f t="shared" si="18"/>
        <v>8.0799999999999166</v>
      </c>
      <c r="H407" s="28">
        <v>0</v>
      </c>
    </row>
    <row r="408" spans="7:8" x14ac:dyDescent="0.25">
      <c r="G408" s="28">
        <f t="shared" si="18"/>
        <v>8.0999999999999162</v>
      </c>
      <c r="H408" s="28">
        <v>0</v>
      </c>
    </row>
    <row r="409" spans="7:8" x14ac:dyDescent="0.25">
      <c r="G409" s="28">
        <f t="shared" si="18"/>
        <v>8.1199999999999157</v>
      </c>
      <c r="H409" s="28">
        <v>0</v>
      </c>
    </row>
    <row r="410" spans="7:8" x14ac:dyDescent="0.25">
      <c r="G410" s="28">
        <f t="shared" si="18"/>
        <v>8.1399999999999153</v>
      </c>
      <c r="H410" s="28">
        <v>0</v>
      </c>
    </row>
    <row r="411" spans="7:8" x14ac:dyDescent="0.25">
      <c r="G411" s="28">
        <f t="shared" si="18"/>
        <v>8.1599999999999149</v>
      </c>
      <c r="H411" s="28">
        <v>0</v>
      </c>
    </row>
    <row r="412" spans="7:8" x14ac:dyDescent="0.25">
      <c r="G412" s="28">
        <f t="shared" si="18"/>
        <v>8.1799999999999145</v>
      </c>
      <c r="H412" s="28">
        <v>0</v>
      </c>
    </row>
    <row r="413" spans="7:8" x14ac:dyDescent="0.25">
      <c r="G413" s="28">
        <f t="shared" si="18"/>
        <v>8.199999999999914</v>
      </c>
      <c r="H413" s="28">
        <v>0</v>
      </c>
    </row>
    <row r="414" spans="7:8" x14ac:dyDescent="0.25">
      <c r="G414" s="28">
        <f t="shared" si="18"/>
        <v>8.2199999999999136</v>
      </c>
      <c r="H414" s="28">
        <v>0</v>
      </c>
    </row>
    <row r="415" spans="7:8" x14ac:dyDescent="0.25">
      <c r="G415" s="28">
        <f t="shared" si="18"/>
        <v>8.2399999999999132</v>
      </c>
      <c r="H415" s="28">
        <v>0</v>
      </c>
    </row>
    <row r="416" spans="7:8" x14ac:dyDescent="0.25">
      <c r="G416" s="28">
        <f t="shared" si="18"/>
        <v>8.2599999999999127</v>
      </c>
      <c r="H416" s="28">
        <v>0</v>
      </c>
    </row>
    <row r="417" spans="7:8" x14ac:dyDescent="0.25">
      <c r="G417" s="28">
        <f t="shared" si="18"/>
        <v>8.2799999999999123</v>
      </c>
      <c r="H417" s="28">
        <v>0</v>
      </c>
    </row>
    <row r="418" spans="7:8" x14ac:dyDescent="0.25">
      <c r="G418" s="28">
        <f t="shared" si="18"/>
        <v>8.2999999999999119</v>
      </c>
      <c r="H418" s="28">
        <v>0</v>
      </c>
    </row>
    <row r="419" spans="7:8" x14ac:dyDescent="0.25">
      <c r="G419" s="28">
        <f t="shared" si="18"/>
        <v>8.3199999999999115</v>
      </c>
      <c r="H419" s="28">
        <v>0</v>
      </c>
    </row>
    <row r="420" spans="7:8" x14ac:dyDescent="0.25">
      <c r="G420" s="28">
        <f t="shared" si="18"/>
        <v>8.339999999999911</v>
      </c>
      <c r="H420" s="28">
        <v>0</v>
      </c>
    </row>
    <row r="421" spans="7:8" x14ac:dyDescent="0.25">
      <c r="G421" s="28">
        <f t="shared" si="18"/>
        <v>8.3599999999999106</v>
      </c>
      <c r="H421" s="28">
        <v>0</v>
      </c>
    </row>
    <row r="422" spans="7:8" x14ac:dyDescent="0.25">
      <c r="G422" s="28">
        <f t="shared" si="18"/>
        <v>8.3799999999999102</v>
      </c>
      <c r="H422" s="28">
        <v>0</v>
      </c>
    </row>
    <row r="423" spans="7:8" x14ac:dyDescent="0.25">
      <c r="G423" s="28">
        <f t="shared" si="18"/>
        <v>8.3999999999999098</v>
      </c>
      <c r="H423" s="28">
        <v>0</v>
      </c>
    </row>
    <row r="424" spans="7:8" x14ac:dyDescent="0.25">
      <c r="G424" s="28">
        <f t="shared" si="18"/>
        <v>8.4199999999999093</v>
      </c>
      <c r="H424" s="28">
        <v>0</v>
      </c>
    </row>
    <row r="425" spans="7:8" x14ac:dyDescent="0.25">
      <c r="G425" s="28">
        <f t="shared" si="18"/>
        <v>8.4399999999999089</v>
      </c>
      <c r="H425" s="28">
        <v>0</v>
      </c>
    </row>
    <row r="426" spans="7:8" x14ac:dyDescent="0.25">
      <c r="G426" s="28">
        <f t="shared" si="18"/>
        <v>8.4599999999999085</v>
      </c>
      <c r="H426" s="28">
        <v>0</v>
      </c>
    </row>
    <row r="427" spans="7:8" x14ac:dyDescent="0.25">
      <c r="G427" s="28">
        <f t="shared" si="18"/>
        <v>8.4799999999999081</v>
      </c>
      <c r="H427" s="28">
        <v>0</v>
      </c>
    </row>
    <row r="428" spans="7:8" x14ac:dyDescent="0.25">
      <c r="G428" s="28">
        <f t="shared" si="18"/>
        <v>8.4999999999999076</v>
      </c>
      <c r="H428" s="28">
        <v>0</v>
      </c>
    </row>
    <row r="429" spans="7:8" x14ac:dyDescent="0.25">
      <c r="G429" s="28">
        <f t="shared" si="18"/>
        <v>8.5199999999999072</v>
      </c>
      <c r="H429" s="28">
        <v>0</v>
      </c>
    </row>
    <row r="430" spans="7:8" x14ac:dyDescent="0.25">
      <c r="G430" s="28">
        <f t="shared" si="18"/>
        <v>8.5399999999999068</v>
      </c>
      <c r="H430" s="28">
        <v>0</v>
      </c>
    </row>
    <row r="431" spans="7:8" x14ac:dyDescent="0.25">
      <c r="G431" s="28">
        <f t="shared" si="18"/>
        <v>8.5599999999999064</v>
      </c>
      <c r="H431" s="28">
        <v>0</v>
      </c>
    </row>
    <row r="432" spans="7:8" x14ac:dyDescent="0.25">
      <c r="G432" s="28">
        <f t="shared" si="18"/>
        <v>8.5799999999999059</v>
      </c>
      <c r="H432" s="28">
        <v>0</v>
      </c>
    </row>
    <row r="433" spans="7:8" x14ac:dyDescent="0.25">
      <c r="G433" s="28">
        <f t="shared" si="18"/>
        <v>8.5999999999999055</v>
      </c>
      <c r="H433" s="28">
        <v>0</v>
      </c>
    </row>
    <row r="434" spans="7:8" x14ac:dyDescent="0.25">
      <c r="G434" s="28">
        <f t="shared" si="18"/>
        <v>8.6199999999999051</v>
      </c>
      <c r="H434" s="28">
        <v>0</v>
      </c>
    </row>
    <row r="435" spans="7:8" x14ac:dyDescent="0.25">
      <c r="G435" s="28">
        <f t="shared" si="18"/>
        <v>8.6399999999999046</v>
      </c>
      <c r="H435" s="28">
        <v>0</v>
      </c>
    </row>
    <row r="436" spans="7:8" x14ac:dyDescent="0.25">
      <c r="G436" s="28">
        <f t="shared" si="18"/>
        <v>8.6599999999999042</v>
      </c>
      <c r="H436" s="28">
        <v>0</v>
      </c>
    </row>
    <row r="437" spans="7:8" x14ac:dyDescent="0.25">
      <c r="G437" s="28">
        <f t="shared" si="18"/>
        <v>8.6799999999999038</v>
      </c>
      <c r="H437" s="28">
        <v>0</v>
      </c>
    </row>
    <row r="438" spans="7:8" x14ac:dyDescent="0.25">
      <c r="G438" s="28">
        <f t="shared" si="18"/>
        <v>8.6999999999999034</v>
      </c>
      <c r="H438" s="28">
        <v>0</v>
      </c>
    </row>
    <row r="439" spans="7:8" x14ac:dyDescent="0.25">
      <c r="G439" s="28">
        <f t="shared" si="18"/>
        <v>8.7199999999999029</v>
      </c>
      <c r="H439" s="28">
        <v>0</v>
      </c>
    </row>
    <row r="440" spans="7:8" x14ac:dyDescent="0.25">
      <c r="G440" s="28">
        <f t="shared" si="18"/>
        <v>8.7399999999999025</v>
      </c>
      <c r="H440" s="28">
        <v>0</v>
      </c>
    </row>
    <row r="441" spans="7:8" x14ac:dyDescent="0.25">
      <c r="G441" s="28">
        <f t="shared" si="18"/>
        <v>8.7599999999999021</v>
      </c>
      <c r="H441" s="28">
        <v>0</v>
      </c>
    </row>
    <row r="442" spans="7:8" x14ac:dyDescent="0.25">
      <c r="G442" s="28">
        <f t="shared" si="18"/>
        <v>8.7799999999999017</v>
      </c>
      <c r="H442" s="28">
        <v>0</v>
      </c>
    </row>
    <row r="443" spans="7:8" x14ac:dyDescent="0.25">
      <c r="G443" s="28">
        <f t="shared" si="18"/>
        <v>8.7999999999999012</v>
      </c>
      <c r="H443" s="28">
        <v>0</v>
      </c>
    </row>
    <row r="444" spans="7:8" x14ac:dyDescent="0.25">
      <c r="G444" s="28">
        <f t="shared" si="18"/>
        <v>8.8199999999999008</v>
      </c>
      <c r="H444" s="28">
        <v>0</v>
      </c>
    </row>
    <row r="445" spans="7:8" x14ac:dyDescent="0.25">
      <c r="G445" s="28">
        <f t="shared" si="18"/>
        <v>8.8399999999999004</v>
      </c>
      <c r="H445" s="28">
        <v>0</v>
      </c>
    </row>
    <row r="446" spans="7:8" x14ac:dyDescent="0.25">
      <c r="G446" s="28">
        <f t="shared" si="18"/>
        <v>8.8599999999999</v>
      </c>
      <c r="H446" s="28">
        <v>0</v>
      </c>
    </row>
    <row r="447" spans="7:8" x14ac:dyDescent="0.25">
      <c r="G447" s="28">
        <f t="shared" si="18"/>
        <v>8.8799999999998995</v>
      </c>
      <c r="H447" s="28">
        <v>0</v>
      </c>
    </row>
    <row r="448" spans="7:8" x14ac:dyDescent="0.25">
      <c r="G448" s="28">
        <f t="shared" si="18"/>
        <v>8.8999999999998991</v>
      </c>
      <c r="H448" s="28">
        <v>0</v>
      </c>
    </row>
    <row r="449" spans="7:8" x14ac:dyDescent="0.25">
      <c r="G449" s="28">
        <f t="shared" si="18"/>
        <v>8.9199999999998987</v>
      </c>
      <c r="H449" s="28">
        <v>0</v>
      </c>
    </row>
    <row r="450" spans="7:8" x14ac:dyDescent="0.25">
      <c r="G450" s="28">
        <f t="shared" si="18"/>
        <v>8.9399999999998983</v>
      </c>
      <c r="H450" s="28">
        <v>0</v>
      </c>
    </row>
    <row r="451" spans="7:8" x14ac:dyDescent="0.25">
      <c r="G451" s="28">
        <f t="shared" si="18"/>
        <v>8.9599999999998978</v>
      </c>
      <c r="H451" s="28">
        <v>0</v>
      </c>
    </row>
    <row r="452" spans="7:8" x14ac:dyDescent="0.25">
      <c r="G452" s="28">
        <f t="shared" si="18"/>
        <v>8.9799999999998974</v>
      </c>
      <c r="H452" s="28">
        <v>0</v>
      </c>
    </row>
    <row r="453" spans="7:8" x14ac:dyDescent="0.25">
      <c r="G453" s="28">
        <f t="shared" ref="G453:G503" si="19">G452+1/50</f>
        <v>8.999999999999897</v>
      </c>
      <c r="H453" s="28">
        <v>0</v>
      </c>
    </row>
    <row r="454" spans="7:8" x14ac:dyDescent="0.25">
      <c r="G454" s="28">
        <f t="shared" si="19"/>
        <v>9.0199999999998965</v>
      </c>
      <c r="H454" s="28">
        <v>0</v>
      </c>
    </row>
    <row r="455" spans="7:8" x14ac:dyDescent="0.25">
      <c r="G455" s="28">
        <f t="shared" si="19"/>
        <v>9.0399999999998961</v>
      </c>
      <c r="H455" s="28">
        <v>0</v>
      </c>
    </row>
    <row r="456" spans="7:8" x14ac:dyDescent="0.25">
      <c r="G456" s="28">
        <f t="shared" si="19"/>
        <v>9.0599999999998957</v>
      </c>
      <c r="H456" s="28">
        <v>0</v>
      </c>
    </row>
    <row r="457" spans="7:8" x14ac:dyDescent="0.25">
      <c r="G457" s="28">
        <f t="shared" si="19"/>
        <v>9.0799999999998953</v>
      </c>
      <c r="H457" s="28">
        <v>0</v>
      </c>
    </row>
    <row r="458" spans="7:8" x14ac:dyDescent="0.25">
      <c r="G458" s="28">
        <f t="shared" si="19"/>
        <v>9.0999999999998948</v>
      </c>
      <c r="H458" s="28">
        <v>0</v>
      </c>
    </row>
    <row r="459" spans="7:8" x14ac:dyDescent="0.25">
      <c r="G459" s="28">
        <f t="shared" si="19"/>
        <v>9.1199999999998944</v>
      </c>
      <c r="H459" s="28">
        <v>0</v>
      </c>
    </row>
    <row r="460" spans="7:8" x14ac:dyDescent="0.25">
      <c r="G460" s="28">
        <f t="shared" si="19"/>
        <v>9.139999999999894</v>
      </c>
      <c r="H460" s="28">
        <v>0</v>
      </c>
    </row>
    <row r="461" spans="7:8" x14ac:dyDescent="0.25">
      <c r="G461" s="28">
        <f t="shared" si="19"/>
        <v>9.1599999999998936</v>
      </c>
      <c r="H461" s="28">
        <v>0</v>
      </c>
    </row>
    <row r="462" spans="7:8" x14ac:dyDescent="0.25">
      <c r="G462" s="28">
        <f t="shared" si="19"/>
        <v>9.1799999999998931</v>
      </c>
      <c r="H462" s="28">
        <v>0</v>
      </c>
    </row>
    <row r="463" spans="7:8" x14ac:dyDescent="0.25">
      <c r="G463" s="28">
        <f t="shared" si="19"/>
        <v>9.1999999999998927</v>
      </c>
      <c r="H463" s="28">
        <v>0</v>
      </c>
    </row>
    <row r="464" spans="7:8" x14ac:dyDescent="0.25">
      <c r="G464" s="28">
        <f t="shared" si="19"/>
        <v>9.2199999999998923</v>
      </c>
      <c r="H464" s="28">
        <v>0</v>
      </c>
    </row>
    <row r="465" spans="7:8" x14ac:dyDescent="0.25">
      <c r="G465" s="28">
        <f t="shared" si="19"/>
        <v>9.2399999999998919</v>
      </c>
      <c r="H465" s="28">
        <v>0</v>
      </c>
    </row>
    <row r="466" spans="7:8" x14ac:dyDescent="0.25">
      <c r="G466" s="28">
        <f t="shared" si="19"/>
        <v>9.2599999999998914</v>
      </c>
      <c r="H466" s="28">
        <v>0</v>
      </c>
    </row>
    <row r="467" spans="7:8" x14ac:dyDescent="0.25">
      <c r="G467" s="28">
        <f t="shared" si="19"/>
        <v>9.279999999999891</v>
      </c>
      <c r="H467" s="28">
        <v>0</v>
      </c>
    </row>
    <row r="468" spans="7:8" x14ac:dyDescent="0.25">
      <c r="G468" s="28">
        <f t="shared" si="19"/>
        <v>9.2999999999998906</v>
      </c>
      <c r="H468" s="28">
        <v>0</v>
      </c>
    </row>
    <row r="469" spans="7:8" x14ac:dyDescent="0.25">
      <c r="G469" s="28">
        <f t="shared" si="19"/>
        <v>9.3199999999998902</v>
      </c>
      <c r="H469" s="28">
        <v>0</v>
      </c>
    </row>
    <row r="470" spans="7:8" x14ac:dyDescent="0.25">
      <c r="G470" s="28">
        <f t="shared" si="19"/>
        <v>9.3399999999998897</v>
      </c>
      <c r="H470" s="28">
        <v>0</v>
      </c>
    </row>
    <row r="471" spans="7:8" x14ac:dyDescent="0.25">
      <c r="G471" s="28">
        <f t="shared" si="19"/>
        <v>9.3599999999998893</v>
      </c>
      <c r="H471" s="28">
        <v>0</v>
      </c>
    </row>
    <row r="472" spans="7:8" x14ac:dyDescent="0.25">
      <c r="G472" s="28">
        <f t="shared" si="19"/>
        <v>9.3799999999998889</v>
      </c>
      <c r="H472" s="28">
        <v>0</v>
      </c>
    </row>
    <row r="473" spans="7:8" x14ac:dyDescent="0.25">
      <c r="G473" s="28">
        <f t="shared" si="19"/>
        <v>9.3999999999998884</v>
      </c>
      <c r="H473" s="28">
        <v>0</v>
      </c>
    </row>
    <row r="474" spans="7:8" x14ac:dyDescent="0.25">
      <c r="G474" s="28">
        <f t="shared" si="19"/>
        <v>9.419999999999888</v>
      </c>
      <c r="H474" s="28">
        <v>0</v>
      </c>
    </row>
    <row r="475" spans="7:8" x14ac:dyDescent="0.25">
      <c r="G475" s="28">
        <f t="shared" si="19"/>
        <v>9.4399999999998876</v>
      </c>
      <c r="H475" s="28">
        <v>0</v>
      </c>
    </row>
    <row r="476" spans="7:8" x14ac:dyDescent="0.25">
      <c r="G476" s="28">
        <f t="shared" si="19"/>
        <v>9.4599999999998872</v>
      </c>
      <c r="H476" s="28">
        <v>0</v>
      </c>
    </row>
    <row r="477" spans="7:8" x14ac:dyDescent="0.25">
      <c r="G477" s="28">
        <f t="shared" si="19"/>
        <v>9.4799999999998867</v>
      </c>
      <c r="H477" s="28">
        <v>0</v>
      </c>
    </row>
    <row r="478" spans="7:8" x14ac:dyDescent="0.25">
      <c r="G478" s="28">
        <f t="shared" si="19"/>
        <v>9.4999999999998863</v>
      </c>
      <c r="H478" s="28">
        <v>0</v>
      </c>
    </row>
    <row r="479" spans="7:8" x14ac:dyDescent="0.25">
      <c r="G479" s="28">
        <f t="shared" si="19"/>
        <v>9.5199999999998859</v>
      </c>
      <c r="H479" s="28">
        <v>0</v>
      </c>
    </row>
    <row r="480" spans="7:8" x14ac:dyDescent="0.25">
      <c r="G480" s="28">
        <f t="shared" si="19"/>
        <v>9.5399999999998855</v>
      </c>
      <c r="H480" s="28">
        <v>0</v>
      </c>
    </row>
    <row r="481" spans="7:8" x14ac:dyDescent="0.25">
      <c r="G481" s="28">
        <f t="shared" si="19"/>
        <v>9.559999999999885</v>
      </c>
      <c r="H481" s="28">
        <v>0</v>
      </c>
    </row>
    <row r="482" spans="7:8" x14ac:dyDescent="0.25">
      <c r="G482" s="28">
        <f t="shared" si="19"/>
        <v>9.5799999999998846</v>
      </c>
      <c r="H482" s="28">
        <v>0</v>
      </c>
    </row>
    <row r="483" spans="7:8" x14ac:dyDescent="0.25">
      <c r="G483" s="28">
        <f t="shared" si="19"/>
        <v>9.5999999999998842</v>
      </c>
      <c r="H483" s="28">
        <v>0</v>
      </c>
    </row>
    <row r="484" spans="7:8" x14ac:dyDescent="0.25">
      <c r="G484" s="28">
        <f t="shared" si="19"/>
        <v>9.6199999999998838</v>
      </c>
      <c r="H484" s="28">
        <v>0</v>
      </c>
    </row>
    <row r="485" spans="7:8" x14ac:dyDescent="0.25">
      <c r="G485" s="28">
        <f t="shared" si="19"/>
        <v>9.6399999999998833</v>
      </c>
      <c r="H485" s="28">
        <v>0</v>
      </c>
    </row>
    <row r="486" spans="7:8" x14ac:dyDescent="0.25">
      <c r="G486" s="28">
        <f t="shared" si="19"/>
        <v>9.6599999999998829</v>
      </c>
      <c r="H486" s="28">
        <v>0</v>
      </c>
    </row>
    <row r="487" spans="7:8" x14ac:dyDescent="0.25">
      <c r="G487" s="28">
        <f t="shared" si="19"/>
        <v>9.6799999999998825</v>
      </c>
      <c r="H487" s="28">
        <v>0</v>
      </c>
    </row>
    <row r="488" spans="7:8" x14ac:dyDescent="0.25">
      <c r="G488" s="28">
        <f t="shared" si="19"/>
        <v>9.699999999999882</v>
      </c>
      <c r="H488" s="28">
        <v>0</v>
      </c>
    </row>
    <row r="489" spans="7:8" x14ac:dyDescent="0.25">
      <c r="G489" s="28">
        <f t="shared" si="19"/>
        <v>9.7199999999998816</v>
      </c>
      <c r="H489" s="28">
        <v>0</v>
      </c>
    </row>
    <row r="490" spans="7:8" x14ac:dyDescent="0.25">
      <c r="G490" s="28">
        <f t="shared" si="19"/>
        <v>9.7399999999998812</v>
      </c>
      <c r="H490" s="28">
        <v>0</v>
      </c>
    </row>
    <row r="491" spans="7:8" x14ac:dyDescent="0.25">
      <c r="G491" s="28">
        <f t="shared" si="19"/>
        <v>9.7599999999998808</v>
      </c>
      <c r="H491" s="28">
        <v>0</v>
      </c>
    </row>
    <row r="492" spans="7:8" x14ac:dyDescent="0.25">
      <c r="G492" s="28">
        <f t="shared" si="19"/>
        <v>9.7799999999998803</v>
      </c>
      <c r="H492" s="28">
        <v>0</v>
      </c>
    </row>
    <row r="493" spans="7:8" x14ac:dyDescent="0.25">
      <c r="G493" s="28">
        <f t="shared" si="19"/>
        <v>9.7999999999998799</v>
      </c>
      <c r="H493" s="28">
        <v>0</v>
      </c>
    </row>
    <row r="494" spans="7:8" x14ac:dyDescent="0.25">
      <c r="G494" s="28">
        <f t="shared" si="19"/>
        <v>9.8199999999998795</v>
      </c>
      <c r="H494" s="28">
        <v>0</v>
      </c>
    </row>
    <row r="495" spans="7:8" x14ac:dyDescent="0.25">
      <c r="G495" s="28">
        <f t="shared" si="19"/>
        <v>9.8399999999998791</v>
      </c>
      <c r="H495" s="28">
        <v>0</v>
      </c>
    </row>
    <row r="496" spans="7:8" x14ac:dyDescent="0.25">
      <c r="G496" s="28">
        <f t="shared" si="19"/>
        <v>9.8599999999998786</v>
      </c>
      <c r="H496" s="28">
        <v>0</v>
      </c>
    </row>
    <row r="497" spans="7:8" x14ac:dyDescent="0.25">
      <c r="G497" s="28">
        <f t="shared" si="19"/>
        <v>9.8799999999998782</v>
      </c>
      <c r="H497" s="28">
        <v>0</v>
      </c>
    </row>
    <row r="498" spans="7:8" x14ac:dyDescent="0.25">
      <c r="G498" s="28">
        <f t="shared" si="19"/>
        <v>9.8999999999998778</v>
      </c>
      <c r="H498" s="28">
        <v>0</v>
      </c>
    </row>
    <row r="499" spans="7:8" x14ac:dyDescent="0.25">
      <c r="G499" s="28">
        <f t="shared" si="19"/>
        <v>9.9199999999998774</v>
      </c>
      <c r="H499" s="28">
        <v>0</v>
      </c>
    </row>
    <row r="500" spans="7:8" x14ac:dyDescent="0.25">
      <c r="G500" s="28">
        <f t="shared" si="19"/>
        <v>9.9399999999998769</v>
      </c>
      <c r="H500" s="28">
        <v>0</v>
      </c>
    </row>
    <row r="501" spans="7:8" x14ac:dyDescent="0.25">
      <c r="G501" s="28">
        <f t="shared" si="19"/>
        <v>9.9599999999998765</v>
      </c>
      <c r="H501" s="28">
        <v>0</v>
      </c>
    </row>
    <row r="502" spans="7:8" x14ac:dyDescent="0.25">
      <c r="G502" s="28">
        <f t="shared" si="19"/>
        <v>9.9799999999998761</v>
      </c>
      <c r="H502" s="28">
        <v>0</v>
      </c>
    </row>
    <row r="503" spans="7:8" x14ac:dyDescent="0.25">
      <c r="G503" s="28">
        <f t="shared" si="19"/>
        <v>9.9999999999998757</v>
      </c>
      <c r="H503" s="28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H52" sqref="H52"/>
    </sheetView>
  </sheetViews>
  <sheetFormatPr defaultRowHeight="15" x14ac:dyDescent="0.25"/>
  <cols>
    <col min="1" max="16384" width="9.140625" style="28"/>
  </cols>
  <sheetData>
    <row r="2" spans="2:15" x14ac:dyDescent="0.25">
      <c r="B2" s="28" t="s">
        <v>57</v>
      </c>
      <c r="C2" s="28">
        <v>0.1</v>
      </c>
      <c r="D2" s="28" t="s">
        <v>58</v>
      </c>
      <c r="O2" s="28" t="s">
        <v>59</v>
      </c>
    </row>
    <row r="3" spans="2:15" x14ac:dyDescent="0.25">
      <c r="B3" s="28" t="s">
        <v>60</v>
      </c>
      <c r="C3" s="28">
        <v>2.3130000000000002</v>
      </c>
      <c r="D3" s="28" t="s">
        <v>61</v>
      </c>
    </row>
    <row r="5" spans="2:15" x14ac:dyDescent="0.25">
      <c r="B5" s="28" t="s">
        <v>62</v>
      </c>
      <c r="C5" s="28">
        <v>1.234</v>
      </c>
      <c r="D5" s="28" t="s">
        <v>61</v>
      </c>
      <c r="G5" s="28">
        <f>C5+C6</f>
        <v>6.1689999999999996</v>
      </c>
    </row>
    <row r="6" spans="2:15" x14ac:dyDescent="0.25">
      <c r="B6" s="28" t="s">
        <v>63</v>
      </c>
      <c r="C6" s="28">
        <v>4.9349999999999996</v>
      </c>
      <c r="D6" s="28" t="s">
        <v>61</v>
      </c>
    </row>
    <row r="7" spans="2:15" x14ac:dyDescent="0.25">
      <c r="B7" s="28" t="s">
        <v>64</v>
      </c>
      <c r="C7" s="28">
        <f>(C6-C3)/C2</f>
        <v>26.219999999999992</v>
      </c>
      <c r="D7" s="28" t="s">
        <v>16</v>
      </c>
    </row>
    <row r="8" spans="2:15" x14ac:dyDescent="0.25">
      <c r="B8" s="28" t="s">
        <v>65</v>
      </c>
      <c r="C8" s="28">
        <f>LN((C3-C5)/(C5+C6-C3))</f>
        <v>-1.2735956904723011</v>
      </c>
    </row>
    <row r="9" spans="2:15" x14ac:dyDescent="0.25">
      <c r="B9" s="28" t="s">
        <v>66</v>
      </c>
      <c r="C9" s="28">
        <f>-(C7/2*C8)/(1/2-C8)</f>
        <v>9.4141182185921775</v>
      </c>
      <c r="D9" s="28" t="s">
        <v>16</v>
      </c>
      <c r="E9" s="28" t="s">
        <v>67</v>
      </c>
    </row>
    <row r="10" spans="2:15" x14ac:dyDescent="0.25">
      <c r="B10" s="28" t="s">
        <v>68</v>
      </c>
      <c r="C10" s="28">
        <f>(C7-C9)/2</f>
        <v>8.4029408907039063</v>
      </c>
    </row>
    <row r="12" spans="2:15" x14ac:dyDescent="0.25">
      <c r="B12" s="28" t="s">
        <v>69</v>
      </c>
      <c r="C12" s="28" t="s">
        <v>70</v>
      </c>
    </row>
    <row r="13" spans="2:15" x14ac:dyDescent="0.25">
      <c r="B13" s="28">
        <f>C5+0.01</f>
        <v>1.244</v>
      </c>
      <c r="C13" s="28">
        <f t="shared" ref="C13:C76" si="0">$C$10*LN((B13-$C$5)/($C$5+$C$6-B13))+$C$9</f>
        <v>-42.679867286177952</v>
      </c>
    </row>
    <row r="14" spans="2:15" x14ac:dyDescent="0.25">
      <c r="B14" s="28">
        <f>B13+0.01</f>
        <v>1.254</v>
      </c>
      <c r="C14" s="28">
        <f t="shared" si="0"/>
        <v>-36.838313345343124</v>
      </c>
    </row>
    <row r="15" spans="2:15" x14ac:dyDescent="0.25">
      <c r="B15" s="28">
        <f t="shared" ref="B15:B78" si="1">B14+0.01</f>
        <v>1.264</v>
      </c>
      <c r="C15" s="28">
        <f t="shared" si="0"/>
        <v>-33.414100070184034</v>
      </c>
    </row>
    <row r="16" spans="2:15" x14ac:dyDescent="0.25">
      <c r="B16" s="28">
        <f t="shared" si="1"/>
        <v>1.274</v>
      </c>
      <c r="C16" s="28">
        <f t="shared" si="0"/>
        <v>-30.979575755143905</v>
      </c>
    </row>
    <row r="17" spans="2:3" x14ac:dyDescent="0.25">
      <c r="B17" s="28">
        <f t="shared" si="1"/>
        <v>1.284</v>
      </c>
      <c r="C17" s="28">
        <f t="shared" si="0"/>
        <v>-29.087329749118425</v>
      </c>
    </row>
    <row r="18" spans="2:3" x14ac:dyDescent="0.25">
      <c r="B18" s="28">
        <f t="shared" si="1"/>
        <v>1.294</v>
      </c>
      <c r="C18" s="28">
        <f t="shared" si="0"/>
        <v>-27.538073337082764</v>
      </c>
    </row>
    <row r="19" spans="2:3" x14ac:dyDescent="0.25">
      <c r="B19" s="28">
        <f t="shared" si="1"/>
        <v>1.304</v>
      </c>
      <c r="C19" s="28">
        <f t="shared" si="0"/>
        <v>-26.225499781420943</v>
      </c>
    </row>
    <row r="20" spans="2:3" x14ac:dyDescent="0.25">
      <c r="B20" s="28">
        <f t="shared" si="1"/>
        <v>1.3140000000000001</v>
      </c>
      <c r="C20" s="28">
        <f t="shared" si="0"/>
        <v>-25.086153374210816</v>
      </c>
    </row>
    <row r="21" spans="2:3" x14ac:dyDescent="0.25">
      <c r="B21" s="28">
        <f t="shared" si="1"/>
        <v>1.3240000000000001</v>
      </c>
      <c r="C21" s="28">
        <f t="shared" si="0"/>
        <v>-24.079103830203543</v>
      </c>
    </row>
    <row r="22" spans="2:3" x14ac:dyDescent="0.25">
      <c r="B22" s="28">
        <f t="shared" si="1"/>
        <v>1.3340000000000001</v>
      </c>
      <c r="C22" s="28">
        <f t="shared" si="0"/>
        <v>-23.176404190619358</v>
      </c>
    </row>
    <row r="23" spans="2:3" x14ac:dyDescent="0.25">
      <c r="B23" s="28">
        <f t="shared" si="1"/>
        <v>1.3440000000000001</v>
      </c>
      <c r="C23" s="28">
        <f t="shared" si="0"/>
        <v>-22.358120984078262</v>
      </c>
    </row>
    <row r="24" spans="2:3" x14ac:dyDescent="0.25">
      <c r="B24" s="28">
        <f t="shared" si="1"/>
        <v>1.3540000000000001</v>
      </c>
      <c r="C24" s="28">
        <f t="shared" si="0"/>
        <v>-21.609536032837241</v>
      </c>
    </row>
    <row r="25" spans="2:3" x14ac:dyDescent="0.25">
      <c r="B25" s="28">
        <f t="shared" si="1"/>
        <v>1.3640000000000001</v>
      </c>
      <c r="C25" s="28">
        <f t="shared" si="0"/>
        <v>-20.91947215365073</v>
      </c>
    </row>
    <row r="26" spans="2:3" x14ac:dyDescent="0.25">
      <c r="B26" s="28">
        <f t="shared" si="1"/>
        <v>1.3740000000000001</v>
      </c>
      <c r="C26" s="28">
        <f t="shared" si="0"/>
        <v>-20.279241110925653</v>
      </c>
    </row>
    <row r="27" spans="2:3" x14ac:dyDescent="0.25">
      <c r="B27" s="28">
        <f t="shared" si="1"/>
        <v>1.3840000000000001</v>
      </c>
      <c r="C27" s="28">
        <f t="shared" si="0"/>
        <v>-19.681955409476011</v>
      </c>
    </row>
    <row r="28" spans="2:3" x14ac:dyDescent="0.25">
      <c r="B28" s="28">
        <f t="shared" si="1"/>
        <v>1.3940000000000001</v>
      </c>
      <c r="C28" s="28">
        <f t="shared" si="0"/>
        <v>-19.122062650523617</v>
      </c>
    </row>
    <row r="29" spans="2:3" x14ac:dyDescent="0.25">
      <c r="B29" s="28">
        <f t="shared" si="1"/>
        <v>1.4040000000000001</v>
      </c>
      <c r="C29" s="28">
        <f t="shared" si="0"/>
        <v>-18.595021302144424</v>
      </c>
    </row>
    <row r="30" spans="2:3" x14ac:dyDescent="0.25">
      <c r="B30" s="28">
        <f t="shared" si="1"/>
        <v>1.4140000000000001</v>
      </c>
      <c r="C30" s="28">
        <f t="shared" si="0"/>
        <v>-18.097069285582833</v>
      </c>
    </row>
    <row r="31" spans="2:3" x14ac:dyDescent="0.25">
      <c r="B31" s="28">
        <f t="shared" si="1"/>
        <v>1.4240000000000002</v>
      </c>
      <c r="C31" s="28">
        <f t="shared" si="0"/>
        <v>-17.625055212715083</v>
      </c>
    </row>
    <row r="32" spans="2:3" x14ac:dyDescent="0.25">
      <c r="B32" s="28">
        <f t="shared" si="1"/>
        <v>1.4340000000000002</v>
      </c>
      <c r="C32" s="28">
        <f t="shared" si="0"/>
        <v>-17.176312961913617</v>
      </c>
    </row>
    <row r="33" spans="2:3" x14ac:dyDescent="0.25">
      <c r="B33" s="28">
        <f t="shared" si="1"/>
        <v>1.4440000000000002</v>
      </c>
      <c r="C33" s="28">
        <f t="shared" si="0"/>
        <v>-16.748566887004287</v>
      </c>
    </row>
    <row r="34" spans="2:3" x14ac:dyDescent="0.25">
      <c r="B34" s="28">
        <f t="shared" si="1"/>
        <v>1.4540000000000002</v>
      </c>
      <c r="C34" s="28">
        <f t="shared" si="0"/>
        <v>-16.339859097860291</v>
      </c>
    </row>
    <row r="35" spans="2:3" x14ac:dyDescent="0.25">
      <c r="B35" s="28">
        <f t="shared" si="1"/>
        <v>1.4640000000000002</v>
      </c>
      <c r="C35" s="28">
        <f t="shared" si="0"/>
        <v>-15.948492918954463</v>
      </c>
    </row>
    <row r="36" spans="2:3" x14ac:dyDescent="0.25">
      <c r="B36" s="28">
        <f t="shared" si="1"/>
        <v>1.4740000000000002</v>
      </c>
      <c r="C36" s="28">
        <f t="shared" si="0"/>
        <v>-15.572988390277763</v>
      </c>
    </row>
    <row r="37" spans="2:3" x14ac:dyDescent="0.25">
      <c r="B37" s="28">
        <f t="shared" si="1"/>
        <v>1.4840000000000002</v>
      </c>
      <c r="C37" s="28">
        <f t="shared" si="0"/>
        <v>-15.212046858178512</v>
      </c>
    </row>
    <row r="38" spans="2:3" x14ac:dyDescent="0.25">
      <c r="B38" s="28">
        <f t="shared" si="1"/>
        <v>1.4940000000000002</v>
      </c>
      <c r="C38" s="28">
        <f t="shared" si="0"/>
        <v>-14.864522515125573</v>
      </c>
    </row>
    <row r="39" spans="2:3" x14ac:dyDescent="0.25">
      <c r="B39" s="28">
        <f t="shared" si="1"/>
        <v>1.5040000000000002</v>
      </c>
      <c r="C39" s="28">
        <f t="shared" si="0"/>
        <v>-14.529399313569742</v>
      </c>
    </row>
    <row r="40" spans="2:3" x14ac:dyDescent="0.25">
      <c r="B40" s="28">
        <f t="shared" si="1"/>
        <v>1.5140000000000002</v>
      </c>
      <c r="C40" s="28">
        <f t="shared" si="0"/>
        <v>-14.205772080350721</v>
      </c>
    </row>
    <row r="41" spans="2:3" x14ac:dyDescent="0.25">
      <c r="B41" s="28">
        <f t="shared" si="1"/>
        <v>1.5240000000000002</v>
      </c>
      <c r="C41" s="28">
        <f t="shared" si="0"/>
        <v>-13.892830946610141</v>
      </c>
    </row>
    <row r="42" spans="2:3" x14ac:dyDescent="0.25">
      <c r="B42" s="28">
        <f t="shared" si="1"/>
        <v>1.5340000000000003</v>
      </c>
      <c r="C42" s="28">
        <f t="shared" si="0"/>
        <v>-13.589848418364218</v>
      </c>
    </row>
    <row r="43" spans="2:3" x14ac:dyDescent="0.25">
      <c r="B43" s="28">
        <f t="shared" si="1"/>
        <v>1.5440000000000003</v>
      </c>
      <c r="C43" s="28">
        <f t="shared" si="0"/>
        <v>-13.296168567898912</v>
      </c>
    </row>
    <row r="44" spans="2:3" x14ac:dyDescent="0.25">
      <c r="B44" s="28">
        <f t="shared" si="1"/>
        <v>1.5540000000000003</v>
      </c>
      <c r="C44" s="28">
        <f t="shared" si="0"/>
        <v>-13.01119794175751</v>
      </c>
    </row>
    <row r="45" spans="2:3" x14ac:dyDescent="0.25">
      <c r="B45" s="28">
        <f t="shared" si="1"/>
        <v>1.5640000000000003</v>
      </c>
      <c r="C45" s="28">
        <f t="shared" si="0"/>
        <v>-12.734397868217522</v>
      </c>
    </row>
    <row r="46" spans="2:3" x14ac:dyDescent="0.25">
      <c r="B46" s="28">
        <f t="shared" si="1"/>
        <v>1.5740000000000003</v>
      </c>
      <c r="C46" s="28">
        <f t="shared" si="0"/>
        <v>-12.465277913458403</v>
      </c>
    </row>
    <row r="47" spans="2:3" x14ac:dyDescent="0.25">
      <c r="B47" s="28">
        <f t="shared" si="1"/>
        <v>1.5840000000000003</v>
      </c>
      <c r="C47" s="28">
        <f t="shared" si="0"/>
        <v>-12.203390286540076</v>
      </c>
    </row>
    <row r="48" spans="2:3" x14ac:dyDescent="0.25">
      <c r="B48" s="28">
        <f t="shared" si="1"/>
        <v>1.5940000000000003</v>
      </c>
      <c r="C48" s="28">
        <f t="shared" si="0"/>
        <v>-11.948325032748416</v>
      </c>
    </row>
    <row r="49" spans="2:3" x14ac:dyDescent="0.25">
      <c r="B49" s="28">
        <f t="shared" si="1"/>
        <v>1.6040000000000003</v>
      </c>
      <c r="C49" s="28">
        <f t="shared" si="0"/>
        <v>-11.69970588565114</v>
      </c>
    </row>
    <row r="50" spans="2:3" x14ac:dyDescent="0.25">
      <c r="B50" s="28">
        <f t="shared" si="1"/>
        <v>1.6140000000000003</v>
      </c>
      <c r="C50" s="28">
        <f t="shared" si="0"/>
        <v>-11.45718667242266</v>
      </c>
    </row>
    <row r="51" spans="2:3" x14ac:dyDescent="0.25">
      <c r="B51" s="28">
        <f t="shared" si="1"/>
        <v>1.6240000000000003</v>
      </c>
      <c r="C51" s="28">
        <f t="shared" si="0"/>
        <v>-11.220448186177299</v>
      </c>
    </row>
    <row r="52" spans="2:3" x14ac:dyDescent="0.25">
      <c r="B52" s="28">
        <f t="shared" si="1"/>
        <v>1.6340000000000003</v>
      </c>
      <c r="C52" s="28">
        <f t="shared" si="0"/>
        <v>-10.989195454343998</v>
      </c>
    </row>
    <row r="53" spans="2:3" x14ac:dyDescent="0.25">
      <c r="B53" s="28">
        <f t="shared" si="1"/>
        <v>1.6440000000000003</v>
      </c>
      <c r="C53" s="28">
        <f t="shared" si="0"/>
        <v>-10.763155344387188</v>
      </c>
    </row>
    <row r="54" spans="2:3" x14ac:dyDescent="0.25">
      <c r="B54" s="28">
        <f t="shared" si="1"/>
        <v>1.6540000000000004</v>
      </c>
      <c r="C54" s="28">
        <f t="shared" si="0"/>
        <v>-10.542074458082935</v>
      </c>
    </row>
    <row r="55" spans="2:3" x14ac:dyDescent="0.25">
      <c r="B55" s="28">
        <f t="shared" si="1"/>
        <v>1.6640000000000004</v>
      </c>
      <c r="C55" s="28">
        <f t="shared" si="0"/>
        <v>-10.325717273598942</v>
      </c>
    </row>
    <row r="56" spans="2:3" x14ac:dyDescent="0.25">
      <c r="B56" s="28">
        <f t="shared" si="1"/>
        <v>1.6740000000000004</v>
      </c>
      <c r="C56" s="28">
        <f t="shared" si="0"/>
        <v>-10.113864501187246</v>
      </c>
    </row>
    <row r="57" spans="2:3" x14ac:dyDescent="0.25">
      <c r="B57" s="28">
        <f t="shared" si="1"/>
        <v>1.6840000000000004</v>
      </c>
      <c r="C57" s="28">
        <f t="shared" si="0"/>
        <v>-9.9063116236787199</v>
      </c>
    </row>
    <row r="58" spans="2:3" x14ac:dyDescent="0.25">
      <c r="B58" s="28">
        <f t="shared" si="1"/>
        <v>1.6940000000000004</v>
      </c>
      <c r="C58" s="28">
        <f t="shared" si="0"/>
        <v>-9.7028675974025536</v>
      </c>
    </row>
    <row r="59" spans="2:3" x14ac:dyDescent="0.25">
      <c r="B59" s="28">
        <f t="shared" si="1"/>
        <v>1.7040000000000004</v>
      </c>
      <c r="C59" s="28">
        <f t="shared" si="0"/>
        <v>-9.5033536928246729</v>
      </c>
    </row>
    <row r="60" spans="2:3" x14ac:dyDescent="0.25">
      <c r="B60" s="28">
        <f t="shared" si="1"/>
        <v>1.7140000000000004</v>
      </c>
      <c r="C60" s="28">
        <f t="shared" si="0"/>
        <v>-9.3076024572515852</v>
      </c>
    </row>
    <row r="61" spans="2:3" x14ac:dyDescent="0.25">
      <c r="B61" s="28">
        <f t="shared" si="1"/>
        <v>1.7240000000000004</v>
      </c>
      <c r="C61" s="28">
        <f t="shared" si="0"/>
        <v>-9.1154567844946133</v>
      </c>
    </row>
    <row r="62" spans="2:3" x14ac:dyDescent="0.25">
      <c r="B62" s="28">
        <f t="shared" si="1"/>
        <v>1.7340000000000004</v>
      </c>
      <c r="C62" s="28">
        <f t="shared" si="0"/>
        <v>-8.9267690785264637</v>
      </c>
    </row>
    <row r="63" spans="2:3" x14ac:dyDescent="0.25">
      <c r="B63" s="28">
        <f t="shared" si="1"/>
        <v>1.7440000000000004</v>
      </c>
      <c r="C63" s="28">
        <f t="shared" si="0"/>
        <v>-8.741400499959882</v>
      </c>
    </row>
    <row r="64" spans="2:3" x14ac:dyDescent="0.25">
      <c r="B64" s="28">
        <f t="shared" si="1"/>
        <v>1.7540000000000004</v>
      </c>
      <c r="C64" s="28">
        <f t="shared" si="0"/>
        <v>-8.5592202856969859</v>
      </c>
    </row>
    <row r="65" spans="2:3" x14ac:dyDescent="0.25">
      <c r="B65" s="28">
        <f t="shared" si="1"/>
        <v>1.7640000000000005</v>
      </c>
      <c r="C65" s="28">
        <f t="shared" si="0"/>
        <v>-8.3801051333850172</v>
      </c>
    </row>
    <row r="66" spans="2:3" x14ac:dyDescent="0.25">
      <c r="B66" s="28">
        <f t="shared" si="1"/>
        <v>1.7740000000000005</v>
      </c>
      <c r="C66" s="28">
        <f t="shared" si="0"/>
        <v>-8.2039386434089199</v>
      </c>
    </row>
    <row r="67" spans="2:3" x14ac:dyDescent="0.25">
      <c r="B67" s="28">
        <f t="shared" si="1"/>
        <v>1.7840000000000005</v>
      </c>
      <c r="C67" s="28">
        <f t="shared" si="0"/>
        <v>-8.0306108120850244</v>
      </c>
    </row>
    <row r="68" spans="2:3" x14ac:dyDescent="0.25">
      <c r="B68" s="28">
        <f t="shared" si="1"/>
        <v>1.7940000000000005</v>
      </c>
      <c r="C68" s="28">
        <f t="shared" si="0"/>
        <v>-7.860017570519565</v>
      </c>
    </row>
    <row r="69" spans="2:3" x14ac:dyDescent="0.25">
      <c r="B69" s="28">
        <f t="shared" si="1"/>
        <v>1.8040000000000005</v>
      </c>
      <c r="C69" s="28">
        <f t="shared" si="0"/>
        <v>-7.692060364281593</v>
      </c>
    </row>
    <row r="70" spans="2:3" x14ac:dyDescent="0.25">
      <c r="B70" s="28">
        <f t="shared" si="1"/>
        <v>1.8140000000000005</v>
      </c>
      <c r="C70" s="28">
        <f t="shared" si="0"/>
        <v>-7.526645769630667</v>
      </c>
    </row>
    <row r="71" spans="2:3" x14ac:dyDescent="0.25">
      <c r="B71" s="28">
        <f t="shared" si="1"/>
        <v>1.8240000000000005</v>
      </c>
      <c r="C71" s="28">
        <f t="shared" si="0"/>
        <v>-7.3636851425493983</v>
      </c>
    </row>
    <row r="72" spans="2:3" x14ac:dyDescent="0.25">
      <c r="B72" s="28">
        <f t="shared" si="1"/>
        <v>1.8340000000000005</v>
      </c>
      <c r="C72" s="28">
        <f t="shared" si="0"/>
        <v>-7.2030942972721785</v>
      </c>
    </row>
    <row r="73" spans="2:3" x14ac:dyDescent="0.25">
      <c r="B73" s="28">
        <f t="shared" si="1"/>
        <v>1.8440000000000005</v>
      </c>
      <c r="C73" s="28">
        <f t="shared" si="0"/>
        <v>-7.0447932113843859</v>
      </c>
    </row>
    <row r="74" spans="2:3" x14ac:dyDescent="0.25">
      <c r="B74" s="28">
        <f t="shared" si="1"/>
        <v>1.8540000000000005</v>
      </c>
      <c r="C74" s="28">
        <f t="shared" si="0"/>
        <v>-6.8887057548993571</v>
      </c>
    </row>
    <row r="75" spans="2:3" x14ac:dyDescent="0.25">
      <c r="B75" s="28">
        <f t="shared" si="1"/>
        <v>1.8640000000000005</v>
      </c>
      <c r="C75" s="28">
        <f t="shared" si="0"/>
        <v>-6.7347594410109028</v>
      </c>
    </row>
    <row r="76" spans="2:3" x14ac:dyDescent="0.25">
      <c r="B76" s="28">
        <f t="shared" si="1"/>
        <v>1.8740000000000006</v>
      </c>
      <c r="C76" s="28">
        <f t="shared" si="0"/>
        <v>-6.5828851964729438</v>
      </c>
    </row>
    <row r="77" spans="2:3" x14ac:dyDescent="0.25">
      <c r="B77" s="28">
        <f t="shared" si="1"/>
        <v>1.8840000000000006</v>
      </c>
      <c r="C77" s="28">
        <f t="shared" ref="C77:C140" si="2">$C$10*LN((B77-$C$5)/($C$5+$C$6-B77))+$C$9</f>
        <v>-6.4330171497801967</v>
      </c>
    </row>
    <row r="78" spans="2:3" x14ac:dyDescent="0.25">
      <c r="B78" s="28">
        <f t="shared" si="1"/>
        <v>1.8940000000000006</v>
      </c>
      <c r="C78" s="28">
        <f t="shared" si="2"/>
        <v>-6.2850924355190578</v>
      </c>
    </row>
    <row r="79" spans="2:3" x14ac:dyDescent="0.25">
      <c r="B79" s="28">
        <f t="shared" ref="B79:B142" si="3">B78+0.01</f>
        <v>1.9040000000000006</v>
      </c>
      <c r="C79" s="28">
        <f t="shared" si="2"/>
        <v>-6.1390510134294818</v>
      </c>
    </row>
    <row r="80" spans="2:3" x14ac:dyDescent="0.25">
      <c r="B80" s="28">
        <f t="shared" si="3"/>
        <v>1.9140000000000006</v>
      </c>
      <c r="C80" s="28">
        <f t="shared" si="2"/>
        <v>-5.9948355008699998</v>
      </c>
    </row>
    <row r="81" spans="2:3" x14ac:dyDescent="0.25">
      <c r="B81" s="28">
        <f t="shared" si="3"/>
        <v>1.9240000000000006</v>
      </c>
      <c r="C81" s="28">
        <f t="shared" si="2"/>
        <v>-5.8523910175117617</v>
      </c>
    </row>
    <row r="82" spans="2:3" x14ac:dyDescent="0.25">
      <c r="B82" s="28">
        <f t="shared" si="3"/>
        <v>1.9340000000000006</v>
      </c>
      <c r="C82" s="28">
        <f t="shared" si="2"/>
        <v>-5.7116650412056558</v>
      </c>
    </row>
    <row r="83" spans="2:3" x14ac:dyDescent="0.25">
      <c r="B83" s="28">
        <f t="shared" si="3"/>
        <v>1.9440000000000006</v>
      </c>
      <c r="C83" s="28">
        <f t="shared" si="2"/>
        <v>-5.5726072740715065</v>
      </c>
    </row>
    <row r="84" spans="2:3" x14ac:dyDescent="0.25">
      <c r="B84" s="28">
        <f t="shared" si="3"/>
        <v>1.9540000000000006</v>
      </c>
      <c r="C84" s="28">
        <f t="shared" si="2"/>
        <v>-5.4351695179514312</v>
      </c>
    </row>
    <row r="85" spans="2:3" x14ac:dyDescent="0.25">
      <c r="B85" s="28">
        <f t="shared" si="3"/>
        <v>1.9640000000000006</v>
      </c>
      <c r="C85" s="28">
        <f t="shared" si="2"/>
        <v>-5.2993055584522626</v>
      </c>
    </row>
    <row r="86" spans="2:3" x14ac:dyDescent="0.25">
      <c r="B86" s="28">
        <f t="shared" si="3"/>
        <v>1.9740000000000006</v>
      </c>
      <c r="C86" s="28">
        <f t="shared" si="2"/>
        <v>-5.1649710568758049</v>
      </c>
    </row>
    <row r="87" spans="2:3" x14ac:dyDescent="0.25">
      <c r="B87" s="28">
        <f t="shared" si="3"/>
        <v>1.9840000000000007</v>
      </c>
      <c r="C87" s="28">
        <f t="shared" si="2"/>
        <v>-5.0321234494016114</v>
      </c>
    </row>
    <row r="88" spans="2:3" x14ac:dyDescent="0.25">
      <c r="B88" s="28">
        <f t="shared" si="3"/>
        <v>1.9940000000000007</v>
      </c>
      <c r="C88" s="28">
        <f t="shared" si="2"/>
        <v>-4.9007218529457628</v>
      </c>
    </row>
    <row r="89" spans="2:3" x14ac:dyDescent="0.25">
      <c r="B89" s="28">
        <f t="shared" si="3"/>
        <v>2.0040000000000004</v>
      </c>
      <c r="C89" s="28">
        <f t="shared" si="2"/>
        <v>-4.7707269771720604</v>
      </c>
    </row>
    <row r="90" spans="2:3" x14ac:dyDescent="0.25">
      <c r="B90" s="28">
        <f t="shared" si="3"/>
        <v>2.0140000000000002</v>
      </c>
      <c r="C90" s="28">
        <f t="shared" si="2"/>
        <v>-4.6421010421791813</v>
      </c>
    </row>
    <row r="91" spans="2:3" x14ac:dyDescent="0.25">
      <c r="B91" s="28">
        <f t="shared" si="3"/>
        <v>2.024</v>
      </c>
      <c r="C91" s="28">
        <f t="shared" si="2"/>
        <v>-4.5148077014299481</v>
      </c>
    </row>
    <row r="92" spans="2:3" x14ac:dyDescent="0.25">
      <c r="B92" s="28">
        <f t="shared" si="3"/>
        <v>2.0339999999999998</v>
      </c>
      <c r="C92" s="28">
        <f t="shared" si="2"/>
        <v>-4.3888119695270085</v>
      </c>
    </row>
    <row r="93" spans="2:3" x14ac:dyDescent="0.25">
      <c r="B93" s="28">
        <f t="shared" si="3"/>
        <v>2.0439999999999996</v>
      </c>
      <c r="C93" s="28">
        <f t="shared" si="2"/>
        <v>-4.2640801544736462</v>
      </c>
    </row>
    <row r="94" spans="2:3" x14ac:dyDescent="0.25">
      <c r="B94" s="28">
        <f t="shared" si="3"/>
        <v>2.0539999999999994</v>
      </c>
      <c r="C94" s="28">
        <f t="shared" si="2"/>
        <v>-4.1405797940894971</v>
      </c>
    </row>
    <row r="95" spans="2:3" x14ac:dyDescent="0.25">
      <c r="B95" s="28">
        <f t="shared" si="3"/>
        <v>2.0639999999999992</v>
      </c>
      <c r="C95" s="28">
        <f t="shared" si="2"/>
        <v>-4.0182795962789424</v>
      </c>
    </row>
    <row r="96" spans="2:3" x14ac:dyDescent="0.25">
      <c r="B96" s="28">
        <f t="shared" si="3"/>
        <v>2.073999999999999</v>
      </c>
      <c r="C96" s="28">
        <f t="shared" si="2"/>
        <v>-3.8971493828752894</v>
      </c>
    </row>
    <row r="97" spans="2:3" x14ac:dyDescent="0.25">
      <c r="B97" s="28">
        <f t="shared" si="3"/>
        <v>2.0839999999999987</v>
      </c>
      <c r="C97" s="28">
        <f t="shared" si="2"/>
        <v>-3.7771600368068281</v>
      </c>
    </row>
    <row r="98" spans="2:3" x14ac:dyDescent="0.25">
      <c r="B98" s="28">
        <f t="shared" si="3"/>
        <v>2.0939999999999985</v>
      </c>
      <c r="C98" s="28">
        <f t="shared" si="2"/>
        <v>-3.6582834523515757</v>
      </c>
    </row>
    <row r="99" spans="2:3" x14ac:dyDescent="0.25">
      <c r="B99" s="28">
        <f t="shared" si="3"/>
        <v>2.1039999999999983</v>
      </c>
      <c r="C99" s="28">
        <f t="shared" si="2"/>
        <v>-3.5404924882664535</v>
      </c>
    </row>
    <row r="100" spans="2:3" x14ac:dyDescent="0.25">
      <c r="B100" s="28">
        <f t="shared" si="3"/>
        <v>2.1139999999999981</v>
      </c>
      <c r="C100" s="28">
        <f t="shared" si="2"/>
        <v>-3.4237609235937523</v>
      </c>
    </row>
    <row r="101" spans="2:3" x14ac:dyDescent="0.25">
      <c r="B101" s="28">
        <f t="shared" si="3"/>
        <v>2.1239999999999979</v>
      </c>
      <c r="C101" s="28">
        <f t="shared" si="2"/>
        <v>-3.3080634159633551</v>
      </c>
    </row>
    <row r="102" spans="2:3" x14ac:dyDescent="0.25">
      <c r="B102" s="28">
        <f t="shared" si="3"/>
        <v>2.1339999999999977</v>
      </c>
      <c r="C102" s="28">
        <f t="shared" si="2"/>
        <v>-3.1933754622233312</v>
      </c>
    </row>
    <row r="103" spans="2:3" x14ac:dyDescent="0.25">
      <c r="B103" s="28">
        <f t="shared" si="3"/>
        <v>2.1439999999999975</v>
      </c>
      <c r="C103" s="28">
        <f t="shared" si="2"/>
        <v>-3.0796733612445752</v>
      </c>
    </row>
    <row r="104" spans="2:3" x14ac:dyDescent="0.25">
      <c r="B104" s="28">
        <f t="shared" si="3"/>
        <v>2.1539999999999973</v>
      </c>
      <c r="C104" s="28">
        <f t="shared" si="2"/>
        <v>-2.9669341787568229</v>
      </c>
    </row>
    <row r="105" spans="2:3" x14ac:dyDescent="0.25">
      <c r="B105" s="28">
        <f t="shared" si="3"/>
        <v>2.163999999999997</v>
      </c>
      <c r="C105" s="28">
        <f t="shared" si="2"/>
        <v>-2.8551357140843319</v>
      </c>
    </row>
    <row r="106" spans="2:3" x14ac:dyDescent="0.25">
      <c r="B106" s="28">
        <f t="shared" si="3"/>
        <v>2.1739999999999968</v>
      </c>
      <c r="C106" s="28">
        <f t="shared" si="2"/>
        <v>-2.7442564686592146</v>
      </c>
    </row>
    <row r="107" spans="2:3" x14ac:dyDescent="0.25">
      <c r="B107" s="28">
        <f t="shared" si="3"/>
        <v>2.1839999999999966</v>
      </c>
      <c r="C107" s="28">
        <f t="shared" si="2"/>
        <v>-2.634275616199595</v>
      </c>
    </row>
    <row r="108" spans="2:3" x14ac:dyDescent="0.25">
      <c r="B108" s="28">
        <f t="shared" si="3"/>
        <v>2.1939999999999964</v>
      </c>
      <c r="C108" s="28">
        <f t="shared" si="2"/>
        <v>-2.5251729744479494</v>
      </c>
    </row>
    <row r="109" spans="2:3" x14ac:dyDescent="0.25">
      <c r="B109" s="28">
        <f t="shared" si="3"/>
        <v>2.2039999999999962</v>
      </c>
      <c r="C109" s="28">
        <f t="shared" si="2"/>
        <v>-2.4169289783725727</v>
      </c>
    </row>
    <row r="110" spans="2:3" x14ac:dyDescent="0.25">
      <c r="B110" s="28">
        <f t="shared" si="3"/>
        <v>2.213999999999996</v>
      </c>
      <c r="C110" s="28">
        <f t="shared" si="2"/>
        <v>-2.309524654742134</v>
      </c>
    </row>
    <row r="111" spans="2:3" x14ac:dyDescent="0.25">
      <c r="B111" s="28">
        <f t="shared" si="3"/>
        <v>2.2239999999999958</v>
      </c>
      <c r="C111" s="28">
        <f t="shared" si="2"/>
        <v>-2.2029415979896765</v>
      </c>
    </row>
    <row r="112" spans="2:3" x14ac:dyDescent="0.25">
      <c r="B112" s="28">
        <f t="shared" si="3"/>
        <v>2.2339999999999955</v>
      </c>
      <c r="C112" s="28">
        <f t="shared" si="2"/>
        <v>-2.0971619472882157</v>
      </c>
    </row>
    <row r="113" spans="2:3" x14ac:dyDescent="0.25">
      <c r="B113" s="28">
        <f t="shared" si="3"/>
        <v>2.2439999999999953</v>
      </c>
      <c r="C113" s="28">
        <f t="shared" si="2"/>
        <v>-1.9921683647656536</v>
      </c>
    </row>
    <row r="114" spans="2:3" x14ac:dyDescent="0.25">
      <c r="B114" s="28">
        <f t="shared" si="3"/>
        <v>2.2539999999999951</v>
      </c>
      <c r="C114" s="28">
        <f t="shared" si="2"/>
        <v>-1.8879440147915787</v>
      </c>
    </row>
    <row r="115" spans="2:3" x14ac:dyDescent="0.25">
      <c r="B115" s="28">
        <f t="shared" si="3"/>
        <v>2.2639999999999949</v>
      </c>
      <c r="C115" s="28">
        <f t="shared" si="2"/>
        <v>-1.7844725442732319</v>
      </c>
    </row>
    <row r="116" spans="2:3" x14ac:dyDescent="0.25">
      <c r="B116" s="28">
        <f t="shared" si="3"/>
        <v>2.2739999999999947</v>
      </c>
      <c r="C116" s="28">
        <f t="shared" si="2"/>
        <v>-1.6817380639020563</v>
      </c>
    </row>
    <row r="117" spans="2:3" x14ac:dyDescent="0.25">
      <c r="B117" s="28">
        <f t="shared" si="3"/>
        <v>2.2839999999999945</v>
      </c>
      <c r="C117" s="28">
        <f t="shared" si="2"/>
        <v>-1.5797251302963033</v>
      </c>
    </row>
    <row r="118" spans="2:3" x14ac:dyDescent="0.25">
      <c r="B118" s="28">
        <f t="shared" si="3"/>
        <v>2.2939999999999943</v>
      </c>
      <c r="C118" s="28">
        <f t="shared" si="2"/>
        <v>-1.4784187289886219</v>
      </c>
    </row>
    <row r="119" spans="2:3" x14ac:dyDescent="0.25">
      <c r="B119" s="28">
        <f t="shared" si="3"/>
        <v>2.3039999999999941</v>
      </c>
      <c r="C119" s="28">
        <f t="shared" si="2"/>
        <v>-1.3778042582110839</v>
      </c>
    </row>
    <row r="120" spans="2:3" x14ac:dyDescent="0.25">
      <c r="B120" s="28">
        <f t="shared" si="3"/>
        <v>2.3139999999999938</v>
      </c>
      <c r="C120" s="28">
        <f t="shared" si="2"/>
        <v>-1.2778675134330761</v>
      </c>
    </row>
    <row r="121" spans="2:3" x14ac:dyDescent="0.25">
      <c r="B121" s="28">
        <f t="shared" si="3"/>
        <v>2.3239999999999936</v>
      </c>
      <c r="C121" s="28">
        <f t="shared" si="2"/>
        <v>-1.1785946726103926</v>
      </c>
    </row>
    <row r="122" spans="2:3" x14ac:dyDescent="0.25">
      <c r="B122" s="28">
        <f t="shared" si="3"/>
        <v>2.3339999999999934</v>
      </c>
      <c r="C122" s="28">
        <f t="shared" si="2"/>
        <v>-1.0799722821065618</v>
      </c>
    </row>
    <row r="123" spans="2:3" x14ac:dyDescent="0.25">
      <c r="B123" s="28">
        <f t="shared" si="3"/>
        <v>2.3439999999999932</v>
      </c>
      <c r="C123" s="28">
        <f t="shared" si="2"/>
        <v>-0.98198724324988262</v>
      </c>
    </row>
    <row r="124" spans="2:3" x14ac:dyDescent="0.25">
      <c r="B124" s="28">
        <f t="shared" si="3"/>
        <v>2.353999999999993</v>
      </c>
      <c r="C124" s="28">
        <f t="shared" si="2"/>
        <v>-0.88462679949189393</v>
      </c>
    </row>
    <row r="125" spans="2:3" x14ac:dyDescent="0.25">
      <c r="B125" s="28">
        <f t="shared" si="3"/>
        <v>2.3639999999999928</v>
      </c>
      <c r="C125" s="28">
        <f t="shared" si="2"/>
        <v>-0.7878785241352535</v>
      </c>
    </row>
    <row r="126" spans="2:3" x14ac:dyDescent="0.25">
      <c r="B126" s="28">
        <f t="shared" si="3"/>
        <v>2.3739999999999926</v>
      </c>
      <c r="C126" s="28">
        <f t="shared" si="2"/>
        <v>-0.69173030860082818</v>
      </c>
    </row>
    <row r="127" spans="2:3" x14ac:dyDescent="0.25">
      <c r="B127" s="28">
        <f t="shared" si="3"/>
        <v>2.3839999999999923</v>
      </c>
      <c r="C127" s="28">
        <f t="shared" si="2"/>
        <v>-0.59617035120575856</v>
      </c>
    </row>
    <row r="128" spans="2:3" x14ac:dyDescent="0.25">
      <c r="B128" s="28">
        <f t="shared" si="3"/>
        <v>2.3939999999999921</v>
      </c>
      <c r="C128" s="28">
        <f t="shared" si="2"/>
        <v>-0.50118714642592366</v>
      </c>
    </row>
    <row r="129" spans="2:3" x14ac:dyDescent="0.25">
      <c r="B129" s="28">
        <f t="shared" si="3"/>
        <v>2.4039999999999919</v>
      </c>
      <c r="C129" s="28">
        <f t="shared" si="2"/>
        <v>-0.40676947461783897</v>
      </c>
    </row>
    <row r="130" spans="2:3" x14ac:dyDescent="0.25">
      <c r="B130" s="28">
        <f t="shared" si="3"/>
        <v>2.4139999999999917</v>
      </c>
      <c r="C130" s="28">
        <f t="shared" si="2"/>
        <v>-0.31290639217646543</v>
      </c>
    </row>
    <row r="131" spans="2:3" x14ac:dyDescent="0.25">
      <c r="B131" s="28">
        <f t="shared" si="3"/>
        <v>2.4239999999999915</v>
      </c>
      <c r="C131" s="28">
        <f t="shared" si="2"/>
        <v>-0.21958722210690595</v>
      </c>
    </row>
    <row r="132" spans="2:3" x14ac:dyDescent="0.25">
      <c r="B132" s="28">
        <f t="shared" si="3"/>
        <v>2.4339999999999913</v>
      </c>
      <c r="C132" s="28">
        <f t="shared" si="2"/>
        <v>-0.126801544989112</v>
      </c>
    </row>
    <row r="133" spans="2:3" x14ac:dyDescent="0.25">
      <c r="B133" s="28">
        <f t="shared" si="3"/>
        <v>2.4439999999999911</v>
      </c>
      <c r="C133" s="28">
        <f t="shared" si="2"/>
        <v>-3.4539190316055013E-2</v>
      </c>
    </row>
    <row r="134" spans="2:3" x14ac:dyDescent="0.25">
      <c r="B134" s="28">
        <f t="shared" si="3"/>
        <v>2.4539999999999909</v>
      </c>
      <c r="C134" s="28">
        <f t="shared" si="2"/>
        <v>5.7209771813127475E-2</v>
      </c>
    </row>
    <row r="135" spans="2:3" x14ac:dyDescent="0.25">
      <c r="B135" s="28">
        <f t="shared" si="3"/>
        <v>2.4639999999999906</v>
      </c>
      <c r="C135" s="28">
        <f t="shared" si="2"/>
        <v>0.14845503866241572</v>
      </c>
    </row>
    <row r="136" spans="2:3" x14ac:dyDescent="0.25">
      <c r="B136" s="28">
        <f t="shared" si="3"/>
        <v>2.4739999999999904</v>
      </c>
      <c r="C136" s="28">
        <f t="shared" si="2"/>
        <v>0.23920608250704412</v>
      </c>
    </row>
    <row r="137" spans="2:3" x14ac:dyDescent="0.25">
      <c r="B137" s="28">
        <f t="shared" si="3"/>
        <v>2.4839999999999902</v>
      </c>
      <c r="C137" s="28">
        <f t="shared" si="2"/>
        <v>0.32947215797599405</v>
      </c>
    </row>
    <row r="138" spans="2:3" x14ac:dyDescent="0.25">
      <c r="B138" s="28">
        <f t="shared" si="3"/>
        <v>2.49399999999999</v>
      </c>
      <c r="C138" s="28">
        <f t="shared" si="2"/>
        <v>0.41926230910346796</v>
      </c>
    </row>
    <row r="139" spans="2:3" x14ac:dyDescent="0.25">
      <c r="B139" s="28">
        <f t="shared" si="3"/>
        <v>2.5039999999999898</v>
      </c>
      <c r="C139" s="28">
        <f t="shared" si="2"/>
        <v>0.5085853761032233</v>
      </c>
    </row>
    <row r="140" spans="2:3" x14ac:dyDescent="0.25">
      <c r="B140" s="28">
        <f t="shared" si="3"/>
        <v>2.5139999999999896</v>
      </c>
      <c r="C140" s="28">
        <f t="shared" si="2"/>
        <v>0.59745000187875874</v>
      </c>
    </row>
    <row r="141" spans="2:3" x14ac:dyDescent="0.25">
      <c r="B141" s="28">
        <f t="shared" si="3"/>
        <v>2.5239999999999894</v>
      </c>
      <c r="C141" s="28">
        <f t="shared" ref="C141:C204" si="4">$C$10*LN((B141-$C$5)/($C$5+$C$6-B141))+$C$9</f>
        <v>0.68586463828175859</v>
      </c>
    </row>
    <row r="142" spans="2:3" x14ac:dyDescent="0.25">
      <c r="B142" s="28">
        <f t="shared" si="3"/>
        <v>2.5339999999999892</v>
      </c>
      <c r="C142" s="28">
        <f t="shared" si="4"/>
        <v>0.77383755213049099</v>
      </c>
    </row>
    <row r="143" spans="2:3" x14ac:dyDescent="0.25">
      <c r="B143" s="28">
        <f t="shared" ref="B143:B206" si="5">B142+0.01</f>
        <v>2.5439999999999889</v>
      </c>
      <c r="C143" s="28">
        <f t="shared" si="4"/>
        <v>0.86137683099919116</v>
      </c>
    </row>
    <row r="144" spans="2:3" x14ac:dyDescent="0.25">
      <c r="B144" s="28">
        <f t="shared" si="5"/>
        <v>2.5539999999999887</v>
      </c>
      <c r="C144" s="28">
        <f t="shared" si="4"/>
        <v>0.94849038878895264</v>
      </c>
    </row>
    <row r="145" spans="2:3" x14ac:dyDescent="0.25">
      <c r="B145" s="28">
        <f t="shared" si="5"/>
        <v>2.5639999999999885</v>
      </c>
      <c r="C145" s="28">
        <f t="shared" si="4"/>
        <v>1.035185971089966</v>
      </c>
    </row>
    <row r="146" spans="2:3" x14ac:dyDescent="0.25">
      <c r="B146" s="28">
        <f t="shared" si="5"/>
        <v>2.5739999999999883</v>
      </c>
      <c r="C146" s="28">
        <f t="shared" si="4"/>
        <v>1.1214711603446226</v>
      </c>
    </row>
    <row r="147" spans="2:3" x14ac:dyDescent="0.25">
      <c r="B147" s="28">
        <f t="shared" si="5"/>
        <v>2.5839999999999881</v>
      </c>
      <c r="C147" s="28">
        <f t="shared" si="4"/>
        <v>1.2073533808202797</v>
      </c>
    </row>
    <row r="148" spans="2:3" x14ac:dyDescent="0.25">
      <c r="B148" s="28">
        <f t="shared" si="5"/>
        <v>2.5939999999999879</v>
      </c>
      <c r="C148" s="28">
        <f t="shared" si="4"/>
        <v>1.2928399034002425</v>
      </c>
    </row>
    <row r="149" spans="2:3" x14ac:dyDescent="0.25">
      <c r="B149" s="28">
        <f t="shared" si="5"/>
        <v>2.6039999999999877</v>
      </c>
      <c r="C149" s="28">
        <f t="shared" si="4"/>
        <v>1.3779378502009081</v>
      </c>
    </row>
    <row r="150" spans="2:3" x14ac:dyDescent="0.25">
      <c r="B150" s="28">
        <f t="shared" si="5"/>
        <v>2.6139999999999874</v>
      </c>
      <c r="C150" s="28">
        <f t="shared" si="4"/>
        <v>1.462654199022718</v>
      </c>
    </row>
    <row r="151" spans="2:3" x14ac:dyDescent="0.25">
      <c r="B151" s="28">
        <f t="shared" si="5"/>
        <v>2.6239999999999872</v>
      </c>
      <c r="C151" s="28">
        <f t="shared" si="4"/>
        <v>1.5469957876421496</v>
      </c>
    </row>
    <row r="152" spans="2:3" x14ac:dyDescent="0.25">
      <c r="B152" s="28">
        <f t="shared" si="5"/>
        <v>2.633999999999987</v>
      </c>
      <c r="C152" s="28">
        <f t="shared" si="4"/>
        <v>1.630969317951604</v>
      </c>
    </row>
    <row r="153" spans="2:3" x14ac:dyDescent="0.25">
      <c r="B153" s="28">
        <f t="shared" si="5"/>
        <v>2.6439999999999868</v>
      </c>
      <c r="C153" s="28">
        <f t="shared" si="4"/>
        <v>1.714581359953721</v>
      </c>
    </row>
    <row r="154" spans="2:3" x14ac:dyDescent="0.25">
      <c r="B154" s="28">
        <f t="shared" si="5"/>
        <v>2.6539999999999866</v>
      </c>
      <c r="C154" s="28">
        <f t="shared" si="4"/>
        <v>1.7978383556163129</v>
      </c>
    </row>
    <row r="155" spans="2:3" x14ac:dyDescent="0.25">
      <c r="B155" s="28">
        <f t="shared" si="5"/>
        <v>2.6639999999999864</v>
      </c>
      <c r="C155" s="28">
        <f t="shared" si="4"/>
        <v>1.8807466225938292</v>
      </c>
    </row>
    <row r="156" spans="2:3" x14ac:dyDescent="0.25">
      <c r="B156" s="28">
        <f t="shared" si="5"/>
        <v>2.6739999999999862</v>
      </c>
      <c r="C156" s="28">
        <f t="shared" si="4"/>
        <v>1.9633123578209561</v>
      </c>
    </row>
    <row r="157" spans="2:3" x14ac:dyDescent="0.25">
      <c r="B157" s="28">
        <f t="shared" si="5"/>
        <v>2.683999999999986</v>
      </c>
      <c r="C157" s="28">
        <f t="shared" si="4"/>
        <v>2.0455416409837026</v>
      </c>
    </row>
    <row r="158" spans="2:3" x14ac:dyDescent="0.25">
      <c r="B158" s="28">
        <f t="shared" si="5"/>
        <v>2.6939999999999857</v>
      </c>
      <c r="C158" s="28">
        <f t="shared" si="4"/>
        <v>2.1274404378730267</v>
      </c>
    </row>
    <row r="159" spans="2:3" x14ac:dyDescent="0.25">
      <c r="B159" s="28">
        <f t="shared" si="5"/>
        <v>2.7039999999999855</v>
      </c>
      <c r="C159" s="28">
        <f t="shared" si="4"/>
        <v>2.209014603625886</v>
      </c>
    </row>
    <row r="160" spans="2:3" x14ac:dyDescent="0.25">
      <c r="B160" s="28">
        <f t="shared" si="5"/>
        <v>2.7139999999999853</v>
      </c>
      <c r="C160" s="28">
        <f t="shared" si="4"/>
        <v>2.2902698858582884</v>
      </c>
    </row>
    <row r="161" spans="2:3" x14ac:dyDescent="0.25">
      <c r="B161" s="28">
        <f t="shared" si="5"/>
        <v>2.7239999999999851</v>
      </c>
      <c r="C161" s="28">
        <f t="shared" si="4"/>
        <v>2.3712119276947625</v>
      </c>
    </row>
    <row r="162" spans="2:3" x14ac:dyDescent="0.25">
      <c r="B162" s="28">
        <f t="shared" si="5"/>
        <v>2.7339999999999849</v>
      </c>
      <c r="C162" s="28">
        <f t="shared" si="4"/>
        <v>2.451846270698427</v>
      </c>
    </row>
    <row r="163" spans="2:3" x14ac:dyDescent="0.25">
      <c r="B163" s="28">
        <f t="shared" si="5"/>
        <v>2.7439999999999847</v>
      </c>
      <c r="C163" s="28">
        <f t="shared" si="4"/>
        <v>2.5321783577056456</v>
      </c>
    </row>
    <row r="164" spans="2:3" x14ac:dyDescent="0.25">
      <c r="B164" s="28">
        <f t="shared" si="5"/>
        <v>2.7539999999999845</v>
      </c>
      <c r="C164" s="28">
        <f t="shared" si="4"/>
        <v>2.6122135355691167</v>
      </c>
    </row>
    <row r="165" spans="2:3" x14ac:dyDescent="0.25">
      <c r="B165" s="28">
        <f t="shared" si="5"/>
        <v>2.7639999999999842</v>
      </c>
      <c r="C165" s="28">
        <f t="shared" si="4"/>
        <v>2.6919570578129868</v>
      </c>
    </row>
    <row r="166" spans="2:3" x14ac:dyDescent="0.25">
      <c r="B166" s="28">
        <f t="shared" si="5"/>
        <v>2.773999999999984</v>
      </c>
      <c r="C166" s="28">
        <f t="shared" si="4"/>
        <v>2.7714140872035005</v>
      </c>
    </row>
    <row r="167" spans="2:3" x14ac:dyDescent="0.25">
      <c r="B167" s="28">
        <f t="shared" si="5"/>
        <v>2.7839999999999838</v>
      </c>
      <c r="C167" s="28">
        <f t="shared" si="4"/>
        <v>2.8505896982384709</v>
      </c>
    </row>
    <row r="168" spans="2:3" x14ac:dyDescent="0.25">
      <c r="B168" s="28">
        <f t="shared" si="5"/>
        <v>2.7939999999999836</v>
      </c>
      <c r="C168" s="28">
        <f t="shared" si="4"/>
        <v>2.929488879558777</v>
      </c>
    </row>
    <row r="169" spans="2:3" x14ac:dyDescent="0.25">
      <c r="B169" s="28">
        <f t="shared" si="5"/>
        <v>2.8039999999999834</v>
      </c>
      <c r="C169" s="28">
        <f t="shared" si="4"/>
        <v>3.0081165362848674</v>
      </c>
    </row>
    <row r="170" spans="2:3" x14ac:dyDescent="0.25">
      <c r="B170" s="28">
        <f t="shared" si="5"/>
        <v>2.8139999999999832</v>
      </c>
      <c r="C170" s="28">
        <f t="shared" si="4"/>
        <v>3.0864774922812073</v>
      </c>
    </row>
    <row r="171" spans="2:3" x14ac:dyDescent="0.25">
      <c r="B171" s="28">
        <f t="shared" si="5"/>
        <v>2.823999999999983</v>
      </c>
      <c r="C171" s="28">
        <f t="shared" si="4"/>
        <v>3.1645764923514079</v>
      </c>
    </row>
    <row r="172" spans="2:3" x14ac:dyDescent="0.25">
      <c r="B172" s="28">
        <f t="shared" si="5"/>
        <v>2.8339999999999828</v>
      </c>
      <c r="C172" s="28">
        <f t="shared" si="4"/>
        <v>3.2424182043666816</v>
      </c>
    </row>
    <row r="173" spans="2:3" x14ac:dyDescent="0.25">
      <c r="B173" s="28">
        <f t="shared" si="5"/>
        <v>2.8439999999999825</v>
      </c>
      <c r="C173" s="28">
        <f t="shared" si="4"/>
        <v>3.3200072213301821</v>
      </c>
    </row>
    <row r="174" spans="2:3" x14ac:dyDescent="0.25">
      <c r="B174" s="28">
        <f t="shared" si="5"/>
        <v>2.8539999999999823</v>
      </c>
      <c r="C174" s="28">
        <f t="shared" si="4"/>
        <v>3.3973480633796154</v>
      </c>
    </row>
    <row r="175" spans="2:3" x14ac:dyDescent="0.25">
      <c r="B175" s="28">
        <f t="shared" si="5"/>
        <v>2.8639999999999821</v>
      </c>
      <c r="C175" s="28">
        <f t="shared" si="4"/>
        <v>3.4744451797304654</v>
      </c>
    </row>
    <row r="176" spans="2:3" x14ac:dyDescent="0.25">
      <c r="B176" s="28">
        <f t="shared" si="5"/>
        <v>2.8739999999999819</v>
      </c>
      <c r="C176" s="28">
        <f t="shared" si="4"/>
        <v>3.5513029505620413</v>
      </c>
    </row>
    <row r="177" spans="2:3" x14ac:dyDescent="0.25">
      <c r="B177" s="28">
        <f t="shared" si="5"/>
        <v>2.8839999999999817</v>
      </c>
      <c r="C177" s="28">
        <f t="shared" si="4"/>
        <v>3.6279256888484781</v>
      </c>
    </row>
    <row r="178" spans="2:3" x14ac:dyDescent="0.25">
      <c r="B178" s="28">
        <f t="shared" si="5"/>
        <v>2.8939999999999815</v>
      </c>
      <c r="C178" s="28">
        <f t="shared" si="4"/>
        <v>3.7043176421367301</v>
      </c>
    </row>
    <row r="179" spans="2:3" x14ac:dyDescent="0.25">
      <c r="B179" s="28">
        <f t="shared" si="5"/>
        <v>2.9039999999999813</v>
      </c>
      <c r="C179" s="28">
        <f t="shared" si="4"/>
        <v>3.7804829942734912</v>
      </c>
    </row>
    <row r="180" spans="2:3" x14ac:dyDescent="0.25">
      <c r="B180" s="28">
        <f t="shared" si="5"/>
        <v>2.913999999999981</v>
      </c>
      <c r="C180" s="28">
        <f t="shared" si="4"/>
        <v>3.8564258670829554</v>
      </c>
    </row>
    <row r="181" spans="2:3" x14ac:dyDescent="0.25">
      <c r="B181" s="28">
        <f t="shared" si="5"/>
        <v>2.9239999999999808</v>
      </c>
      <c r="C181" s="28">
        <f t="shared" si="4"/>
        <v>3.9321503219971552</v>
      </c>
    </row>
    <row r="182" spans="2:3" x14ac:dyDescent="0.25">
      <c r="B182" s="28">
        <f t="shared" si="5"/>
        <v>2.9339999999999806</v>
      </c>
      <c r="C182" s="28">
        <f t="shared" si="4"/>
        <v>4.007660361640653</v>
      </c>
    </row>
    <row r="183" spans="2:3" x14ac:dyDescent="0.25">
      <c r="B183" s="28">
        <f t="shared" si="5"/>
        <v>2.9439999999999804</v>
      </c>
      <c r="C183" s="28">
        <f t="shared" si="4"/>
        <v>4.0829599313711977</v>
      </c>
    </row>
    <row r="184" spans="2:3" x14ac:dyDescent="0.25">
      <c r="B184" s="28">
        <f t="shared" si="5"/>
        <v>2.9539999999999802</v>
      </c>
      <c r="C184" s="28">
        <f t="shared" si="4"/>
        <v>4.1580529207779682</v>
      </c>
    </row>
    <row r="185" spans="2:3" x14ac:dyDescent="0.25">
      <c r="B185" s="28">
        <f t="shared" si="5"/>
        <v>2.96399999999998</v>
      </c>
      <c r="C185" s="28">
        <f t="shared" si="4"/>
        <v>4.2329431651388782</v>
      </c>
    </row>
    <row r="186" spans="2:3" x14ac:dyDescent="0.25">
      <c r="B186" s="28">
        <f t="shared" si="5"/>
        <v>2.9739999999999798</v>
      </c>
      <c r="C186" s="28">
        <f t="shared" si="4"/>
        <v>4.3076344468384642</v>
      </c>
    </row>
    <row r="187" spans="2:3" x14ac:dyDescent="0.25">
      <c r="B187" s="28">
        <f t="shared" si="5"/>
        <v>2.9839999999999796</v>
      </c>
      <c r="C187" s="28">
        <f t="shared" si="4"/>
        <v>4.3821304967477017</v>
      </c>
    </row>
    <row r="188" spans="2:3" x14ac:dyDescent="0.25">
      <c r="B188" s="28">
        <f t="shared" si="5"/>
        <v>2.9939999999999793</v>
      </c>
      <c r="C188" s="28">
        <f t="shared" si="4"/>
        <v>4.4564349955671423</v>
      </c>
    </row>
    <row r="189" spans="2:3" x14ac:dyDescent="0.25">
      <c r="B189" s="28">
        <f t="shared" si="5"/>
        <v>3.0039999999999791</v>
      </c>
      <c r="C189" s="28">
        <f t="shared" si="4"/>
        <v>4.5305515751346439</v>
      </c>
    </row>
    <row r="190" spans="2:3" x14ac:dyDescent="0.25">
      <c r="B190" s="28">
        <f t="shared" si="5"/>
        <v>3.0139999999999789</v>
      </c>
      <c r="C190" s="28">
        <f t="shared" si="4"/>
        <v>4.6044838196989568</v>
      </c>
    </row>
    <row r="191" spans="2:3" x14ac:dyDescent="0.25">
      <c r="B191" s="28">
        <f t="shared" si="5"/>
        <v>3.0239999999999787</v>
      </c>
      <c r="C191" s="28">
        <f t="shared" si="4"/>
        <v>4.6782352671603409</v>
      </c>
    </row>
    <row r="192" spans="2:3" x14ac:dyDescent="0.25">
      <c r="B192" s="28">
        <f t="shared" si="5"/>
        <v>3.0339999999999785</v>
      </c>
      <c r="C192" s="28">
        <f t="shared" si="4"/>
        <v>4.7518094102794057</v>
      </c>
    </row>
    <row r="193" spans="2:3" x14ac:dyDescent="0.25">
      <c r="B193" s="28">
        <f t="shared" si="5"/>
        <v>3.0439999999999783</v>
      </c>
      <c r="C193" s="28">
        <f t="shared" si="4"/>
        <v>4.8252096978552377</v>
      </c>
    </row>
    <row r="194" spans="2:3" x14ac:dyDescent="0.25">
      <c r="B194" s="28">
        <f t="shared" si="5"/>
        <v>3.0539999999999781</v>
      </c>
      <c r="C194" s="28">
        <f t="shared" si="4"/>
        <v>4.8984395358739157</v>
      </c>
    </row>
    <row r="195" spans="2:3" x14ac:dyDescent="0.25">
      <c r="B195" s="28">
        <f t="shared" si="5"/>
        <v>3.0639999999999779</v>
      </c>
      <c r="C195" s="28">
        <f t="shared" si="4"/>
        <v>4.9715022886284377</v>
      </c>
    </row>
    <row r="196" spans="2:3" x14ac:dyDescent="0.25">
      <c r="B196" s="28">
        <f t="shared" si="5"/>
        <v>3.0739999999999776</v>
      </c>
      <c r="C196" s="28">
        <f t="shared" si="4"/>
        <v>5.0444012798110274</v>
      </c>
    </row>
    <row r="197" spans="2:3" x14ac:dyDescent="0.25">
      <c r="B197" s="28">
        <f t="shared" si="5"/>
        <v>3.0839999999999774</v>
      </c>
      <c r="C197" s="28">
        <f t="shared" si="4"/>
        <v>5.1171397935788105</v>
      </c>
    </row>
    <row r="198" spans="2:3" x14ac:dyDescent="0.25">
      <c r="B198" s="28">
        <f t="shared" si="5"/>
        <v>3.0939999999999772</v>
      </c>
      <c r="C198" s="28">
        <f t="shared" si="4"/>
        <v>5.1897210755937451</v>
      </c>
    </row>
    <row r="199" spans="2:3" x14ac:dyDescent="0.25">
      <c r="B199" s="28">
        <f t="shared" si="5"/>
        <v>3.103999999999977</v>
      </c>
      <c r="C199" s="28">
        <f t="shared" si="4"/>
        <v>5.2621483340377111</v>
      </c>
    </row>
    <row r="200" spans="2:3" x14ac:dyDescent="0.25">
      <c r="B200" s="28">
        <f t="shared" si="5"/>
        <v>3.1139999999999768</v>
      </c>
      <c r="C200" s="28">
        <f t="shared" si="4"/>
        <v>5.3344247406036178</v>
      </c>
    </row>
    <row r="201" spans="2:3" x14ac:dyDescent="0.25">
      <c r="B201" s="28">
        <f t="shared" si="5"/>
        <v>3.1239999999999766</v>
      </c>
      <c r="C201" s="28">
        <f t="shared" si="4"/>
        <v>5.4065534314633314</v>
      </c>
    </row>
    <row r="202" spans="2:3" x14ac:dyDescent="0.25">
      <c r="B202" s="28">
        <f t="shared" si="5"/>
        <v>3.1339999999999764</v>
      </c>
      <c r="C202" s="28">
        <f t="shared" si="4"/>
        <v>5.4785375082132415</v>
      </c>
    </row>
    <row r="203" spans="2:3" x14ac:dyDescent="0.25">
      <c r="B203" s="28">
        <f t="shared" si="5"/>
        <v>3.1439999999999761</v>
      </c>
      <c r="C203" s="28">
        <f t="shared" si="4"/>
        <v>5.5503800387982167</v>
      </c>
    </row>
    <row r="204" spans="2:3" x14ac:dyDescent="0.25">
      <c r="B204" s="28">
        <f t="shared" si="5"/>
        <v>3.1539999999999759</v>
      </c>
      <c r="C204" s="28">
        <f t="shared" si="4"/>
        <v>5.6220840584146954</v>
      </c>
    </row>
    <row r="205" spans="2:3" x14ac:dyDescent="0.25">
      <c r="B205" s="28">
        <f t="shared" si="5"/>
        <v>3.1639999999999757</v>
      </c>
      <c r="C205" s="28">
        <f t="shared" ref="C205:C268" si="6">$C$10*LN((B205-$C$5)/($C$5+$C$6-B205))+$C$9</f>
        <v>5.69365257039364</v>
      </c>
    </row>
    <row r="206" spans="2:3" x14ac:dyDescent="0.25">
      <c r="B206" s="28">
        <f t="shared" si="5"/>
        <v>3.1739999999999755</v>
      </c>
      <c r="C206" s="28">
        <f t="shared" si="6"/>
        <v>5.7650885470640141</v>
      </c>
    </row>
    <row r="207" spans="2:3" x14ac:dyDescent="0.25">
      <c r="B207" s="28">
        <f t="shared" ref="B207:B270" si="7">B206+0.01</f>
        <v>3.1839999999999753</v>
      </c>
      <c r="C207" s="28">
        <f t="shared" si="6"/>
        <v>5.8363949305974732</v>
      </c>
    </row>
    <row r="208" spans="2:3" x14ac:dyDescent="0.25">
      <c r="B208" s="28">
        <f t="shared" si="7"/>
        <v>3.1939999999999751</v>
      </c>
      <c r="C208" s="28">
        <f t="shared" si="6"/>
        <v>5.9075746338349235</v>
      </c>
    </row>
    <row r="209" spans="2:3" x14ac:dyDescent="0.25">
      <c r="B209" s="28">
        <f t="shared" si="7"/>
        <v>3.2039999999999749</v>
      </c>
      <c r="C209" s="28">
        <f t="shared" si="6"/>
        <v>5.9786305410955398</v>
      </c>
    </row>
    <row r="210" spans="2:3" x14ac:dyDescent="0.25">
      <c r="B210" s="28">
        <f t="shared" si="7"/>
        <v>3.2139999999999747</v>
      </c>
      <c r="C210" s="28">
        <f t="shared" si="6"/>
        <v>6.0495655089688727</v>
      </c>
    </row>
    <row r="211" spans="2:3" x14ac:dyDescent="0.25">
      <c r="B211" s="28">
        <f t="shared" si="7"/>
        <v>3.2239999999999744</v>
      </c>
      <c r="C211" s="28">
        <f t="shared" si="6"/>
        <v>6.1203823670906141</v>
      </c>
    </row>
    <row r="212" spans="2:3" x14ac:dyDescent="0.25">
      <c r="B212" s="28">
        <f t="shared" si="7"/>
        <v>3.2339999999999742</v>
      </c>
      <c r="C212" s="28">
        <f t="shared" si="6"/>
        <v>6.1910839189026046</v>
      </c>
    </row>
    <row r="213" spans="2:3" x14ac:dyDescent="0.25">
      <c r="B213" s="28">
        <f t="shared" si="7"/>
        <v>3.243999999999974</v>
      </c>
      <c r="C213" s="28">
        <f t="shared" si="6"/>
        <v>6.2616729423975936</v>
      </c>
    </row>
    <row r="214" spans="2:3" x14ac:dyDescent="0.25">
      <c r="B214" s="28">
        <f t="shared" si="7"/>
        <v>3.2539999999999738</v>
      </c>
      <c r="C214" s="28">
        <f t="shared" si="6"/>
        <v>6.3321521908493263</v>
      </c>
    </row>
    <row r="215" spans="2:3" x14ac:dyDescent="0.25">
      <c r="B215" s="28">
        <f t="shared" si="7"/>
        <v>3.2639999999999736</v>
      </c>
      <c r="C215" s="28">
        <f t="shared" si="6"/>
        <v>6.4025243935284379</v>
      </c>
    </row>
    <row r="216" spans="2:3" x14ac:dyDescent="0.25">
      <c r="B216" s="28">
        <f t="shared" si="7"/>
        <v>3.2739999999999734</v>
      </c>
      <c r="C216" s="28">
        <f t="shared" si="6"/>
        <v>6.4727922564046612</v>
      </c>
    </row>
    <row r="217" spans="2:3" x14ac:dyDescent="0.25">
      <c r="B217" s="28">
        <f t="shared" si="7"/>
        <v>3.2839999999999732</v>
      </c>
      <c r="C217" s="28">
        <f t="shared" si="6"/>
        <v>6.5429584628358439</v>
      </c>
    </row>
    <row r="218" spans="2:3" x14ac:dyDescent="0.25">
      <c r="B218" s="28">
        <f t="shared" si="7"/>
        <v>3.2939999999999729</v>
      </c>
      <c r="C218" s="28">
        <f t="shared" si="6"/>
        <v>6.6130256742442102</v>
      </c>
    </row>
    <row r="219" spans="2:3" x14ac:dyDescent="0.25">
      <c r="B219" s="28">
        <f t="shared" si="7"/>
        <v>3.3039999999999727</v>
      </c>
      <c r="C219" s="28">
        <f t="shared" si="6"/>
        <v>6.6829965307803665</v>
      </c>
    </row>
    <row r="220" spans="2:3" x14ac:dyDescent="0.25">
      <c r="B220" s="28">
        <f t="shared" si="7"/>
        <v>3.3139999999999725</v>
      </c>
      <c r="C220" s="28">
        <f t="shared" si="6"/>
        <v>6.7528736519754471</v>
      </c>
    </row>
    <row r="221" spans="2:3" x14ac:dyDescent="0.25">
      <c r="B221" s="28">
        <f t="shared" si="7"/>
        <v>3.3239999999999723</v>
      </c>
      <c r="C221" s="28">
        <f t="shared" si="6"/>
        <v>6.8226596373818555</v>
      </c>
    </row>
    <row r="222" spans="2:3" x14ac:dyDescent="0.25">
      <c r="B222" s="28">
        <f t="shared" si="7"/>
        <v>3.3339999999999721</v>
      </c>
      <c r="C222" s="28">
        <f t="shared" si="6"/>
        <v>6.8923570672030081</v>
      </c>
    </row>
    <row r="223" spans="2:3" x14ac:dyDescent="0.25">
      <c r="B223" s="28">
        <f t="shared" si="7"/>
        <v>3.3439999999999719</v>
      </c>
      <c r="C223" s="28">
        <f t="shared" si="6"/>
        <v>6.9619685029124891</v>
      </c>
    </row>
    <row r="224" spans="2:3" x14ac:dyDescent="0.25">
      <c r="B224" s="28">
        <f t="shared" si="7"/>
        <v>3.3539999999999717</v>
      </c>
      <c r="C224" s="28">
        <f t="shared" si="6"/>
        <v>7.0314964878629951</v>
      </c>
    </row>
    <row r="225" spans="2:3" x14ac:dyDescent="0.25">
      <c r="B225" s="28">
        <f t="shared" si="7"/>
        <v>3.3639999999999715</v>
      </c>
      <c r="C225" s="28">
        <f t="shared" si="6"/>
        <v>7.1009435478854774</v>
      </c>
    </row>
    <row r="226" spans="2:3" x14ac:dyDescent="0.25">
      <c r="B226" s="28">
        <f t="shared" si="7"/>
        <v>3.3739999999999712</v>
      </c>
      <c r="C226" s="28">
        <f t="shared" si="6"/>
        <v>7.1703121918788248</v>
      </c>
    </row>
    <row r="227" spans="2:3" x14ac:dyDescent="0.25">
      <c r="B227" s="28">
        <f t="shared" si="7"/>
        <v>3.383999999999971</v>
      </c>
      <c r="C227" s="28">
        <f t="shared" si="6"/>
        <v>7.2396049123904707</v>
      </c>
    </row>
    <row r="228" spans="2:3" x14ac:dyDescent="0.25">
      <c r="B228" s="28">
        <f t="shared" si="7"/>
        <v>3.3939999999999708</v>
      </c>
      <c r="C228" s="28">
        <f t="shared" si="6"/>
        <v>7.3088241861882697</v>
      </c>
    </row>
    <row r="229" spans="2:3" x14ac:dyDescent="0.25">
      <c r="B229" s="28">
        <f t="shared" si="7"/>
        <v>3.4039999999999706</v>
      </c>
      <c r="C229" s="28">
        <f t="shared" si="6"/>
        <v>7.3779724748239923</v>
      </c>
    </row>
    <row r="230" spans="2:3" x14ac:dyDescent="0.25">
      <c r="B230" s="28">
        <f t="shared" si="7"/>
        <v>3.4139999999999704</v>
      </c>
      <c r="C230" s="28">
        <f t="shared" si="6"/>
        <v>7.447052225188755</v>
      </c>
    </row>
    <row r="231" spans="2:3" x14ac:dyDescent="0.25">
      <c r="B231" s="28">
        <f t="shared" si="7"/>
        <v>3.4239999999999702</v>
      </c>
      <c r="C231" s="28">
        <f t="shared" si="6"/>
        <v>7.5160658700607508</v>
      </c>
    </row>
    <row r="232" spans="2:3" x14ac:dyDescent="0.25">
      <c r="B232" s="28">
        <f t="shared" si="7"/>
        <v>3.43399999999997</v>
      </c>
      <c r="C232" s="28">
        <f t="shared" si="6"/>
        <v>7.5850158286455596</v>
      </c>
    </row>
    <row r="233" spans="2:3" x14ac:dyDescent="0.25">
      <c r="B233" s="28">
        <f t="shared" si="7"/>
        <v>3.4439999999999698</v>
      </c>
      <c r="C233" s="28">
        <f t="shared" si="6"/>
        <v>7.6539045071093703</v>
      </c>
    </row>
    <row r="234" spans="2:3" x14ac:dyDescent="0.25">
      <c r="B234" s="28">
        <f t="shared" si="7"/>
        <v>3.4539999999999695</v>
      </c>
      <c r="C234" s="28">
        <f t="shared" si="6"/>
        <v>7.722734299105424</v>
      </c>
    </row>
    <row r="235" spans="2:3" x14ac:dyDescent="0.25">
      <c r="B235" s="28">
        <f t="shared" si="7"/>
        <v>3.4639999999999693</v>
      </c>
      <c r="C235" s="28">
        <f t="shared" si="6"/>
        <v>7.7915075862939762</v>
      </c>
    </row>
    <row r="236" spans="2:3" x14ac:dyDescent="0.25">
      <c r="B236" s="28">
        <f t="shared" si="7"/>
        <v>3.4739999999999691</v>
      </c>
      <c r="C236" s="28">
        <f t="shared" si="6"/>
        <v>7.8602267388560447</v>
      </c>
    </row>
    <row r="237" spans="2:3" x14ac:dyDescent="0.25">
      <c r="B237" s="28">
        <f t="shared" si="7"/>
        <v>3.4839999999999689</v>
      </c>
      <c r="C237" s="28">
        <f t="shared" si="6"/>
        <v>7.9288941160012714</v>
      </c>
    </row>
    <row r="238" spans="2:3" x14ac:dyDescent="0.25">
      <c r="B238" s="28">
        <f t="shared" si="7"/>
        <v>3.4939999999999687</v>
      </c>
      <c r="C238" s="28">
        <f t="shared" si="6"/>
        <v>7.9975120664701507</v>
      </c>
    </row>
    <row r="239" spans="2:3" x14ac:dyDescent="0.25">
      <c r="B239" s="28">
        <f t="shared" si="7"/>
        <v>3.5039999999999685</v>
      </c>
      <c r="C239" s="28">
        <f t="shared" si="6"/>
        <v>8.0660829290309017</v>
      </c>
    </row>
    <row r="240" spans="2:3" x14ac:dyDescent="0.25">
      <c r="B240" s="28">
        <f t="shared" si="7"/>
        <v>3.5139999999999683</v>
      </c>
      <c r="C240" s="28">
        <f t="shared" si="6"/>
        <v>8.134609032971257</v>
      </c>
    </row>
    <row r="241" spans="2:3" x14ac:dyDescent="0.25">
      <c r="B241" s="28">
        <f t="shared" si="7"/>
        <v>3.523999999999968</v>
      </c>
      <c r="C241" s="28">
        <f t="shared" si="6"/>
        <v>8.2030926985854542</v>
      </c>
    </row>
    <row r="242" spans="2:3" x14ac:dyDescent="0.25">
      <c r="B242" s="28">
        <f t="shared" si="7"/>
        <v>3.5339999999999678</v>
      </c>
      <c r="C242" s="28">
        <f t="shared" si="6"/>
        <v>8.2715362376566404</v>
      </c>
    </row>
    <row r="243" spans="2:3" x14ac:dyDescent="0.25">
      <c r="B243" s="28">
        <f t="shared" si="7"/>
        <v>3.5439999999999676</v>
      </c>
      <c r="C243" s="28">
        <f t="shared" si="6"/>
        <v>8.3399419539350017</v>
      </c>
    </row>
    <row r="244" spans="2:3" x14ac:dyDescent="0.25">
      <c r="B244" s="28">
        <f t="shared" si="7"/>
        <v>3.5539999999999674</v>
      </c>
      <c r="C244" s="28">
        <f t="shared" si="6"/>
        <v>8.408312143611834</v>
      </c>
    </row>
    <row r="245" spans="2:3" x14ac:dyDescent="0.25">
      <c r="B245" s="28">
        <f t="shared" si="7"/>
        <v>3.5639999999999672</v>
      </c>
      <c r="C245" s="28">
        <f t="shared" si="6"/>
        <v>8.4766490957898188</v>
      </c>
    </row>
    <row r="246" spans="2:3" x14ac:dyDescent="0.25">
      <c r="B246" s="28">
        <f t="shared" si="7"/>
        <v>3.573999999999967</v>
      </c>
      <c r="C246" s="28">
        <f t="shared" si="6"/>
        <v>8.5449550929497295</v>
      </c>
    </row>
    <row r="247" spans="2:3" x14ac:dyDescent="0.25">
      <c r="B247" s="28">
        <f t="shared" si="7"/>
        <v>3.5839999999999668</v>
      </c>
      <c r="C247" s="28">
        <f t="shared" si="6"/>
        <v>8.6132324114138488</v>
      </c>
    </row>
    <row r="248" spans="2:3" x14ac:dyDescent="0.25">
      <c r="B248" s="28">
        <f t="shared" si="7"/>
        <v>3.5939999999999666</v>
      </c>
      <c r="C248" s="28">
        <f t="shared" si="6"/>
        <v>8.6814833218062848</v>
      </c>
    </row>
    <row r="249" spans="2:3" x14ac:dyDescent="0.25">
      <c r="B249" s="28">
        <f t="shared" si="7"/>
        <v>3.6039999999999663</v>
      </c>
      <c r="C249" s="28">
        <f t="shared" si="6"/>
        <v>8.7497100895104651</v>
      </c>
    </row>
    <row r="250" spans="2:3" x14ac:dyDescent="0.25">
      <c r="B250" s="28">
        <f t="shared" si="7"/>
        <v>3.6139999999999661</v>
      </c>
      <c r="C250" s="28">
        <f t="shared" si="6"/>
        <v>8.8179149751240118</v>
      </c>
    </row>
    <row r="251" spans="2:3" x14ac:dyDescent="0.25">
      <c r="B251" s="28">
        <f t="shared" si="7"/>
        <v>3.6239999999999659</v>
      </c>
      <c r="C251" s="28">
        <f t="shared" si="6"/>
        <v>8.8861002349112379</v>
      </c>
    </row>
    <row r="252" spans="2:3" x14ac:dyDescent="0.25">
      <c r="B252" s="28">
        <f t="shared" si="7"/>
        <v>3.6339999999999657</v>
      </c>
      <c r="C252" s="28">
        <f t="shared" si="6"/>
        <v>8.9542681212535058</v>
      </c>
    </row>
    <row r="253" spans="2:3" x14ac:dyDescent="0.25">
      <c r="B253" s="28">
        <f t="shared" si="7"/>
        <v>3.6439999999999655</v>
      </c>
      <c r="C253" s="28">
        <f t="shared" si="6"/>
        <v>9.0224208830976504</v>
      </c>
    </row>
    <row r="254" spans="2:3" x14ac:dyDescent="0.25">
      <c r="B254" s="28">
        <f t="shared" si="7"/>
        <v>3.6539999999999653</v>
      </c>
      <c r="C254" s="28">
        <f t="shared" si="6"/>
        <v>9.0905607664027048</v>
      </c>
    </row>
    <row r="255" spans="2:3" x14ac:dyDescent="0.25">
      <c r="B255" s="28">
        <f t="shared" si="7"/>
        <v>3.6639999999999651</v>
      </c>
      <c r="C255" s="28">
        <f t="shared" si="6"/>
        <v>9.1586900145851509</v>
      </c>
    </row>
    <row r="256" spans="2:3" x14ac:dyDescent="0.25">
      <c r="B256" s="28">
        <f t="shared" si="7"/>
        <v>3.6739999999999648</v>
      </c>
      <c r="C256" s="28">
        <f t="shared" si="6"/>
        <v>9.2268108689629127</v>
      </c>
    </row>
    <row r="257" spans="2:3" x14ac:dyDescent="0.25">
      <c r="B257" s="28">
        <f t="shared" si="7"/>
        <v>3.6839999999999646</v>
      </c>
      <c r="C257" s="28">
        <f t="shared" si="6"/>
        <v>9.2949255691983179</v>
      </c>
    </row>
    <row r="258" spans="2:3" x14ac:dyDescent="0.25">
      <c r="B258" s="28">
        <f t="shared" si="7"/>
        <v>3.6939999999999644</v>
      </c>
      <c r="C258" s="28">
        <f t="shared" si="6"/>
        <v>9.363036353740231</v>
      </c>
    </row>
    <row r="259" spans="2:3" x14ac:dyDescent="0.25">
      <c r="B259" s="28">
        <f t="shared" si="7"/>
        <v>3.7039999999999642</v>
      </c>
      <c r="C259" s="28">
        <f t="shared" si="6"/>
        <v>9.4311454602656077</v>
      </c>
    </row>
    <row r="260" spans="2:3" x14ac:dyDescent="0.25">
      <c r="B260" s="28">
        <f t="shared" si="7"/>
        <v>3.713999999999964</v>
      </c>
      <c r="C260" s="28">
        <f t="shared" si="6"/>
        <v>9.4992551261206408</v>
      </c>
    </row>
    <row r="261" spans="2:3" x14ac:dyDescent="0.25">
      <c r="B261" s="28">
        <f t="shared" si="7"/>
        <v>3.7239999999999638</v>
      </c>
      <c r="C261" s="28">
        <f t="shared" si="6"/>
        <v>9.5673675887617797</v>
      </c>
    </row>
    <row r="262" spans="2:3" x14ac:dyDescent="0.25">
      <c r="B262" s="28">
        <f t="shared" si="7"/>
        <v>3.7339999999999636</v>
      </c>
      <c r="C262" s="28">
        <f t="shared" si="6"/>
        <v>9.635485086196768</v>
      </c>
    </row>
    <row r="263" spans="2:3" x14ac:dyDescent="0.25">
      <c r="B263" s="28">
        <f t="shared" si="7"/>
        <v>3.7439999999999634</v>
      </c>
      <c r="C263" s="28">
        <f t="shared" si="6"/>
        <v>9.7036098574259775</v>
      </c>
    </row>
    <row r="264" spans="2:3" x14ac:dyDescent="0.25">
      <c r="B264" s="28">
        <f t="shared" si="7"/>
        <v>3.7539999999999631</v>
      </c>
      <c r="C264" s="28">
        <f t="shared" si="6"/>
        <v>9.7717441428842182</v>
      </c>
    </row>
    <row r="265" spans="2:3" x14ac:dyDescent="0.25">
      <c r="B265" s="28">
        <f t="shared" si="7"/>
        <v>3.7639999999999629</v>
      </c>
      <c r="C265" s="28">
        <f t="shared" si="6"/>
        <v>9.8398901848832701</v>
      </c>
    </row>
    <row r="266" spans="2:3" x14ac:dyDescent="0.25">
      <c r="B266" s="28">
        <f t="shared" si="7"/>
        <v>3.7739999999999627</v>
      </c>
      <c r="C266" s="28">
        <f t="shared" si="6"/>
        <v>9.9080502280553109</v>
      </c>
    </row>
    <row r="267" spans="2:3" x14ac:dyDescent="0.25">
      <c r="B267" s="28">
        <f t="shared" si="7"/>
        <v>3.7839999999999625</v>
      </c>
      <c r="C267" s="28">
        <f t="shared" si="6"/>
        <v>9.9762265197975335</v>
      </c>
    </row>
    <row r="268" spans="2:3" x14ac:dyDescent="0.25">
      <c r="B268" s="28">
        <f t="shared" si="7"/>
        <v>3.7939999999999623</v>
      </c>
      <c r="C268" s="28">
        <f t="shared" si="6"/>
        <v>10.044421310718095</v>
      </c>
    </row>
    <row r="269" spans="2:3" x14ac:dyDescent="0.25">
      <c r="B269" s="28">
        <f t="shared" si="7"/>
        <v>3.8039999999999621</v>
      </c>
      <c r="C269" s="28">
        <f t="shared" ref="C269:C332" si="8">$C$10*LN((B269-$C$5)/($C$5+$C$6-B269))+$C$9</f>
        <v>10.112636855083668</v>
      </c>
    </row>
    <row r="270" spans="2:3" x14ac:dyDescent="0.25">
      <c r="B270" s="28">
        <f t="shared" si="7"/>
        <v>3.8139999999999619</v>
      </c>
      <c r="C270" s="28">
        <f t="shared" si="8"/>
        <v>10.180875411268792</v>
      </c>
    </row>
    <row r="271" spans="2:3" x14ac:dyDescent="0.25">
      <c r="B271" s="28">
        <f t="shared" ref="B271:B334" si="9">B270+0.01</f>
        <v>3.8239999999999617</v>
      </c>
      <c r="C271" s="28">
        <f t="shared" si="8"/>
        <v>10.24913924220729</v>
      </c>
    </row>
    <row r="272" spans="2:3" x14ac:dyDescent="0.25">
      <c r="B272" s="28">
        <f t="shared" si="9"/>
        <v>3.8339999999999614</v>
      </c>
      <c r="C272" s="28">
        <f t="shared" si="8"/>
        <v>10.317430615845909</v>
      </c>
    </row>
    <row r="273" spans="2:3" x14ac:dyDescent="0.25">
      <c r="B273" s="28">
        <f t="shared" si="9"/>
        <v>3.8439999999999612</v>
      </c>
      <c r="C273" s="28">
        <f t="shared" si="8"/>
        <v>10.38575180560049</v>
      </c>
    </row>
    <row r="274" spans="2:3" x14ac:dyDescent="0.25">
      <c r="B274" s="28">
        <f t="shared" si="9"/>
        <v>3.853999999999961</v>
      </c>
      <c r="C274" s="28">
        <f t="shared" si="8"/>
        <v>10.45410509081483</v>
      </c>
    </row>
    <row r="275" spans="2:3" x14ac:dyDescent="0.25">
      <c r="B275" s="28">
        <f t="shared" si="9"/>
        <v>3.8639999999999608</v>
      </c>
      <c r="C275" s="28">
        <f t="shared" si="8"/>
        <v>10.522492757222533</v>
      </c>
    </row>
    <row r="276" spans="2:3" x14ac:dyDescent="0.25">
      <c r="B276" s="28">
        <f t="shared" si="9"/>
        <v>3.8739999999999606</v>
      </c>
      <c r="C276" s="28">
        <f t="shared" si="8"/>
        <v>10.59091709741203</v>
      </c>
    </row>
    <row r="277" spans="2:3" x14ac:dyDescent="0.25">
      <c r="B277" s="28">
        <f t="shared" si="9"/>
        <v>3.8839999999999604</v>
      </c>
      <c r="C277" s="28">
        <f t="shared" si="8"/>
        <v>10.659380411295045</v>
      </c>
    </row>
    <row r="278" spans="2:3" x14ac:dyDescent="0.25">
      <c r="B278" s="28">
        <f t="shared" si="9"/>
        <v>3.8939999999999602</v>
      </c>
      <c r="C278" s="28">
        <f t="shared" si="8"/>
        <v>10.72788500657874</v>
      </c>
    </row>
    <row r="279" spans="2:3" x14ac:dyDescent="0.25">
      <c r="B279" s="28">
        <f t="shared" si="9"/>
        <v>3.9039999999999599</v>
      </c>
      <c r="C279" s="28">
        <f t="shared" si="8"/>
        <v>10.796433199241777</v>
      </c>
    </row>
    <row r="280" spans="2:3" x14ac:dyDescent="0.25">
      <c r="B280" s="28">
        <f t="shared" si="9"/>
        <v>3.9139999999999597</v>
      </c>
      <c r="C280" s="28">
        <f t="shared" si="8"/>
        <v>10.865027314014565</v>
      </c>
    </row>
    <row r="281" spans="2:3" x14ac:dyDescent="0.25">
      <c r="B281" s="28">
        <f t="shared" si="9"/>
        <v>3.9239999999999595</v>
      </c>
      <c r="C281" s="28">
        <f t="shared" si="8"/>
        <v>10.933669684863906</v>
      </c>
    </row>
    <row r="282" spans="2:3" x14ac:dyDescent="0.25">
      <c r="B282" s="28">
        <f t="shared" si="9"/>
        <v>3.9339999999999593</v>
      </c>
      <c r="C282" s="28">
        <f t="shared" si="8"/>
        <v>11.002362655482379</v>
      </c>
    </row>
    <row r="283" spans="2:3" x14ac:dyDescent="0.25">
      <c r="B283" s="28">
        <f t="shared" si="9"/>
        <v>3.9439999999999591</v>
      </c>
      <c r="C283" s="28">
        <f t="shared" si="8"/>
        <v>11.071108579782607</v>
      </c>
    </row>
    <row r="284" spans="2:3" x14ac:dyDescent="0.25">
      <c r="B284" s="28">
        <f t="shared" si="9"/>
        <v>3.9539999999999589</v>
      </c>
      <c r="C284" s="28">
        <f t="shared" si="8"/>
        <v>11.139909822396801</v>
      </c>
    </row>
    <row r="285" spans="2:3" x14ac:dyDescent="0.25">
      <c r="B285" s="28">
        <f t="shared" si="9"/>
        <v>3.9639999999999587</v>
      </c>
      <c r="C285" s="28">
        <f t="shared" si="8"/>
        <v>11.208768759181751</v>
      </c>
    </row>
    <row r="286" spans="2:3" x14ac:dyDescent="0.25">
      <c r="B286" s="28">
        <f t="shared" si="9"/>
        <v>3.9739999999999585</v>
      </c>
      <c r="C286" s="28">
        <f t="shared" si="8"/>
        <v>11.277687777729607</v>
      </c>
    </row>
    <row r="287" spans="2:3" x14ac:dyDescent="0.25">
      <c r="B287" s="28">
        <f t="shared" si="9"/>
        <v>3.9839999999999582</v>
      </c>
      <c r="C287" s="28">
        <f t="shared" si="8"/>
        <v>11.34666927788469</v>
      </c>
    </row>
    <row r="288" spans="2:3" x14ac:dyDescent="0.25">
      <c r="B288" s="28">
        <f t="shared" si="9"/>
        <v>3.993999999999958</v>
      </c>
      <c r="C288" s="28">
        <f t="shared" si="8"/>
        <v>11.415715672266662</v>
      </c>
    </row>
    <row r="289" spans="2:3" x14ac:dyDescent="0.25">
      <c r="B289" s="28">
        <f t="shared" si="9"/>
        <v>4.0039999999999578</v>
      </c>
      <c r="C289" s="28">
        <f t="shared" si="8"/>
        <v>11.484829386800321</v>
      </c>
    </row>
    <row r="290" spans="2:3" x14ac:dyDescent="0.25">
      <c r="B290" s="28">
        <f t="shared" si="9"/>
        <v>4.0139999999999576</v>
      </c>
      <c r="C290" s="28">
        <f t="shared" si="8"/>
        <v>11.554012861252327</v>
      </c>
    </row>
    <row r="291" spans="2:3" x14ac:dyDescent="0.25">
      <c r="B291" s="28">
        <f t="shared" si="9"/>
        <v>4.0239999999999574</v>
      </c>
      <c r="C291" s="28">
        <f t="shared" si="8"/>
        <v>11.623268549775183</v>
      </c>
    </row>
    <row r="292" spans="2:3" x14ac:dyDescent="0.25">
      <c r="B292" s="28">
        <f t="shared" si="9"/>
        <v>4.0339999999999572</v>
      </c>
      <c r="C292" s="28">
        <f t="shared" si="8"/>
        <v>11.692598921458778</v>
      </c>
    </row>
    <row r="293" spans="2:3" x14ac:dyDescent="0.25">
      <c r="B293" s="28">
        <f t="shared" si="9"/>
        <v>4.043999999999957</v>
      </c>
      <c r="C293" s="28">
        <f t="shared" si="8"/>
        <v>11.762006460889801</v>
      </c>
    </row>
    <row r="294" spans="2:3" x14ac:dyDescent="0.25">
      <c r="B294" s="28">
        <f t="shared" si="9"/>
        <v>4.0539999999999567</v>
      </c>
      <c r="C294" s="28">
        <f t="shared" si="8"/>
        <v>11.831493668719393</v>
      </c>
    </row>
    <row r="295" spans="2:3" x14ac:dyDescent="0.25">
      <c r="B295" s="28">
        <f t="shared" si="9"/>
        <v>4.0639999999999565</v>
      </c>
      <c r="C295" s="28">
        <f t="shared" si="8"/>
        <v>11.901063062239338</v>
      </c>
    </row>
    <row r="296" spans="2:3" x14ac:dyDescent="0.25">
      <c r="B296" s="28">
        <f t="shared" si="9"/>
        <v>4.0739999999999563</v>
      </c>
      <c r="C296" s="28">
        <f t="shared" si="8"/>
        <v>11.970717175967165</v>
      </c>
    </row>
    <row r="297" spans="2:3" x14ac:dyDescent="0.25">
      <c r="B297" s="28">
        <f t="shared" si="9"/>
        <v>4.0839999999999561</v>
      </c>
      <c r="C297" s="28">
        <f t="shared" si="8"/>
        <v>12.040458562240524</v>
      </c>
    </row>
    <row r="298" spans="2:3" x14ac:dyDescent="0.25">
      <c r="B298" s="28">
        <f t="shared" si="9"/>
        <v>4.0939999999999559</v>
      </c>
      <c r="C298" s="28">
        <f t="shared" si="8"/>
        <v>12.110289791821161</v>
      </c>
    </row>
    <row r="299" spans="2:3" x14ac:dyDescent="0.25">
      <c r="B299" s="28">
        <f t="shared" si="9"/>
        <v>4.1039999999999557</v>
      </c>
      <c r="C299" s="28">
        <f t="shared" si="8"/>
        <v>12.180213454508944</v>
      </c>
    </row>
    <row r="300" spans="2:3" x14ac:dyDescent="0.25">
      <c r="B300" s="28">
        <f t="shared" si="9"/>
        <v>4.1139999999999555</v>
      </c>
      <c r="C300" s="28">
        <f t="shared" si="8"/>
        <v>12.250232159766245</v>
      </c>
    </row>
    <row r="301" spans="2:3" x14ac:dyDescent="0.25">
      <c r="B301" s="28">
        <f t="shared" si="9"/>
        <v>4.1239999999999553</v>
      </c>
      <c r="C301" s="28">
        <f t="shared" si="8"/>
        <v>12.320348537353139</v>
      </c>
    </row>
    <row r="302" spans="2:3" x14ac:dyDescent="0.25">
      <c r="B302" s="28">
        <f t="shared" si="9"/>
        <v>4.133999999999955</v>
      </c>
      <c r="C302" s="28">
        <f t="shared" si="8"/>
        <v>12.390565237973791</v>
      </c>
    </row>
    <row r="303" spans="2:3" x14ac:dyDescent="0.25">
      <c r="B303" s="28">
        <f t="shared" si="9"/>
        <v>4.1439999999999548</v>
      </c>
      <c r="C303" s="28">
        <f t="shared" si="8"/>
        <v>12.46088493393448</v>
      </c>
    </row>
    <row r="304" spans="2:3" x14ac:dyDescent="0.25">
      <c r="B304" s="28">
        <f t="shared" si="9"/>
        <v>4.1539999999999546</v>
      </c>
      <c r="C304" s="28">
        <f t="shared" si="8"/>
        <v>12.531310319813679</v>
      </c>
    </row>
    <row r="305" spans="2:3" x14ac:dyDescent="0.25">
      <c r="B305" s="28">
        <f t="shared" si="9"/>
        <v>4.1639999999999544</v>
      </c>
      <c r="C305" s="28">
        <f t="shared" si="8"/>
        <v>12.601844113144633</v>
      </c>
    </row>
    <row r="306" spans="2:3" x14ac:dyDescent="0.25">
      <c r="B306" s="28">
        <f t="shared" si="9"/>
        <v>4.1739999999999542</v>
      </c>
      <c r="C306" s="28">
        <f t="shared" si="8"/>
        <v>12.672489055110908</v>
      </c>
    </row>
    <row r="307" spans="2:3" x14ac:dyDescent="0.25">
      <c r="B307" s="28">
        <f t="shared" si="9"/>
        <v>4.183999999999954</v>
      </c>
      <c r="C307" s="28">
        <f t="shared" si="8"/>
        <v>12.743247911255391</v>
      </c>
    </row>
    <row r="308" spans="2:3" x14ac:dyDescent="0.25">
      <c r="B308" s="28">
        <f t="shared" si="9"/>
        <v>4.1939999999999538</v>
      </c>
      <c r="C308" s="28">
        <f t="shared" si="8"/>
        <v>12.814123472203214</v>
      </c>
    </row>
    <row r="309" spans="2:3" x14ac:dyDescent="0.25">
      <c r="B309" s="28">
        <f t="shared" si="9"/>
        <v>4.2039999999999536</v>
      </c>
      <c r="C309" s="28">
        <f t="shared" si="8"/>
        <v>12.885118554399105</v>
      </c>
    </row>
    <row r="310" spans="2:3" x14ac:dyDescent="0.25">
      <c r="B310" s="28">
        <f t="shared" si="9"/>
        <v>4.2139999999999533</v>
      </c>
      <c r="C310" s="28">
        <f t="shared" si="8"/>
        <v>12.956236000859713</v>
      </c>
    </row>
    <row r="311" spans="2:3" x14ac:dyDescent="0.25">
      <c r="B311" s="28">
        <f t="shared" si="9"/>
        <v>4.2239999999999531</v>
      </c>
      <c r="C311" s="28">
        <f t="shared" si="8"/>
        <v>13.027478681941423</v>
      </c>
    </row>
    <row r="312" spans="2:3" x14ac:dyDescent="0.25">
      <c r="B312" s="28">
        <f t="shared" si="9"/>
        <v>4.2339999999999529</v>
      </c>
      <c r="C312" s="28">
        <f t="shared" si="8"/>
        <v>13.098849496124217</v>
      </c>
    </row>
    <row r="313" spans="2:3" x14ac:dyDescent="0.25">
      <c r="B313" s="28">
        <f t="shared" si="9"/>
        <v>4.2439999999999527</v>
      </c>
      <c r="C313" s="28">
        <f t="shared" si="8"/>
        <v>13.170351370812167</v>
      </c>
    </row>
    <row r="314" spans="2:3" x14ac:dyDescent="0.25">
      <c r="B314" s="28">
        <f t="shared" si="9"/>
        <v>4.2539999999999525</v>
      </c>
      <c r="C314" s="28">
        <f t="shared" si="8"/>
        <v>13.241987263151147</v>
      </c>
    </row>
    <row r="315" spans="2:3" x14ac:dyDescent="0.25">
      <c r="B315" s="28">
        <f t="shared" si="9"/>
        <v>4.2639999999999523</v>
      </c>
      <c r="C315" s="28">
        <f t="shared" si="8"/>
        <v>13.313760160864375</v>
      </c>
    </row>
    <row r="316" spans="2:3" x14ac:dyDescent="0.25">
      <c r="B316" s="28">
        <f t="shared" si="9"/>
        <v>4.2739999999999521</v>
      </c>
      <c r="C316" s="28">
        <f t="shared" si="8"/>
        <v>13.385673083106409</v>
      </c>
    </row>
    <row r="317" spans="2:3" x14ac:dyDescent="0.25">
      <c r="B317" s="28">
        <f t="shared" si="9"/>
        <v>4.2839999999999518</v>
      </c>
      <c r="C317" s="28">
        <f t="shared" si="8"/>
        <v>13.4577290813363</v>
      </c>
    </row>
    <row r="318" spans="2:3" x14ac:dyDescent="0.25">
      <c r="B318" s="28">
        <f t="shared" si="9"/>
        <v>4.2939999999999516</v>
      </c>
      <c r="C318" s="28">
        <f t="shared" si="8"/>
        <v>13.529931240210496</v>
      </c>
    </row>
    <row r="319" spans="2:3" x14ac:dyDescent="0.25">
      <c r="B319" s="28">
        <f t="shared" si="9"/>
        <v>4.3039999999999514</v>
      </c>
      <c r="C319" s="28">
        <f t="shared" si="8"/>
        <v>13.602282678496305</v>
      </c>
    </row>
    <row r="320" spans="2:3" x14ac:dyDescent="0.25">
      <c r="B320" s="28">
        <f t="shared" si="9"/>
        <v>4.3139999999999512</v>
      </c>
      <c r="C320" s="28">
        <f t="shared" si="8"/>
        <v>13.674786550006534</v>
      </c>
    </row>
    <row r="321" spans="2:3" x14ac:dyDescent="0.25">
      <c r="B321" s="28">
        <f t="shared" si="9"/>
        <v>4.323999999999951</v>
      </c>
      <c r="C321" s="28">
        <f t="shared" si="8"/>
        <v>13.747446044556156</v>
      </c>
    </row>
    <row r="322" spans="2:3" x14ac:dyDescent="0.25">
      <c r="B322" s="28">
        <f t="shared" si="9"/>
        <v>4.3339999999999508</v>
      </c>
      <c r="C322" s="28">
        <f t="shared" si="8"/>
        <v>13.820264388941727</v>
      </c>
    </row>
    <row r="323" spans="2:3" x14ac:dyDescent="0.25">
      <c r="B323" s="28">
        <f t="shared" si="9"/>
        <v>4.3439999999999506</v>
      </c>
      <c r="C323" s="28">
        <f t="shared" si="8"/>
        <v>13.893244847944366</v>
      </c>
    </row>
    <row r="324" spans="2:3" x14ac:dyDescent="0.25">
      <c r="B324" s="28">
        <f t="shared" si="9"/>
        <v>4.3539999999999504</v>
      </c>
      <c r="C324" s="28">
        <f t="shared" si="8"/>
        <v>13.966390725357176</v>
      </c>
    </row>
    <row r="325" spans="2:3" x14ac:dyDescent="0.25">
      <c r="B325" s="28">
        <f t="shared" si="9"/>
        <v>4.3639999999999501</v>
      </c>
      <c r="C325" s="28">
        <f t="shared" si="8"/>
        <v>14.039705365037905</v>
      </c>
    </row>
    <row r="326" spans="2:3" x14ac:dyDescent="0.25">
      <c r="B326" s="28">
        <f t="shared" si="9"/>
        <v>4.3739999999999499</v>
      </c>
      <c r="C326" s="28">
        <f t="shared" si="8"/>
        <v>14.113192151987857</v>
      </c>
    </row>
    <row r="327" spans="2:3" x14ac:dyDescent="0.25">
      <c r="B327" s="28">
        <f t="shared" si="9"/>
        <v>4.3839999999999497</v>
      </c>
      <c r="C327" s="28">
        <f t="shared" si="8"/>
        <v>14.18685451345786</v>
      </c>
    </row>
    <row r="328" spans="2:3" x14ac:dyDescent="0.25">
      <c r="B328" s="28">
        <f t="shared" si="9"/>
        <v>4.3939999999999495</v>
      </c>
      <c r="C328" s="28">
        <f t="shared" si="8"/>
        <v>14.260695920082371</v>
      </c>
    </row>
    <row r="329" spans="2:3" x14ac:dyDescent="0.25">
      <c r="B329" s="28">
        <f t="shared" si="9"/>
        <v>4.4039999999999493</v>
      </c>
      <c r="C329" s="28">
        <f t="shared" si="8"/>
        <v>14.334719887042663</v>
      </c>
    </row>
    <row r="330" spans="2:3" x14ac:dyDescent="0.25">
      <c r="B330" s="28">
        <f t="shared" si="9"/>
        <v>4.4139999999999491</v>
      </c>
      <c r="C330" s="28">
        <f t="shared" si="8"/>
        <v>14.408929975260177</v>
      </c>
    </row>
    <row r="331" spans="2:3" x14ac:dyDescent="0.25">
      <c r="B331" s="28">
        <f t="shared" si="9"/>
        <v>4.4239999999999489</v>
      </c>
      <c r="C331" s="28">
        <f t="shared" si="8"/>
        <v>14.483329792621108</v>
      </c>
    </row>
    <row r="332" spans="2:3" x14ac:dyDescent="0.25">
      <c r="B332" s="28">
        <f t="shared" si="9"/>
        <v>4.4339999999999486</v>
      </c>
      <c r="C332" s="28">
        <f t="shared" si="8"/>
        <v>14.557922995233357</v>
      </c>
    </row>
    <row r="333" spans="2:3" x14ac:dyDescent="0.25">
      <c r="B333" s="28">
        <f t="shared" si="9"/>
        <v>4.4439999999999484</v>
      </c>
      <c r="C333" s="28">
        <f t="shared" ref="C333:C396" si="10">$C$10*LN((B333-$C$5)/($C$5+$C$6-B333))+$C$9</f>
        <v>14.632713288717039</v>
      </c>
    </row>
    <row r="334" spans="2:3" x14ac:dyDescent="0.25">
      <c r="B334" s="28">
        <f t="shared" si="9"/>
        <v>4.4539999999999482</v>
      </c>
      <c r="C334" s="28">
        <f t="shared" si="10"/>
        <v>14.707704429529752</v>
      </c>
    </row>
    <row r="335" spans="2:3" x14ac:dyDescent="0.25">
      <c r="B335" s="28">
        <f t="shared" ref="B335:B398" si="11">B334+0.01</f>
        <v>4.463999999999948</v>
      </c>
      <c r="C335" s="28">
        <f t="shared" si="10"/>
        <v>14.7829002263279</v>
      </c>
    </row>
    <row r="336" spans="2:3" x14ac:dyDescent="0.25">
      <c r="B336" s="28">
        <f t="shared" si="11"/>
        <v>4.4739999999999478</v>
      </c>
      <c r="C336" s="28">
        <f t="shared" si="10"/>
        <v>14.858304541365367</v>
      </c>
    </row>
    <row r="337" spans="2:3" x14ac:dyDescent="0.25">
      <c r="B337" s="28">
        <f t="shared" si="11"/>
        <v>4.4839999999999476</v>
      </c>
      <c r="C337" s="28">
        <f t="shared" si="10"/>
        <v>14.933921291930922</v>
      </c>
    </row>
    <row r="338" spans="2:3" x14ac:dyDescent="0.25">
      <c r="B338" s="28">
        <f t="shared" si="11"/>
        <v>4.4939999999999474</v>
      </c>
      <c r="C338" s="28">
        <f t="shared" si="10"/>
        <v>15.009754451825835</v>
      </c>
    </row>
    <row r="339" spans="2:3" x14ac:dyDescent="0.25">
      <c r="B339" s="28">
        <f t="shared" si="11"/>
        <v>4.5039999999999472</v>
      </c>
      <c r="C339" s="28">
        <f t="shared" si="10"/>
        <v>15.085808052883099</v>
      </c>
    </row>
    <row r="340" spans="2:3" x14ac:dyDescent="0.25">
      <c r="B340" s="28">
        <f t="shared" si="11"/>
        <v>4.5139999999999469</v>
      </c>
      <c r="C340" s="28">
        <f t="shared" si="10"/>
        <v>15.16208618652993</v>
      </c>
    </row>
    <row r="341" spans="2:3" x14ac:dyDescent="0.25">
      <c r="B341" s="28">
        <f t="shared" si="11"/>
        <v>4.5239999999999467</v>
      </c>
      <c r="C341" s="28">
        <f t="shared" si="10"/>
        <v>15.23859300539506</v>
      </c>
    </row>
    <row r="342" spans="2:3" x14ac:dyDescent="0.25">
      <c r="B342" s="28">
        <f t="shared" si="11"/>
        <v>4.5339999999999465</v>
      </c>
      <c r="C342" s="28">
        <f t="shared" si="10"/>
        <v>15.315332724962559</v>
      </c>
    </row>
    <row r="343" spans="2:3" x14ac:dyDescent="0.25">
      <c r="B343" s="28">
        <f t="shared" si="11"/>
        <v>4.5439999999999463</v>
      </c>
      <c r="C343" s="28">
        <f t="shared" si="10"/>
        <v>15.392309625273967</v>
      </c>
    </row>
    <row r="344" spans="2:3" x14ac:dyDescent="0.25">
      <c r="B344" s="28">
        <f t="shared" si="11"/>
        <v>4.5539999999999461</v>
      </c>
      <c r="C344" s="28">
        <f t="shared" si="10"/>
        <v>15.469528052680479</v>
      </c>
    </row>
    <row r="345" spans="2:3" x14ac:dyDescent="0.25">
      <c r="B345" s="28">
        <f t="shared" si="11"/>
        <v>4.5639999999999459</v>
      </c>
      <c r="C345" s="28">
        <f t="shared" si="10"/>
        <v>15.546992421647234</v>
      </c>
    </row>
    <row r="346" spans="2:3" x14ac:dyDescent="0.25">
      <c r="B346" s="28">
        <f t="shared" si="11"/>
        <v>4.5739999999999457</v>
      </c>
      <c r="C346" s="28">
        <f t="shared" si="10"/>
        <v>15.624707216611544</v>
      </c>
    </row>
    <row r="347" spans="2:3" x14ac:dyDescent="0.25">
      <c r="B347" s="28">
        <f t="shared" si="11"/>
        <v>4.5839999999999455</v>
      </c>
      <c r="C347" s="28">
        <f t="shared" si="10"/>
        <v>15.702676993897281</v>
      </c>
    </row>
    <row r="348" spans="2:3" x14ac:dyDescent="0.25">
      <c r="B348" s="28">
        <f t="shared" si="11"/>
        <v>4.5939999999999452</v>
      </c>
      <c r="C348" s="28">
        <f t="shared" si="10"/>
        <v>15.780906383687494</v>
      </c>
    </row>
    <row r="349" spans="2:3" x14ac:dyDescent="0.25">
      <c r="B349" s="28">
        <f t="shared" si="11"/>
        <v>4.603999999999945</v>
      </c>
      <c r="C349" s="28">
        <f t="shared" si="10"/>
        <v>15.859400092057607</v>
      </c>
    </row>
    <row r="350" spans="2:3" x14ac:dyDescent="0.25">
      <c r="B350" s="28">
        <f t="shared" si="11"/>
        <v>4.6139999999999448</v>
      </c>
      <c r="C350" s="28">
        <f t="shared" si="10"/>
        <v>15.938162903071495</v>
      </c>
    </row>
    <row r="351" spans="2:3" x14ac:dyDescent="0.25">
      <c r="B351" s="28">
        <f t="shared" si="11"/>
        <v>4.6239999999999446</v>
      </c>
      <c r="C351" s="28">
        <f t="shared" si="10"/>
        <v>16.017199680942952</v>
      </c>
    </row>
    <row r="352" spans="2:3" x14ac:dyDescent="0.25">
      <c r="B352" s="28">
        <f t="shared" si="11"/>
        <v>4.6339999999999444</v>
      </c>
      <c r="C352" s="28">
        <f t="shared" si="10"/>
        <v>16.096515372265149</v>
      </c>
    </row>
    <row r="353" spans="2:3" x14ac:dyDescent="0.25">
      <c r="B353" s="28">
        <f t="shared" si="11"/>
        <v>4.6439999999999442</v>
      </c>
      <c r="C353" s="28">
        <f t="shared" si="10"/>
        <v>16.176115008310752</v>
      </c>
    </row>
    <row r="354" spans="2:3" x14ac:dyDescent="0.25">
      <c r="B354" s="28">
        <f t="shared" si="11"/>
        <v>4.653999999999944</v>
      </c>
      <c r="C354" s="28">
        <f t="shared" si="10"/>
        <v>16.256003707405554</v>
      </c>
    </row>
    <row r="355" spans="2:3" x14ac:dyDescent="0.25">
      <c r="B355" s="28">
        <f t="shared" si="11"/>
        <v>4.6639999999999437</v>
      </c>
      <c r="C355" s="28">
        <f t="shared" si="10"/>
        <v>16.336186677378567</v>
      </c>
    </row>
    <row r="356" spans="2:3" x14ac:dyDescent="0.25">
      <c r="B356" s="28">
        <f t="shared" si="11"/>
        <v>4.6739999999999435</v>
      </c>
      <c r="C356" s="28">
        <f t="shared" si="10"/>
        <v>16.416669218091684</v>
      </c>
    </row>
    <row r="357" spans="2:3" x14ac:dyDescent="0.25">
      <c r="B357" s="28">
        <f t="shared" si="11"/>
        <v>4.6839999999999433</v>
      </c>
      <c r="C357" s="28">
        <f t="shared" si="10"/>
        <v>16.497456724052128</v>
      </c>
    </row>
    <row r="358" spans="2:3" x14ac:dyDescent="0.25">
      <c r="B358" s="28">
        <f t="shared" si="11"/>
        <v>4.6939999999999431</v>
      </c>
      <c r="C358" s="28">
        <f t="shared" si="10"/>
        <v>16.578554687111122</v>
      </c>
    </row>
    <row r="359" spans="2:3" x14ac:dyDescent="0.25">
      <c r="B359" s="28">
        <f t="shared" si="11"/>
        <v>4.7039999999999429</v>
      </c>
      <c r="C359" s="28">
        <f t="shared" si="10"/>
        <v>16.659968699252286</v>
      </c>
    </row>
    <row r="360" spans="2:3" x14ac:dyDescent="0.25">
      <c r="B360" s="28">
        <f t="shared" si="11"/>
        <v>4.7139999999999427</v>
      </c>
      <c r="C360" s="28">
        <f t="shared" si="10"/>
        <v>16.741704455473513</v>
      </c>
    </row>
    <row r="361" spans="2:3" x14ac:dyDescent="0.25">
      <c r="B361" s="28">
        <f t="shared" si="11"/>
        <v>4.7239999999999425</v>
      </c>
      <c r="C361" s="28">
        <f t="shared" si="10"/>
        <v>16.823767756766223</v>
      </c>
    </row>
    <row r="362" spans="2:3" x14ac:dyDescent="0.25">
      <c r="B362" s="28">
        <f t="shared" si="11"/>
        <v>4.7339999999999423</v>
      </c>
      <c r="C362" s="28">
        <f t="shared" si="10"/>
        <v>16.906164513196106</v>
      </c>
    </row>
    <row r="363" spans="2:3" x14ac:dyDescent="0.25">
      <c r="B363" s="28">
        <f t="shared" si="11"/>
        <v>4.743999999999942</v>
      </c>
      <c r="C363" s="28">
        <f t="shared" si="10"/>
        <v>16.988900747089584</v>
      </c>
    </row>
    <row r="364" spans="2:3" x14ac:dyDescent="0.25">
      <c r="B364" s="28">
        <f t="shared" si="11"/>
        <v>4.7539999999999418</v>
      </c>
      <c r="C364" s="28">
        <f t="shared" si="10"/>
        <v>17.071982596330578</v>
      </c>
    </row>
    <row r="365" spans="2:3" x14ac:dyDescent="0.25">
      <c r="B365" s="28">
        <f t="shared" si="11"/>
        <v>4.7639999999999416</v>
      </c>
      <c r="C365" s="28">
        <f t="shared" si="10"/>
        <v>17.155416317772236</v>
      </c>
    </row>
    <row r="366" spans="2:3" x14ac:dyDescent="0.25">
      <c r="B366" s="28">
        <f t="shared" si="11"/>
        <v>4.7739999999999414</v>
      </c>
      <c r="C366" s="28">
        <f t="shared" si="10"/>
        <v>17.239208290768623</v>
      </c>
    </row>
    <row r="367" spans="2:3" x14ac:dyDescent="0.25">
      <c r="B367" s="28">
        <f t="shared" si="11"/>
        <v>4.7839999999999412</v>
      </c>
      <c r="C367" s="28">
        <f t="shared" si="10"/>
        <v>17.323365020831581</v>
      </c>
    </row>
    <row r="368" spans="2:3" x14ac:dyDescent="0.25">
      <c r="B368" s="28">
        <f t="shared" si="11"/>
        <v>4.793999999999941</v>
      </c>
      <c r="C368" s="28">
        <f t="shared" si="10"/>
        <v>17.407893143418185</v>
      </c>
    </row>
    <row r="369" spans="2:3" x14ac:dyDescent="0.25">
      <c r="B369" s="28">
        <f t="shared" si="11"/>
        <v>4.8039999999999408</v>
      </c>
      <c r="C369" s="28">
        <f t="shared" si="10"/>
        <v>17.492799427854639</v>
      </c>
    </row>
    <row r="370" spans="2:3" x14ac:dyDescent="0.25">
      <c r="B370" s="28">
        <f t="shared" si="11"/>
        <v>4.8139999999999405</v>
      </c>
      <c r="C370" s="28">
        <f t="shared" si="10"/>
        <v>17.578090781402572</v>
      </c>
    </row>
    <row r="371" spans="2:3" x14ac:dyDescent="0.25">
      <c r="B371" s="28">
        <f t="shared" si="11"/>
        <v>4.8239999999999403</v>
      </c>
      <c r="C371" s="28">
        <f t="shared" si="10"/>
        <v>17.663774253474131</v>
      </c>
    </row>
    <row r="372" spans="2:3" x14ac:dyDescent="0.25">
      <c r="B372" s="28">
        <f t="shared" si="11"/>
        <v>4.8339999999999401</v>
      </c>
      <c r="C372" s="28">
        <f t="shared" si="10"/>
        <v>17.749857040002581</v>
      </c>
    </row>
    <row r="373" spans="2:3" x14ac:dyDescent="0.25">
      <c r="B373" s="28">
        <f t="shared" si="11"/>
        <v>4.8439999999999399</v>
      </c>
      <c r="C373" s="28">
        <f t="shared" si="10"/>
        <v>17.83634648797543</v>
      </c>
    </row>
    <row r="374" spans="2:3" x14ac:dyDescent="0.25">
      <c r="B374" s="28">
        <f t="shared" si="11"/>
        <v>4.8539999999999397</v>
      </c>
      <c r="C374" s="28">
        <f t="shared" si="10"/>
        <v>17.923250100137516</v>
      </c>
    </row>
    <row r="375" spans="2:3" x14ac:dyDescent="0.25">
      <c r="B375" s="28">
        <f t="shared" si="11"/>
        <v>4.8639999999999395</v>
      </c>
      <c r="C375" s="28">
        <f t="shared" si="10"/>
        <v>18.010575539871837</v>
      </c>
    </row>
    <row r="376" spans="2:3" x14ac:dyDescent="0.25">
      <c r="B376" s="28">
        <f t="shared" si="11"/>
        <v>4.8739999999999393</v>
      </c>
      <c r="C376" s="28">
        <f t="shared" si="10"/>
        <v>18.098330636266418</v>
      </c>
    </row>
    <row r="377" spans="2:3" x14ac:dyDescent="0.25">
      <c r="B377" s="28">
        <f t="shared" si="11"/>
        <v>4.8839999999999391</v>
      </c>
      <c r="C377" s="28">
        <f t="shared" si="10"/>
        <v>18.186523389375829</v>
      </c>
    </row>
    <row r="378" spans="2:3" x14ac:dyDescent="0.25">
      <c r="B378" s="28">
        <f t="shared" si="11"/>
        <v>4.8939999999999388</v>
      </c>
      <c r="C378" s="28">
        <f t="shared" si="10"/>
        <v>18.275161975686537</v>
      </c>
    </row>
    <row r="379" spans="2:3" x14ac:dyDescent="0.25">
      <c r="B379" s="28">
        <f t="shared" si="11"/>
        <v>4.9039999999999386</v>
      </c>
      <c r="C379" s="28">
        <f t="shared" si="10"/>
        <v>18.364254753795795</v>
      </c>
    </row>
    <row r="380" spans="2:3" x14ac:dyDescent="0.25">
      <c r="B380" s="28">
        <f t="shared" si="11"/>
        <v>4.9139999999999384</v>
      </c>
      <c r="C380" s="28">
        <f t="shared" si="10"/>
        <v>18.453810270314158</v>
      </c>
    </row>
    <row r="381" spans="2:3" x14ac:dyDescent="0.25">
      <c r="B381" s="28">
        <f t="shared" si="11"/>
        <v>4.9239999999999382</v>
      </c>
      <c r="C381" s="28">
        <f t="shared" si="10"/>
        <v>18.543837266002477</v>
      </c>
    </row>
    <row r="382" spans="2:3" x14ac:dyDescent="0.25">
      <c r="B382" s="28">
        <f t="shared" si="11"/>
        <v>4.933999999999938</v>
      </c>
      <c r="C382" s="28">
        <f t="shared" si="10"/>
        <v>18.634344682154769</v>
      </c>
    </row>
    <row r="383" spans="2:3" x14ac:dyDescent="0.25">
      <c r="B383" s="28">
        <f t="shared" si="11"/>
        <v>4.9439999999999378</v>
      </c>
      <c r="C383" s="28">
        <f t="shared" si="10"/>
        <v>18.725341667238823</v>
      </c>
    </row>
    <row r="384" spans="2:3" x14ac:dyDescent="0.25">
      <c r="B384" s="28">
        <f t="shared" si="11"/>
        <v>4.9539999999999376</v>
      </c>
      <c r="C384" s="28">
        <f t="shared" si="10"/>
        <v>18.816837583807455</v>
      </c>
    </row>
    <row r="385" spans="2:3" x14ac:dyDescent="0.25">
      <c r="B385" s="28">
        <f t="shared" si="11"/>
        <v>4.9639999999999374</v>
      </c>
      <c r="C385" s="28">
        <f t="shared" si="10"/>
        <v>18.908842015693708</v>
      </c>
    </row>
    <row r="386" spans="2:3" x14ac:dyDescent="0.25">
      <c r="B386" s="28">
        <f t="shared" si="11"/>
        <v>4.9739999999999371</v>
      </c>
      <c r="C386" s="28">
        <f t="shared" si="10"/>
        <v>19.001364775504285</v>
      </c>
    </row>
    <row r="387" spans="2:3" x14ac:dyDescent="0.25">
      <c r="B387" s="28">
        <f t="shared" si="11"/>
        <v>4.9839999999999369</v>
      </c>
      <c r="C387" s="28">
        <f t="shared" si="10"/>
        <v>19.094415912426278</v>
      </c>
    </row>
    <row r="388" spans="2:3" x14ac:dyDescent="0.25">
      <c r="B388" s="28">
        <f t="shared" si="11"/>
        <v>4.9939999999999367</v>
      </c>
      <c r="C388" s="28">
        <f t="shared" si="10"/>
        <v>19.188005720363101</v>
      </c>
    </row>
    <row r="389" spans="2:3" x14ac:dyDescent="0.25">
      <c r="B389" s="28">
        <f t="shared" si="11"/>
        <v>5.0039999999999365</v>
      </c>
      <c r="C389" s="28">
        <f t="shared" si="10"/>
        <v>19.282144746416606</v>
      </c>
    </row>
    <row r="390" spans="2:3" x14ac:dyDescent="0.25">
      <c r="B390" s="28">
        <f t="shared" si="11"/>
        <v>5.0139999999999363</v>
      </c>
      <c r="C390" s="28">
        <f t="shared" si="10"/>
        <v>19.376843799733251</v>
      </c>
    </row>
    <row r="391" spans="2:3" x14ac:dyDescent="0.25">
      <c r="B391" s="28">
        <f t="shared" si="11"/>
        <v>5.0239999999999361</v>
      </c>
      <c r="C391" s="28">
        <f t="shared" si="10"/>
        <v>19.472113960733395</v>
      </c>
    </row>
    <row r="392" spans="2:3" x14ac:dyDescent="0.25">
      <c r="B392" s="28">
        <f t="shared" si="11"/>
        <v>5.0339999999999359</v>
      </c>
      <c r="C392" s="28">
        <f t="shared" si="10"/>
        <v>19.567966590743865</v>
      </c>
    </row>
    <row r="393" spans="2:3" x14ac:dyDescent="0.25">
      <c r="B393" s="28">
        <f t="shared" si="11"/>
        <v>5.0439999999999356</v>
      </c>
      <c r="C393" s="28">
        <f t="shared" si="10"/>
        <v>19.66441334205523</v>
      </c>
    </row>
    <row r="394" spans="2:3" x14ac:dyDescent="0.25">
      <c r="B394" s="28">
        <f t="shared" si="11"/>
        <v>5.0539999999999354</v>
      </c>
      <c r="C394" s="28">
        <f t="shared" si="10"/>
        <v>19.761466168426626</v>
      </c>
    </row>
    <row r="395" spans="2:3" x14ac:dyDescent="0.25">
      <c r="B395" s="28">
        <f t="shared" si="11"/>
        <v>5.0639999999999352</v>
      </c>
      <c r="C395" s="28">
        <f t="shared" si="10"/>
        <v>19.859137336062261</v>
      </c>
    </row>
    <row r="396" spans="2:3" x14ac:dyDescent="0.25">
      <c r="B396" s="28">
        <f t="shared" si="11"/>
        <v>5.073999999999935</v>
      </c>
      <c r="C396" s="28">
        <f t="shared" si="10"/>
        <v>19.957439435085398</v>
      </c>
    </row>
    <row r="397" spans="2:3" x14ac:dyDescent="0.25">
      <c r="B397" s="28">
        <f t="shared" si="11"/>
        <v>5.0839999999999348</v>
      </c>
      <c r="C397" s="28">
        <f t="shared" ref="C397:C460" si="12">$C$10*LN((B397-$C$5)/($C$5+$C$6-B397))+$C$9</f>
        <v>20.056385391537251</v>
      </c>
    </row>
    <row r="398" spans="2:3" x14ac:dyDescent="0.25">
      <c r="B398" s="28">
        <f t="shared" si="11"/>
        <v>5.0939999999999346</v>
      </c>
      <c r="C398" s="28">
        <f t="shared" si="12"/>
        <v>20.155988479929896</v>
      </c>
    </row>
    <row r="399" spans="2:3" x14ac:dyDescent="0.25">
      <c r="B399" s="28">
        <f t="shared" ref="B399:B462" si="13">B398+0.01</f>
        <v>5.1039999999999344</v>
      </c>
      <c r="C399" s="28">
        <f t="shared" si="12"/>
        <v>20.256262336384403</v>
      </c>
    </row>
    <row r="400" spans="2:3" x14ac:dyDescent="0.25">
      <c r="B400" s="28">
        <f t="shared" si="13"/>
        <v>5.1139999999999342</v>
      </c>
      <c r="C400" s="28">
        <f t="shared" si="12"/>
        <v>20.357220972387211</v>
      </c>
    </row>
    <row r="401" spans="2:3" x14ac:dyDescent="0.25">
      <c r="B401" s="28">
        <f t="shared" si="13"/>
        <v>5.1239999999999339</v>
      </c>
      <c r="C401" s="28">
        <f t="shared" si="12"/>
        <v>20.458878789200224</v>
      </c>
    </row>
    <row r="402" spans="2:3" x14ac:dyDescent="0.25">
      <c r="B402" s="28">
        <f t="shared" si="13"/>
        <v>5.1339999999999337</v>
      </c>
      <c r="C402" s="28">
        <f t="shared" si="12"/>
        <v>20.561250592962271</v>
      </c>
    </row>
    <row r="403" spans="2:3" x14ac:dyDescent="0.25">
      <c r="B403" s="28">
        <f t="shared" si="13"/>
        <v>5.1439999999999335</v>
      </c>
      <c r="C403" s="28">
        <f t="shared" si="12"/>
        <v>20.664351610522274</v>
      </c>
    </row>
    <row r="404" spans="2:3" x14ac:dyDescent="0.25">
      <c r="B404" s="28">
        <f t="shared" si="13"/>
        <v>5.1539999999999333</v>
      </c>
      <c r="C404" s="28">
        <f t="shared" si="12"/>
        <v>20.768197506047173</v>
      </c>
    </row>
    <row r="405" spans="2:3" x14ac:dyDescent="0.25">
      <c r="B405" s="28">
        <f t="shared" si="13"/>
        <v>5.1639999999999331</v>
      </c>
      <c r="C405" s="28">
        <f t="shared" si="12"/>
        <v>20.872804398450686</v>
      </c>
    </row>
    <row r="406" spans="2:3" x14ac:dyDescent="0.25">
      <c r="B406" s="28">
        <f t="shared" si="13"/>
        <v>5.1739999999999329</v>
      </c>
      <c r="C406" s="28">
        <f t="shared" si="12"/>
        <v>20.978188879692127</v>
      </c>
    </row>
    <row r="407" spans="2:3" x14ac:dyDescent="0.25">
      <c r="B407" s="28">
        <f t="shared" si="13"/>
        <v>5.1839999999999327</v>
      </c>
      <c r="C407" s="28">
        <f t="shared" si="12"/>
        <v>21.084368033998096</v>
      </c>
    </row>
    <row r="408" spans="2:3" x14ac:dyDescent="0.25">
      <c r="B408" s="28">
        <f t="shared" si="13"/>
        <v>5.1939999999999324</v>
      </c>
      <c r="C408" s="28">
        <f t="shared" si="12"/>
        <v>21.191359458063516</v>
      </c>
    </row>
    <row r="409" spans="2:3" x14ac:dyDescent="0.25">
      <c r="B409" s="28">
        <f t="shared" si="13"/>
        <v>5.2039999999999322</v>
      </c>
      <c r="C409" s="28">
        <f t="shared" si="12"/>
        <v>21.299181282292647</v>
      </c>
    </row>
    <row r="410" spans="2:3" x14ac:dyDescent="0.25">
      <c r="B410" s="28">
        <f t="shared" si="13"/>
        <v>5.213999999999932</v>
      </c>
      <c r="C410" s="28">
        <f t="shared" si="12"/>
        <v>21.407852193145121</v>
      </c>
    </row>
    <row r="411" spans="2:3" x14ac:dyDescent="0.25">
      <c r="B411" s="28">
        <f t="shared" si="13"/>
        <v>5.2239999999999318</v>
      </c>
      <c r="C411" s="28">
        <f t="shared" si="12"/>
        <v>21.517391456656746</v>
      </c>
    </row>
    <row r="412" spans="2:3" x14ac:dyDescent="0.25">
      <c r="B412" s="28">
        <f t="shared" si="13"/>
        <v>5.2339999999999316</v>
      </c>
      <c r="C412" s="28">
        <f t="shared" si="12"/>
        <v>21.627818943210173</v>
      </c>
    </row>
    <row r="413" spans="2:3" x14ac:dyDescent="0.25">
      <c r="B413" s="28">
        <f t="shared" si="13"/>
        <v>5.2439999999999314</v>
      </c>
      <c r="C413" s="28">
        <f t="shared" si="12"/>
        <v>21.739155153636037</v>
      </c>
    </row>
    <row r="414" spans="2:3" x14ac:dyDescent="0.25">
      <c r="B414" s="28">
        <f t="shared" si="13"/>
        <v>5.2539999999999312</v>
      </c>
      <c r="C414" s="28">
        <f t="shared" si="12"/>
        <v>21.851421246731356</v>
      </c>
    </row>
    <row r="415" spans="2:3" x14ac:dyDescent="0.25">
      <c r="B415" s="28">
        <f t="shared" si="13"/>
        <v>5.263999999999931</v>
      </c>
      <c r="C415" s="28">
        <f t="shared" si="12"/>
        <v>21.964639068288704</v>
      </c>
    </row>
    <row r="416" spans="2:3" x14ac:dyDescent="0.25">
      <c r="B416" s="28">
        <f t="shared" si="13"/>
        <v>5.2739999999999307</v>
      </c>
      <c r="C416" s="28">
        <f t="shared" si="12"/>
        <v>22.078831181736902</v>
      </c>
    </row>
    <row r="417" spans="2:3" x14ac:dyDescent="0.25">
      <c r="B417" s="28">
        <f t="shared" si="13"/>
        <v>5.2839999999999305</v>
      </c>
      <c r="C417" s="28">
        <f t="shared" si="12"/>
        <v>22.194020900501833</v>
      </c>
    </row>
    <row r="418" spans="2:3" x14ac:dyDescent="0.25">
      <c r="B418" s="28">
        <f t="shared" si="13"/>
        <v>5.2939999999999303</v>
      </c>
      <c r="C418" s="28">
        <f t="shared" si="12"/>
        <v>22.310232322204765</v>
      </c>
    </row>
    <row r="419" spans="2:3" x14ac:dyDescent="0.25">
      <c r="B419" s="28">
        <f t="shared" si="13"/>
        <v>5.3039999999999301</v>
      </c>
      <c r="C419" s="28">
        <f t="shared" si="12"/>
        <v>22.427490364824902</v>
      </c>
    </row>
    <row r="420" spans="2:3" x14ac:dyDescent="0.25">
      <c r="B420" s="28">
        <f t="shared" si="13"/>
        <v>5.3139999999999299</v>
      </c>
      <c r="C420" s="28">
        <f t="shared" si="12"/>
        <v>22.54582080496322</v>
      </c>
    </row>
    <row r="421" spans="2:3" x14ac:dyDescent="0.25">
      <c r="B421" s="28">
        <f t="shared" si="13"/>
        <v>5.3239999999999297</v>
      </c>
      <c r="C421" s="28">
        <f t="shared" si="12"/>
        <v>22.665250318355994</v>
      </c>
    </row>
    <row r="422" spans="2:3" x14ac:dyDescent="0.25">
      <c r="B422" s="28">
        <f t="shared" si="13"/>
        <v>5.3339999999999295</v>
      </c>
      <c r="C422" s="28">
        <f t="shared" si="12"/>
        <v>22.785806522798651</v>
      </c>
    </row>
    <row r="423" spans="2:3" x14ac:dyDescent="0.25">
      <c r="B423" s="28">
        <f t="shared" si="13"/>
        <v>5.3439999999999293</v>
      </c>
      <c r="C423" s="28">
        <f t="shared" si="12"/>
        <v>22.907518023654358</v>
      </c>
    </row>
    <row r="424" spans="2:3" x14ac:dyDescent="0.25">
      <c r="B424" s="28">
        <f t="shared" si="13"/>
        <v>5.353999999999929</v>
      </c>
      <c r="C424" s="28">
        <f t="shared" si="12"/>
        <v>23.030414462136342</v>
      </c>
    </row>
    <row r="425" spans="2:3" x14ac:dyDescent="0.25">
      <c r="B425" s="28">
        <f t="shared" si="13"/>
        <v>5.3639999999999288</v>
      </c>
      <c r="C425" s="28">
        <f t="shared" si="12"/>
        <v>23.154526566569601</v>
      </c>
    </row>
    <row r="426" spans="2:3" x14ac:dyDescent="0.25">
      <c r="B426" s="28">
        <f t="shared" si="13"/>
        <v>5.3739999999999286</v>
      </c>
      <c r="C426" s="28">
        <f t="shared" si="12"/>
        <v>23.279886206855373</v>
      </c>
    </row>
    <row r="427" spans="2:3" x14ac:dyDescent="0.25">
      <c r="B427" s="28">
        <f t="shared" si="13"/>
        <v>5.3839999999999284</v>
      </c>
      <c r="C427" s="28">
        <f t="shared" si="12"/>
        <v>23.406526452381726</v>
      </c>
    </row>
    <row r="428" spans="2:3" x14ac:dyDescent="0.25">
      <c r="B428" s="28">
        <f t="shared" si="13"/>
        <v>5.3939999999999282</v>
      </c>
      <c r="C428" s="28">
        <f t="shared" si="12"/>
        <v>23.534481633645377</v>
      </c>
    </row>
    <row r="429" spans="2:3" x14ac:dyDescent="0.25">
      <c r="B429" s="28">
        <f t="shared" si="13"/>
        <v>5.403999999999928</v>
      </c>
      <c r="C429" s="28">
        <f t="shared" si="12"/>
        <v>23.663787407873961</v>
      </c>
    </row>
    <row r="430" spans="2:3" x14ac:dyDescent="0.25">
      <c r="B430" s="28">
        <f t="shared" si="13"/>
        <v>5.4139999999999278</v>
      </c>
      <c r="C430" s="28">
        <f t="shared" si="12"/>
        <v>23.794480828964637</v>
      </c>
    </row>
    <row r="431" spans="2:3" x14ac:dyDescent="0.25">
      <c r="B431" s="28">
        <f t="shared" si="13"/>
        <v>5.4239999999999275</v>
      </c>
      <c r="C431" s="28">
        <f t="shared" si="12"/>
        <v>23.926600422084391</v>
      </c>
    </row>
    <row r="432" spans="2:3" x14ac:dyDescent="0.25">
      <c r="B432" s="28">
        <f t="shared" si="13"/>
        <v>5.4339999999999273</v>
      </c>
      <c r="C432" s="28">
        <f t="shared" si="12"/>
        <v>24.060186263310079</v>
      </c>
    </row>
    <row r="433" spans="2:3" x14ac:dyDescent="0.25">
      <c r="B433" s="28">
        <f t="shared" si="13"/>
        <v>5.4439999999999271</v>
      </c>
      <c r="C433" s="28">
        <f t="shared" si="12"/>
        <v>24.195280064722454</v>
      </c>
    </row>
    <row r="434" spans="2:3" x14ac:dyDescent="0.25">
      <c r="B434" s="28">
        <f t="shared" si="13"/>
        <v>5.4539999999999269</v>
      </c>
      <c r="C434" s="28">
        <f t="shared" si="12"/>
        <v>24.331925265408792</v>
      </c>
    </row>
    <row r="435" spans="2:3" x14ac:dyDescent="0.25">
      <c r="B435" s="28">
        <f t="shared" si="13"/>
        <v>5.4639999999999267</v>
      </c>
      <c r="C435" s="28">
        <f t="shared" si="12"/>
        <v>24.470167128873513</v>
      </c>
    </row>
    <row r="436" spans="2:3" x14ac:dyDescent="0.25">
      <c r="B436" s="28">
        <f t="shared" si="13"/>
        <v>5.4739999999999265</v>
      </c>
      <c r="C436" s="28">
        <f t="shared" si="12"/>
        <v>24.61005284740606</v>
      </c>
    </row>
    <row r="437" spans="2:3" x14ac:dyDescent="0.25">
      <c r="B437" s="28">
        <f t="shared" si="13"/>
        <v>5.4839999999999263</v>
      </c>
      <c r="C437" s="28">
        <f t="shared" si="12"/>
        <v>24.751631654011213</v>
      </c>
    </row>
    <row r="438" spans="2:3" x14ac:dyDescent="0.25">
      <c r="B438" s="28">
        <f t="shared" si="13"/>
        <v>5.4939999999999261</v>
      </c>
      <c r="C438" s="28">
        <f t="shared" si="12"/>
        <v>24.8949549425691</v>
      </c>
    </row>
    <row r="439" spans="2:3" x14ac:dyDescent="0.25">
      <c r="B439" s="28">
        <f t="shared" si="13"/>
        <v>5.5039999999999258</v>
      </c>
      <c r="C439" s="28">
        <f t="shared" si="12"/>
        <v>25.040076396962128</v>
      </c>
    </row>
    <row r="440" spans="2:3" x14ac:dyDescent="0.25">
      <c r="B440" s="28">
        <f t="shared" si="13"/>
        <v>5.5139999999999256</v>
      </c>
      <c r="C440" s="28">
        <f t="shared" si="12"/>
        <v>25.187052129983989</v>
      </c>
    </row>
    <row r="441" spans="2:3" x14ac:dyDescent="0.25">
      <c r="B441" s="28">
        <f t="shared" si="13"/>
        <v>5.5239999999999254</v>
      </c>
      <c r="C441" s="28">
        <f t="shared" si="12"/>
        <v>25.335940832933936</v>
      </c>
    </row>
    <row r="442" spans="2:3" x14ac:dyDescent="0.25">
      <c r="B442" s="28">
        <f t="shared" si="13"/>
        <v>5.5339999999999252</v>
      </c>
      <c r="C442" s="28">
        <f t="shared" si="12"/>
        <v>25.486803936898241</v>
      </c>
    </row>
    <row r="443" spans="2:3" x14ac:dyDescent="0.25">
      <c r="B443" s="28">
        <f t="shared" si="13"/>
        <v>5.543999999999925</v>
      </c>
      <c r="C443" s="28">
        <f t="shared" si="12"/>
        <v>25.639705786831968</v>
      </c>
    </row>
    <row r="444" spans="2:3" x14ac:dyDescent="0.25">
      <c r="B444" s="28">
        <f t="shared" si="13"/>
        <v>5.5539999999999248</v>
      </c>
      <c r="C444" s="28">
        <f t="shared" si="12"/>
        <v>25.794713829680134</v>
      </c>
    </row>
    <row r="445" spans="2:3" x14ac:dyDescent="0.25">
      <c r="B445" s="28">
        <f t="shared" si="13"/>
        <v>5.5639999999999246</v>
      </c>
      <c r="C445" s="28">
        <f t="shared" si="12"/>
        <v>25.951898817919279</v>
      </c>
    </row>
    <row r="446" spans="2:3" x14ac:dyDescent="0.25">
      <c r="B446" s="28">
        <f t="shared" si="13"/>
        <v>5.5739999999999243</v>
      </c>
      <c r="C446" s="28">
        <f t="shared" si="12"/>
        <v>26.111335030061845</v>
      </c>
    </row>
    <row r="447" spans="2:3" x14ac:dyDescent="0.25">
      <c r="B447" s="28">
        <f t="shared" si="13"/>
        <v>5.5839999999999241</v>
      </c>
      <c r="C447" s="28">
        <f t="shared" si="12"/>
        <v>26.273100509848639</v>
      </c>
    </row>
    <row r="448" spans="2:3" x14ac:dyDescent="0.25">
      <c r="B448" s="28">
        <f t="shared" si="13"/>
        <v>5.5939999999999239</v>
      </c>
      <c r="C448" s="28">
        <f t="shared" si="12"/>
        <v>26.437277326062969</v>
      </c>
    </row>
    <row r="449" spans="2:3" x14ac:dyDescent="0.25">
      <c r="B449" s="28">
        <f t="shared" si="13"/>
        <v>5.6039999999999237</v>
      </c>
      <c r="C449" s="28">
        <f t="shared" si="12"/>
        <v>26.603951855137502</v>
      </c>
    </row>
    <row r="450" spans="2:3" x14ac:dyDescent="0.25">
      <c r="B450" s="28">
        <f t="shared" si="13"/>
        <v>5.6139999999999235</v>
      </c>
      <c r="C450" s="28">
        <f t="shared" si="12"/>
        <v>26.773215088996551</v>
      </c>
    </row>
    <row r="451" spans="2:3" x14ac:dyDescent="0.25">
      <c r="B451" s="28">
        <f t="shared" si="13"/>
        <v>5.6239999999999233</v>
      </c>
      <c r="C451" s="28">
        <f t="shared" si="12"/>
        <v>26.945162970886969</v>
      </c>
    </row>
    <row r="452" spans="2:3" x14ac:dyDescent="0.25">
      <c r="B452" s="28">
        <f t="shared" si="13"/>
        <v>5.6339999999999231</v>
      </c>
      <c r="C452" s="28">
        <f t="shared" si="12"/>
        <v>27.119896762308414</v>
      </c>
    </row>
    <row r="453" spans="2:3" x14ac:dyDescent="0.25">
      <c r="B453" s="28">
        <f t="shared" si="13"/>
        <v>5.6439999999999229</v>
      </c>
      <c r="C453" s="28">
        <f t="shared" si="12"/>
        <v>27.297523444564142</v>
      </c>
    </row>
    <row r="454" spans="2:3" x14ac:dyDescent="0.25">
      <c r="B454" s="28">
        <f t="shared" si="13"/>
        <v>5.6539999999999226</v>
      </c>
      <c r="C454" s="28">
        <f t="shared" si="12"/>
        <v>27.478156158927995</v>
      </c>
    </row>
    <row r="455" spans="2:3" x14ac:dyDescent="0.25">
      <c r="B455" s="28">
        <f t="shared" si="13"/>
        <v>5.6639999999999224</v>
      </c>
      <c r="C455" s="28">
        <f t="shared" si="12"/>
        <v>27.661914689971539</v>
      </c>
    </row>
    <row r="456" spans="2:3" x14ac:dyDescent="0.25">
      <c r="B456" s="28">
        <f t="shared" si="13"/>
        <v>5.6739999999999222</v>
      </c>
      <c r="C456" s="28">
        <f t="shared" si="12"/>
        <v>27.848925997231838</v>
      </c>
    </row>
    <row r="457" spans="2:3" x14ac:dyDescent="0.25">
      <c r="B457" s="28">
        <f t="shared" si="13"/>
        <v>5.683999999999922</v>
      </c>
      <c r="C457" s="28">
        <f t="shared" si="12"/>
        <v>28.039324801140388</v>
      </c>
    </row>
    <row r="458" spans="2:3" x14ac:dyDescent="0.25">
      <c r="B458" s="28">
        <f t="shared" si="13"/>
        <v>5.6939999999999218</v>
      </c>
      <c r="C458" s="28">
        <f t="shared" si="12"/>
        <v>28.233254229997556</v>
      </c>
    </row>
    <row r="459" spans="2:3" x14ac:dyDescent="0.25">
      <c r="B459" s="28">
        <f t="shared" si="13"/>
        <v>5.7039999999999216</v>
      </c>
      <c r="C459" s="28">
        <f t="shared" si="12"/>
        <v>28.43086653578753</v>
      </c>
    </row>
    <row r="460" spans="2:3" x14ac:dyDescent="0.25">
      <c r="B460" s="28">
        <f t="shared" si="13"/>
        <v>5.7139999999999214</v>
      </c>
      <c r="C460" s="28">
        <f t="shared" si="12"/>
        <v>28.632323887815346</v>
      </c>
    </row>
    <row r="461" spans="2:3" x14ac:dyDescent="0.25">
      <c r="B461" s="28">
        <f t="shared" si="13"/>
        <v>5.7239999999999212</v>
      </c>
      <c r="C461" s="28">
        <f t="shared" ref="C461:C505" si="14">$C$10*LN((B461-$C$5)/($C$5+$C$6-B461))+$C$9</f>
        <v>28.83779925454494</v>
      </c>
    </row>
    <row r="462" spans="2:3" x14ac:dyDescent="0.25">
      <c r="B462" s="28">
        <f t="shared" si="13"/>
        <v>5.7339999999999209</v>
      </c>
      <c r="C462" s="28">
        <f t="shared" si="14"/>
        <v>29.047477385669332</v>
      </c>
    </row>
    <row r="463" spans="2:3" x14ac:dyDescent="0.25">
      <c r="B463" s="28">
        <f t="shared" ref="B463:B505" si="15">B462+0.01</f>
        <v>5.7439999999999207</v>
      </c>
      <c r="C463" s="28">
        <f t="shared" si="14"/>
        <v>29.261555908402656</v>
      </c>
    </row>
    <row r="464" spans="2:3" x14ac:dyDescent="0.25">
      <c r="B464" s="28">
        <f t="shared" si="15"/>
        <v>5.7539999999999205</v>
      </c>
      <c r="C464" s="28">
        <f t="shared" si="14"/>
        <v>29.480246554316828</v>
      </c>
    </row>
    <row r="465" spans="2:3" x14ac:dyDescent="0.25">
      <c r="B465" s="28">
        <f t="shared" si="15"/>
        <v>5.7639999999999203</v>
      </c>
      <c r="C465" s="28">
        <f t="shared" si="14"/>
        <v>29.70377653583283</v>
      </c>
    </row>
    <row r="466" spans="2:3" x14ac:dyDescent="0.25">
      <c r="B466" s="28">
        <f t="shared" si="15"/>
        <v>5.7739999999999201</v>
      </c>
      <c r="C466" s="28">
        <f t="shared" si="14"/>
        <v>29.932390094822757</v>
      </c>
    </row>
    <row r="467" spans="2:3" x14ac:dyDescent="0.25">
      <c r="B467" s="28">
        <f t="shared" si="15"/>
        <v>5.7839999999999199</v>
      </c>
      <c r="C467" s="28">
        <f t="shared" si="14"/>
        <v>30.166350249810442</v>
      </c>
    </row>
    <row r="468" spans="2:3" x14ac:dyDescent="0.25">
      <c r="B468" s="28">
        <f t="shared" si="15"/>
        <v>5.7939999999999197</v>
      </c>
      <c r="C468" s="28">
        <f t="shared" si="14"/>
        <v>30.405940773140273</v>
      </c>
    </row>
    <row r="469" spans="2:3" x14ac:dyDescent="0.25">
      <c r="B469" s="28">
        <f t="shared" si="15"/>
        <v>5.8039999999999194</v>
      </c>
      <c r="C469" s="28">
        <f t="shared" si="14"/>
        <v>30.651468435420995</v>
      </c>
    </row>
    <row r="470" spans="2:3" x14ac:dyDescent="0.25">
      <c r="B470" s="28">
        <f t="shared" si="15"/>
        <v>5.8139999999999192</v>
      </c>
      <c r="C470" s="28">
        <f t="shared" si="14"/>
        <v>30.903265561809015</v>
      </c>
    </row>
    <row r="471" spans="2:3" x14ac:dyDescent="0.25">
      <c r="B471" s="28">
        <f t="shared" si="15"/>
        <v>5.823999999999919</v>
      </c>
      <c r="C471" s="28">
        <f t="shared" si="14"/>
        <v>31.161692953612778</v>
      </c>
    </row>
    <row r="472" spans="2:3" x14ac:dyDescent="0.25">
      <c r="B472" s="28">
        <f t="shared" si="15"/>
        <v>5.8339999999999188</v>
      </c>
      <c r="C472" s="28">
        <f t="shared" si="14"/>
        <v>31.427143239716877</v>
      </c>
    </row>
    <row r="473" spans="2:3" x14ac:dyDescent="0.25">
      <c r="B473" s="28">
        <f t="shared" si="15"/>
        <v>5.8439999999999186</v>
      </c>
      <c r="C473" s="28">
        <f t="shared" si="14"/>
        <v>31.700044736013183</v>
      </c>
    </row>
    <row r="474" spans="2:3" x14ac:dyDescent="0.25">
      <c r="B474" s="28">
        <f t="shared" si="15"/>
        <v>5.8539999999999184</v>
      </c>
      <c r="C474" s="28">
        <f t="shared" si="14"/>
        <v>31.980865908140402</v>
      </c>
    </row>
    <row r="475" spans="2:3" x14ac:dyDescent="0.25">
      <c r="B475" s="28">
        <f t="shared" si="15"/>
        <v>5.8639999999999182</v>
      </c>
      <c r="C475" s="28">
        <f t="shared" si="14"/>
        <v>32.270120554366024</v>
      </c>
    </row>
    <row r="476" spans="2:3" x14ac:dyDescent="0.25">
      <c r="B476" s="28">
        <f t="shared" si="15"/>
        <v>5.873999999999918</v>
      </c>
      <c r="C476" s="28">
        <f t="shared" si="14"/>
        <v>32.568373852724577</v>
      </c>
    </row>
    <row r="477" spans="2:3" x14ac:dyDescent="0.25">
      <c r="B477" s="28">
        <f t="shared" si="15"/>
        <v>5.8839999999999177</v>
      </c>
      <c r="C477" s="28">
        <f t="shared" si="14"/>
        <v>32.876249451336619</v>
      </c>
    </row>
    <row r="478" spans="2:3" x14ac:dyDescent="0.25">
      <c r="B478" s="28">
        <f t="shared" si="15"/>
        <v>5.8939999999999175</v>
      </c>
      <c r="C478" s="28">
        <f t="shared" si="14"/>
        <v>33.194437825598044</v>
      </c>
    </row>
    <row r="479" spans="2:3" x14ac:dyDescent="0.25">
      <c r="B479" s="28">
        <f t="shared" si="15"/>
        <v>5.9039999999999173</v>
      </c>
      <c r="C479" s="28">
        <f t="shared" si="14"/>
        <v>33.52370618397029</v>
      </c>
    </row>
    <row r="480" spans="2:3" x14ac:dyDescent="0.25">
      <c r="B480" s="28">
        <f t="shared" si="15"/>
        <v>5.9139999999999171</v>
      </c>
      <c r="C480" s="28">
        <f t="shared" si="14"/>
        <v>33.864910280018563</v>
      </c>
    </row>
    <row r="481" spans="2:3" x14ac:dyDescent="0.25">
      <c r="B481" s="28">
        <f t="shared" si="15"/>
        <v>5.9239999999999169</v>
      </c>
      <c r="C481" s="28">
        <f t="shared" si="14"/>
        <v>34.219008588581119</v>
      </c>
    </row>
    <row r="482" spans="2:3" x14ac:dyDescent="0.25">
      <c r="B482" s="28">
        <f t="shared" si="15"/>
        <v>5.9339999999999167</v>
      </c>
      <c r="C482" s="28">
        <f t="shared" si="14"/>
        <v>34.587079437637279</v>
      </c>
    </row>
    <row r="483" spans="2:3" x14ac:dyDescent="0.25">
      <c r="B483" s="28">
        <f t="shared" si="15"/>
        <v>5.9439999999999165</v>
      </c>
      <c r="C483" s="28">
        <f t="shared" si="14"/>
        <v>34.970341867682919</v>
      </c>
    </row>
    <row r="484" spans="2:3" x14ac:dyDescent="0.25">
      <c r="B484" s="28">
        <f t="shared" si="15"/>
        <v>5.9539999999999162</v>
      </c>
      <c r="C484" s="28">
        <f t="shared" si="14"/>
        <v>35.370181236291884</v>
      </c>
    </row>
    <row r="485" spans="2:3" x14ac:dyDescent="0.25">
      <c r="B485" s="28">
        <f t="shared" si="15"/>
        <v>5.963999999999916</v>
      </c>
      <c r="C485" s="28">
        <f t="shared" si="14"/>
        <v>35.788180925211172</v>
      </c>
    </row>
    <row r="486" spans="2:3" x14ac:dyDescent="0.25">
      <c r="B486" s="28">
        <f t="shared" si="15"/>
        <v>5.9739999999999158</v>
      </c>
      <c r="C486" s="28">
        <f t="shared" si="14"/>
        <v>36.226161983090243</v>
      </c>
    </row>
    <row r="487" spans="2:3" x14ac:dyDescent="0.25">
      <c r="B487" s="28">
        <f t="shared" si="15"/>
        <v>5.9839999999999156</v>
      </c>
      <c r="C487" s="28">
        <f t="shared" si="14"/>
        <v>36.686233213361568</v>
      </c>
    </row>
    <row r="488" spans="2:3" x14ac:dyDescent="0.25">
      <c r="B488" s="28">
        <f t="shared" si="15"/>
        <v>5.9939999999999154</v>
      </c>
      <c r="C488" s="28">
        <f t="shared" si="14"/>
        <v>37.170855194414145</v>
      </c>
    </row>
    <row r="489" spans="2:3" x14ac:dyDescent="0.25">
      <c r="B489" s="28">
        <f t="shared" si="15"/>
        <v>6.0039999999999152</v>
      </c>
      <c r="C489" s="28">
        <f t="shared" si="14"/>
        <v>37.68292315786524</v>
      </c>
    </row>
    <row r="490" spans="2:3" x14ac:dyDescent="0.25">
      <c r="B490" s="28">
        <f t="shared" si="15"/>
        <v>6.013999999999915</v>
      </c>
      <c r="C490" s="28">
        <f t="shared" si="14"/>
        <v>38.225875810446631</v>
      </c>
    </row>
    <row r="491" spans="2:3" x14ac:dyDescent="0.25">
      <c r="B491" s="28">
        <f t="shared" si="15"/>
        <v>6.0239999999999148</v>
      </c>
      <c r="C491" s="28">
        <f t="shared" si="14"/>
        <v>38.803840499666215</v>
      </c>
    </row>
    <row r="492" spans="2:3" x14ac:dyDescent="0.25">
      <c r="B492" s="28">
        <f t="shared" si="15"/>
        <v>6.0339999999999145</v>
      </c>
      <c r="C492" s="28">
        <f t="shared" si="14"/>
        <v>39.421830337889972</v>
      </c>
    </row>
    <row r="493" spans="2:3" x14ac:dyDescent="0.25">
      <c r="B493" s="28">
        <f t="shared" si="15"/>
        <v>6.0439999999999143</v>
      </c>
      <c r="C493" s="28">
        <f t="shared" si="14"/>
        <v>40.086017334037926</v>
      </c>
    </row>
    <row r="494" spans="2:3" x14ac:dyDescent="0.25">
      <c r="B494" s="28">
        <f t="shared" si="15"/>
        <v>6.0539999999999141</v>
      </c>
      <c r="C494" s="28">
        <f t="shared" si="14"/>
        <v>40.804119662231741</v>
      </c>
    </row>
    <row r="495" spans="2:3" x14ac:dyDescent="0.25">
      <c r="B495" s="28">
        <f t="shared" si="15"/>
        <v>6.0639999999999139</v>
      </c>
      <c r="C495" s="28">
        <f t="shared" si="14"/>
        <v>41.585965564985095</v>
      </c>
    </row>
    <row r="496" spans="2:3" x14ac:dyDescent="0.25">
      <c r="B496" s="28">
        <f t="shared" si="15"/>
        <v>6.0739999999999137</v>
      </c>
      <c r="C496" s="28">
        <f t="shared" si="14"/>
        <v>42.444340359620199</v>
      </c>
    </row>
    <row r="497" spans="2:3" x14ac:dyDescent="0.25">
      <c r="B497" s="28">
        <f t="shared" si="15"/>
        <v>6.0839999999999135</v>
      </c>
      <c r="C497" s="28">
        <f t="shared" si="14"/>
        <v>43.396306334388662</v>
      </c>
    </row>
    <row r="498" spans="2:3" x14ac:dyDescent="0.25">
      <c r="B498" s="28">
        <f t="shared" si="15"/>
        <v>6.0939999999999133</v>
      </c>
      <c r="C498" s="28">
        <f t="shared" si="14"/>
        <v>44.465352640663546</v>
      </c>
    </row>
    <row r="499" spans="2:3" x14ac:dyDescent="0.25">
      <c r="B499" s="28">
        <f t="shared" si="15"/>
        <v>6.1039999999999131</v>
      </c>
      <c r="C499" s="28">
        <f t="shared" si="14"/>
        <v>45.685092809312515</v>
      </c>
    </row>
    <row r="500" spans="2:3" x14ac:dyDescent="0.25">
      <c r="B500" s="28">
        <f t="shared" si="15"/>
        <v>6.1139999999999128</v>
      </c>
      <c r="C500" s="28">
        <f t="shared" si="14"/>
        <v>47.106075216156789</v>
      </c>
    </row>
    <row r="501" spans="2:3" x14ac:dyDescent="0.25">
      <c r="B501" s="28">
        <f t="shared" si="15"/>
        <v>6.1239999999999126</v>
      </c>
      <c r="C501" s="28">
        <f t="shared" si="14"/>
        <v>48.809500731290392</v>
      </c>
    </row>
    <row r="502" spans="2:3" x14ac:dyDescent="0.25">
      <c r="B502" s="28">
        <f t="shared" si="15"/>
        <v>6.1339999999999124</v>
      </c>
      <c r="C502" s="28">
        <f t="shared" si="14"/>
        <v>50.938447398751933</v>
      </c>
    </row>
    <row r="503" spans="2:3" x14ac:dyDescent="0.25">
      <c r="B503" s="28">
        <f t="shared" si="15"/>
        <v>6.1439999999999122</v>
      </c>
      <c r="C503" s="28">
        <f t="shared" si="14"/>
        <v>53.782935098330981</v>
      </c>
    </row>
    <row r="504" spans="2:3" x14ac:dyDescent="0.25">
      <c r="B504" s="28">
        <f t="shared" si="15"/>
        <v>6.153999999999912</v>
      </c>
      <c r="C504" s="28">
        <f t="shared" si="14"/>
        <v>58.092469148838255</v>
      </c>
    </row>
    <row r="505" spans="2:3" x14ac:dyDescent="0.25">
      <c r="B505" s="28">
        <f t="shared" si="15"/>
        <v>6.1639999999999118</v>
      </c>
      <c r="C505" s="28">
        <f t="shared" si="14"/>
        <v>67.341105086995739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28"/>
    <col min="2" max="2" width="15.28515625" style="28" bestFit="1" customWidth="1"/>
    <col min="3" max="3" width="12.7109375" style="28" bestFit="1" customWidth="1"/>
    <col min="4" max="4" width="12" style="28" bestFit="1" customWidth="1"/>
    <col min="5" max="16384" width="9.140625" style="28"/>
  </cols>
  <sheetData>
    <row r="2" spans="2:7" x14ac:dyDescent="0.25">
      <c r="B2" s="28" t="s">
        <v>71</v>
      </c>
      <c r="C2" s="28">
        <v>0.52500000000000002</v>
      </c>
    </row>
    <row r="3" spans="2:7" x14ac:dyDescent="0.25">
      <c r="B3" s="28" t="s">
        <v>57</v>
      </c>
      <c r="C3" s="28">
        <v>0.05</v>
      </c>
      <c r="D3" s="28" t="s">
        <v>58</v>
      </c>
    </row>
    <row r="4" spans="2:7" x14ac:dyDescent="0.25">
      <c r="B4" s="28" t="s">
        <v>60</v>
      </c>
      <c r="C4" s="28">
        <f>2.259*C2</f>
        <v>1.185975</v>
      </c>
      <c r="D4" s="28" t="s">
        <v>61</v>
      </c>
    </row>
    <row r="6" spans="2:7" x14ac:dyDescent="0.25">
      <c r="B6" s="28" t="s">
        <v>62</v>
      </c>
      <c r="C6" s="28">
        <f>1.2048*C2</f>
        <v>0.63252000000000008</v>
      </c>
      <c r="D6" s="28" t="s">
        <v>61</v>
      </c>
      <c r="G6" s="28">
        <f>C6+C7</f>
        <v>3.1626000000000003</v>
      </c>
    </row>
    <row r="7" spans="2:7" x14ac:dyDescent="0.25">
      <c r="B7" s="28" t="s">
        <v>63</v>
      </c>
      <c r="C7" s="28">
        <f>4.8192*C2</f>
        <v>2.5300800000000003</v>
      </c>
      <c r="D7" s="28" t="s">
        <v>61</v>
      </c>
    </row>
    <row r="8" spans="2:7" x14ac:dyDescent="0.25">
      <c r="B8" s="28" t="s">
        <v>64</v>
      </c>
      <c r="C8" s="28">
        <f>(C7-C4)/C3</f>
        <v>26.882100000000005</v>
      </c>
      <c r="D8" s="28" t="s">
        <v>16</v>
      </c>
    </row>
    <row r="9" spans="2:7" x14ac:dyDescent="0.25">
      <c r="B9" s="28" t="s">
        <v>65</v>
      </c>
      <c r="C9" s="28">
        <f>LN((C4-C6)/(C6+C7-C4))</f>
        <v>-1.2729656758128878</v>
      </c>
    </row>
    <row r="10" spans="2:7" x14ac:dyDescent="0.25">
      <c r="B10" s="28" t="s">
        <v>66</v>
      </c>
      <c r="C10" s="28">
        <f>-(C8/2*C9)/(1/2-C9)</f>
        <v>9.6504943836772537</v>
      </c>
      <c r="D10" s="28" t="s">
        <v>16</v>
      </c>
      <c r="E10" s="28" t="s">
        <v>67</v>
      </c>
    </row>
    <row r="11" spans="2:7" x14ac:dyDescent="0.25">
      <c r="B11" s="28" t="s">
        <v>68</v>
      </c>
      <c r="C11" s="28">
        <f>(C8-C10)/2</f>
        <v>8.6158028081613764</v>
      </c>
    </row>
    <row r="13" spans="2:7" x14ac:dyDescent="0.25">
      <c r="B13" s="28" t="s">
        <v>72</v>
      </c>
      <c r="C13" s="28">
        <f>C6+(C7/(1+EXP(C10/C11)))</f>
        <v>1.2549049125593843</v>
      </c>
    </row>
    <row r="17" spans="2:4" x14ac:dyDescent="0.25">
      <c r="B17" s="28" t="s">
        <v>69</v>
      </c>
      <c r="C17" s="28" t="s">
        <v>70</v>
      </c>
      <c r="D17" s="28" t="s">
        <v>73</v>
      </c>
    </row>
    <row r="18" spans="2:4" x14ac:dyDescent="0.25">
      <c r="B18" s="28">
        <f>C6+0.01</f>
        <v>0.64252000000000009</v>
      </c>
      <c r="C18" s="28">
        <f>$C$11*LN((B18-$C$6)/($C$6+$C$7-B18))+$C$10</f>
        <v>-37.990249789240863</v>
      </c>
      <c r="D18" s="28">
        <f>(B18-$C$13)/C18</f>
        <v>1.6119528456820423E-2</v>
      </c>
    </row>
    <row r="19" spans="2:4" x14ac:dyDescent="0.25">
      <c r="B19" s="28">
        <f>B18+0.01</f>
        <v>0.6525200000000001</v>
      </c>
      <c r="C19" s="28">
        <f t="shared" ref="C19:C82" si="0">$C$11*LN((B19-$C$6)/($C$6+$C$7-B19))+$C$10</f>
        <v>-31.983973743805073</v>
      </c>
      <c r="D19" s="28">
        <f t="shared" ref="D19:D82" si="1">(B19-$C$13)/C19</f>
        <v>1.8833960951336111E-2</v>
      </c>
    </row>
    <row r="20" spans="2:4" x14ac:dyDescent="0.25">
      <c r="B20" s="28">
        <f t="shared" ref="B20:B83" si="2">B19+0.01</f>
        <v>0.66252000000000011</v>
      </c>
      <c r="C20" s="28">
        <f t="shared" si="0"/>
        <v>-28.456172957084938</v>
      </c>
      <c r="D20" s="28">
        <f t="shared" si="1"/>
        <v>2.081744841278433E-2</v>
      </c>
    </row>
    <row r="21" spans="2:4" x14ac:dyDescent="0.25">
      <c r="B21" s="28">
        <f t="shared" si="2"/>
        <v>0.67252000000000012</v>
      </c>
      <c r="C21" s="28">
        <f t="shared" si="0"/>
        <v>-25.943029734601382</v>
      </c>
      <c r="D21" s="28">
        <f t="shared" si="1"/>
        <v>2.2448608297381371E-2</v>
      </c>
    </row>
    <row r="22" spans="2:4" x14ac:dyDescent="0.25">
      <c r="B22" s="28">
        <f t="shared" si="2"/>
        <v>0.68252000000000013</v>
      </c>
      <c r="C22" s="28">
        <f t="shared" si="0"/>
        <v>-23.985798729257752</v>
      </c>
      <c r="D22" s="28">
        <f t="shared" si="1"/>
        <v>2.386349185283507E-2</v>
      </c>
    </row>
    <row r="23" spans="2:4" x14ac:dyDescent="0.25">
      <c r="B23" s="28">
        <f t="shared" si="2"/>
        <v>0.69252000000000014</v>
      </c>
      <c r="C23" s="28">
        <f t="shared" si="0"/>
        <v>-22.380141901591749</v>
      </c>
      <c r="D23" s="28">
        <f t="shared" si="1"/>
        <v>2.5128746503586086E-2</v>
      </c>
    </row>
    <row r="24" spans="2:4" x14ac:dyDescent="0.25">
      <c r="B24" s="28">
        <f t="shared" si="2"/>
        <v>0.70252000000000014</v>
      </c>
      <c r="C24" s="28">
        <f t="shared" si="0"/>
        <v>-21.017058580961077</v>
      </c>
      <c r="D24" s="28">
        <f t="shared" si="1"/>
        <v>2.628269367150065E-2</v>
      </c>
    </row>
    <row r="25" spans="2:4" x14ac:dyDescent="0.25">
      <c r="B25" s="28">
        <f t="shared" si="2"/>
        <v>0.71252000000000015</v>
      </c>
      <c r="C25" s="28">
        <f t="shared" si="0"/>
        <v>-19.831484608685784</v>
      </c>
      <c r="D25" s="28">
        <f t="shared" si="1"/>
        <v>2.7349687795024214E-2</v>
      </c>
    </row>
    <row r="26" spans="2:4" x14ac:dyDescent="0.25">
      <c r="B26" s="28">
        <f t="shared" si="2"/>
        <v>0.72252000000000016</v>
      </c>
      <c r="C26" s="28">
        <f t="shared" si="0"/>
        <v>-18.78145184587197</v>
      </c>
      <c r="D26" s="28">
        <f t="shared" si="1"/>
        <v>2.8346312996904897E-2</v>
      </c>
    </row>
    <row r="27" spans="2:4" x14ac:dyDescent="0.25">
      <c r="B27" s="28">
        <f t="shared" si="2"/>
        <v>0.73252000000000017</v>
      </c>
      <c r="C27" s="28">
        <f t="shared" si="0"/>
        <v>-17.838304358170674</v>
      </c>
      <c r="D27" s="28">
        <f t="shared" si="1"/>
        <v>2.9284448906720804E-2</v>
      </c>
    </row>
    <row r="28" spans="2:4" x14ac:dyDescent="0.25">
      <c r="B28" s="28">
        <f t="shared" si="2"/>
        <v>0.74252000000000018</v>
      </c>
      <c r="C28" s="28">
        <f t="shared" si="0"/>
        <v>-16.981602681333221</v>
      </c>
      <c r="D28" s="28">
        <f t="shared" si="1"/>
        <v>3.0172941987543715E-2</v>
      </c>
    </row>
    <row r="29" spans="2:4" x14ac:dyDescent="0.25">
      <c r="B29" s="28">
        <f t="shared" si="2"/>
        <v>0.75252000000000019</v>
      </c>
      <c r="C29" s="28">
        <f t="shared" si="0"/>
        <v>-16.196254743830259</v>
      </c>
      <c r="D29" s="28">
        <f t="shared" si="1"/>
        <v>3.1018585500500399E-2</v>
      </c>
    </row>
    <row r="30" spans="2:4" x14ac:dyDescent="0.25">
      <c r="B30" s="28">
        <f t="shared" si="2"/>
        <v>0.7625200000000002</v>
      </c>
      <c r="C30" s="28">
        <f t="shared" si="0"/>
        <v>-15.47079915440287</v>
      </c>
      <c r="D30" s="28">
        <f t="shared" si="1"/>
        <v>3.1826727736896196E-2</v>
      </c>
    </row>
    <row r="31" spans="2:4" x14ac:dyDescent="0.25">
      <c r="B31" s="28">
        <f t="shared" si="2"/>
        <v>0.77252000000000021</v>
      </c>
      <c r="C31" s="28">
        <f t="shared" si="0"/>
        <v>-14.796326504696156</v>
      </c>
      <c r="D31" s="28">
        <f t="shared" si="1"/>
        <v>3.2601667204780971E-2</v>
      </c>
    </row>
    <row r="32" spans="2:4" x14ac:dyDescent="0.25">
      <c r="B32" s="28">
        <f t="shared" si="2"/>
        <v>0.78252000000000022</v>
      </c>
      <c r="C32" s="28">
        <f t="shared" si="0"/>
        <v>-14.165773728212026</v>
      </c>
      <c r="D32" s="28">
        <f t="shared" si="1"/>
        <v>3.3346919245123896E-2</v>
      </c>
    </row>
    <row r="33" spans="2:4" x14ac:dyDescent="0.25">
      <c r="B33" s="28">
        <f t="shared" si="2"/>
        <v>0.79252000000000022</v>
      </c>
      <c r="C33" s="28">
        <f t="shared" si="0"/>
        <v>-13.573446660438405</v>
      </c>
      <c r="D33" s="28">
        <f t="shared" si="1"/>
        <v>3.4065401671858758E-2</v>
      </c>
    </row>
    <row r="34" spans="2:4" x14ac:dyDescent="0.25">
      <c r="B34" s="28">
        <f t="shared" si="2"/>
        <v>0.80252000000000023</v>
      </c>
      <c r="C34" s="28">
        <f t="shared" si="0"/>
        <v>-13.01468759570607</v>
      </c>
      <c r="D34" s="28">
        <f t="shared" si="1"/>
        <v>3.4759567544951228E-2</v>
      </c>
    </row>
    <row r="35" spans="2:4" x14ac:dyDescent="0.25">
      <c r="B35" s="28">
        <f t="shared" si="2"/>
        <v>0.81252000000000024</v>
      </c>
      <c r="C35" s="28">
        <f t="shared" si="0"/>
        <v>-12.485638011104138</v>
      </c>
      <c r="D35" s="28">
        <f t="shared" si="1"/>
        <v>3.5431502352218425E-2</v>
      </c>
    </row>
    <row r="36" spans="2:4" x14ac:dyDescent="0.25">
      <c r="B36" s="28">
        <f t="shared" si="2"/>
        <v>0.82252000000000025</v>
      </c>
      <c r="C36" s="28">
        <f t="shared" si="0"/>
        <v>-11.983065528607552</v>
      </c>
      <c r="D36" s="28">
        <f t="shared" si="1"/>
        <v>3.608299658606872E-2</v>
      </c>
    </row>
    <row r="37" spans="2:4" x14ac:dyDescent="0.25">
      <c r="B37" s="28">
        <f t="shared" si="2"/>
        <v>0.83252000000000026</v>
      </c>
      <c r="C37" s="28">
        <f t="shared" si="0"/>
        <v>-11.504235313440889</v>
      </c>
      <c r="D37" s="28">
        <f t="shared" si="1"/>
        <v>3.671560091142205E-2</v>
      </c>
    </row>
    <row r="38" spans="2:4" x14ac:dyDescent="0.25">
      <c r="B38" s="28">
        <f t="shared" si="2"/>
        <v>0.84252000000000027</v>
      </c>
      <c r="C38" s="28">
        <f t="shared" si="0"/>
        <v>-11.046812881521378</v>
      </c>
      <c r="D38" s="28">
        <f t="shared" si="1"/>
        <v>3.7330668762318164E-2</v>
      </c>
    </row>
    <row r="39" spans="2:4" x14ac:dyDescent="0.25">
      <c r="B39" s="28">
        <f t="shared" si="2"/>
        <v>0.85252000000000028</v>
      </c>
      <c r="C39" s="28">
        <f t="shared" si="0"/>
        <v>-10.608789537647562</v>
      </c>
      <c r="D39" s="28">
        <f t="shared" si="1"/>
        <v>3.7929389694407172E-2</v>
      </c>
    </row>
    <row r="40" spans="2:4" x14ac:dyDescent="0.25">
      <c r="B40" s="28">
        <f t="shared" si="2"/>
        <v>0.86252000000000029</v>
      </c>
      <c r="C40" s="28">
        <f t="shared" si="0"/>
        <v>-10.188424401457331</v>
      </c>
      <c r="D40" s="28">
        <f t="shared" si="1"/>
        <v>3.8512815828839843E-2</v>
      </c>
    </row>
    <row r="41" spans="2:4" x14ac:dyDescent="0.25">
      <c r="B41" s="28">
        <f t="shared" si="2"/>
        <v>0.8725200000000003</v>
      </c>
      <c r="C41" s="28">
        <f t="shared" si="0"/>
        <v>-9.7841987808008337</v>
      </c>
      <c r="D41" s="28">
        <f t="shared" si="1"/>
        <v>3.9081883057172098E-2</v>
      </c>
    </row>
    <row r="42" spans="2:4" x14ac:dyDescent="0.25">
      <c r="B42" s="28">
        <f t="shared" si="2"/>
        <v>0.8825200000000003</v>
      </c>
      <c r="C42" s="28">
        <f t="shared" si="0"/>
        <v>-9.3947798652918149</v>
      </c>
      <c r="D42" s="28">
        <f t="shared" si="1"/>
        <v>3.963742822065764E-2</v>
      </c>
    </row>
    <row r="43" spans="2:4" x14ac:dyDescent="0.25">
      <c r="B43" s="28">
        <f t="shared" si="2"/>
        <v>0.89252000000000031</v>
      </c>
      <c r="C43" s="28">
        <f t="shared" si="0"/>
        <v>-9.0189915448050062</v>
      </c>
      <c r="D43" s="28">
        <f t="shared" si="1"/>
        <v>4.0180203158979549E-2</v>
      </c>
    </row>
    <row r="44" spans="2:4" x14ac:dyDescent="0.25">
      <c r="B44" s="28">
        <f t="shared" si="2"/>
        <v>0.90252000000000032</v>
      </c>
      <c r="C44" s="28">
        <f t="shared" si="0"/>
        <v>-8.6557907382004142</v>
      </c>
      <c r="D44" s="28">
        <f t="shared" si="1"/>
        <v>4.0710886297679452E-2</v>
      </c>
    </row>
    <row r="45" spans="2:4" x14ac:dyDescent="0.25">
      <c r="B45" s="28">
        <f t="shared" si="2"/>
        <v>0.91252000000000033</v>
      </c>
      <c r="C45" s="28">
        <f t="shared" si="0"/>
        <v>-8.3042480289935074</v>
      </c>
      <c r="D45" s="28">
        <f t="shared" si="1"/>
        <v>4.1230092280960175E-2</v>
      </c>
    </row>
    <row r="46" spans="2:4" x14ac:dyDescent="0.25">
      <c r="B46" s="28">
        <f t="shared" si="2"/>
        <v>0.92252000000000034</v>
      </c>
      <c r="C46" s="28">
        <f t="shared" si="0"/>
        <v>-7.9635317005117709</v>
      </c>
      <c r="D46" s="28">
        <f t="shared" si="1"/>
        <v>4.1738380037844698E-2</v>
      </c>
    </row>
    <row r="47" spans="2:4" x14ac:dyDescent="0.25">
      <c r="B47" s="28">
        <f t="shared" si="2"/>
        <v>0.93252000000000035</v>
      </c>
      <c r="C47" s="28">
        <f t="shared" si="0"/>
        <v>-7.6328944785960591</v>
      </c>
      <c r="D47" s="28">
        <f t="shared" si="1"/>
        <v>4.2236259581919594E-2</v>
      </c>
    </row>
    <row r="48" spans="2:4" x14ac:dyDescent="0.25">
      <c r="B48" s="28">
        <f t="shared" si="2"/>
        <v>0.94252000000000036</v>
      </c>
      <c r="C48" s="28">
        <f t="shared" si="0"/>
        <v>-7.3116624488409041</v>
      </c>
      <c r="D48" s="28">
        <f t="shared" si="1"/>
        <v>4.2724197779248602E-2</v>
      </c>
    </row>
    <row r="49" spans="2:4" x14ac:dyDescent="0.25">
      <c r="B49" s="28">
        <f t="shared" si="2"/>
        <v>0.95252000000000037</v>
      </c>
      <c r="C49" s="28">
        <f t="shared" si="0"/>
        <v>-6.9992257339035309</v>
      </c>
      <c r="D49" s="28">
        <f t="shared" si="1"/>
        <v>4.3202623269408567E-2</v>
      </c>
    </row>
    <row r="50" spans="2:4" x14ac:dyDescent="0.25">
      <c r="B50" s="28">
        <f t="shared" si="2"/>
        <v>0.96252000000000038</v>
      </c>
      <c r="C50" s="28">
        <f t="shared" si="0"/>
        <v>-6.6950306057456164</v>
      </c>
      <c r="D50" s="28">
        <f t="shared" si="1"/>
        <v>4.3671930686688988E-2</v>
      </c>
    </row>
    <row r="51" spans="2:4" x14ac:dyDescent="0.25">
      <c r="B51" s="28">
        <f t="shared" si="2"/>
        <v>0.97252000000000038</v>
      </c>
      <c r="C51" s="28">
        <f t="shared" si="0"/>
        <v>-6.3985727756557562</v>
      </c>
      <c r="D51" s="28">
        <f t="shared" si="1"/>
        <v>4.4132484299273092E-2</v>
      </c>
    </row>
    <row r="52" spans="2:4" x14ac:dyDescent="0.25">
      <c r="B52" s="28">
        <f t="shared" si="2"/>
        <v>0.98252000000000039</v>
      </c>
      <c r="C52" s="28">
        <f t="shared" si="0"/>
        <v>-6.1093916571090254</v>
      </c>
      <c r="D52" s="28">
        <f t="shared" si="1"/>
        <v>4.45846211614917E-2</v>
      </c>
    </row>
    <row r="53" spans="2:4" x14ac:dyDescent="0.25">
      <c r="B53" s="28">
        <f t="shared" si="2"/>
        <v>0.9925200000000004</v>
      </c>
      <c r="C53" s="28">
        <f t="shared" si="0"/>
        <v>-5.8270654369553636</v>
      </c>
      <c r="D53" s="28">
        <f t="shared" si="1"/>
        <v>4.5028653856422074E-2</v>
      </c>
    </row>
    <row r="54" spans="2:4" x14ac:dyDescent="0.25">
      <c r="B54" s="28">
        <f t="shared" si="2"/>
        <v>1.0025200000000003</v>
      </c>
      <c r="C54" s="28">
        <f t="shared" si="0"/>
        <v>-5.5512068219953825</v>
      </c>
      <c r="D54" s="28">
        <f t="shared" si="1"/>
        <v>4.546487289202894E-2</v>
      </c>
    </row>
    <row r="55" spans="2:4" x14ac:dyDescent="0.25">
      <c r="B55" s="28">
        <f t="shared" si="2"/>
        <v>1.0125200000000003</v>
      </c>
      <c r="C55" s="28">
        <f t="shared" si="0"/>
        <v>-5.2814593528309697</v>
      </c>
      <c r="D55" s="28">
        <f t="shared" si="1"/>
        <v>4.5893548802843812E-2</v>
      </c>
    </row>
    <row r="56" spans="2:4" x14ac:dyDescent="0.25">
      <c r="B56" s="28">
        <f t="shared" si="2"/>
        <v>1.0225200000000003</v>
      </c>
      <c r="C56" s="28">
        <f t="shared" si="0"/>
        <v>-5.0174941965446163</v>
      </c>
      <c r="D56" s="28">
        <f t="shared" si="1"/>
        <v>4.6314934000206684E-2</v>
      </c>
    </row>
    <row r="57" spans="2:4" x14ac:dyDescent="0.25">
      <c r="B57" s="28">
        <f t="shared" si="2"/>
        <v>1.0325200000000003</v>
      </c>
      <c r="C57" s="28">
        <f t="shared" si="0"/>
        <v>-4.7590073454426634</v>
      </c>
      <c r="D57" s="28">
        <f t="shared" si="1"/>
        <v>4.6729264406861017E-2</v>
      </c>
    </row>
    <row r="58" spans="2:4" x14ac:dyDescent="0.25">
      <c r="B58" s="28">
        <f t="shared" si="2"/>
        <v>1.0425200000000003</v>
      </c>
      <c r="C58" s="28">
        <f t="shared" si="0"/>
        <v>-4.5057171616799288</v>
      </c>
      <c r="D58" s="28">
        <f t="shared" si="1"/>
        <v>4.7136760905826046E-2</v>
      </c>
    </row>
    <row r="59" spans="2:4" x14ac:dyDescent="0.25">
      <c r="B59" s="28">
        <f t="shared" si="2"/>
        <v>1.0525200000000003</v>
      </c>
      <c r="C59" s="28">
        <f t="shared" si="0"/>
        <v>-4.2573622177385921</v>
      </c>
      <c r="D59" s="28">
        <f t="shared" si="1"/>
        <v>4.7537630628686774E-2</v>
      </c>
    </row>
    <row r="60" spans="2:4" x14ac:dyDescent="0.25">
      <c r="B60" s="28">
        <f t="shared" si="2"/>
        <v>1.0625200000000004</v>
      </c>
      <c r="C60" s="28">
        <f t="shared" si="0"/>
        <v>-4.0136993909773508</v>
      </c>
      <c r="D60" s="28">
        <f t="shared" si="1"/>
        <v>4.7932068104516792E-2</v>
      </c>
    </row>
    <row r="61" spans="2:4" x14ac:dyDescent="0.25">
      <c r="B61" s="28">
        <f t="shared" si="2"/>
        <v>1.0725200000000004</v>
      </c>
      <c r="C61" s="28">
        <f t="shared" si="0"/>
        <v>-3.7745021771931508</v>
      </c>
      <c r="D61" s="28">
        <f t="shared" si="1"/>
        <v>4.8320256287416319E-2</v>
      </c>
    </row>
    <row r="62" spans="2:4" x14ac:dyDescent="0.25">
      <c r="B62" s="28">
        <f t="shared" si="2"/>
        <v>1.0825200000000004</v>
      </c>
      <c r="C62" s="28">
        <f t="shared" si="0"/>
        <v>-3.5395591936545507</v>
      </c>
      <c r="D62" s="28">
        <f t="shared" si="1"/>
        <v>4.8702367477967974E-2</v>
      </c>
    </row>
    <row r="63" spans="2:4" x14ac:dyDescent="0.25">
      <c r="B63" s="28">
        <f t="shared" si="2"/>
        <v>1.0925200000000004</v>
      </c>
      <c r="C63" s="28">
        <f t="shared" si="0"/>
        <v>-3.3086728466119322</v>
      </c>
      <c r="D63" s="28">
        <f t="shared" si="1"/>
        <v>4.90785641516856E-2</v>
      </c>
    </row>
    <row r="64" spans="2:4" x14ac:dyDescent="0.25">
      <c r="B64" s="28">
        <f t="shared" si="2"/>
        <v>1.1025200000000004</v>
      </c>
      <c r="C64" s="28">
        <f t="shared" si="0"/>
        <v>-3.081658142053783</v>
      </c>
      <c r="D64" s="28">
        <f t="shared" si="1"/>
        <v>4.9448999705667025E-2</v>
      </c>
    </row>
    <row r="65" spans="1:4" x14ac:dyDescent="0.25">
      <c r="B65" s="28">
        <f t="shared" si="2"/>
        <v>1.1125200000000004</v>
      </c>
      <c r="C65" s="28">
        <f t="shared" si="0"/>
        <v>-2.8583416216078064</v>
      </c>
      <c r="D65" s="28">
        <f t="shared" si="1"/>
        <v>4.9813819133100304E-2</v>
      </c>
    </row>
    <row r="66" spans="1:4" x14ac:dyDescent="0.25">
      <c r="B66" s="28">
        <f t="shared" si="2"/>
        <v>1.1225200000000004</v>
      </c>
      <c r="C66" s="28">
        <f t="shared" si="0"/>
        <v>-2.6385604080990266</v>
      </c>
      <c r="D66" s="28">
        <f t="shared" si="1"/>
        <v>5.0173159633954238E-2</v>
      </c>
    </row>
    <row r="67" spans="1:4" x14ac:dyDescent="0.25">
      <c r="B67" s="28">
        <f t="shared" si="2"/>
        <v>1.1325200000000004</v>
      </c>
      <c r="C67" s="28">
        <f t="shared" si="0"/>
        <v>-2.4221613474677319</v>
      </c>
      <c r="D67" s="28">
        <f t="shared" si="1"/>
        <v>5.0527151169071451E-2</v>
      </c>
    </row>
    <row r="68" spans="1:4" x14ac:dyDescent="0.25">
      <c r="B68" s="28">
        <f t="shared" si="2"/>
        <v>1.1425200000000004</v>
      </c>
      <c r="C68" s="28">
        <f t="shared" si="0"/>
        <v>-2.2090002355937806</v>
      </c>
      <c r="D68" s="28">
        <f t="shared" si="1"/>
        <v>5.0875916963935834E-2</v>
      </c>
    </row>
    <row r="69" spans="1:4" x14ac:dyDescent="0.25">
      <c r="B69" s="28">
        <f t="shared" si="2"/>
        <v>1.1525200000000004</v>
      </c>
      <c r="C69" s="28">
        <f t="shared" si="0"/>
        <v>-1.9989411201309295</v>
      </c>
      <c r="D69" s="28">
        <f t="shared" si="1"/>
        <v>5.1219573967580249E-2</v>
      </c>
    </row>
    <row r="70" spans="1:4" x14ac:dyDescent="0.25">
      <c r="B70" s="28">
        <f t="shared" si="2"/>
        <v>1.1625200000000004</v>
      </c>
      <c r="C70" s="28">
        <f t="shared" si="0"/>
        <v>-1.791855668774593</v>
      </c>
      <c r="D70" s="28">
        <f t="shared" si="1"/>
        <v>5.1558233271412804E-2</v>
      </c>
    </row>
    <row r="71" spans="1:4" x14ac:dyDescent="0.25">
      <c r="B71" s="28">
        <f t="shared" si="2"/>
        <v>1.1725200000000005</v>
      </c>
      <c r="C71" s="28">
        <f t="shared" si="0"/>
        <v>-1.5876225965088615</v>
      </c>
      <c r="D71" s="28">
        <f t="shared" si="1"/>
        <v>5.1892000492148455E-2</v>
      </c>
    </row>
    <row r="72" spans="1:4" x14ac:dyDescent="0.25">
      <c r="A72" s="28" t="s">
        <v>56</v>
      </c>
      <c r="B72" s="28">
        <f t="shared" si="2"/>
        <v>1.1825200000000005</v>
      </c>
      <c r="C72" s="28">
        <f t="shared" si="0"/>
        <v>-1.3861271453361166</v>
      </c>
      <c r="D72" s="28">
        <f t="shared" si="1"/>
        <v>5.2220976122526991E-2</v>
      </c>
    </row>
    <row r="73" spans="1:4" x14ac:dyDescent="0.25">
      <c r="A73" s="28" t="s">
        <v>56</v>
      </c>
      <c r="B73" s="28">
        <f t="shared" si="2"/>
        <v>1.1925200000000005</v>
      </c>
      <c r="C73" s="28">
        <f t="shared" si="0"/>
        <v>-1.1872606108122188</v>
      </c>
      <c r="D73" s="28">
        <f t="shared" si="1"/>
        <v>5.2545255853056208E-2</v>
      </c>
    </row>
    <row r="74" spans="1:4" x14ac:dyDescent="0.25">
      <c r="B74" s="28">
        <f t="shared" si="2"/>
        <v>1.2025200000000005</v>
      </c>
      <c r="C74" s="28">
        <f t="shared" si="0"/>
        <v>-0.9909199104135169</v>
      </c>
      <c r="D74" s="28">
        <f t="shared" si="1"/>
        <v>5.2864930867645279E-2</v>
      </c>
    </row>
    <row r="75" spans="1:4" x14ac:dyDescent="0.25">
      <c r="B75" s="28">
        <f t="shared" si="2"/>
        <v>1.2125200000000005</v>
      </c>
      <c r="C75" s="28">
        <f t="shared" si="0"/>
        <v>-0.79700718936760495</v>
      </c>
      <c r="D75" s="28">
        <f t="shared" si="1"/>
        <v>5.3180088115660086E-2</v>
      </c>
    </row>
    <row r="76" spans="1:4" x14ac:dyDescent="0.25">
      <c r="B76" s="28">
        <f t="shared" si="2"/>
        <v>1.2225200000000005</v>
      </c>
      <c r="C76" s="28">
        <f t="shared" si="0"/>
        <v>-0.60542946010238907</v>
      </c>
      <c r="D76" s="28">
        <f t="shared" si="1"/>
        <v>5.349081056264908E-2</v>
      </c>
    </row>
    <row r="77" spans="1:4" x14ac:dyDescent="0.25">
      <c r="B77" s="28">
        <f t="shared" si="2"/>
        <v>1.2325200000000005</v>
      </c>
      <c r="C77" s="28">
        <f t="shared" si="0"/>
        <v>-0.41609827192046822</v>
      </c>
      <c r="D77" s="28">
        <f t="shared" si="1"/>
        <v>5.379717742173748E-2</v>
      </c>
    </row>
    <row r="78" spans="1:4" x14ac:dyDescent="0.25">
      <c r="B78" s="28">
        <f t="shared" si="2"/>
        <v>1.2425200000000005</v>
      </c>
      <c r="C78" s="28">
        <f t="shared" si="0"/>
        <v>-0.22892940789840033</v>
      </c>
      <c r="D78" s="28">
        <f t="shared" si="1"/>
        <v>5.4099264367469362E-2</v>
      </c>
    </row>
    <row r="79" spans="1:4" x14ac:dyDescent="0.25">
      <c r="B79" s="28">
        <f t="shared" si="2"/>
        <v>1.2525200000000005</v>
      </c>
      <c r="C79" s="28">
        <f t="shared" si="0"/>
        <v>-4.3842606351901736E-2</v>
      </c>
      <c r="D79" s="28">
        <f t="shared" si="1"/>
        <v>5.4397143733685198E-2</v>
      </c>
    </row>
    <row r="80" spans="1:4" x14ac:dyDescent="0.25">
      <c r="B80" s="28">
        <f t="shared" si="2"/>
        <v>1.2625200000000005</v>
      </c>
      <c r="C80" s="28">
        <f t="shared" si="0"/>
        <v>0.13923869549419621</v>
      </c>
      <c r="D80" s="28">
        <f t="shared" si="1"/>
        <v>5.4690884696873977E-2</v>
      </c>
    </row>
    <row r="81" spans="2:4" x14ac:dyDescent="0.25">
      <c r="B81" s="28">
        <f t="shared" si="2"/>
        <v>1.2725200000000005</v>
      </c>
      <c r="C81" s="28">
        <f t="shared" si="0"/>
        <v>0.32038759773212178</v>
      </c>
      <c r="D81" s="28">
        <f t="shared" si="1"/>
        <v>5.4980553446217766E-2</v>
      </c>
    </row>
    <row r="82" spans="2:4" x14ac:dyDescent="0.25">
      <c r="B82" s="28">
        <f t="shared" si="2"/>
        <v>1.2825200000000005</v>
      </c>
      <c r="C82" s="28">
        <f t="shared" si="0"/>
        <v>0.4996739557665304</v>
      </c>
      <c r="D82" s="28">
        <f t="shared" si="1"/>
        <v>5.5266213341563931E-2</v>
      </c>
    </row>
    <row r="83" spans="2:4" x14ac:dyDescent="0.25">
      <c r="B83" s="28">
        <f t="shared" si="2"/>
        <v>1.2925200000000006</v>
      </c>
      <c r="C83" s="28">
        <f t="shared" ref="C83:C146" si="3">$C$11*LN((B83-$C$6)/($C$6+$C$7-B83))+$C$10</f>
        <v>0.6771645817518408</v>
      </c>
      <c r="D83" s="28">
        <f t="shared" ref="D83:D146" si="4">(B83-$C$13)/C83</f>
        <v>5.5547925060263986E-2</v>
      </c>
    </row>
    <row r="84" spans="2:4" x14ac:dyDescent="0.25">
      <c r="B84" s="28">
        <f t="shared" ref="B84:B147" si="5">B83+0.01</f>
        <v>1.3025200000000006</v>
      </c>
      <c r="C84" s="28">
        <f t="shared" si="3"/>
        <v>0.85292343096846146</v>
      </c>
      <c r="D84" s="28">
        <f t="shared" si="4"/>
        <v>5.5825746733855326E-2</v>
      </c>
    </row>
    <row r="85" spans="2:4" x14ac:dyDescent="0.25">
      <c r="B85" s="28">
        <f t="shared" si="5"/>
        <v>1.3125200000000006</v>
      </c>
      <c r="C85" s="28">
        <f t="shared" si="3"/>
        <v>1.0270117744795755</v>
      </c>
      <c r="D85" s="28">
        <f t="shared" si="4"/>
        <v>5.609973407540722E-2</v>
      </c>
    </row>
    <row r="86" spans="2:4" x14ac:dyDescent="0.25">
      <c r="B86" s="28">
        <f t="shared" si="5"/>
        <v>1.3225200000000006</v>
      </c>
      <c r="C86" s="28">
        <f t="shared" si="3"/>
        <v>1.1994883592731558</v>
      </c>
      <c r="D86" s="28">
        <f t="shared" si="4"/>
        <v>5.6369940498287495E-2</v>
      </c>
    </row>
    <row r="87" spans="2:4" x14ac:dyDescent="0.25">
      <c r="B87" s="28">
        <f t="shared" si="5"/>
        <v>1.3325200000000006</v>
      </c>
      <c r="C87" s="28">
        <f t="shared" si="3"/>
        <v>1.3704095569726427</v>
      </c>
      <c r="D87" s="28">
        <f t="shared" si="4"/>
        <v>5.6636417227033185E-2</v>
      </c>
    </row>
    <row r="88" spans="2:4" x14ac:dyDescent="0.25">
      <c r="B88" s="28">
        <f t="shared" si="5"/>
        <v>1.3425200000000006</v>
      </c>
      <c r="C88" s="28">
        <f t="shared" si="3"/>
        <v>1.5398295020922284</v>
      </c>
      <c r="D88" s="28">
        <f t="shared" si="4"/>
        <v>5.6899213400944816E-2</v>
      </c>
    </row>
    <row r="89" spans="2:4" x14ac:dyDescent="0.25">
      <c r="B89" s="28">
        <f t="shared" si="5"/>
        <v>1.3525200000000006</v>
      </c>
      <c r="C89" s="28">
        <f t="shared" si="3"/>
        <v>1.7078002207172487</v>
      </c>
      <c r="D89" s="28">
        <f t="shared" si="4"/>
        <v>5.7158376170966613E-2</v>
      </c>
    </row>
    <row r="90" spans="2:4" x14ac:dyDescent="0.25">
      <c r="B90" s="28">
        <f t="shared" si="5"/>
        <v>1.3625200000000006</v>
      </c>
      <c r="C90" s="28">
        <f t="shared" si="3"/>
        <v>1.8743717504052579</v>
      </c>
      <c r="D90" s="28">
        <f t="shared" si="4"/>
        <v>5.7413950790364217E-2</v>
      </c>
    </row>
    <row r="91" spans="2:4" x14ac:dyDescent="0.25">
      <c r="B91" s="28">
        <f t="shared" si="5"/>
        <v>1.3725200000000006</v>
      </c>
      <c r="C91" s="28">
        <f t="shared" si="3"/>
        <v>2.0395922520277283</v>
      </c>
      <c r="D91" s="28">
        <f t="shared" si="4"/>
        <v>5.7665980699664547E-2</v>
      </c>
    </row>
    <row r="92" spans="2:4" x14ac:dyDescent="0.25">
      <c r="B92" s="28">
        <f t="shared" si="5"/>
        <v>1.3825200000000006</v>
      </c>
      <c r="C92" s="28">
        <f t="shared" si="3"/>
        <v>2.203508114204765</v>
      </c>
      <c r="D92" s="28">
        <f t="shared" si="4"/>
        <v>5.7914507606282167E-2</v>
      </c>
    </row>
    <row r="93" spans="2:4" x14ac:dyDescent="0.25">
      <c r="B93" s="28">
        <f t="shared" si="5"/>
        <v>1.3925200000000006</v>
      </c>
      <c r="C93" s="28">
        <f t="shared" si="3"/>
        <v>2.3661640509248567</v>
      </c>
      <c r="D93" s="28">
        <f t="shared" si="4"/>
        <v>5.8159571559219268E-2</v>
      </c>
    </row>
    <row r="94" spans="2:4" x14ac:dyDescent="0.25">
      <c r="B94" s="28">
        <f t="shared" si="5"/>
        <v>1.4025200000000007</v>
      </c>
      <c r="C94" s="28">
        <f t="shared" si="3"/>
        <v>2.5276031928876659</v>
      </c>
      <c r="D94" s="28">
        <f t="shared" si="4"/>
        <v>5.8401211019192129E-2</v>
      </c>
    </row>
    <row r="95" spans="2:4" x14ac:dyDescent="0.25">
      <c r="B95" s="28">
        <f t="shared" si="5"/>
        <v>1.4125200000000007</v>
      </c>
      <c r="C95" s="28">
        <f t="shared" si="3"/>
        <v>2.6878671730593311</v>
      </c>
      <c r="D95" s="28">
        <f t="shared" si="4"/>
        <v>5.8639462924508591E-2</v>
      </c>
    </row>
    <row r="96" spans="2:4" x14ac:dyDescent="0.25">
      <c r="B96" s="28">
        <f t="shared" si="5"/>
        <v>1.4225200000000007</v>
      </c>
      <c r="C96" s="28">
        <f t="shared" si="3"/>
        <v>2.8469962068863399</v>
      </c>
      <c r="D96" s="28">
        <f t="shared" si="4"/>
        <v>5.8874362752991204E-2</v>
      </c>
    </row>
    <row r="97" spans="2:4" x14ac:dyDescent="0.25">
      <c r="B97" s="28">
        <f t="shared" si="5"/>
        <v>1.4325200000000007</v>
      </c>
      <c r="C97" s="28">
        <f t="shared" si="3"/>
        <v>3.0050291675747962</v>
      </c>
      <c r="D97" s="28">
        <f t="shared" si="4"/>
        <v>5.9105944580218617E-2</v>
      </c>
    </row>
    <row r="98" spans="2:4" x14ac:dyDescent="0.25">
      <c r="B98" s="28">
        <f t="shared" si="5"/>
        <v>1.4425200000000007</v>
      </c>
      <c r="C98" s="28">
        <f t="shared" si="3"/>
        <v>3.1620036568067196</v>
      </c>
      <c r="D98" s="28">
        <f t="shared" si="4"/>
        <v>5.9334241134334192E-2</v>
      </c>
    </row>
    <row r="99" spans="2:4" x14ac:dyDescent="0.25">
      <c r="B99" s="28">
        <f t="shared" si="5"/>
        <v>1.4525200000000007</v>
      </c>
      <c r="C99" s="28">
        <f t="shared" si="3"/>
        <v>3.3179560712332679</v>
      </c>
      <c r="D99" s="28">
        <f t="shared" si="4"/>
        <v>5.9559283847650177E-2</v>
      </c>
    </row>
    <row r="100" spans="2:4" x14ac:dyDescent="0.25">
      <c r="B100" s="28">
        <f t="shared" si="5"/>
        <v>1.4625200000000007</v>
      </c>
      <c r="C100" s="28">
        <f t="shared" si="3"/>
        <v>3.4729216650560373</v>
      </c>
      <c r="D100" s="28">
        <f t="shared" si="4"/>
        <v>5.9781102905258426E-2</v>
      </c>
    </row>
    <row r="101" spans="2:4" x14ac:dyDescent="0.25">
      <c r="B101" s="28">
        <f t="shared" si="5"/>
        <v>1.4725200000000007</v>
      </c>
      <c r="C101" s="28">
        <f t="shared" si="3"/>
        <v>3.6269346089817089</v>
      </c>
      <c r="D101" s="28">
        <f t="shared" si="4"/>
        <v>5.9999727290841236E-2</v>
      </c>
    </row>
    <row r="102" spans="2:4" x14ac:dyDescent="0.25">
      <c r="B102" s="28">
        <f t="shared" si="5"/>
        <v>1.4825200000000007</v>
      </c>
      <c r="C102" s="28">
        <f t="shared" si="3"/>
        <v>3.7800280458118349</v>
      </c>
      <c r="D102" s="28">
        <f t="shared" si="4"/>
        <v>6.0215184829860602E-2</v>
      </c>
    </row>
    <row r="103" spans="2:4" x14ac:dyDescent="0.25">
      <c r="B103" s="28">
        <f t="shared" si="5"/>
        <v>1.4925200000000007</v>
      </c>
      <c r="C103" s="28">
        <f t="shared" si="3"/>
        <v>3.9322341429082934</v>
      </c>
      <c r="D103" s="28">
        <f t="shared" si="4"/>
        <v>6.0427502230290774E-2</v>
      </c>
    </row>
    <row r="104" spans="2:4" x14ac:dyDescent="0.25">
      <c r="B104" s="28">
        <f t="shared" si="5"/>
        <v>1.5025200000000007</v>
      </c>
      <c r="C104" s="28">
        <f t="shared" si="3"/>
        <v>4.0835841417556686</v>
      </c>
      <c r="D104" s="28">
        <f t="shared" si="4"/>
        <v>6.0636705121045575E-2</v>
      </c>
    </row>
    <row r="105" spans="2:4" x14ac:dyDescent="0.25">
      <c r="B105" s="28">
        <f t="shared" si="5"/>
        <v>1.5125200000000008</v>
      </c>
      <c r="C105" s="28">
        <f t="shared" si="3"/>
        <v>4.2341084048242879</v>
      </c>
      <c r="D105" s="28">
        <f t="shared" si="4"/>
        <v>6.0842818088241005E-2</v>
      </c>
    </row>
    <row r="106" spans="2:4" x14ac:dyDescent="0.25">
      <c r="B106" s="28">
        <f t="shared" si="5"/>
        <v>1.5225200000000008</v>
      </c>
      <c r="C106" s="28">
        <f t="shared" si="3"/>
        <v>4.3838364599217234</v>
      </c>
      <c r="D106" s="28">
        <f t="shared" si="4"/>
        <v>6.104586470942279E-2</v>
      </c>
    </row>
    <row r="107" spans="2:4" x14ac:dyDescent="0.25">
      <c r="B107" s="28">
        <f t="shared" si="5"/>
        <v>1.5325200000000008</v>
      </c>
      <c r="C107" s="28">
        <f t="shared" si="3"/>
        <v>4.5327970422061119</v>
      </c>
      <c r="D107" s="28">
        <f t="shared" si="4"/>
        <v>6.1245867585878327E-2</v>
      </c>
    </row>
    <row r="108" spans="2:4" x14ac:dyDescent="0.25">
      <c r="B108" s="28">
        <f t="shared" si="5"/>
        <v>1.5425200000000008</v>
      </c>
      <c r="C108" s="28">
        <f t="shared" si="3"/>
        <v>4.6810181340213939</v>
      </c>
      <c r="D108" s="28">
        <f t="shared" si="4"/>
        <v>6.1442848373144537E-2</v>
      </c>
    </row>
    <row r="109" spans="2:4" x14ac:dyDescent="0.25">
      <c r="B109" s="28">
        <f t="shared" si="5"/>
        <v>1.5525200000000008</v>
      </c>
      <c r="C109" s="28">
        <f t="shared" si="3"/>
        <v>4.8285270027025877</v>
      </c>
      <c r="D109" s="28">
        <f t="shared" si="4"/>
        <v>6.1636827809813957E-2</v>
      </c>
    </row>
    <row r="110" spans="2:4" x14ac:dyDescent="0.25">
      <c r="B110" s="28">
        <f t="shared" si="5"/>
        <v>1.5625200000000008</v>
      </c>
      <c r="C110" s="28">
        <f t="shared" si="3"/>
        <v>4.9753502364882101</v>
      </c>
      <c r="D110" s="28">
        <f t="shared" si="4"/>
        <v>6.1827825744734471E-2</v>
      </c>
    </row>
    <row r="111" spans="2:4" x14ac:dyDescent="0.25">
      <c r="B111" s="28">
        <f t="shared" si="5"/>
        <v>1.5725200000000008</v>
      </c>
      <c r="C111" s="28">
        <f t="shared" si="3"/>
        <v>5.1215137786669418</v>
      </c>
      <c r="D111" s="28">
        <f t="shared" si="4"/>
        <v>6.2015861162690707E-2</v>
      </c>
    </row>
    <row r="112" spans="2:4" x14ac:dyDescent="0.25">
      <c r="B112" s="28">
        <f t="shared" si="5"/>
        <v>1.5825200000000008</v>
      </c>
      <c r="C112" s="28">
        <f t="shared" si="3"/>
        <v>5.2670429600764237</v>
      </c>
      <c r="D112" s="28">
        <f t="shared" si="4"/>
        <v>6.2200952208649324E-2</v>
      </c>
    </row>
    <row r="113" spans="2:4" x14ac:dyDescent="0.25">
      <c r="B113" s="28">
        <f t="shared" si="5"/>
        <v>1.5925200000000008</v>
      </c>
      <c r="C113" s="28">
        <f t="shared" si="3"/>
        <v>5.4119625300637608</v>
      </c>
      <c r="D113" s="28">
        <f t="shared" si="4"/>
        <v>6.238311621064363E-2</v>
      </c>
    </row>
    <row r="114" spans="2:4" x14ac:dyDescent="0.25">
      <c r="B114" s="28">
        <f t="shared" si="5"/>
        <v>1.6025200000000008</v>
      </c>
      <c r="C114" s="28">
        <f t="shared" si="3"/>
        <v>5.5562966860095271</v>
      </c>
      <c r="D114" s="28">
        <f t="shared" si="4"/>
        <v>6.2562369701368484E-2</v>
      </c>
    </row>
    <row r="115" spans="2:4" x14ac:dyDescent="0.25">
      <c r="B115" s="28">
        <f t="shared" si="5"/>
        <v>1.6125200000000008</v>
      </c>
      <c r="C115" s="28">
        <f t="shared" si="3"/>
        <v>5.7000691015101372</v>
      </c>
      <c r="D115" s="28">
        <f t="shared" si="4"/>
        <v>6.2738728438550412E-2</v>
      </c>
    </row>
    <row r="116" spans="2:4" x14ac:dyDescent="0.25">
      <c r="B116" s="28">
        <f t="shared" si="5"/>
        <v>1.6225200000000009</v>
      </c>
      <c r="C116" s="28">
        <f t="shared" si="3"/>
        <v>5.8433029533068961</v>
      </c>
      <c r="D116" s="28">
        <f t="shared" si="4"/>
        <v>6.2912207424154251E-2</v>
      </c>
    </row>
    <row r="117" spans="2:4" x14ac:dyDescent="0.25">
      <c r="B117" s="28">
        <f t="shared" si="5"/>
        <v>1.6325200000000009</v>
      </c>
      <c r="C117" s="28">
        <f t="shared" si="3"/>
        <v>5.986020947044203</v>
      </c>
      <c r="D117" s="28">
        <f t="shared" si="4"/>
        <v>6.3082820922482172E-2</v>
      </c>
    </row>
    <row r="118" spans="2:4" x14ac:dyDescent="0.25">
      <c r="B118" s="28">
        <f t="shared" si="5"/>
        <v>1.6425200000000009</v>
      </c>
      <c r="C118" s="28">
        <f t="shared" si="3"/>
        <v>6.1282453419339147</v>
      </c>
      <c r="D118" s="28">
        <f t="shared" si="4"/>
        <v>6.3250582477217751E-2</v>
      </c>
    </row>
    <row r="119" spans="2:4" x14ac:dyDescent="0.25">
      <c r="B119" s="28">
        <f t="shared" si="5"/>
        <v>1.6525200000000009</v>
      </c>
      <c r="C119" s="28">
        <f t="shared" si="3"/>
        <v>6.2699979743978869</v>
      </c>
      <c r="D119" s="28">
        <f t="shared" si="4"/>
        <v>6.3415504927463701E-2</v>
      </c>
    </row>
    <row r="120" spans="2:4" x14ac:dyDescent="0.25">
      <c r="B120" s="28">
        <f t="shared" si="5"/>
        <v>1.6625200000000009</v>
      </c>
      <c r="C120" s="28">
        <f t="shared" si="3"/>
        <v>6.4113002807561177</v>
      </c>
      <c r="D120" s="28">
        <f t="shared" si="4"/>
        <v>6.3577600422818514E-2</v>
      </c>
    </row>
    <row r="121" spans="2:4" x14ac:dyDescent="0.25">
      <c r="B121" s="28">
        <f t="shared" si="5"/>
        <v>1.6725200000000009</v>
      </c>
      <c r="C121" s="28">
        <f t="shared" si="3"/>
        <v>6.5521733190238169</v>
      </c>
      <c r="D121" s="28">
        <f t="shared" si="4"/>
        <v>6.3736880437533269E-2</v>
      </c>
    </row>
    <row r="122" spans="2:4" x14ac:dyDescent="0.25">
      <c r="B122" s="28">
        <f t="shared" si="5"/>
        <v>1.6825200000000009</v>
      </c>
      <c r="C122" s="28">
        <f t="shared" si="3"/>
        <v>6.6926377898766329</v>
      </c>
      <c r="D122" s="28">
        <f t="shared" si="4"/>
        <v>6.3893355783788644E-2</v>
      </c>
    </row>
    <row r="123" spans="2:4" x14ac:dyDescent="0.25">
      <c r="B123" s="28">
        <f t="shared" si="5"/>
        <v>1.6925200000000009</v>
      </c>
      <c r="C123" s="28">
        <f t="shared" si="3"/>
        <v>6.8327140568399987</v>
      </c>
      <c r="D123" s="28">
        <f t="shared" si="4"/>
        <v>6.4047036624126683E-2</v>
      </c>
    </row>
    <row r="124" spans="2:4" x14ac:dyDescent="0.25">
      <c r="B124" s="28">
        <f t="shared" si="5"/>
        <v>1.7025200000000009</v>
      </c>
      <c r="C124" s="28">
        <f t="shared" si="3"/>
        <v>6.9724221657550229</v>
      </c>
      <c r="D124" s="28">
        <f t="shared" si="4"/>
        <v>6.4197932483072151E-2</v>
      </c>
    </row>
    <row r="125" spans="2:4" x14ac:dyDescent="0.25">
      <c r="B125" s="28">
        <f t="shared" si="5"/>
        <v>1.7125200000000009</v>
      </c>
      <c r="C125" s="28">
        <f t="shared" si="3"/>
        <v>7.1117818635705845</v>
      </c>
      <c r="D125" s="28">
        <f t="shared" si="4"/>
        <v>6.434605225797288E-2</v>
      </c>
    </row>
    <row r="126" spans="2:4" x14ac:dyDescent="0.25">
      <c r="B126" s="28">
        <f t="shared" si="5"/>
        <v>1.7225200000000009</v>
      </c>
      <c r="C126" s="28">
        <f t="shared" si="3"/>
        <v>7.2508126165083198</v>
      </c>
      <c r="D126" s="28">
        <f t="shared" si="4"/>
        <v>6.4491404229089014E-2</v>
      </c>
    </row>
    <row r="127" spans="2:4" x14ac:dyDescent="0.25">
      <c r="B127" s="28">
        <f t="shared" si="5"/>
        <v>1.7325200000000009</v>
      </c>
      <c r="C127" s="28">
        <f t="shared" si="3"/>
        <v>7.3895336276448553</v>
      </c>
      <c r="D127" s="28">
        <f t="shared" si="4"/>
        <v>6.4633996068956118E-2</v>
      </c>
    </row>
    <row r="128" spans="2:4" x14ac:dyDescent="0.25">
      <c r="B128" s="28">
        <f t="shared" si="5"/>
        <v>1.742520000000001</v>
      </c>
      <c r="C128" s="28">
        <f t="shared" si="3"/>
        <v>7.5279638539531568</v>
      </c>
      <c r="D128" s="28">
        <f t="shared" si="4"/>
        <v>6.4773834851047471E-2</v>
      </c>
    </row>
    <row r="129" spans="2:4" x14ac:dyDescent="0.25">
      <c r="B129" s="28">
        <f t="shared" si="5"/>
        <v>1.752520000000001</v>
      </c>
      <c r="C129" s="28">
        <f t="shared" si="3"/>
        <v>7.6661220228428508</v>
      </c>
      <c r="D129" s="28">
        <f t="shared" si="4"/>
        <v>6.4910927057756973E-2</v>
      </c>
    </row>
    <row r="130" spans="2:4" x14ac:dyDescent="0.25">
      <c r="B130" s="28">
        <f t="shared" si="5"/>
        <v>1.762520000000001</v>
      </c>
      <c r="C130" s="28">
        <f t="shared" si="3"/>
        <v>7.8040266482373433</v>
      </c>
      <c r="D130" s="28">
        <f t="shared" si="4"/>
        <v>6.5045278587723576E-2</v>
      </c>
    </row>
    <row r="131" spans="2:4" x14ac:dyDescent="0.25">
      <c r="B131" s="28">
        <f t="shared" si="5"/>
        <v>1.772520000000001</v>
      </c>
      <c r="C131" s="28">
        <f t="shared" si="3"/>
        <v>7.9416960462238659</v>
      </c>
      <c r="D131" s="28">
        <f t="shared" si="4"/>
        <v>6.5176894762515286E-2</v>
      </c>
    </row>
    <row r="132" spans="2:4" x14ac:dyDescent="0.25">
      <c r="B132" s="28">
        <f t="shared" si="5"/>
        <v>1.782520000000001</v>
      </c>
      <c r="C132" s="28">
        <f t="shared" si="3"/>
        <v>8.0791483503108363</v>
      </c>
      <c r="D132" s="28">
        <f t="shared" si="4"/>
        <v>6.53057803326903E-2</v>
      </c>
    </row>
    <row r="133" spans="2:4" x14ac:dyDescent="0.25">
      <c r="B133" s="28">
        <f t="shared" si="5"/>
        <v>1.792520000000001</v>
      </c>
      <c r="C133" s="28">
        <f t="shared" si="3"/>
        <v>8.2164015263255958</v>
      </c>
      <c r="D133" s="28">
        <f t="shared" si="4"/>
        <v>6.5431939483249685E-2</v>
      </c>
    </row>
    <row r="134" spans="2:4" x14ac:dyDescent="0.25">
      <c r="B134" s="28">
        <f t="shared" si="5"/>
        <v>1.802520000000001</v>
      </c>
      <c r="C134" s="28">
        <f t="shared" si="3"/>
        <v>8.3534733869840565</v>
      </c>
      <c r="D134" s="28">
        <f t="shared" si="4"/>
        <v>6.5555375838496327E-2</v>
      </c>
    </row>
    <row r="135" spans="2:4" x14ac:dyDescent="0.25">
      <c r="B135" s="28">
        <f t="shared" si="5"/>
        <v>1.812520000000001</v>
      </c>
      <c r="C135" s="28">
        <f t="shared" si="3"/>
        <v>8.4903816061627992</v>
      </c>
      <c r="D135" s="28">
        <f t="shared" si="4"/>
        <v>6.5676092466311314E-2</v>
      </c>
    </row>
    <row r="136" spans="2:4" x14ac:dyDescent="0.25">
      <c r="B136" s="28">
        <f t="shared" si="5"/>
        <v>1.822520000000001</v>
      </c>
      <c r="C136" s="28">
        <f t="shared" si="3"/>
        <v>8.6271437329028196</v>
      </c>
      <c r="D136" s="28">
        <f t="shared" si="4"/>
        <v>6.5794091881859529E-2</v>
      </c>
    </row>
    <row r="137" spans="2:4" x14ac:dyDescent="0.25">
      <c r="B137" s="28">
        <f t="shared" si="5"/>
        <v>1.832520000000001</v>
      </c>
      <c r="C137" s="28">
        <f t="shared" si="3"/>
        <v>8.7637772051734153</v>
      </c>
      <c r="D137" s="28">
        <f t="shared" si="4"/>
        <v>6.5909376050733035E-2</v>
      </c>
    </row>
    <row r="138" spans="2:4" x14ac:dyDescent="0.25">
      <c r="B138" s="28">
        <f t="shared" si="5"/>
        <v>1.842520000000001</v>
      </c>
      <c r="C138" s="28">
        <f t="shared" si="3"/>
        <v>8.900299363423553</v>
      </c>
      <c r="D138" s="28">
        <f t="shared" si="4"/>
        <v>6.6021946391541048E-2</v>
      </c>
    </row>
    <row r="139" spans="2:4" x14ac:dyDescent="0.25">
      <c r="B139" s="28">
        <f t="shared" si="5"/>
        <v>1.8525200000000011</v>
      </c>
      <c r="C139" s="28">
        <f t="shared" si="3"/>
        <v>9.0367274639475941</v>
      </c>
      <c r="D139" s="28">
        <f t="shared" si="4"/>
        <v>6.6131803777952511E-2</v>
      </c>
    </row>
    <row r="140" spans="2:4" x14ac:dyDescent="0.25">
      <c r="B140" s="28">
        <f t="shared" si="5"/>
        <v>1.8625200000000011</v>
      </c>
      <c r="C140" s="28">
        <f t="shared" si="3"/>
        <v>9.173078692091277</v>
      </c>
      <c r="D140" s="28">
        <f t="shared" si="4"/>
        <v>6.6238948540197545E-2</v>
      </c>
    </row>
    <row r="141" spans="2:4" x14ac:dyDescent="0.25">
      <c r="B141" s="28">
        <f t="shared" si="5"/>
        <v>1.8725200000000011</v>
      </c>
      <c r="C141" s="28">
        <f t="shared" si="3"/>
        <v>9.3093701753236004</v>
      </c>
      <c r="D141" s="28">
        <f t="shared" si="4"/>
        <v>6.6343380466031152E-2</v>
      </c>
    </row>
    <row r="142" spans="2:4" x14ac:dyDescent="0.25">
      <c r="B142" s="28">
        <f t="shared" si="5"/>
        <v>1.8825200000000011</v>
      </c>
      <c r="C142" s="28">
        <f t="shared" si="3"/>
        <v>9.4456189961994887</v>
      </c>
      <c r="D142" s="28">
        <f t="shared" si="4"/>
        <v>6.6445098801162963E-2</v>
      </c>
    </row>
    <row r="143" spans="2:4" x14ac:dyDescent="0.25">
      <c r="B143" s="28">
        <f t="shared" si="5"/>
        <v>1.8925200000000011</v>
      </c>
      <c r="C143" s="28">
        <f t="shared" si="3"/>
        <v>9.5818422052379812</v>
      </c>
      <c r="D143" s="28">
        <f t="shared" si="4"/>
        <v>6.6544102249154136E-2</v>
      </c>
    </row>
    <row r="144" spans="2:4" x14ac:dyDescent="0.25">
      <c r="B144" s="28">
        <f t="shared" si="5"/>
        <v>1.9025200000000011</v>
      </c>
      <c r="C144" s="28">
        <f t="shared" si="3"/>
        <v>9.7180568337401994</v>
      </c>
      <c r="D144" s="28">
        <f t="shared" si="4"/>
        <v>6.6640388970782394E-2</v>
      </c>
    </row>
    <row r="145" spans="2:4" x14ac:dyDescent="0.25">
      <c r="B145" s="28">
        <f t="shared" si="5"/>
        <v>1.9125200000000011</v>
      </c>
      <c r="C145" s="28">
        <f t="shared" si="3"/>
        <v>9.8542799065712625</v>
      </c>
      <c r="D145" s="28">
        <f t="shared" si="4"/>
        <v>6.673395658287426E-2</v>
      </c>
    </row>
    <row r="146" spans="2:4" x14ac:dyDescent="0.25">
      <c r="B146" s="28">
        <f t="shared" si="5"/>
        <v>1.9225200000000011</v>
      </c>
      <c r="C146" s="28">
        <f t="shared" si="3"/>
        <v>9.9905284549301108</v>
      </c>
      <c r="D146" s="28">
        <f t="shared" si="4"/>
        <v>6.6824802156602955E-2</v>
      </c>
    </row>
    <row r="147" spans="2:4" x14ac:dyDescent="0.25">
      <c r="B147" s="28">
        <f t="shared" si="5"/>
        <v>1.9325200000000011</v>
      </c>
      <c r="C147" s="28">
        <f t="shared" ref="C147:C210" si="6">$C$11*LN((B147-$C$6)/($C$6+$C$7-B147))+$C$10</f>
        <v>10.126819529131248</v>
      </c>
      <c r="D147" s="28">
        <f t="shared" ref="D147:D210" si="7">(B147-$C$13)/C147</f>
        <v>6.6912922215248319E-2</v>
      </c>
    </row>
    <row r="148" spans="2:4" x14ac:dyDescent="0.25">
      <c r="B148" s="28">
        <f t="shared" ref="B148:B211" si="8">B147+0.01</f>
        <v>1.9425200000000011</v>
      </c>
      <c r="C148" s="28">
        <f t="shared" si="6"/>
        <v>10.263170211422306</v>
      </c>
      <c r="D148" s="28">
        <f t="shared" si="7"/>
        <v>6.6998312731415252E-2</v>
      </c>
    </row>
    <row r="149" spans="2:4" x14ac:dyDescent="0.25">
      <c r="B149" s="28">
        <f t="shared" si="8"/>
        <v>1.9525200000000011</v>
      </c>
      <c r="C149" s="28">
        <f t="shared" si="6"/>
        <v>10.399597628861661</v>
      </c>
      <c r="D149" s="28">
        <f t="shared" si="7"/>
        <v>6.7080969123704232E-2</v>
      </c>
    </row>
    <row r="150" spans="2:4" x14ac:dyDescent="0.25">
      <c r="B150" s="28">
        <f t="shared" si="8"/>
        <v>1.9625200000000012</v>
      </c>
      <c r="C150" s="28">
        <f t="shared" si="6"/>
        <v>10.536118966280338</v>
      </c>
      <c r="D150" s="28">
        <f t="shared" si="7"/>
        <v>6.7160886252827942E-2</v>
      </c>
    </row>
    <row r="151" spans="2:4" x14ac:dyDescent="0.25">
      <c r="B151" s="28">
        <f t="shared" si="8"/>
        <v>1.9725200000000012</v>
      </c>
      <c r="C151" s="28">
        <f t="shared" si="6"/>
        <v>10.672751479352893</v>
      </c>
      <c r="D151" s="28">
        <f t="shared" si="7"/>
        <v>6.7238058417165264E-2</v>
      </c>
    </row>
    <row r="152" spans="2:4" x14ac:dyDescent="0.25">
      <c r="B152" s="28">
        <f t="shared" si="8"/>
        <v>1.9825200000000012</v>
      </c>
      <c r="C152" s="28">
        <f t="shared" si="6"/>
        <v>10.80951250780226</v>
      </c>
      <c r="D152" s="28">
        <f t="shared" si="7"/>
        <v>6.7312479347743703E-2</v>
      </c>
    </row>
    <row r="153" spans="2:4" x14ac:dyDescent="0.25">
      <c r="B153" s="28">
        <f t="shared" si="8"/>
        <v>1.9925200000000012</v>
      </c>
      <c r="C153" s="28">
        <f t="shared" si="6"/>
        <v>10.946419488764063</v>
      </c>
      <c r="D153" s="28">
        <f t="shared" si="7"/>
        <v>6.7384142202639039E-2</v>
      </c>
    </row>
    <row r="154" spans="2:4" x14ac:dyDescent="0.25">
      <c r="B154" s="28">
        <f t="shared" si="8"/>
        <v>2.002520000000001</v>
      </c>
      <c r="C154" s="28">
        <f t="shared" si="6"/>
        <v>11.083489970336409</v>
      </c>
      <c r="D154" s="28">
        <f t="shared" si="7"/>
        <v>6.7453039560780595E-2</v>
      </c>
    </row>
    <row r="155" spans="2:4" x14ac:dyDescent="0.25">
      <c r="B155" s="28">
        <f t="shared" si="8"/>
        <v>2.0125200000000008</v>
      </c>
      <c r="C155" s="28">
        <f t="shared" si="6"/>
        <v>11.220741625341963</v>
      </c>
      <c r="D155" s="28">
        <f t="shared" si="7"/>
        <v>6.7519163415147909E-2</v>
      </c>
    </row>
    <row r="156" spans="2:4" x14ac:dyDescent="0.25">
      <c r="B156" s="28">
        <f t="shared" si="8"/>
        <v>2.0225200000000005</v>
      </c>
      <c r="C156" s="28">
        <f t="shared" si="6"/>
        <v>11.358192265329679</v>
      </c>
      <c r="D156" s="28">
        <f t="shared" si="7"/>
        <v>6.7582505165344253E-2</v>
      </c>
    </row>
    <row r="157" spans="2:4" x14ac:dyDescent="0.25">
      <c r="B157" s="28">
        <f t="shared" si="8"/>
        <v>2.0325200000000003</v>
      </c>
      <c r="C157" s="28">
        <f t="shared" si="6"/>
        <v>11.495859854844598</v>
      </c>
      <c r="D157" s="28">
        <f t="shared" si="7"/>
        <v>6.7643055609529948E-2</v>
      </c>
    </row>
    <row r="158" spans="2:4" x14ac:dyDescent="0.25">
      <c r="B158" s="28">
        <f t="shared" si="8"/>
        <v>2.0425200000000001</v>
      </c>
      <c r="C158" s="28">
        <f t="shared" si="6"/>
        <v>11.633762525995046</v>
      </c>
      <c r="D158" s="28">
        <f t="shared" si="7"/>
        <v>6.7700804935697315E-2</v>
      </c>
    </row>
    <row r="159" spans="2:4" x14ac:dyDescent="0.25">
      <c r="B159" s="28">
        <f t="shared" si="8"/>
        <v>2.0525199999999999</v>
      </c>
      <c r="C159" s="28">
        <f t="shared" si="6"/>
        <v>11.771918593347571</v>
      </c>
      <c r="D159" s="28">
        <f t="shared" si="7"/>
        <v>6.7755742712267461E-2</v>
      </c>
    </row>
    <row r="160" spans="2:4" x14ac:dyDescent="0.25">
      <c r="B160" s="28">
        <f t="shared" si="8"/>
        <v>2.0625199999999997</v>
      </c>
      <c r="C160" s="28">
        <f t="shared" si="6"/>
        <v>11.910346569181346</v>
      </c>
      <c r="D160" s="28">
        <f t="shared" si="7"/>
        <v>6.780785787798671E-2</v>
      </c>
    </row>
    <row r="161" spans="2:4" x14ac:dyDescent="0.25">
      <c r="B161" s="28">
        <f t="shared" si="8"/>
        <v>2.0725199999999995</v>
      </c>
      <c r="C161" s="28">
        <f t="shared" si="6"/>
        <v>12.049065179134903</v>
      </c>
      <c r="D161" s="28">
        <f t="shared" si="7"/>
        <v>6.7857138731099317E-2</v>
      </c>
    </row>
    <row r="162" spans="2:4" x14ac:dyDescent="0.25">
      <c r="B162" s="28">
        <f t="shared" si="8"/>
        <v>2.0825199999999993</v>
      </c>
      <c r="C162" s="28">
        <f t="shared" si="6"/>
        <v>12.188093378279712</v>
      </c>
      <c r="D162" s="28">
        <f t="shared" si="7"/>
        <v>6.790357291777073E-2</v>
      </c>
    </row>
    <row r="163" spans="2:4" x14ac:dyDescent="0.25">
      <c r="B163" s="28">
        <f t="shared" si="8"/>
        <v>2.092519999999999</v>
      </c>
      <c r="C163" s="28">
        <f t="shared" si="6"/>
        <v>12.32745036765664</v>
      </c>
      <c r="D163" s="28">
        <f t="shared" si="7"/>
        <v>6.7947147419733595E-2</v>
      </c>
    </row>
    <row r="164" spans="2:4" x14ac:dyDescent="0.25">
      <c r="B164" s="28">
        <f t="shared" si="8"/>
        <v>2.1025199999999988</v>
      </c>
      <c r="C164" s="28">
        <f t="shared" si="6"/>
        <v>12.467155611313153</v>
      </c>
      <c r="D164" s="28">
        <f t="shared" si="7"/>
        <v>6.7987848541126536E-2</v>
      </c>
    </row>
    <row r="165" spans="2:4" x14ac:dyDescent="0.25">
      <c r="B165" s="28">
        <f t="shared" si="8"/>
        <v>2.1125199999999986</v>
      </c>
      <c r="C165" s="28">
        <f t="shared" si="6"/>
        <v>12.607228853881029</v>
      </c>
      <c r="D165" s="28">
        <f t="shared" si="7"/>
        <v>6.802566189449355E-2</v>
      </c>
    </row>
    <row r="166" spans="2:4" x14ac:dyDescent="0.25">
      <c r="B166" s="28">
        <f t="shared" si="8"/>
        <v>2.1225199999999984</v>
      </c>
      <c r="C166" s="28">
        <f t="shared" si="6"/>
        <v>12.747690138736552</v>
      </c>
      <c r="D166" s="28">
        <f t="shared" si="7"/>
        <v>6.8060572385908735E-2</v>
      </c>
    </row>
    <row r="167" spans="2:4" x14ac:dyDescent="0.25">
      <c r="B167" s="28">
        <f t="shared" si="8"/>
        <v>2.1325199999999982</v>
      </c>
      <c r="C167" s="28">
        <f t="shared" si="6"/>
        <v>12.888559826787354</v>
      </c>
      <c r="D167" s="28">
        <f t="shared" si="7"/>
        <v>6.8092564199189604E-2</v>
      </c>
    </row>
    <row r="168" spans="2:4" x14ac:dyDescent="0.25">
      <c r="B168" s="28">
        <f t="shared" si="8"/>
        <v>2.142519999999998</v>
      </c>
      <c r="C168" s="28">
        <f t="shared" si="6"/>
        <v>13.029858615932785</v>
      </c>
      <c r="D168" s="28">
        <f t="shared" si="7"/>
        <v>6.8121620779157691E-2</v>
      </c>
    </row>
    <row r="169" spans="2:4" x14ac:dyDescent="0.25">
      <c r="B169" s="28">
        <f t="shared" si="8"/>
        <v>2.1525199999999978</v>
      </c>
      <c r="C169" s="28">
        <f t="shared" si="6"/>
        <v>13.171607561247203</v>
      </c>
      <c r="D169" s="28">
        <f t="shared" si="7"/>
        <v>6.8147724813904145E-2</v>
      </c>
    </row>
    <row r="170" spans="2:4" x14ac:dyDescent="0.25">
      <c r="B170" s="28">
        <f t="shared" si="8"/>
        <v>2.1625199999999976</v>
      </c>
      <c r="C170" s="28">
        <f t="shared" si="6"/>
        <v>13.31382809593884</v>
      </c>
      <c r="D170" s="28">
        <f t="shared" si="7"/>
        <v>6.8170858216012722E-2</v>
      </c>
    </row>
    <row r="171" spans="2:4" x14ac:dyDescent="0.25">
      <c r="B171" s="28">
        <f t="shared" si="8"/>
        <v>2.1725199999999973</v>
      </c>
      <c r="C171" s="28">
        <f t="shared" si="6"/>
        <v>13.456542053139929</v>
      </c>
      <c r="D171" s="28">
        <f t="shared" si="7"/>
        <v>6.819100210269087E-2</v>
      </c>
    </row>
    <row r="172" spans="2:4" x14ac:dyDescent="0.25">
      <c r="B172" s="28">
        <f t="shared" si="8"/>
        <v>2.1825199999999971</v>
      </c>
      <c r="C172" s="28">
        <f t="shared" si="6"/>
        <v>13.599771688587511</v>
      </c>
      <c r="D172" s="28">
        <f t="shared" si="7"/>
        <v>6.8208136774754638E-2</v>
      </c>
    </row>
    <row r="173" spans="2:4" x14ac:dyDescent="0.25">
      <c r="B173" s="28">
        <f t="shared" si="8"/>
        <v>2.1925199999999969</v>
      </c>
      <c r="C173" s="28">
        <f t="shared" si="6"/>
        <v>13.743539704258065</v>
      </c>
      <c r="D173" s="28">
        <f t="shared" si="7"/>
        <v>6.8222241694409907E-2</v>
      </c>
    </row>
    <row r="174" spans="2:4" x14ac:dyDescent="0.25">
      <c r="B174" s="28">
        <f t="shared" si="8"/>
        <v>2.2025199999999967</v>
      </c>
      <c r="C174" s="28">
        <f t="shared" si="6"/>
        <v>13.887869273023426</v>
      </c>
      <c r="D174" s="28">
        <f t="shared" si="7"/>
        <v>6.8233295461767693E-2</v>
      </c>
    </row>
    <row r="175" spans="2:4" x14ac:dyDescent="0.25">
      <c r="B175" s="28">
        <f t="shared" si="8"/>
        <v>2.2125199999999965</v>
      </c>
      <c r="C175" s="28">
        <f t="shared" si="6"/>
        <v>14.032784064399921</v>
      </c>
      <c r="D175" s="28">
        <f t="shared" si="7"/>
        <v>6.8241275790027076E-2</v>
      </c>
    </row>
    <row r="176" spans="2:4" x14ac:dyDescent="0.25">
      <c r="B176" s="28">
        <f t="shared" si="8"/>
        <v>2.2225199999999963</v>
      </c>
      <c r="C176" s="28">
        <f t="shared" si="6"/>
        <v>14.178308271467754</v>
      </c>
      <c r="D176" s="28">
        <f t="shared" si="7"/>
        <v>6.8246159479253818E-2</v>
      </c>
    </row>
    <row r="177" spans="2:4" x14ac:dyDescent="0.25">
      <c r="B177" s="28">
        <f t="shared" si="8"/>
        <v>2.2325199999999961</v>
      </c>
      <c r="C177" s="28">
        <f t="shared" si="6"/>
        <v>14.324466639042996</v>
      </c>
      <c r="D177" s="28">
        <f t="shared" si="7"/>
        <v>6.824792238867787E-2</v>
      </c>
    </row>
    <row r="178" spans="2:4" x14ac:dyDescent="0.25">
      <c r="B178" s="28">
        <f t="shared" si="8"/>
        <v>2.2425199999999959</v>
      </c>
      <c r="C178" s="28">
        <f t="shared" si="6"/>
        <v>14.471284493190495</v>
      </c>
      <c r="D178" s="28">
        <f t="shared" si="7"/>
        <v>6.8246539407426934E-2</v>
      </c>
    </row>
    <row r="179" spans="2:4" x14ac:dyDescent="0.25">
      <c r="B179" s="28">
        <f t="shared" si="8"/>
        <v>2.2525199999999956</v>
      </c>
      <c r="C179" s="28">
        <f t="shared" si="6"/>
        <v>14.618787772172483</v>
      </c>
      <c r="D179" s="28">
        <f t="shared" si="7"/>
        <v>6.8241984423607016E-2</v>
      </c>
    </row>
    <row r="180" spans="2:4" x14ac:dyDescent="0.25">
      <c r="B180" s="28">
        <f t="shared" si="8"/>
        <v>2.2625199999999954</v>
      </c>
      <c r="C180" s="28">
        <f t="shared" si="6"/>
        <v>14.767003058934664</v>
      </c>
      <c r="D180" s="28">
        <f t="shared" si="7"/>
        <v>6.8234230291633974E-2</v>
      </c>
    </row>
    <row r="181" spans="2:4" x14ac:dyDescent="0.25">
      <c r="B181" s="28">
        <f t="shared" si="8"/>
        <v>2.2725199999999952</v>
      </c>
      <c r="C181" s="28">
        <f t="shared" si="6"/>
        <v>14.915957615239218</v>
      </c>
      <c r="D181" s="28">
        <f t="shared" si="7"/>
        <v>6.8223248797713257E-2</v>
      </c>
    </row>
    <row r="182" spans="2:4" x14ac:dyDescent="0.25">
      <c r="B182" s="28">
        <f t="shared" si="8"/>
        <v>2.282519999999995</v>
      </c>
      <c r="C182" s="28">
        <f t="shared" si="6"/>
        <v>15.065679417562617</v>
      </c>
      <c r="D182" s="28">
        <f t="shared" si="7"/>
        <v>6.8209010623356423E-2</v>
      </c>
    </row>
    <row r="183" spans="2:4" x14ac:dyDescent="0.25">
      <c r="B183" s="28">
        <f t="shared" si="8"/>
        <v>2.2925199999999948</v>
      </c>
      <c r="C183" s="28">
        <f t="shared" si="6"/>
        <v>15.216197194885213</v>
      </c>
      <c r="D183" s="28">
        <f t="shared" si="7"/>
        <v>6.8191485306814723E-2</v>
      </c>
    </row>
    <row r="184" spans="2:4" x14ac:dyDescent="0.25">
      <c r="B184" s="28">
        <f t="shared" si="8"/>
        <v>2.3025199999999946</v>
      </c>
      <c r="C184" s="28">
        <f t="shared" si="6"/>
        <v>15.367540468509688</v>
      </c>
      <c r="D184" s="28">
        <f t="shared" si="7"/>
        <v>6.8170641202300722E-2</v>
      </c>
    </row>
    <row r="185" spans="2:4" x14ac:dyDescent="0.25">
      <c r="B185" s="28">
        <f t="shared" si="8"/>
        <v>2.3125199999999944</v>
      </c>
      <c r="C185" s="28">
        <f t="shared" si="6"/>
        <v>15.519739594056304</v>
      </c>
      <c r="D185" s="28">
        <f t="shared" si="7"/>
        <v>6.814644543685848E-2</v>
      </c>
    </row>
    <row r="186" spans="2:4" x14ac:dyDescent="0.25">
      <c r="B186" s="28">
        <f t="shared" si="8"/>
        <v>2.3225199999999941</v>
      </c>
      <c r="C186" s="28">
        <f t="shared" si="6"/>
        <v>15.67282580579505</v>
      </c>
      <c r="D186" s="28">
        <f t="shared" si="7"/>
        <v>6.8118863864731885E-2</v>
      </c>
    </row>
    <row r="187" spans="2:4" x14ac:dyDescent="0.25">
      <c r="B187" s="28">
        <f t="shared" si="8"/>
        <v>2.3325199999999939</v>
      </c>
      <c r="C187" s="28">
        <f t="shared" si="6"/>
        <v>15.826831263487854</v>
      </c>
      <c r="D187" s="28">
        <f t="shared" si="7"/>
        <v>6.8087861019068524E-2</v>
      </c>
    </row>
    <row r="188" spans="2:4" x14ac:dyDescent="0.25">
      <c r="B188" s="28">
        <f t="shared" si="8"/>
        <v>2.3425199999999937</v>
      </c>
      <c r="C188" s="28">
        <f t="shared" si="6"/>
        <v>15.981789101928573</v>
      </c>
      <c r="D188" s="28">
        <f t="shared" si="7"/>
        <v>6.8053400060783142E-2</v>
      </c>
    </row>
    <row r="189" spans="2:4" x14ac:dyDescent="0.25">
      <c r="B189" s="28">
        <f t="shared" si="8"/>
        <v>2.3525199999999935</v>
      </c>
      <c r="C189" s="28">
        <f t="shared" si="6"/>
        <v>16.137733483384395</v>
      </c>
      <c r="D189" s="28">
        <f t="shared" si="7"/>
        <v>6.8015442724390446E-2</v>
      </c>
    </row>
    <row r="190" spans="2:4" x14ac:dyDescent="0.25">
      <c r="B190" s="28">
        <f t="shared" si="8"/>
        <v>2.3625199999999933</v>
      </c>
      <c r="C190" s="28">
        <f t="shared" si="6"/>
        <v>16.294699653159675</v>
      </c>
      <c r="D190" s="28">
        <f t="shared" si="7"/>
        <v>6.7973949260601033E-2</v>
      </c>
    </row>
    <row r="191" spans="2:4" x14ac:dyDescent="0.25">
      <c r="B191" s="28">
        <f t="shared" si="8"/>
        <v>2.3725199999999931</v>
      </c>
      <c r="C191" s="28">
        <f t="shared" si="6"/>
        <v>16.452723998522675</v>
      </c>
      <c r="D191" s="28">
        <f t="shared" si="7"/>
        <v>6.7928878375456969E-2</v>
      </c>
    </row>
    <row r="192" spans="2:4" x14ac:dyDescent="0.25">
      <c r="B192" s="28">
        <f t="shared" si="8"/>
        <v>2.3825199999999929</v>
      </c>
      <c r="C192" s="28">
        <f t="shared" si="6"/>
        <v>16.61184411125673</v>
      </c>
      <c r="D192" s="28">
        <f t="shared" si="7"/>
        <v>6.7880187165764438E-2</v>
      </c>
    </row>
    <row r="193" spans="2:4" x14ac:dyDescent="0.25">
      <c r="B193" s="28">
        <f t="shared" si="8"/>
        <v>2.3925199999999927</v>
      </c>
      <c r="C193" s="28">
        <f t="shared" si="6"/>
        <v>16.772098854120998</v>
      </c>
      <c r="D193" s="28">
        <f t="shared" si="7"/>
        <v>6.7827831050559909E-2</v>
      </c>
    </row>
    <row r="194" spans="2:4" x14ac:dyDescent="0.25">
      <c r="B194" s="28">
        <f t="shared" si="8"/>
        <v>2.4025199999999924</v>
      </c>
      <c r="C194" s="28">
        <f t="shared" si="6"/>
        <v>16.933528431531659</v>
      </c>
      <c r="D194" s="28">
        <f t="shared" si="7"/>
        <v>6.777176369832362E-2</v>
      </c>
    </row>
    <row r="195" spans="2:4" x14ac:dyDescent="0.25">
      <c r="B195" s="28">
        <f t="shared" si="8"/>
        <v>2.4125199999999922</v>
      </c>
      <c r="C195" s="28">
        <f t="shared" si="6"/>
        <v>17.096174464803248</v>
      </c>
      <c r="D195" s="28">
        <f t="shared" si="7"/>
        <v>6.7711936949628598E-2</v>
      </c>
    </row>
    <row r="196" spans="2:4" x14ac:dyDescent="0.25">
      <c r="B196" s="28">
        <f t="shared" si="8"/>
        <v>2.422519999999992</v>
      </c>
      <c r="C196" s="28">
        <f t="shared" si="6"/>
        <v>17.260080072321475</v>
      </c>
      <c r="D196" s="28">
        <f t="shared" si="7"/>
        <v>6.7648300734885522E-2</v>
      </c>
    </row>
    <row r="197" spans="2:4" x14ac:dyDescent="0.25">
      <c r="B197" s="28">
        <f t="shared" si="8"/>
        <v>2.4325199999999918</v>
      </c>
      <c r="C197" s="28">
        <f t="shared" si="6"/>
        <v>17.425289955054104</v>
      </c>
      <c r="D197" s="28">
        <f t="shared" si="7"/>
        <v>6.7580802986813265E-2</v>
      </c>
    </row>
    <row r="198" spans="2:4" x14ac:dyDescent="0.25">
      <c r="B198" s="28">
        <f t="shared" si="8"/>
        <v>2.4425199999999916</v>
      </c>
      <c r="C198" s="28">
        <f t="shared" si="6"/>
        <v>17.591850487845544</v>
      </c>
      <c r="D198" s="28">
        <f t="shared" si="7"/>
        <v>6.7509389547230819E-2</v>
      </c>
    </row>
    <row r="199" spans="2:4" x14ac:dyDescent="0.25">
      <c r="B199" s="28">
        <f t="shared" si="8"/>
        <v>2.4525199999999914</v>
      </c>
      <c r="C199" s="28">
        <f t="shared" si="6"/>
        <v>17.759809816984323</v>
      </c>
      <c r="D199" s="28">
        <f t="shared" si="7"/>
        <v>6.7434004067728592E-2</v>
      </c>
    </row>
    <row r="200" spans="2:4" x14ac:dyDescent="0.25">
      <c r="B200" s="28">
        <f t="shared" si="8"/>
        <v>2.4625199999999912</v>
      </c>
      <c r="C200" s="28">
        <f t="shared" si="6"/>
        <v>17.92921796458101</v>
      </c>
      <c r="D200" s="28">
        <f t="shared" si="7"/>
        <v>6.735458790373558E-2</v>
      </c>
    </row>
    <row r="201" spans="2:4" x14ac:dyDescent="0.25">
      <c r="B201" s="28">
        <f t="shared" si="8"/>
        <v>2.4725199999999909</v>
      </c>
      <c r="C201" s="28">
        <f t="shared" si="6"/>
        <v>18.100126940348154</v>
      </c>
      <c r="D201" s="28">
        <f t="shared" si="7"/>
        <v>6.7271080001452516E-2</v>
      </c>
    </row>
    <row r="202" spans="2:4" x14ac:dyDescent="0.25">
      <c r="B202" s="28">
        <f t="shared" si="8"/>
        <v>2.4825199999999907</v>
      </c>
      <c r="C202" s="28">
        <f t="shared" si="6"/>
        <v>18.272590861434129</v>
      </c>
      <c r="D202" s="28">
        <f t="shared" si="7"/>
        <v>6.7183416777069821E-2</v>
      </c>
    </row>
    <row r="203" spans="2:4" x14ac:dyDescent="0.25">
      <c r="B203" s="28">
        <f t="shared" si="8"/>
        <v>2.4925199999999905</v>
      </c>
      <c r="C203" s="28">
        <f t="shared" si="6"/>
        <v>18.446666081030223</v>
      </c>
      <c r="D203" s="28">
        <f t="shared" si="7"/>
        <v>6.7091531987632042E-2</v>
      </c>
    </row>
    <row r="204" spans="2:4" x14ac:dyDescent="0.25">
      <c r="B204" s="28">
        <f t="shared" si="8"/>
        <v>2.5025199999999903</v>
      </c>
      <c r="C204" s="28">
        <f t="shared" si="6"/>
        <v>18.622411326545976</v>
      </c>
      <c r="D204" s="28">
        <f t="shared" si="7"/>
        <v>6.6995356592846222E-2</v>
      </c>
    </row>
    <row r="205" spans="2:4" x14ac:dyDescent="0.25">
      <c r="B205" s="28">
        <f t="shared" si="8"/>
        <v>2.5125199999999901</v>
      </c>
      <c r="C205" s="28">
        <f t="shared" si="6"/>
        <v>18.799887848232451</v>
      </c>
      <c r="D205" s="28">
        <f t="shared" si="7"/>
        <v>6.6894818607061299E-2</v>
      </c>
    </row>
    <row r="206" spans="2:4" x14ac:dyDescent="0.25">
      <c r="B206" s="28">
        <f t="shared" si="8"/>
        <v>2.5225199999999899</v>
      </c>
      <c r="C206" s="28">
        <f t="shared" si="6"/>
        <v>18.979159579228671</v>
      </c>
      <c r="D206" s="28">
        <f t="shared" si="7"/>
        <v>6.6789842940565156E-2</v>
      </c>
    </row>
    <row r="207" spans="2:4" x14ac:dyDescent="0.25">
      <c r="B207" s="28">
        <f t="shared" si="8"/>
        <v>2.5325199999999897</v>
      </c>
      <c r="C207" s="28">
        <f t="shared" si="6"/>
        <v>19.160293308113669</v>
      </c>
      <c r="D207" s="28">
        <f t="shared" si="7"/>
        <v>6.6680351229257182E-2</v>
      </c>
    </row>
    <row r="208" spans="2:4" x14ac:dyDescent="0.25">
      <c r="B208" s="28">
        <f t="shared" si="8"/>
        <v>2.5425199999999895</v>
      </c>
      <c r="C208" s="28">
        <f t="shared" si="6"/>
        <v>19.343358865167815</v>
      </c>
      <c r="D208" s="28">
        <f t="shared" si="7"/>
        <v>6.6566261651654177E-2</v>
      </c>
    </row>
    <row r="209" spans="2:4" x14ac:dyDescent="0.25">
      <c r="B209" s="28">
        <f t="shared" si="8"/>
        <v>2.5525199999999892</v>
      </c>
      <c r="C209" s="28">
        <f t="shared" si="6"/>
        <v>19.528429323683973</v>
      </c>
      <c r="D209" s="28">
        <f t="shared" si="7"/>
        <v>6.6447488732074553E-2</v>
      </c>
    </row>
    <row r="210" spans="2:4" x14ac:dyDescent="0.25">
      <c r="B210" s="28">
        <f t="shared" si="8"/>
        <v>2.562519999999989</v>
      </c>
      <c r="C210" s="28">
        <f t="shared" si="6"/>
        <v>19.715581217823996</v>
      </c>
      <c r="D210" s="28">
        <f t="shared" si="7"/>
        <v>6.6323943128719282E-2</v>
      </c>
    </row>
    <row r="211" spans="2:4" x14ac:dyDescent="0.25">
      <c r="B211" s="28">
        <f t="shared" si="8"/>
        <v>2.5725199999999888</v>
      </c>
      <c r="C211" s="28">
        <f t="shared" ref="C211:C270" si="9">$C$11*LN((B211-$C$6)/($C$6+$C$7-B211))+$C$10</f>
        <v>19.904894778691911</v>
      </c>
      <c r="D211" s="28">
        <f t="shared" ref="D211:D270" si="10">(B211-$C$13)/C211</f>
        <v>6.6195531405225244E-2</v>
      </c>
    </row>
    <row r="212" spans="2:4" x14ac:dyDescent="0.25">
      <c r="B212" s="28">
        <f t="shared" ref="B212:B270" si="11">B211+0.01</f>
        <v>2.5825199999999886</v>
      </c>
      <c r="C212" s="28">
        <f t="shared" si="9"/>
        <v>20.096454190495116</v>
      </c>
      <c r="D212" s="28">
        <f t="shared" si="10"/>
        <v>6.6062155784104307E-2</v>
      </c>
    </row>
    <row r="213" spans="2:4" x14ac:dyDescent="0.25">
      <c r="B213" s="28">
        <f t="shared" si="11"/>
        <v>2.5925199999999884</v>
      </c>
      <c r="C213" s="28">
        <f t="shared" si="9"/>
        <v>20.290347868892553</v>
      </c>
      <c r="D213" s="28">
        <f t="shared" si="10"/>
        <v>6.5923713880298843E-2</v>
      </c>
    </row>
    <row r="214" spans="2:4" x14ac:dyDescent="0.25">
      <c r="B214" s="28">
        <f t="shared" si="11"/>
        <v>2.6025199999999882</v>
      </c>
      <c r="C214" s="28">
        <f t="shared" si="9"/>
        <v>20.48666876388878</v>
      </c>
      <c r="D214" s="28">
        <f t="shared" si="10"/>
        <v>6.5780098412876353E-2</v>
      </c>
    </row>
    <row r="215" spans="2:4" x14ac:dyDescent="0.25">
      <c r="B215" s="28">
        <f t="shared" si="11"/>
        <v>2.612519999999988</v>
      </c>
      <c r="C215" s="28">
        <f t="shared" si="9"/>
        <v>20.685514689930365</v>
      </c>
      <c r="D215" s="28">
        <f t="shared" si="10"/>
        <v>6.5631196892649027E-2</v>
      </c>
    </row>
    <row r="216" spans="2:4" x14ac:dyDescent="0.25">
      <c r="B216" s="28">
        <f t="shared" si="11"/>
        <v>2.6225199999999877</v>
      </c>
      <c r="C216" s="28">
        <f t="shared" si="9"/>
        <v>20.886988686202137</v>
      </c>
      <c r="D216" s="28">
        <f t="shared" si="10"/>
        <v>6.5476891283234362E-2</v>
      </c>
    </row>
    <row r="217" spans="2:4" x14ac:dyDescent="0.25">
      <c r="B217" s="28">
        <f t="shared" si="11"/>
        <v>2.6325199999999875</v>
      </c>
      <c r="C217" s="28">
        <f t="shared" si="9"/>
        <v>21.091199410512857</v>
      </c>
      <c r="D217" s="28">
        <f t="shared" si="10"/>
        <v>6.5317057632764797E-2</v>
      </c>
    </row>
    <row r="218" spans="2:4" x14ac:dyDescent="0.25">
      <c r="B218" s="28">
        <f t="shared" si="11"/>
        <v>2.6425199999999873</v>
      </c>
      <c r="C218" s="28">
        <f t="shared" si="9"/>
        <v>21.298261570611892</v>
      </c>
      <c r="D218" s="28">
        <f t="shared" si="10"/>
        <v>6.5151565673100958E-2</v>
      </c>
    </row>
    <row r="219" spans="2:4" x14ac:dyDescent="0.25">
      <c r="B219" s="28">
        <f t="shared" si="11"/>
        <v>2.6525199999999871</v>
      </c>
      <c r="C219" s="28">
        <f t="shared" si="9"/>
        <v>21.508296397300558</v>
      </c>
      <c r="D219" s="28">
        <f t="shared" si="10"/>
        <v>6.4980278382997053E-2</v>
      </c>
    </row>
    <row r="220" spans="2:4" x14ac:dyDescent="0.25">
      <c r="B220" s="28">
        <f t="shared" si="11"/>
        <v>2.6625199999999869</v>
      </c>
      <c r="C220" s="28">
        <f t="shared" si="9"/>
        <v>21.721432164306496</v>
      </c>
      <c r="D220" s="28">
        <f t="shared" si="10"/>
        <v>6.4803051511200568E-2</v>
      </c>
    </row>
    <row r="221" spans="2:4" x14ac:dyDescent="0.25">
      <c r="B221" s="28">
        <f t="shared" si="11"/>
        <v>2.6725199999999867</v>
      </c>
      <c r="C221" s="28">
        <f t="shared" si="9"/>
        <v>21.937804760592201</v>
      </c>
      <c r="D221" s="28">
        <f t="shared" si="10"/>
        <v>6.4619733054928255E-2</v>
      </c>
    </row>
    <row r="222" spans="2:4" x14ac:dyDescent="0.25">
      <c r="B222" s="28">
        <f t="shared" si="11"/>
        <v>2.6825199999999865</v>
      </c>
      <c r="C222" s="28">
        <f t="shared" si="9"/>
        <v>22.157558321587249</v>
      </c>
      <c r="D222" s="28">
        <f t="shared" si="10"/>
        <v>6.4430162688536505E-2</v>
      </c>
    </row>
    <row r="223" spans="2:4" x14ac:dyDescent="0.25">
      <c r="B223" s="28">
        <f t="shared" si="11"/>
        <v>2.6925199999999863</v>
      </c>
      <c r="C223" s="28">
        <f t="shared" si="9"/>
        <v>22.380845926790073</v>
      </c>
      <c r="D223" s="28">
        <f t="shared" si="10"/>
        <v>6.4234171136478974E-2</v>
      </c>
    </row>
    <row r="224" spans="2:4" x14ac:dyDescent="0.25">
      <c r="B224" s="28">
        <f t="shared" si="11"/>
        <v>2.702519999999986</v>
      </c>
      <c r="C224" s="28">
        <f t="shared" si="9"/>
        <v>22.607830372306218</v>
      </c>
      <c r="D224" s="28">
        <f t="shared" si="10"/>
        <v>6.4031579483800366E-2</v>
      </c>
    </row>
    <row r="225" spans="2:4" x14ac:dyDescent="0.25">
      <c r="B225" s="28">
        <f t="shared" si="11"/>
        <v>2.7125199999999858</v>
      </c>
      <c r="C225" s="28">
        <f t="shared" si="9"/>
        <v>22.838685028207934</v>
      </c>
      <c r="D225" s="28">
        <f t="shared" si="10"/>
        <v>6.3822198416428499E-2</v>
      </c>
    </row>
    <row r="226" spans="2:4" x14ac:dyDescent="0.25">
      <c r="B226" s="28">
        <f t="shared" si="11"/>
        <v>2.7225199999999856</v>
      </c>
      <c r="C226" s="28">
        <f t="shared" si="9"/>
        <v>23.073594792155127</v>
      </c>
      <c r="D226" s="28">
        <f t="shared" si="10"/>
        <v>6.3605827382371333E-2</v>
      </c>
    </row>
    <row r="227" spans="2:4" x14ac:dyDescent="0.25">
      <c r="B227" s="28">
        <f t="shared" si="11"/>
        <v>2.7325199999999854</v>
      </c>
      <c r="C227" s="28">
        <f t="shared" si="9"/>
        <v>23.312757152558696</v>
      </c>
      <c r="D227" s="28">
        <f t="shared" si="10"/>
        <v>6.3382253663566562E-2</v>
      </c>
    </row>
    <row r="228" spans="2:4" x14ac:dyDescent="0.25">
      <c r="B228" s="28">
        <f t="shared" si="11"/>
        <v>2.7425199999999852</v>
      </c>
      <c r="C228" s="28">
        <f t="shared" si="9"/>
        <v>23.556383376755079</v>
      </c>
      <c r="D228" s="28">
        <f t="shared" si="10"/>
        <v>6.3151251346526591E-2</v>
      </c>
    </row>
    <row r="229" spans="2:4" x14ac:dyDescent="0.25">
      <c r="B229" s="28">
        <f t="shared" si="11"/>
        <v>2.752519999999985</v>
      </c>
      <c r="C229" s="28">
        <f t="shared" si="9"/>
        <v>23.804699842270381</v>
      </c>
      <c r="D229" s="28">
        <f t="shared" si="10"/>
        <v>6.2912580178022745E-2</v>
      </c>
    </row>
    <row r="230" spans="2:4" x14ac:dyDescent="0.25">
      <c r="B230" s="28">
        <f t="shared" si="11"/>
        <v>2.7625199999999848</v>
      </c>
      <c r="C230" s="28">
        <f t="shared" si="9"/>
        <v>24.057949532377506</v>
      </c>
      <c r="D230" s="28">
        <f t="shared" si="10"/>
        <v>6.2665984289792948E-2</v>
      </c>
    </row>
    <row r="231" spans="2:4" x14ac:dyDescent="0.25">
      <c r="B231" s="28">
        <f t="shared" si="11"/>
        <v>2.7725199999999846</v>
      </c>
      <c r="C231" s="28">
        <f t="shared" si="9"/>
        <v>24.316393720908088</v>
      </c>
      <c r="D231" s="28">
        <f t="shared" si="10"/>
        <v>6.2411190773560374E-2</v>
      </c>
    </row>
    <row r="232" spans="2:4" x14ac:dyDescent="0.25">
      <c r="B232" s="28">
        <f t="shared" si="11"/>
        <v>2.7825199999999843</v>
      </c>
      <c r="C232" s="28">
        <f t="shared" si="9"/>
        <v>24.580313875820227</v>
      </c>
      <c r="D232" s="28">
        <f t="shared" si="10"/>
        <v>6.2147908084417197E-2</v>
      </c>
    </row>
    <row r="233" spans="2:4" x14ac:dyDescent="0.25">
      <c r="B233" s="28">
        <f t="shared" si="11"/>
        <v>2.7925199999999841</v>
      </c>
      <c r="C233" s="28">
        <f t="shared" si="9"/>
        <v>24.850013816531089</v>
      </c>
      <c r="D233" s="28">
        <f t="shared" si="10"/>
        <v>6.1875824246734427E-2</v>
      </c>
    </row>
    <row r="234" spans="2:4" x14ac:dyDescent="0.25">
      <c r="B234" s="28">
        <f t="shared" si="11"/>
        <v>2.8025199999999839</v>
      </c>
      <c r="C234" s="28">
        <f t="shared" si="9"/>
        <v>25.125822166739123</v>
      </c>
      <c r="D234" s="28">
        <f t="shared" si="10"/>
        <v>6.159460483204765E-2</v>
      </c>
    </row>
    <row r="235" spans="2:4" x14ac:dyDescent="0.25">
      <c r="B235" s="28">
        <f t="shared" si="11"/>
        <v>2.8125199999999837</v>
      </c>
      <c r="C235" s="28">
        <f t="shared" si="9"/>
        <v>25.40809515268991</v>
      </c>
      <c r="D235" s="28">
        <f t="shared" si="10"/>
        <v>6.1303890672642476E-2</v>
      </c>
    </row>
    <row r="236" spans="2:4" x14ac:dyDescent="0.25">
      <c r="B236" s="28">
        <f t="shared" si="11"/>
        <v>2.8225199999999835</v>
      </c>
      <c r="C236" s="28">
        <f t="shared" si="9"/>
        <v>25.697219806978268</v>
      </c>
      <c r="D236" s="28">
        <f t="shared" si="10"/>
        <v>6.1003295267564386E-2</v>
      </c>
    </row>
    <row r="237" spans="2:4" x14ac:dyDescent="0.25">
      <c r="B237" s="28">
        <f t="shared" si="11"/>
        <v>2.8325199999999833</v>
      </c>
      <c r="C237" s="28">
        <f t="shared" si="9"/>
        <v>25.993617650539299</v>
      </c>
      <c r="D237" s="28">
        <f t="shared" si="10"/>
        <v>6.0692401829180079E-2</v>
      </c>
    </row>
    <row r="238" spans="2:4" x14ac:dyDescent="0.25">
      <c r="B238" s="28">
        <f t="shared" si="11"/>
        <v>2.8425199999999831</v>
      </c>
      <c r="C238" s="28">
        <f t="shared" si="9"/>
        <v>26.297748941134728</v>
      </c>
      <c r="D238" s="28">
        <f t="shared" si="10"/>
        <v>6.0370759907790589E-2</v>
      </c>
    </row>
    <row r="239" spans="2:4" x14ac:dyDescent="0.25">
      <c r="B239" s="28">
        <f t="shared" si="11"/>
        <v>2.8525199999999828</v>
      </c>
      <c r="C239" s="28">
        <f t="shared" si="9"/>
        <v>26.61011759627096</v>
      </c>
      <c r="D239" s="28">
        <f t="shared" si="10"/>
        <v>6.0037881518587584E-2</v>
      </c>
    </row>
    <row r="240" spans="2:4" x14ac:dyDescent="0.25">
      <c r="B240" s="28">
        <f t="shared" si="11"/>
        <v>2.8625199999999826</v>
      </c>
      <c r="C240" s="28">
        <f t="shared" si="9"/>
        <v>26.931276923267468</v>
      </c>
      <c r="D240" s="28">
        <f t="shared" si="10"/>
        <v>5.9693236678714179E-2</v>
      </c>
    </row>
    <row r="241" spans="2:4" x14ac:dyDescent="0.25">
      <c r="B241" s="28">
        <f t="shared" si="11"/>
        <v>2.8725199999999824</v>
      </c>
      <c r="C241" s="28">
        <f t="shared" si="9"/>
        <v>27.261836320699224</v>
      </c>
      <c r="D241" s="28">
        <f t="shared" si="10"/>
        <v>5.9336248241369703E-2</v>
      </c>
    </row>
    <row r="242" spans="2:4" x14ac:dyDescent="0.25">
      <c r="B242" s="28">
        <f t="shared" si="11"/>
        <v>2.8825199999999822</v>
      </c>
      <c r="C242" s="28">
        <f t="shared" si="9"/>
        <v>27.602469155791169</v>
      </c>
      <c r="D242" s="28">
        <f t="shared" si="10"/>
        <v>5.8966285887475184E-2</v>
      </c>
    </row>
    <row r="243" spans="2:4" x14ac:dyDescent="0.25">
      <c r="B243" s="28">
        <f t="shared" si="11"/>
        <v>2.892519999999982</v>
      </c>
      <c r="C243" s="28">
        <f t="shared" si="9"/>
        <v>27.953922074442637</v>
      </c>
      <c r="D243" s="28">
        <f t="shared" si="10"/>
        <v>5.8582659101629818E-2</v>
      </c>
    </row>
    <row r="244" spans="2:4" x14ac:dyDescent="0.25">
      <c r="B244" s="28">
        <f t="shared" si="11"/>
        <v>2.9025199999999818</v>
      </c>
      <c r="C244" s="28">
        <f t="shared" si="9"/>
        <v>28.317026068397951</v>
      </c>
      <c r="D244" s="28">
        <f t="shared" si="10"/>
        <v>5.818460891552981E-2</v>
      </c>
    </row>
    <row r="245" spans="2:4" x14ac:dyDescent="0.25">
      <c r="B245" s="28">
        <f t="shared" si="11"/>
        <v>2.9125199999999816</v>
      </c>
      <c r="C245" s="28">
        <f t="shared" si="9"/>
        <v>28.692709713215102</v>
      </c>
      <c r="D245" s="28">
        <f t="shared" si="10"/>
        <v>5.7771298145366301E-2</v>
      </c>
    </row>
    <row r="246" spans="2:4" x14ac:dyDescent="0.25">
      <c r="B246" s="28">
        <f t="shared" si="11"/>
        <v>2.9225199999999814</v>
      </c>
      <c r="C246" s="28">
        <f t="shared" si="9"/>
        <v>29.082015108947516</v>
      </c>
      <c r="D246" s="28">
        <f t="shared" si="10"/>
        <v>5.7341799775337106E-2</v>
      </c>
    </row>
    <row r="247" spans="2:4" x14ac:dyDescent="0.25">
      <c r="B247" s="28">
        <f t="shared" si="11"/>
        <v>2.9325199999999811</v>
      </c>
      <c r="C247" s="28">
        <f t="shared" si="9"/>
        <v>29.486117214010292</v>
      </c>
      <c r="D247" s="28">
        <f t="shared" si="10"/>
        <v>5.689508304075655E-2</v>
      </c>
    </row>
    <row r="248" spans="2:4" x14ac:dyDescent="0.25">
      <c r="B248" s="28">
        <f t="shared" si="11"/>
        <v>2.9425199999999809</v>
      </c>
      <c r="C248" s="28">
        <f t="shared" si="9"/>
        <v>29.906347477685522</v>
      </c>
      <c r="D248" s="28">
        <f t="shared" si="10"/>
        <v>5.6429996631979298E-2</v>
      </c>
    </row>
    <row r="249" spans="2:4" x14ac:dyDescent="0.25">
      <c r="B249" s="28">
        <f t="shared" si="11"/>
        <v>2.9525199999999807</v>
      </c>
      <c r="C249" s="28">
        <f t="shared" si="9"/>
        <v>30.344222971779352</v>
      </c>
      <c r="D249" s="28">
        <f t="shared" si="10"/>
        <v>5.5945248260909748E-2</v>
      </c>
    </row>
    <row r="250" spans="2:4" x14ac:dyDescent="0.25">
      <c r="B250" s="28">
        <f t="shared" si="11"/>
        <v>2.9625199999999805</v>
      </c>
      <c r="C250" s="28">
        <f t="shared" si="9"/>
        <v>30.801482632274407</v>
      </c>
      <c r="D250" s="28">
        <f t="shared" si="10"/>
        <v>5.5439379585297079E-2</v>
      </c>
    </row>
    <row r="251" spans="2:4" x14ac:dyDescent="0.25">
      <c r="B251" s="28">
        <f t="shared" si="11"/>
        <v>2.9725199999999803</v>
      </c>
      <c r="C251" s="28">
        <f t="shared" si="9"/>
        <v>31.280132800702994</v>
      </c>
      <c r="D251" s="28">
        <f t="shared" si="10"/>
        <v>5.4910735142466978E-2</v>
      </c>
    </row>
    <row r="252" spans="2:4" x14ac:dyDescent="0.25">
      <c r="B252" s="28">
        <f t="shared" si="11"/>
        <v>2.9825199999999801</v>
      </c>
      <c r="C252" s="28">
        <f t="shared" si="9"/>
        <v>31.782505084523443</v>
      </c>
      <c r="D252" s="28">
        <f t="shared" si="10"/>
        <v>5.4357423458160997E-2</v>
      </c>
    </row>
    <row r="253" spans="2:4" x14ac:dyDescent="0.25">
      <c r="B253" s="28">
        <f t="shared" si="11"/>
        <v>2.9925199999999799</v>
      </c>
      <c r="C253" s="28">
        <f t="shared" si="9"/>
        <v>32.311330765158012</v>
      </c>
      <c r="D253" s="28">
        <f t="shared" si="10"/>
        <v>5.377726779716243E-2</v>
      </c>
    </row>
    <row r="254" spans="2:4" x14ac:dyDescent="0.25">
      <c r="B254" s="28">
        <f t="shared" si="11"/>
        <v>3.0025199999999796</v>
      </c>
      <c r="C254" s="28">
        <f t="shared" si="9"/>
        <v>32.869837779125767</v>
      </c>
      <c r="D254" s="28">
        <f t="shared" si="10"/>
        <v>5.3167742998428524E-2</v>
      </c>
    </row>
    <row r="255" spans="2:4" x14ac:dyDescent="0.25">
      <c r="B255" s="28">
        <f t="shared" si="11"/>
        <v>3.0125199999999794</v>
      </c>
      <c r="C255" s="28">
        <f t="shared" si="9"/>
        <v>33.46187902370751</v>
      </c>
      <c r="D255" s="28">
        <f t="shared" si="10"/>
        <v>5.2525893306688991E-2</v>
      </c>
    </row>
    <row r="256" spans="2:4" x14ac:dyDescent="0.25">
      <c r="B256" s="28">
        <f t="shared" si="11"/>
        <v>3.0225199999999792</v>
      </c>
      <c r="C256" s="28">
        <f t="shared" si="9"/>
        <v>34.09210497203847</v>
      </c>
      <c r="D256" s="28">
        <f t="shared" si="10"/>
        <v>5.184822377176037E-2</v>
      </c>
    </row>
    <row r="257" spans="2:4" x14ac:dyDescent="0.25">
      <c r="B257" s="28">
        <f t="shared" si="11"/>
        <v>3.032519999999979</v>
      </c>
      <c r="C257" s="28">
        <f t="shared" si="9"/>
        <v>34.766200331343718</v>
      </c>
      <c r="D257" s="28">
        <f t="shared" si="10"/>
        <v>5.1130554115744797E-2</v>
      </c>
    </row>
    <row r="258" spans="2:4" x14ac:dyDescent="0.25">
      <c r="B258" s="28">
        <f t="shared" si="11"/>
        <v>3.0425199999999788</v>
      </c>
      <c r="C258" s="28">
        <f t="shared" si="9"/>
        <v>35.491215559410549</v>
      </c>
      <c r="D258" s="28">
        <f t="shared" si="10"/>
        <v>5.0367818043544177E-2</v>
      </c>
    </row>
    <row r="259" spans="2:4" x14ac:dyDescent="0.25">
      <c r="B259" s="28">
        <f t="shared" si="11"/>
        <v>3.0525199999999786</v>
      </c>
      <c r="C259" s="28">
        <f t="shared" si="9"/>
        <v>36.276042872515418</v>
      </c>
      <c r="D259" s="28">
        <f t="shared" si="10"/>
        <v>4.9553781093432309E-2</v>
      </c>
    </row>
    <row r="260" spans="2:4" x14ac:dyDescent="0.25">
      <c r="B260" s="28">
        <f t="shared" si="11"/>
        <v>3.0625199999999784</v>
      </c>
      <c r="C260" s="28">
        <f t="shared" si="9"/>
        <v>37.132119595703969</v>
      </c>
      <c r="D260" s="28">
        <f t="shared" si="10"/>
        <v>4.8680633023969029E-2</v>
      </c>
    </row>
    <row r="261" spans="2:4" x14ac:dyDescent="0.25">
      <c r="B261" s="28">
        <f t="shared" si="11"/>
        <v>3.0725199999999782</v>
      </c>
      <c r="C261" s="28">
        <f t="shared" si="9"/>
        <v>38.074503042890335</v>
      </c>
      <c r="D261" s="28">
        <f t="shared" si="10"/>
        <v>4.7738379812681433E-2</v>
      </c>
    </row>
    <row r="262" spans="2:4" x14ac:dyDescent="0.25">
      <c r="B262" s="28">
        <f t="shared" si="11"/>
        <v>3.0825199999999779</v>
      </c>
      <c r="C262" s="28">
        <f t="shared" si="9"/>
        <v>39.123580550517765</v>
      </c>
      <c r="D262" s="28">
        <f t="shared" si="10"/>
        <v>4.6713901481504533E-2</v>
      </c>
    </row>
    <row r="263" spans="2:4" x14ac:dyDescent="0.25">
      <c r="B263" s="28">
        <f t="shared" si="11"/>
        <v>3.0925199999999777</v>
      </c>
      <c r="C263" s="28">
        <f t="shared" si="9"/>
        <v>40.30792615474202</v>
      </c>
      <c r="D263" s="28">
        <f t="shared" si="10"/>
        <v>4.5589422794563877E-2</v>
      </c>
    </row>
    <row r="264" spans="2:4" x14ac:dyDescent="0.25">
      <c r="B264" s="28">
        <f t="shared" si="11"/>
        <v>3.1025199999999775</v>
      </c>
      <c r="C264" s="28">
        <f t="shared" si="9"/>
        <v>41.669371533733042</v>
      </c>
      <c r="D264" s="28">
        <f t="shared" si="10"/>
        <v>4.4339883694787044E-2</v>
      </c>
    </row>
    <row r="265" spans="2:4" x14ac:dyDescent="0.25">
      <c r="B265" s="28">
        <f t="shared" si="11"/>
        <v>3.1125199999999773</v>
      </c>
      <c r="C265" s="28">
        <f t="shared" si="9"/>
        <v>43.272735303953212</v>
      </c>
      <c r="D265" s="28">
        <f t="shared" si="10"/>
        <v>4.2928071784518997E-2</v>
      </c>
    </row>
    <row r="266" spans="2:4" x14ac:dyDescent="0.25">
      <c r="B266" s="28">
        <f t="shared" si="11"/>
        <v>3.1225199999999771</v>
      </c>
      <c r="C266" s="28">
        <f t="shared" si="9"/>
        <v>45.226527296504123</v>
      </c>
      <c r="D266" s="28">
        <f t="shared" si="10"/>
        <v>4.1294682547624077E-2</v>
      </c>
    </row>
    <row r="267" spans="2:4" x14ac:dyDescent="0.25">
      <c r="B267" s="28">
        <f t="shared" si="11"/>
        <v>3.1325199999999769</v>
      </c>
      <c r="C267" s="28">
        <f t="shared" si="9"/>
        <v>47.733941128612756</v>
      </c>
      <c r="D267" s="28">
        <f t="shared" si="10"/>
        <v>3.9335010750141258E-2</v>
      </c>
    </row>
    <row r="268" spans="2:4" x14ac:dyDescent="0.25">
      <c r="B268" s="28">
        <f t="shared" si="11"/>
        <v>3.1425199999999767</v>
      </c>
      <c r="C268" s="28">
        <f t="shared" si="9"/>
        <v>51.250293440200352</v>
      </c>
      <c r="D268" s="28">
        <f t="shared" si="10"/>
        <v>3.6831303017671332E-2</v>
      </c>
    </row>
    <row r="269" spans="2:4" x14ac:dyDescent="0.25">
      <c r="B269" s="28">
        <f t="shared" si="11"/>
        <v>3.1525199999999765</v>
      </c>
      <c r="C269" s="28">
        <f t="shared" si="9"/>
        <v>57.222312864927623</v>
      </c>
      <c r="D269" s="28">
        <f t="shared" si="10"/>
        <v>3.3162152881165134E-2</v>
      </c>
    </row>
    <row r="270" spans="2:4" x14ac:dyDescent="0.25">
      <c r="B270" s="28">
        <f t="shared" si="11"/>
        <v>3.1625199999999762</v>
      </c>
      <c r="C270" s="28">
        <f t="shared" si="9"/>
        <v>98.924886133248407</v>
      </c>
      <c r="D270" s="28">
        <f t="shared" si="10"/>
        <v>1.92834701358271E-2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Airway Obstruction</vt:lpstr>
      <vt:lpstr>Airway Resistance</vt:lpstr>
      <vt:lpstr>IE Ratio</vt:lpstr>
      <vt:lpstr>Gas Diffusion Surface Area</vt:lpstr>
      <vt:lpstr>Pulmonary Capillary Resistance</vt:lpstr>
      <vt:lpstr>Alveoli Compliance</vt:lpstr>
      <vt:lpstr>Muscle Pressure Curve</vt:lpstr>
      <vt:lpstr>Both Lungs</vt:lpstr>
      <vt:lpstr>Single Lung</vt:lpstr>
      <vt:lpstr>Parameter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2020-01-03T01:13:54Z</dcterms:modified>
</cp:coreProperties>
</file>