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Projects\PulsePhysiologyEngineStable\data\human\adult\validation\"/>
    </mc:Choice>
  </mc:AlternateContent>
  <xr:revisionPtr revIDLastSave="0" documentId="13_ncr:1_{2E666E75-DC5E-426C-A972-E5C4704061AE}" xr6:coauthVersionLast="47" xr6:coauthVersionMax="47" xr10:uidLastSave="{00000000-0000-0000-0000-000000000000}"/>
  <bookViews>
    <workbookView xWindow="10575" yWindow="675" windowWidth="15525" windowHeight="11190" tabRatio="500" activeTab="2" xr2:uid="{00000000-000D-0000-FFFF-FFFF00000000}"/>
  </bookViews>
  <sheets>
    <sheet name="Patient" sheetId="1" r:id="rId1"/>
    <sheet name="Blood Chemistry" sheetId="2" r:id="rId2"/>
    <sheet name="Cardiovascular" sheetId="3" r:id="rId3"/>
    <sheet name="Endocrine" sheetId="4" r:id="rId4"/>
    <sheet name="Energy" sheetId="5" r:id="rId5"/>
    <sheet name="Gastrointestinal" sheetId="6" r:id="rId6"/>
    <sheet name="Nervous" sheetId="7" r:id="rId7"/>
    <sheet name="Renal" sheetId="8" r:id="rId8"/>
    <sheet name="Respiratory" sheetId="9" r:id="rId9"/>
    <sheet name="Tissue" sheetId="10" r:id="rId10"/>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57" i="3" l="1"/>
  <c r="F58" i="3"/>
  <c r="F90" i="3"/>
  <c r="F91" i="3"/>
  <c r="F12" i="2"/>
  <c r="F108" i="3"/>
  <c r="F106" i="3"/>
  <c r="F80" i="3"/>
  <c r="F77" i="3"/>
  <c r="F73" i="3"/>
  <c r="F98" i="3"/>
  <c r="F96" i="3"/>
  <c r="F94" i="3"/>
  <c r="F63" i="3"/>
  <c r="F61" i="3"/>
  <c r="F4" i="10"/>
  <c r="F3" i="10"/>
  <c r="F53" i="9"/>
  <c r="F50" i="9"/>
  <c r="H151" i="8"/>
  <c r="G151" i="8"/>
  <c r="F151" i="8"/>
  <c r="C151" i="8"/>
  <c r="G77" i="2"/>
  <c r="F77" i="2"/>
  <c r="G75" i="2"/>
  <c r="G72" i="2"/>
  <c r="F72" i="2"/>
  <c r="G71" i="2"/>
  <c r="G69" i="2"/>
  <c r="F69" i="2"/>
  <c r="G68" i="2"/>
  <c r="F68" i="2"/>
  <c r="G64" i="2"/>
  <c r="F64" i="2"/>
  <c r="G62" i="2"/>
  <c r="F62" i="2"/>
  <c r="B62" i="2"/>
  <c r="G61" i="2"/>
  <c r="B61" i="2"/>
  <c r="G56" i="2"/>
  <c r="F56" i="2"/>
  <c r="G55" i="2"/>
  <c r="F55" i="2"/>
  <c r="C11" i="1"/>
  <c r="C10" i="1"/>
  <c r="C7" i="1"/>
  <c r="C6" i="1"/>
  <c r="F51" i="3" s="1"/>
  <c r="C5" i="1"/>
  <c r="F62" i="3" l="1"/>
  <c r="F97" i="3"/>
  <c r="F74" i="3"/>
  <c r="F78" i="3"/>
  <c r="F66" i="3"/>
  <c r="F65" i="3"/>
  <c r="F95" i="3"/>
  <c r="F99" i="3"/>
  <c r="F64" i="3"/>
  <c r="F81" i="3"/>
  <c r="F50" i="3"/>
  <c r="F9" i="2"/>
  <c r="F14" i="2" s="1"/>
  <c r="F61" i="2" s="1"/>
  <c r="F59" i="3"/>
  <c r="F39" i="3"/>
  <c r="F60" i="3"/>
  <c r="F40" i="3"/>
  <c r="F7" i="3" s="1"/>
  <c r="F67" i="3"/>
  <c r="C8" i="1"/>
  <c r="F4" i="3" s="1"/>
  <c r="F68" i="3"/>
  <c r="F69" i="3"/>
  <c r="F70" i="3"/>
  <c r="F42" i="3"/>
  <c r="F71" i="3"/>
  <c r="F72" i="3"/>
  <c r="F83" i="3"/>
  <c r="F84" i="3"/>
  <c r="F3" i="3"/>
  <c r="F5" i="3"/>
  <c r="F92" i="3"/>
  <c r="F93" i="3"/>
  <c r="F100" i="3"/>
  <c r="F101" i="3"/>
  <c r="F21" i="3" s="1"/>
  <c r="F102" i="3"/>
  <c r="F103" i="3"/>
  <c r="F104" i="3"/>
  <c r="F105" i="3"/>
  <c r="F38" i="3"/>
  <c r="F107" i="3"/>
  <c r="F109" i="3"/>
  <c r="F44" i="3"/>
  <c r="F45" i="3"/>
  <c r="F46" i="3"/>
  <c r="F37" i="3"/>
  <c r="F43" i="3"/>
  <c r="F47" i="3"/>
  <c r="F4" i="8" s="1"/>
  <c r="F5" i="8" s="1"/>
  <c r="F48" i="3"/>
  <c r="F49" i="3"/>
</calcChain>
</file>

<file path=xl/sharedStrings.xml><?xml version="1.0" encoding="utf-8"?>
<sst xmlns="http://schemas.openxmlformats.org/spreadsheetml/2006/main" count="4194" uniqueCount="1112">
  <si>
    <t>Patient Inputs</t>
  </si>
  <si>
    <t>Units</t>
  </si>
  <si>
    <t>Value</t>
  </si>
  <si>
    <t>References</t>
  </si>
  <si>
    <t>Gender</t>
  </si>
  <si>
    <t>Height</t>
  </si>
  <si>
    <t>cm</t>
  </si>
  <si>
    <t>Weight</t>
  </si>
  <si>
    <t>kg</t>
  </si>
  <si>
    <t>TotalBodySurfaceArea</t>
  </si>
  <si>
    <t>m2</t>
  </si>
  <si>
    <t>PMID 3657876.</t>
  </si>
  <si>
    <t>CardiacOutput</t>
  </si>
  <si>
    <t>mL/min</t>
  </si>
  <si>
    <t>guyton2006medical</t>
  </si>
  <si>
    <t>BloodVolume</t>
  </si>
  <si>
    <t>mL</t>
  </si>
  <si>
    <t>CardiacIndex</t>
  </si>
  <si>
    <t>mL/min/m2</t>
  </si>
  <si>
    <t>RightLungRatio</t>
  </si>
  <si>
    <t>LeftLungRatio</t>
  </si>
  <si>
    <t>Hemoglobin Concentration</t>
  </si>
  <si>
    <t>g/mL</t>
  </si>
  <si>
    <t>Output</t>
  </si>
  <si>
    <t>Algorithm</t>
  </si>
  <si>
    <t>Male Multipliers</t>
  </si>
  <si>
    <t>Female Multipliers</t>
  </si>
  <si>
    <t>Reference Values</t>
  </si>
  <si>
    <t>Reference Page</t>
  </si>
  <si>
    <t>Notes</t>
  </si>
  <si>
    <t>Internal Notes</t>
  </si>
  <si>
    <t>Reading</t>
  </si>
  <si>
    <t>Table</t>
  </si>
  <si>
    <t>ResultsFile</t>
  </si>
  <si>
    <t>SignificantDigits</t>
  </si>
  <si>
    <t>BloodDensity</t>
  </si>
  <si>
    <t>kg/m^3</t>
  </si>
  <si>
    <t>Mean</t>
  </si>
  <si>
    <t>herman2007physics</t>
  </si>
  <si>
    <t>p21</t>
  </si>
  <si>
    <t>BloodChemistry</t>
  </si>
  <si>
    <t>0f</t>
  </si>
  <si>
    <t>BloodPH</t>
  </si>
  <si>
    <t>7.2,
 [7.35,7.4]</t>
  </si>
  <si>
    <t>valentin2002icrp,  guyton2006medical</t>
  </si>
  <si>
    <t>p137                                 p384</t>
  </si>
  <si>
    <t>2f</t>
  </si>
  <si>
    <t>BloodSpecificHeat</t>
  </si>
  <si>
    <t>J/K kg</t>
  </si>
  <si>
    <t>blake2010specificheat</t>
  </si>
  <si>
    <t>BloodUreaNitrogenConcentration</t>
  </si>
  <si>
    <t>mg/dL</t>
  </si>
  <si>
    <t>[9.0,18.0],
[6.0,20.0]</t>
  </si>
  <si>
    <t>valtin1995renal,
Deepakfirst</t>
  </si>
  <si>
    <t xml:space="preserve">p289
</t>
  </si>
  <si>
    <t>I can't find a Deepak reference</t>
  </si>
  <si>
    <t>1f</t>
  </si>
  <si>
    <t>CarbonDioxideSaturation</t>
  </si>
  <si>
    <t>dash2010erratum</t>
  </si>
  <si>
    <t>CarbonMonoxideSaturation*</t>
  </si>
  <si>
    <t>None in default system/enviornment</t>
  </si>
  <si>
    <t>Hematocrit</t>
  </si>
  <si>
    <t>0.42,
[0.4,0.5]</t>
  </si>
  <si>
    <t>guyton2006medical,
valtin1995renal</t>
  </si>
  <si>
    <t>p169                                  p288</t>
  </si>
  <si>
    <t xml:space="preserve"> 0.38 for Women</t>
  </si>
  <si>
    <t>HemoglobinContent</t>
  </si>
  <si>
    <t>g</t>
  </si>
  <si>
    <t>[C&lt;sub&gt;Hb&lt;/sub&gt;*V&lt;sub&gt;blood&lt;/sub&gt;]</t>
  </si>
  <si>
    <t>Hb Concentration * Total Blood Volume</t>
  </si>
  <si>
    <t>OxygenSaturation</t>
  </si>
  <si>
    <t>0.97, [0.96,1.0]</t>
  </si>
  <si>
    <t>p506                                 p288</t>
  </si>
  <si>
    <t>Phosphate</t>
  </si>
  <si>
    <t>mmol/L</t>
  </si>
  <si>
    <t>[0.8,1.4]</t>
  </si>
  <si>
    <t>Leeuwen2015laboratory</t>
  </si>
  <si>
    <t>PlasmaVolume</t>
  </si>
  <si>
    <t xml:space="preserve">p293                                 p137                        </t>
  </si>
  <si>
    <t>guyton2006medical,
valentin2002icrp</t>
  </si>
  <si>
    <t>60% BVT (~3)
56.3%BVT</t>
  </si>
  <si>
    <t>http://www.heart.org/HEARTORG/Conditions/HeartFailure/SymptomsDiagnosisofHeartFailure/Common-Tests-for-Heart-Failure_UCM_306334_Article.jsp</t>
  </si>
  <si>
    <t>PulseOximetry</t>
  </si>
  <si>
    <t>RedBloodCellCount</t>
  </si>
  <si>
    <t>ct/uL</t>
  </si>
  <si>
    <t xml:space="preserve">p419                                  p137  </t>
  </si>
  <si>
    <t>3g</t>
  </si>
  <si>
    <t>ShuntFraction</t>
  </si>
  <si>
    <t>[0.02,0.05]</t>
  </si>
  <si>
    <t>levitzky2013pulmonary</t>
  </si>
  <si>
    <t>p127</t>
  </si>
  <si>
    <t>StrongIonDifference</t>
  </si>
  <si>
    <t>[40,42]</t>
  </si>
  <si>
    <t>kellum2009stewart</t>
  </si>
  <si>
    <t>TotalProteinConcentration</t>
  </si>
  <si>
    <t>g/dL</t>
  </si>
  <si>
    <t>[6,8]</t>
  </si>
  <si>
    <t>valtin1995renal</t>
  </si>
  <si>
    <t>p289</t>
  </si>
  <si>
    <t>VolumeFractionNeutralLipidInPlasma</t>
  </si>
  <si>
    <t>rodgers2006physiologically</t>
  </si>
  <si>
    <t>4f</t>
  </si>
  <si>
    <t>VolumeFractionNeutralPhospholipidInPlasma</t>
  </si>
  <si>
    <t>WhiteBloodCellCount</t>
  </si>
  <si>
    <t xml:space="preserve">guyton2006medical   </t>
  </si>
  <si>
    <t>p430</t>
  </si>
  <si>
    <t>maximum value for men</t>
  </si>
  <si>
    <t>4g</t>
  </si>
  <si>
    <t>Substance Blood Concentrations</t>
  </si>
  <si>
    <t>Chosen Values</t>
  </si>
  <si>
    <t>Reference</t>
  </si>
  <si>
    <t>Page</t>
  </si>
  <si>
    <t>Acetoacetate-BloodConcentration</t>
  </si>
  <si>
    <t>mg/L</t>
  </si>
  <si>
    <t>[8.1672,10.209]</t>
  </si>
  <si>
    <t>Fery1983ketone</t>
  </si>
  <si>
    <t>Acetoacetate is one of the main ketone bodies used for energy (along with beta-hydroxybutyrate). Note that total ketone body normal concnetration is 0.31 ± 0.05. See the reference (in energy folder).
Note that the concentration is converted from molarity ([0.08,0.1] mmol/L).</t>
  </si>
  <si>
    <t>Albumin-BloodConcentration</t>
  </si>
  <si>
    <t>[4,5]</t>
  </si>
  <si>
    <t>Concentrtion of "protein" is 6 to 8 g/dL. Albumin is 4 to 5 g/dL, and globulin makes the difference.</t>
  </si>
  <si>
    <t>Bicarbonate-BloodConcentration</t>
  </si>
  <si>
    <t>[0.134,0.159]</t>
  </si>
  <si>
    <t>p288</t>
  </si>
  <si>
    <t>converted from [22,26] mmol/L</t>
  </si>
  <si>
    <t>3f</t>
  </si>
  <si>
    <t>Calcium-BloodConcentration</t>
  </si>
  <si>
    <t>[44.08,52.1]</t>
  </si>
  <si>
    <t>cheuvront2014comparison</t>
  </si>
  <si>
    <t>converted from 1.2 +- 0.1 mmol/L</t>
  </si>
  <si>
    <t>Chloride-BloodConcentration</t>
  </si>
  <si>
    <t>g/L</t>
  </si>
  <si>
    <t>[3.6868,3.86405],
3.6159,
[3.43865,3.79315]</t>
  </si>
  <si>
    <t>cheuvront2014comparison,
Boron2012medical,
Leeuwen2015laboratory</t>
  </si>
  <si>
    <t xml:space="preserve">
p108</t>
  </si>
  <si>
    <t>Converted from molarity ([104, 109],102 mmol/L)</t>
  </si>
  <si>
    <t>Creatinine-BloodConcentration</t>
  </si>
  <si>
    <t>[5.0,15.0]</t>
  </si>
  <si>
    <t>coresh2001prevalence,
p288</t>
  </si>
  <si>
    <t>Epinephrine-BloodConcentration</t>
  </si>
  <si>
    <t>ug/L</t>
  </si>
  <si>
    <t xml:space="preserve">[0.032, 0.036],
[0.028, 0.072],
[0.015, 0.021],
[0.022, 0.034],
[0.045, 0.111] </t>
  </si>
  <si>
    <t>wortsman1984adrenomedullary,
stratton1985hemodynamic,
stein1998basal,
penesova2008role,
zauner2000resting</t>
  </si>
  <si>
    <t>Globulin-BloodConcentration</t>
  </si>
  <si>
    <t>[2,3]</t>
  </si>
  <si>
    <t>Glucose-BloodConcentration</t>
  </si>
  <si>
    <t>[90,100]</t>
  </si>
  <si>
    <t>polonsky1987insulin</t>
  </si>
  <si>
    <t>Kind of your average about to eat, but not starving baseline</t>
  </si>
  <si>
    <t>Hemoglobin-BloodConcentration</t>
  </si>
  <si>
    <t>15.0,
 [13.5,15.7]</t>
  </si>
  <si>
    <t>guyton2006medical,
onofrio1995sim</t>
  </si>
  <si>
    <t xml:space="preserve">p506                                </t>
  </si>
  <si>
    <t>VALUES FOR MALE ONLY
If you change this, change the reference value for Blood Chemistry  HemoglobinContent</t>
  </si>
  <si>
    <t>http://www.nhlbi.nih.gov/health/health-topics/topics/arr/diagnosis.html</t>
  </si>
  <si>
    <t>Insulin-BloodConcentration</t>
  </si>
  <si>
    <t>Changes with glucose load. See Leeuwen2015laboratory, for time course expectations. Polonsky also has plotted data. Value from Polonsky converted from microIU/ml). Value from Leeuwen converted from pmol/L</t>
  </si>
  <si>
    <t>Lactate-BloodConcentration</t>
  </si>
  <si>
    <t>[53.442,151.419],
[26.721,115.791]</t>
  </si>
  <si>
    <t>Kratz2004Case,
phypers2006lactate</t>
  </si>
  <si>
    <t xml:space="preserve">p1555
</t>
  </si>
  <si>
    <t>Converted from molarity ([0.6, 1.7],[0.3, 1.3] mmol/L)</t>
  </si>
  <si>
    <t>Norepinephrine-BloodConcentration</t>
  </si>
  <si>
    <t>[0.124, 0.274]</t>
  </si>
  <si>
    <t>Ensinger1992relationship</t>
  </si>
  <si>
    <t>Potassium-BloodConcentration</t>
  </si>
  <si>
    <t>[108.85,164.83],
[108.85,171.05]</t>
  </si>
  <si>
    <t>Leeuwen2015laboratory,
valtin1995renal</t>
  </si>
  <si>
    <t>p1278
p289</t>
  </si>
  <si>
    <t>Converted from molarity ([3.5, 5.3],[3.5, 5.5] mmol/L)</t>
  </si>
  <si>
    <t>Sodium-BloodConcentration</t>
  </si>
  <si>
    <t>[0.313,0.336]</t>
  </si>
  <si>
    <t>skott1989effects
p288</t>
  </si>
  <si>
    <t>Converted from molarity  ([136, 146] mmol/L).</t>
  </si>
  <si>
    <t>Tristearin-BloodConcentration</t>
  </si>
  <si>
    <t>[50,150]</t>
  </si>
  <si>
    <t>This number is for triglycerides. Tristearin is one particular type of triglyceride. We should change the name.</t>
  </si>
  <si>
    <t>Urea-BloodConcentration</t>
  </si>
  <si>
    <t>[20,34],
[19.26,38.52],
[12.84,42.8]</t>
  </si>
  <si>
    <t>musch2006age,
BUN*2.14,
BUN*2.14</t>
  </si>
  <si>
    <t>MW of urea = 60, MW of urea nitrogen = 14x2 =&gt; 60/28 = 2.14</t>
  </si>
  <si>
    <t>2.14 = MW Urea(60) / MW N2 (2*14) 
converted from 0.1 mmol/L</t>
  </si>
  <si>
    <t>http://acutecaretesting.org/en/articles/urea-and-the-clinical-value-of-measuring-blood-urea-concentration</t>
  </si>
  <si>
    <t>Pressures</t>
  </si>
  <si>
    <t>ArterialCarbonDioxidePressure</t>
  </si>
  <si>
    <t>mmHg</t>
  </si>
  <si>
    <t>Guyton p504</t>
  </si>
  <si>
    <t>ArterialOxygenPressure</t>
  </si>
  <si>
    <t>Guyton p503</t>
  </si>
  <si>
    <t>PulmonaryArterialCarbonDioxidePressure</t>
  </si>
  <si>
    <t>PulmonaryArterialOxygenPressure</t>
  </si>
  <si>
    <t>Guyton p502</t>
  </si>
  <si>
    <t>PulmonaryVenousCarbonDioxidePressure</t>
  </si>
  <si>
    <t>Guyton p505</t>
  </si>
  <si>
    <t>PulmonaryVenousOxygenPressure</t>
  </si>
  <si>
    <t>VenousOxygenPressure</t>
  </si>
  <si>
    <t>VenousCarbonDioxidePressure</t>
  </si>
  <si>
    <t>Arterial Blood Gas Test</t>
  </si>
  <si>
    <t>Equal to System Property</t>
  </si>
  <si>
    <t>ArterialBloodGasTest</t>
  </si>
  <si>
    <t>ABG@</t>
  </si>
  <si>
    <t>Bicarbonate</t>
  </si>
  <si>
    <t>mEq/L</t>
  </si>
  <si>
    <t>[22,26]</t>
  </si>
  <si>
    <t>Equal to System Property / Molar Mass * Valence</t>
  </si>
  <si>
    <t>PartialPressureOfOxygen</t>
  </si>
  <si>
    <t>PartialPressureOfCarbonDioxide</t>
  </si>
  <si>
    <t>Complete Blood Count</t>
  </si>
  <si>
    <t>CompleteBloodCount</t>
  </si>
  <si>
    <t>CBC@</t>
  </si>
  <si>
    <t>Hemoglobin</t>
  </si>
  <si>
    <t>MeanCorpuscularHemoglobin</t>
  </si>
  <si>
    <t>pg/ct</t>
  </si>
  <si>
    <t>[27,31]</t>
  </si>
  <si>
    <t>medline2015corpuscular</t>
  </si>
  <si>
    <t>https://en.wikipedia.org/wiki/Mean_corpuscular_hemoglobin</t>
  </si>
  <si>
    <t>MeanCorpuscularHemoglobinConcentration</t>
  </si>
  <si>
    <t>[27,39.25]</t>
  </si>
  <si>
    <t>[C&lt;sub&gt;Hb&lt;/sub&gt;/Hematocrit]</t>
  </si>
  <si>
    <t>MeanCorpuscularVolume</t>
  </si>
  <si>
    <t>uL</t>
  </si>
  <si>
    <t>p419</t>
  </si>
  <si>
    <t>PlateletCount</t>
  </si>
  <si>
    <t>[1.5E05,4.0E05]</t>
  </si>
  <si>
    <t>ross1988stability</t>
  </si>
  <si>
    <t>https://en.wikipedia.org/wiki/Platelet#cite_note-22</t>
  </si>
  <si>
    <t>Complete Metabolic Panel</t>
  </si>
  <si>
    <t>Albumin</t>
  </si>
  <si>
    <t>CompleteMetabolicPanel</t>
  </si>
  <si>
    <t>CMP@</t>
  </si>
  <si>
    <t>ALP*</t>
  </si>
  <si>
    <t>ALT*</t>
  </si>
  <si>
    <t>AST*</t>
  </si>
  <si>
    <t>BUN</t>
  </si>
  <si>
    <t>Calcium</t>
  </si>
  <si>
    <t>Chloride*</t>
  </si>
  <si>
    <t>CO2</t>
  </si>
  <si>
    <t>[22.0, 26.0]</t>
  </si>
  <si>
    <t>Creatinine</t>
  </si>
  <si>
    <t>Glucose</t>
  </si>
  <si>
    <t>[65,139]</t>
  </si>
  <si>
    <t>Potassium*</t>
  </si>
  <si>
    <t>Sodium</t>
  </si>
  <si>
    <t xml:space="preserve"> [136, 146]</t>
  </si>
  <si>
    <t>TotalBilirubin*</t>
  </si>
  <si>
    <t>TotalProtein</t>
  </si>
  <si>
    <t>OptimizerTargets</t>
  </si>
  <si>
    <t>ArterialPressure*</t>
  </si>
  <si>
    <t>Not validating the waveform itself. 
Waveform Mean is being validated.</t>
  </si>
  <si>
    <t>Cardiovascular</t>
  </si>
  <si>
    <t>p293</t>
  </si>
  <si>
    <t>If you change this, change the reference value for Blood Chemistry  HemoglobinContent</t>
  </si>
  <si>
    <t>L/min m^2</t>
  </si>
  <si>
    <t>p232</t>
  </si>
  <si>
    <t>The normal human weighing 70kg has a body surface area of about 1.7 square meteres.</t>
  </si>
  <si>
    <t>CentralVenousPressure*</t>
  </si>
  <si>
    <t>[2,6]</t>
  </si>
  <si>
    <t>p93</t>
  </si>
  <si>
    <t>pg. 93 in Leeuwen
(Also, we have 3-8 citing T.A. Goers. Washington Manual of Surgery, but I'd like to verify that before I change the limits Rodney 1/15/2015)</t>
  </si>
  <si>
    <t>CerebralBloodFlow</t>
  </si>
  <si>
    <t>valentin2002icrp</t>
  </si>
  <si>
    <t>CerebralPerfusionPressure</t>
  </si>
  <si>
    <t>[60,98]</t>
  </si>
  <si>
    <t>[MAP-ICP]</t>
  </si>
  <si>
    <t>DiastolicArterialPressure</t>
  </si>
  <si>
    <t>[60,90]</t>
  </si>
  <si>
    <t xml:space="preserve">pg. 93 in Leeuwen </t>
  </si>
  <si>
    <t>DiastolicLeftHeartPressure</t>
  </si>
  <si>
    <t>[4,12]</t>
  </si>
  <si>
    <t>Edwards2009pocket</t>
  </si>
  <si>
    <t>DiastolicRightHeartPressure</t>
  </si>
  <si>
    <t>[2,8]</t>
  </si>
  <si>
    <t>http://ht.edwards.com/scin/edwards/sitecollectionimages/edwards/products/presep/ar04313hemodynpocketcard.pdf</t>
  </si>
  <si>
    <t>HeartEjectionFraction</t>
  </si>
  <si>
    <t>Leeuwen says 0.65 on pg. 94</t>
  </si>
  <si>
    <t>HeartRate</t>
  </si>
  <si>
    <t>1/min</t>
  </si>
  <si>
    <t>HeartRhythm*</t>
  </si>
  <si>
    <t>Not validating enums</t>
  </si>
  <si>
    <t>HeartStrokeVolume</t>
  </si>
  <si>
    <t>[55.3,93.1]</t>
  </si>
  <si>
    <t>brandfonbrener1955changes</t>
  </si>
  <si>
    <t>Leeuwen has SV index on pg. 94 which is SV adjusted to body surface area, 33 - 57 mL/m^2</t>
  </si>
  <si>
    <t>IntracranialPressure</t>
  </si>
  <si>
    <t>[7,15]</t>
  </si>
  <si>
    <t>steiner2006monitoring</t>
  </si>
  <si>
    <t>Assumes supine adult</t>
  </si>
  <si>
    <t>MeanArterialPressure</t>
  </si>
  <si>
    <t>[70,105]</t>
  </si>
  <si>
    <t>MeanArterialCarbonDioxidePartialPressure*</t>
  </si>
  <si>
    <t>Exposed for use by other systems</t>
  </si>
  <si>
    <t>MeanArterialCarbonDioxidePartialPressureDelta*</t>
  </si>
  <si>
    <t>MeanCentralVenousPressure</t>
  </si>
  <si>
    <t>MeanSkinFlow</t>
  </si>
  <si>
    <t>mL/s</t>
  </si>
  <si>
    <t>This is the same as the Skin Compartment Inflow</t>
  </si>
  <si>
    <t>PulmonaryArterialPressure*</t>
  </si>
  <si>
    <t>PulmonaryCapillariesWedgePressure</t>
  </si>
  <si>
    <t>previously had 10-13 from solin1999influence, but that population was all sleep apnea pts who one might expect to have elevated PCWP</t>
  </si>
  <si>
    <t>PulmonaryDiastolicArterialPressure</t>
  </si>
  <si>
    <t>[4,12],
[8,15]</t>
  </si>
  <si>
    <t>Leeuwen2015laboratory,
Edwards2009pocket</t>
  </si>
  <si>
    <t xml:space="preserve">p93
</t>
  </si>
  <si>
    <t>PulmonaryMeanArterialPressure</t>
  </si>
  <si>
    <t>[9,18]</t>
  </si>
  <si>
    <t>PulmonaryMeanCapillaryFlow*</t>
  </si>
  <si>
    <t>No data for this</t>
  </si>
  <si>
    <t>PulmonaryMeanShuntFlow*</t>
  </si>
  <si>
    <t>PulmonarySystolicArterialPressure</t>
  </si>
  <si>
    <t>[15,30]</t>
  </si>
  <si>
    <t>PulmonaryVascularResistance</t>
  </si>
  <si>
    <t>mmHg s/mL</t>
  </si>
  <si>
    <t>p167</t>
  </si>
  <si>
    <t>PulmonaryVascularResistanceIndex</t>
  </si>
  <si>
    <t>mmHg s/mL m^2</t>
  </si>
  <si>
    <t>p167 &amp; p232</t>
  </si>
  <si>
    <t>The normal human weighing 70kg has a body surface area of about 1.7 square meteres. Therefore, 0.14*1.7.</t>
  </si>
  <si>
    <t>PulsePressure</t>
  </si>
  <si>
    <t>SystolicArterialPressure - DiastolicArteralPressure</t>
  </si>
  <si>
    <t>SystemicVascularResistance</t>
  </si>
  <si>
    <t>p163</t>
  </si>
  <si>
    <t>Need to compute a range for SVR in PRUs (see p163 in Guyton)</t>
  </si>
  <si>
    <t>SystolicArterialPressure</t>
  </si>
  <si>
    <t>[100,140]</t>
  </si>
  <si>
    <t>SystolicLeftHeartPressure</t>
  </si>
  <si>
    <t>homoud2008introduction</t>
  </si>
  <si>
    <t>p8</t>
  </si>
  <si>
    <t>Course notes. Neither Guyton nor Boron have ranges. Boron says that the left ventricle systolic pressure is approximately equal to the aorta systolic pressure (p.533)</t>
  </si>
  <si>
    <t>SystolicRightHeartPressure</t>
  </si>
  <si>
    <t>Compartment Data</t>
  </si>
  <si>
    <t>Aorta-Volume</t>
  </si>
  <si>
    <t>Reduced from ICRP value of 0.06 because we have arms and legs</t>
  </si>
  <si>
    <t>CardiovascularCompartments</t>
  </si>
  <si>
    <t>HemodynamicsTargets</t>
  </si>
  <si>
    <t xml:space="preserve">Aorta-InFlow </t>
  </si>
  <si>
    <t>Unless otherwise noted, any deviation from the ICRP value is a result of incorporation of "other" blood flow.</t>
  </si>
  <si>
    <t xml:space="preserve">BrainVasculature-Volume </t>
  </si>
  <si>
    <t xml:space="preserve">BrainVasculature-InFlow </t>
  </si>
  <si>
    <t>BrainVasculature-Oxygen-PartialPressure</t>
  </si>
  <si>
    <t>dhawan2011neurointensive</t>
  </si>
  <si>
    <t xml:space="preserve">BoneVasculature-Volume </t>
  </si>
  <si>
    <t>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</si>
  <si>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</si>
  <si>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</si>
  <si>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</si>
  <si>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</si>
  <si>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</si>
  <si>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</si>
  <si>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This is a little less because we also have a splanchnic compartment</t>
  </si>
  <si>
    <t xml:space="preserve">LargeIntestineVasculature-InFlow </t>
  </si>
  <si>
    <t xml:space="preserve">LeftArmVasculature-Volume </t>
  </si>
  <si>
    <t>Arms and legs are a guess - some comes from the aorta/large arteries and some comes from "other"</t>
  </si>
  <si>
    <t>LeftArmVasculature-InFlow</t>
  </si>
  <si>
    <t>brachial artery average</t>
  </si>
  <si>
    <t xml:space="preserve">LeftHeart-Volume </t>
  </si>
  <si>
    <t>Min</t>
  </si>
  <si>
    <t>[34,66]</t>
  </si>
  <si>
    <t>hudsmuth2005heartvolume</t>
  </si>
  <si>
    <t>Max</t>
  </si>
  <si>
    <t>[131,189]</t>
  </si>
  <si>
    <t xml:space="preserve">LeftHeart-Pressure </t>
  </si>
  <si>
    <t xml:space="preserve">LeftHeart-InFlow </t>
  </si>
  <si>
    <t xml:space="preserve">LeftKidneyVasculature-Volume </t>
  </si>
  <si>
    <t>effros1967vascular</t>
  </si>
  <si>
    <t>Half the ICRP value for both kidneys plus a little bit to make everything add to 1.0</t>
  </si>
  <si>
    <t xml:space="preserve">LeftKidneyVasculature-InFlow </t>
  </si>
  <si>
    <t>Half of the total per kidney, plus a little extra to absorb "other"</t>
  </si>
  <si>
    <t xml:space="preserve">LeftLegVasculature-Volume </t>
  </si>
  <si>
    <t>LeftLegVasculature-InFlow</t>
  </si>
  <si>
    <t>holland1998lower</t>
  </si>
  <si>
    <t>common femoral artery estimate</t>
  </si>
  <si>
    <t xml:space="preserve">LeftPulmonaryArteries-Volume </t>
  </si>
  <si>
    <t>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</si>
  <si>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</si>
  <si>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</si>
  <si>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</si>
  <si>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</si>
  <si>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</si>
  <si>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</si>
  <si>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Added a little here to make the numbers add to 1.0</t>
  </si>
  <si>
    <t xml:space="preserve">LiverVasculature-InFlow </t>
  </si>
  <si>
    <t>p838</t>
  </si>
  <si>
    <t>This includes the portal flow.</t>
  </si>
  <si>
    <t xml:space="preserve">MuscleVasculature-Volume </t>
  </si>
  <si>
    <t>Skeletal muscle</t>
  </si>
  <si>
    <t xml:space="preserve">MuscleVasculature-InFlow </t>
  </si>
  <si>
    <t xml:space="preserve">MyocardiumVasculature-Volume </t>
  </si>
  <si>
    <t>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</si>
  <si>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</si>
  <si>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</si>
  <si>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</si>
  <si>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</si>
  <si>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</si>
  <si>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</si>
  <si>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</si>
  <si>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Based on the wedge pressure</t>
  </si>
  <si>
    <t xml:space="preserve">PulmonaryVeins-Volume </t>
  </si>
  <si>
    <t xml:space="preserve">PulmonaryVeins-InFlow </t>
  </si>
  <si>
    <t xml:space="preserve">PulmonaryVeins-Pressure </t>
  </si>
  <si>
    <t>Based on the wedge pressure. Pulmonary vein pressure must be less than pulmonary capillary pressure.</t>
  </si>
  <si>
    <t xml:space="preserve">RightArmVasculature-Volume </t>
  </si>
  <si>
    <t>RightArmVasculature-InFlow</t>
  </si>
  <si>
    <t>gault1966patterns</t>
  </si>
  <si>
    <t xml:space="preserve">RightHeart-Volume </t>
  </si>
  <si>
    <t>[58,98],
[50,100]</t>
  </si>
  <si>
    <t>hudsmuth2005heartvolume,
Edwards2009pocket</t>
  </si>
  <si>
    <t>We have other validation data which suggests that 0.045 is too high for both sides of the heart. We will use the Hudsmuth reference for validation, which unlike the ICRP is actual data.</t>
  </si>
  <si>
    <t>[157,223],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</si>
  <si>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</si>
  <si>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</si>
  <si>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</si>
  <si>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</si>
  <si>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</si>
  <si>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</si>
  <si>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</si>
  <si>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</si>
  <si>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</si>
  <si>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</si>
  <si>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</si>
  <si>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</si>
  <si>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</si>
  <si>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</si>
  <si>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</si>
  <si>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</si>
  <si>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</si>
  <si>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</si>
  <si>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Stomach plus a little bit of "other"</t>
  </si>
  <si>
    <t xml:space="preserve">SpleenVasculature-Volume </t>
  </si>
  <si>
    <t xml:space="preserve">SpleenVasculature-InFlow </t>
  </si>
  <si>
    <t xml:space="preserve">VenaCava-Volume </t>
  </si>
  <si>
    <t xml:space="preserve">VenaCava-InFlow </t>
  </si>
  <si>
    <t>InsulinSynthesisRate</t>
  </si>
  <si>
    <t>pmol/min</t>
  </si>
  <si>
    <t>[0.55,436]</t>
  </si>
  <si>
    <t>tolic2000modeling</t>
  </si>
  <si>
    <t>the insulin secretion rate is going to be highly dynamic because of the feeding at the begining of the validation scenario. We need to include insulin synthesis validation in the meal validation.</t>
  </si>
  <si>
    <t>Endocrine</t>
  </si>
  <si>
    <t>AchievedExerciseLevel*</t>
  </si>
  <si>
    <t>Under resting state, this is essentially NaN</t>
  </si>
  <si>
    <t>Energy</t>
  </si>
  <si>
    <t>CoreTemperature</t>
  </si>
  <si>
    <t>degC</t>
  </si>
  <si>
    <t>CreatinineProductionRate</t>
  </si>
  <si>
    <t>umol/s</t>
  </si>
  <si>
    <t>esparanza2012creatinine</t>
  </si>
  <si>
    <t>Converted from 1.2 mg/min</t>
  </si>
  <si>
    <t>ExerciseMeanArterialPressureDelta*</t>
  </si>
  <si>
    <t>Used in Barorecptors</t>
  </si>
  <si>
    <t>FatigueLevel*</t>
  </si>
  <si>
    <t>Under resting state, this is essentially zero</t>
  </si>
  <si>
    <t>KetoneProductionRate</t>
  </si>
  <si>
    <t>umol/min</t>
  </si>
  <si>
    <t>garber1974ketone</t>
  </si>
  <si>
    <t>LactateProductionRate</t>
  </si>
  <si>
    <t>mol/day</t>
  </si>
  <si>
    <t>phypers2006lactate</t>
  </si>
  <si>
    <t>SkinTemperature</t>
  </si>
  <si>
    <t>SweatRate*</t>
  </si>
  <si>
    <t>This needs to be validated</t>
  </si>
  <si>
    <t>TotalMetabolicRate</t>
  </si>
  <si>
    <t>kcal/day</t>
  </si>
  <si>
    <t>TotalWorkRateLevel*</t>
  </si>
  <si>
    <t>WaterAbsorptionRate</t>
  </si>
  <si>
    <t>[3.3,4.0]</t>
  </si>
  <si>
    <t>Peronnet2012Pharmacokinetic</t>
  </si>
  <si>
    <t>Can go as high as 19.4mL (Guyton)</t>
  </si>
  <si>
    <t>Gastrointestinal</t>
  </si>
  <si>
    <t>BaroreceptorHeartRateScale*</t>
  </si>
  <si>
    <t>BaroreceptorHeartElastanceScale*</t>
  </si>
  <si>
    <t>BaroreceptorResistanceScale*</t>
  </si>
  <si>
    <t>BaroreceptorComplianceScale*</t>
  </si>
  <si>
    <t>ChemoreceptorHeartElastanceScale*</t>
  </si>
  <si>
    <t>ChemoreceptorHeartRateScale*</t>
  </si>
  <si>
    <t>FiltrationFraction</t>
  </si>
  <si>
    <t>GFR/RenalPlasmaFlow</t>
  </si>
  <si>
    <t>Renal</t>
  </si>
  <si>
    <t>GlomerularFiltrationRate</t>
  </si>
  <si>
    <t>L/day</t>
  </si>
  <si>
    <t>RenalBloodFlow</t>
  </si>
  <si>
    <t>RenalPlasmaFlow</t>
  </si>
  <si>
    <t>Dependent on Hematocrit</t>
  </si>
  <si>
    <t>RenalVascularResistance</t>
  </si>
  <si>
    <t>mmHg min/mL</t>
  </si>
  <si>
    <t>We are just looking at left, right should be the same</t>
  </si>
  <si>
    <t>UrinationRate*</t>
  </si>
  <si>
    <t>Folkestad2004</t>
  </si>
  <si>
    <t>Male: Folkestad 2004
Female is 33 from Corstiaans 2000</t>
  </si>
  <si>
    <t>Validation scenario will need to include urination…</t>
  </si>
  <si>
    <t>UrineOsmolality</t>
  </si>
  <si>
    <t>mOsm/kg</t>
  </si>
  <si>
    <t>[50,1200]</t>
  </si>
  <si>
    <t>Wilczynski 2014
Valtin &amp; Shaffer p. 291</t>
  </si>
  <si>
    <t>UrineOsmolarity</t>
  </si>
  <si>
    <t>mOsm/L</t>
  </si>
  <si>
    <t>Valtin &amp; Shaffer p. 291</t>
  </si>
  <si>
    <t>UrineProductionRate</t>
  </si>
  <si>
    <t>UrineSpecificGravity</t>
  </si>
  <si>
    <t>[1.01,1.022],
[1.003,1.040]</t>
  </si>
  <si>
    <t>valtin1995renal,
walker1990clinical</t>
  </si>
  <si>
    <t>Valtin &amp; Shaffer p.291</t>
  </si>
  <si>
    <t>UrineVolume*</t>
  </si>
  <si>
    <t>UrineUreaNitrogenConcentration</t>
  </si>
  <si>
    <t>[5,10]</t>
  </si>
  <si>
    <t>LeftAfferentArterioleResistance</t>
  </si>
  <si>
    <t>(85mmHg - 60mmHg) / (RenalBloodFlow / 2)</t>
  </si>
  <si>
    <t>LeftBowmansCapsulesHydrostaticPressure</t>
  </si>
  <si>
    <t>LeftBowmansCapsulesOsmoticPressure</t>
  </si>
  <si>
    <t>LeftEfferentArterioleResistance</t>
  </si>
  <si>
    <t>(59mmHg - 18mmHg) / ((RenalBloodFlow - GFR) / 2)</t>
  </si>
  <si>
    <t>LeftFiltrationFraction</t>
  </si>
  <si>
    <t>LeftGlomerularCapillariesHydrostaticPressure</t>
  </si>
  <si>
    <t>LeftGlomerularCapillariesOsmoticPressure</t>
  </si>
  <si>
    <t>LeftGlomerularFiltrationCoefficient</t>
  </si>
  <si>
    <t>mL/min mmHg</t>
  </si>
  <si>
    <t>Rate/NetPressure</t>
  </si>
  <si>
    <t>LeftGlomerularFiltrationRate</t>
  </si>
  <si>
    <t>Total GFR / 2</t>
  </si>
  <si>
    <t>LeftGlomerularFiltrationSurfaceArea</t>
  </si>
  <si>
    <t>cm^2</t>
  </si>
  <si>
    <t>[7250,23250]</t>
  </si>
  <si>
    <t>[(SurfaceArea/100g&lt;sub&gt;RenalTissue&lt;/sub&gt;)*KidneyMass&lt;sub&gt;g&lt;/sub&gt;]</t>
  </si>
  <si>
    <t>5000-15000 cm^2 per 100 g renal tissue @cite valtin1995renal &lt;br&gt; mass of 2 kidneys in adult male = 310 g / 2 @cite valentin2002icrp</t>
  </si>
  <si>
    <t>LeftGlomerularFluidPermeability*</t>
  </si>
  <si>
    <t>mL/min m^2 mmHg</t>
  </si>
  <si>
    <t>tuma2011microcirculation</t>
  </si>
  <si>
    <t>We don’t change this from 1.0</t>
  </si>
  <si>
    <t>LeftNetFiltrationPressure</t>
  </si>
  <si>
    <t>LeftNetReabsorptionPressure</t>
  </si>
  <si>
    <t>p340</t>
  </si>
  <si>
    <t>LeftPeritubularCapillariesHydrostaticPressure</t>
  </si>
  <si>
    <t>LeftPeritubularCapillariesOsmoticPressure</t>
  </si>
  <si>
    <t>LeftReabsorptionFiltrationCoefficient</t>
  </si>
  <si>
    <t>LeftReabsorptionRate</t>
  </si>
  <si>
    <t>TotalReabsorptionRate/2</t>
  </si>
  <si>
    <t>LeftTubularReabsorptionFiltrationSurfaceArea*</t>
  </si>
  <si>
    <t>m^2</t>
  </si>
  <si>
    <t>Cannot find</t>
  </si>
  <si>
    <t>LeftTubularReabsorptionFluidPermeability*</t>
  </si>
  <si>
    <t>LeftTubularHydrostaticPressure*</t>
  </si>
  <si>
    <t>LeftTubularOsmoticPressure</t>
  </si>
  <si>
    <t>RightAfferentArterioleResistance</t>
  </si>
  <si>
    <t>RightBowmansCapsulesHydrostaticPressure</t>
  </si>
  <si>
    <t>RightBowmansCapsulesOsmoticPressure</t>
  </si>
  <si>
    <t>RightEfferentArterioleResistance</t>
  </si>
  <si>
    <t>RightFiltrationFraction</t>
  </si>
  <si>
    <t>RightGlomerularCapillariesHydrostaticPressure</t>
  </si>
  <si>
    <t>RightGlomerularCapillariesOsmoticPressure</t>
  </si>
  <si>
    <t>RightGlomerularFiltrationCoefficient</t>
  </si>
  <si>
    <t>RightGlomerularFiltrationRate</t>
  </si>
  <si>
    <t>RightGlomerularFiltrationSurfaceArea</t>
  </si>
  <si>
    <t>RightGlomerularFluidPermeability*</t>
  </si>
  <si>
    <t>RightNetFiltrationPressure</t>
  </si>
  <si>
    <t>RightNetReabsorptionPressure</t>
  </si>
  <si>
    <t>RightPeritubularCapillariesHydrostaticPressure</t>
  </si>
  <si>
    <t>RightPeritubularCapillariesOsmoticPressure</t>
  </si>
  <si>
    <t>RightReabsorptionFiltrationCoefficient</t>
  </si>
  <si>
    <t>RightReabsorptionRate</t>
  </si>
  <si>
    <t>RightTubularReabsorptionFiltrationSurfaceArea*</t>
  </si>
  <si>
    <t>RightTubularReabsorptionFluidPermeability*</t>
  </si>
  <si>
    <t>RightTubularHydrostaticPressure*</t>
  </si>
  <si>
    <t>RightTubularOsmoticPressure</t>
  </si>
  <si>
    <t>LeftKidneyVasculature-Volume</t>
  </si>
  <si>
    <t>[31.7,37.9]</t>
  </si>
  <si>
    <t>28 is the difference between intravascular fluid volume and total extracellular fluid volume, reported in the ICRP</t>
  </si>
  <si>
    <t>Blood only; Total/2</t>
  </si>
  <si>
    <t>RenalCompartments</t>
  </si>
  <si>
    <t>LeftRenalArtery-Volume</t>
  </si>
  <si>
    <t>[5.3,6.3]</t>
  </si>
  <si>
    <t xml:space="preserve">TotalKidney = 34.8 &lt;br&gt; TotalKidneyLargeVasculature = TotalKidney/2 &lt;br&gt; LargeVasculature = TotalKidneyLargeVasculature/3 </t>
  </si>
  <si>
    <t>LeftRenalVein-Volume</t>
  </si>
  <si>
    <t>LeftAfferentArteriole-Volume</t>
  </si>
  <si>
    <t>[3.18,3.78]</t>
  </si>
  <si>
    <t>TotalKidney = 34.8 &lt;br&gt; TotalKidneySmallVasculature = TotalKidney/2 &lt;br&gt; SmallVasculature = TotalKidneySmallVasculature/5</t>
  </si>
  <si>
    <t>LeftGlomerularCapillaries-Volume</t>
  </si>
  <si>
    <t>LeftEfferentArteriole-Volume</t>
  </si>
  <si>
    <t>LeftPeritubularCapillaries-Volume</t>
  </si>
  <si>
    <t>LeftBowmansCapsules-Volume</t>
  </si>
  <si>
    <t>LeftTubules-Volume</t>
  </si>
  <si>
    <t>TotalKidney = 34.8 &lt;br&gt; TotalKidneyLargeVasculature = TotalKidney/2 &lt;br&gt; LargeVasculature = TotalKidneyLargeVasculature/3</t>
  </si>
  <si>
    <t>LeftUreter-Volume</t>
  </si>
  <si>
    <t>[(3.14*(diameter/2)&lt;sup&gt;2&lt;/sup&gt;)*length]</t>
  </si>
  <si>
    <t>Ureter Length 28.5 cm @cite valentin2002icrp &lt;br&gt; Estimated Diameter 0.89 mm (factoring vessel wall) @cite zelenko2004normal</t>
  </si>
  <si>
    <t>RightKidneyVasculature-Volume</t>
  </si>
  <si>
    <t>RightRenalArtery-Volume</t>
  </si>
  <si>
    <t>RightRenalVein-Volume</t>
  </si>
  <si>
    <t>RightAfferentArteriole-Volume</t>
  </si>
  <si>
    <t>RightGlomerularCapillaries-Volume</t>
  </si>
  <si>
    <t>RightEfferentArteriole-Volume</t>
  </si>
  <si>
    <t>RightPeritubularCapillaries-Volume</t>
  </si>
  <si>
    <t>RightBowmansCapsules-Volume</t>
  </si>
  <si>
    <t>RightTubules-Volume</t>
  </si>
  <si>
    <t>RightUreter-Volume</t>
  </si>
  <si>
    <t>LeftRenalArtery-Pressure</t>
  </si>
  <si>
    <t>(Beginning + End) / 2</t>
  </si>
  <si>
    <t>LeftRenalVein-Pressure</t>
  </si>
  <si>
    <t>LeftAfferentArteriole-Pressure</t>
  </si>
  <si>
    <t>LeftGlomerularCapillaries-Pressure</t>
  </si>
  <si>
    <t>Same as GlomerularCapillariesHydrostaticPressure</t>
  </si>
  <si>
    <t>LeftEfferentArteriole-Pressure</t>
  </si>
  <si>
    <t>LeftPeritubularCapillaries-Pressure</t>
  </si>
  <si>
    <t>[13, 18]</t>
  </si>
  <si>
    <t>321 &amp; 340</t>
  </si>
  <si>
    <t>LeftBowmansCapsules-Pressure</t>
  </si>
  <si>
    <t>Same as BowmansCapsulesHydrostaticPressure</t>
  </si>
  <si>
    <t>LeftTubules-Pressure*</t>
  </si>
  <si>
    <t>RightRenalArtery-Pressure</t>
  </si>
  <si>
    <t>RightRenalVein-Pressure</t>
  </si>
  <si>
    <t>RightAfferentArteriole-Pressure</t>
  </si>
  <si>
    <t>RightGlomerularCapillaries-Pressure</t>
  </si>
  <si>
    <t>RightEfferentArteriole-Pressure</t>
  </si>
  <si>
    <t>RightPeritubularCapillaries-Pressure</t>
  </si>
  <si>
    <t>RightBowmansCapsules-Pressure</t>
  </si>
  <si>
    <t>RightTubules-Pressure*</t>
  </si>
  <si>
    <t>LeftRenalArtery-InFlow</t>
  </si>
  <si>
    <t>ml/min</t>
  </si>
  <si>
    <t>1100/2</t>
  </si>
  <si>
    <t>LeftUreter-InFlow</t>
  </si>
  <si>
    <t>UrineProductionRate/2</t>
  </si>
  <si>
    <t>RightRenalArtery-InFlow</t>
  </si>
  <si>
    <t>RightUreter-InFlow</t>
  </si>
  <si>
    <t>Bladder-Acetoacetate-Concentration</t>
  </si>
  <si>
    <t>sapir1975renal</t>
  </si>
  <si>
    <t>Converted to g/L by multiplying by Acetoacetate Molar Mass: 66500g/mol</t>
  </si>
  <si>
    <t>TM limited</t>
  </si>
  <si>
    <t>TM = Transport Maximum; the maximum rate of renal retention</t>
  </si>
  <si>
    <t>Bladder-Albumin-Concentration</t>
  </si>
  <si>
    <t>tojo2012mechanisms</t>
  </si>
  <si>
    <t>(0.1 g/day excreted) / (1.5 L/day urine production)</t>
  </si>
  <si>
    <t>Clearance Rate * Body Weight * Healthy Plasma Concentration / Avg Urine Production Rate</t>
  </si>
  <si>
    <t>Bladder-Bicarbonate-Concentration</t>
  </si>
  <si>
    <t>Valtin &amp; Shaffer p. 10</t>
  </si>
  <si>
    <t>Converted to mg/L by multiplying by Bicarbonate Molar Mass: 61.02 g/mol</t>
  </si>
  <si>
    <t>Bladder-Calcium-Concentration</t>
  </si>
  <si>
    <t>[0.1,0.24]</t>
  </si>
  <si>
    <t>Valtin &amp; Shaffer p.290</t>
  </si>
  <si>
    <t>Converted to g/L by multiplying by Calcium Molar Mass: 40.08 g/mol</t>
  </si>
  <si>
    <t>Bladder-Creatinine-Concentration</t>
  </si>
  <si>
    <t>[0.68,2.26]</t>
  </si>
  <si>
    <t>Converted to g/L by multiplying by Creatinine Molar Mass: 113.12 g/mol</t>
  </si>
  <si>
    <t>Bladder-Glucose-Concentration</t>
  </si>
  <si>
    <t xml:space="preserve">Valtin &amp; Shaffer p.291
</t>
  </si>
  <si>
    <t>Apparently there can technically be some lost per day, but it's so minimal it doesn’t get detected by routine tests (V&amp;S) TM limited</t>
  </si>
  <si>
    <t>Bladder-Chloride-Concentration</t>
  </si>
  <si>
    <t>[1.06,4.61]</t>
  </si>
  <si>
    <t>Converted to g/L by multiplying by Sodium Molar Mass: 35.45 g/mol</t>
  </si>
  <si>
    <t>Bladder-Potassium-Concentration</t>
  </si>
  <si>
    <t>[0.78,2.74]</t>
  </si>
  <si>
    <t>Converted to g/L by multiplying by Sodium Molar Mass: 39.0983 g/mol</t>
  </si>
  <si>
    <t>Bladder-Lactate-Concentration</t>
  </si>
  <si>
    <t>bellomo2002bench</t>
  </si>
  <si>
    <t>Bellomo2002Bench</t>
  </si>
  <si>
    <t>Converted to g/L by multiplying by Lactate Molar Mass: 89.07 g/mol</t>
  </si>
  <si>
    <t>Bladder-Sodium-Concentration</t>
  </si>
  <si>
    <t>[0.69,2.99]</t>
  </si>
  <si>
    <t>Converted to g/L by multiplying by Sodium Molar Mass: 22.99 g/mol</t>
  </si>
  <si>
    <t>Bladder-Urea-Concentration</t>
  </si>
  <si>
    <t>[10,20]</t>
  </si>
  <si>
    <t>Substance Data</t>
  </si>
  <si>
    <t>Acetoacetate-Clearance-RenalClearance</t>
  </si>
  <si>
    <t>ml/min kg</t>
  </si>
  <si>
    <t>(UrineConcentration)(UrineProductionRate) / (PatientMass*(PlasmaConcentration))</t>
  </si>
  <si>
    <t>*Inferred from the given urine concentration, blood concentration and a urine production rate of 1500 mL/day</t>
  </si>
  <si>
    <t>RenalSubstances</t>
  </si>
  <si>
    <t>Albumin-Clearance-RenalClearance</t>
  </si>
  <si>
    <t>Tojo2012Mechanisms</t>
  </si>
  <si>
    <t>Converted from the 2.7 mL/day given by Dr. Moss to mL/min kg</t>
  </si>
  <si>
    <t>Albumin-Clearance-GlomerularFilterability</t>
  </si>
  <si>
    <t>0.001, 0.005</t>
  </si>
  <si>
    <t>rhoades2003medical, 
guyton2006medical</t>
  </si>
  <si>
    <t>Bicarbonate-Clearance-RenalClearance</t>
  </si>
  <si>
    <t>Valtin &amp; Shaffer p.10</t>
  </si>
  <si>
    <t>Bicarbonate-Clearance-RenalExcretionRate</t>
  </si>
  <si>
    <t>g/day</t>
  </si>
  <si>
    <t>converted from 2 mmol/day</t>
  </si>
  <si>
    <t>Bicarbonate-Clearance-RenalFiltrationRate</t>
  </si>
  <si>
    <t>converted from 4500 mmol/day</t>
  </si>
  <si>
    <t>Bicarbonate-Clearance-RenalReabsorptionRate</t>
  </si>
  <si>
    <t>converted from 4498 mmol/day</t>
  </si>
  <si>
    <t>Calcium-Clearance-RenalClearance</t>
  </si>
  <si>
    <t>[[urine](UrineProductionRate) / (PatientMass*[plasma])] @cite valtin1995renal</t>
  </si>
  <si>
    <t>Valtin &amp; Shaffer p.291*</t>
  </si>
  <si>
    <t>Calcium-Clearance-RenalExcretionRate</t>
  </si>
  <si>
    <t xml:space="preserve">[0.1, 0.2]
</t>
  </si>
  <si>
    <t>blaine2014renal</t>
  </si>
  <si>
    <t>converted from 0.0053 mEq/min</t>
  </si>
  <si>
    <t>Calcium-Clearance-RenalFiltrationRate</t>
  </si>
  <si>
    <t>converted from 0.5 mEq/min</t>
  </si>
  <si>
    <t>Calcium-Clearance-RenalReabsorptionRate</t>
  </si>
  <si>
    <t>[9.9,9.8]</t>
  </si>
  <si>
    <t>Calc from (Filtration - Excretion) &lt;br&gt; converted from 0.4947 mEq/min</t>
  </si>
  <si>
    <t>Creatinine-Clearance-RenalClearance</t>
  </si>
  <si>
    <t>Creatinine-Clearance-RenalExcretionRate</t>
  </si>
  <si>
    <t>mg/min</t>
  </si>
  <si>
    <t>[0.625,1.875]</t>
  </si>
  <si>
    <t>GFR*[PlasmaCreatinine]
used 125 mL/min for GFR</t>
  </si>
  <si>
    <t>Creatinine-Clearance-RenalFiltrationRate</t>
  </si>
  <si>
    <t>Creatinine-Clearance-RenalReabsorptionRate</t>
  </si>
  <si>
    <t>Creatinine not reabsorbed in normal physiology</t>
  </si>
  <si>
    <t>Glucose-Clearance-RenalClearance</t>
  </si>
  <si>
    <t>[[urine](UrineProductionRate) / (PatientMass*[plasma])]</t>
  </si>
  <si>
    <t>Valtin &amp; Shaffer p. 72</t>
  </si>
  <si>
    <t>According to literature all glucose is reabsorbed until the filtered load begins approaching the transport maximum, in reality a little gets through
@cite valtin1995renal</t>
  </si>
  <si>
    <t>Glucose-Clearance-RenalExcretionRate</t>
  </si>
  <si>
    <t>For our models we will follow the convention that glucose is 100% reabsorbed</t>
  </si>
  <si>
    <t>Glucose-Clearance-RenalFiltrationRate</t>
  </si>
  <si>
    <t>converted from 800 mmol/day</t>
  </si>
  <si>
    <t>Glucose-Clearance-GlomerularFilterability</t>
  </si>
  <si>
    <t>rhoades2003medical</t>
  </si>
  <si>
    <t>Glucose-Clearance-RenalReabsorptionRate</t>
  </si>
  <si>
    <t>converted from 799.5 mmol/day</t>
  </si>
  <si>
    <t>Hemoglobin-Clearance-GlomerularFilterability</t>
  </si>
  <si>
    <t>Implementation does not filter this, it should be NaN and fail. That is expected</t>
  </si>
  <si>
    <t>Lactate-Clearance-RenalClearance</t>
  </si>
  <si>
    <t>[urine](UrineProductionRate) / (PatientMass*[plasma]) @cite bellomo2002bench</t>
  </si>
  <si>
    <t>Sodium-Clearance-RenalClearance</t>
  </si>
  <si>
    <t>Sodium-Clearance-RenalExcretionRate</t>
  </si>
  <si>
    <t>converted from 150 mmol/day</t>
  </si>
  <si>
    <t>Sodium-Clearance-RenalFiltrationRate</t>
  </si>
  <si>
    <t>converted from 25000 mmol/day</t>
  </si>
  <si>
    <t>Sodium-Clearance-GlomerularFilterability</t>
  </si>
  <si>
    <t>Sodium-Clearance-RenalReabsorptionRate</t>
  </si>
  <si>
    <t>converted from 24850 mmol/day</t>
  </si>
  <si>
    <t>Chloride-Clearance-RenalClearance</t>
  </si>
  <si>
    <t>Chloride-Clearance-RenalExcretionRate</t>
  </si>
  <si>
    <t>Chloride-Clearance-RenalFiltrationRate</t>
  </si>
  <si>
    <t>converted from 18000 mmol/day</t>
  </si>
  <si>
    <t>Chloride-Clearance-GlomerularFilterability</t>
  </si>
  <si>
    <t>Chloride-Clearance-RenalReabsorptionRate</t>
  </si>
  <si>
    <t>Urea-Clearance-RenalClearance</t>
  </si>
  <si>
    <t>Urea-Clearance-RenalExcretionRate</t>
  </si>
  <si>
    <t>Urea-Clearance-RenalFiltrationRate</t>
  </si>
  <si>
    <t>Urea-Clearance-RenalReabsorptionRate</t>
  </si>
  <si>
    <t>Calculated from (Filtration - Excretion)</t>
  </si>
  <si>
    <t>Urinalysis</t>
  </si>
  <si>
    <t>Color</t>
  </si>
  <si>
    <t>Enum</t>
  </si>
  <si>
    <t>Yellow</t>
  </si>
  <si>
    <t>N/A</t>
  </si>
  <si>
    <t>Color is a gradient based on Urine Osmolality</t>
  </si>
  <si>
    <t>Urinalysis@</t>
  </si>
  <si>
    <t>Appearance*</t>
  </si>
  <si>
    <t>Negative</t>
  </si>
  <si>
    <t>walker1990clinical</t>
  </si>
  <si>
    <t>Determined by concentration &gt; 100mg/dL</t>
  </si>
  <si>
    <t>Ketone</t>
  </si>
  <si>
    <t>Determined by concentration &gt; 5 mg/dL</t>
  </si>
  <si>
    <t>Bilirubin*</t>
  </si>
  <si>
    <t>SpecificGravity</t>
  </si>
  <si>
    <t>Blood</t>
  </si>
  <si>
    <t>Determined by concentration &gt; 0.15 mg/dL</t>
  </si>
  <si>
    <t>pH*</t>
  </si>
  <si>
    <t>Protein</t>
  </si>
  <si>
    <t>Determined by concentration &gt; 25 mg/dL</t>
  </si>
  <si>
    <t>Urobilinogen*</t>
  </si>
  <si>
    <t>Nitrite*</t>
  </si>
  <si>
    <t>LeukocyteEsterase*</t>
  </si>
  <si>
    <t>AirwayPressure</t>
  </si>
  <si>
    <t>cmH2O</t>
  </si>
  <si>
    <t>kacmarek2016egan</t>
  </si>
  <si>
    <t>Atmospheric Pressure</t>
  </si>
  <si>
    <t>Respiratory</t>
  </si>
  <si>
    <t>AlveolarArterialGradient</t>
  </si>
  <si>
    <t>[5,14]</t>
  </si>
  <si>
    <t>costanzo2006brs</t>
  </si>
  <si>
    <t>"A conservative estimate of normal A–a gradient is less than [age in years/4] + 4. Thus, a 40-year-old should have an A–a gradient less than 14."</t>
  </si>
  <si>
    <t>2g</t>
  </si>
  <si>
    <t>AlveolarDeadSpace</t>
  </si>
  <si>
    <t>MeanPerIdealWeight(kg)</t>
  </si>
  <si>
    <t>Levitzky2013pulmonary</t>
  </si>
  <si>
    <t>p74</t>
  </si>
  <si>
    <t>Negligible</t>
  </si>
  <si>
    <t>"Volume of gas that enters unperfused aveoli per breath… A healthy young person has little or no alveolar dead space."</t>
  </si>
  <si>
    <t>AnatomicDeadSpace</t>
  </si>
  <si>
    <t>p71</t>
  </si>
  <si>
    <t>150mL for standard male</t>
  </si>
  <si>
    <t>ChestWallCompliance</t>
  </si>
  <si>
    <t>L/cmH2O</t>
  </si>
  <si>
    <t>p25</t>
  </si>
  <si>
    <t>ElasticWorkOfBreathing*</t>
  </si>
  <si>
    <t>J</t>
  </si>
  <si>
    <t>EndTidalCarbonDioxideFraction*</t>
  </si>
  <si>
    <t>EndTidalCarbonDioxidePressure</t>
  </si>
  <si>
    <t>[35, 45]</t>
  </si>
  <si>
    <t>p74 Fig 3-9</t>
  </si>
  <si>
    <t>EndTidalOxygenFraction*</t>
  </si>
  <si>
    <t>EndTidalOxygenPressure*</t>
  </si>
  <si>
    <t>ExpiratoryFlow</t>
  </si>
  <si>
    <t>L/s</t>
  </si>
  <si>
    <t>gupta2010characterizing</t>
  </si>
  <si>
    <t>Fig 1</t>
  </si>
  <si>
    <t>ExpiratoryPulmonaryResistance</t>
  </si>
  <si>
    <t>cmH2O s/L</t>
  </si>
  <si>
    <t>[0.5, 2.5]</t>
  </si>
  <si>
    <t>p233</t>
  </si>
  <si>
    <t>ExpiratoryTidalVolume</t>
  </si>
  <si>
    <t>p290 App IV</t>
  </si>
  <si>
    <t>FractionOfInsipredOxygen</t>
  </si>
  <si>
    <t>HorowitzIndex</t>
  </si>
  <si>
    <t>p503</t>
  </si>
  <si>
    <t>PaO2/FiO2 = 95 mmHg/0.21</t>
  </si>
  <si>
    <t>ImposedPowerOfBreathing*</t>
  </si>
  <si>
    <t>W</t>
  </si>
  <si>
    <t>ImposedWorkOfBreathing*</t>
  </si>
  <si>
    <t>InspiratoryExpiratoryRatio</t>
  </si>
  <si>
    <t>[0.25, 0.50]</t>
  </si>
  <si>
    <t xml:space="preserve"> p19</t>
  </si>
  <si>
    <t>1:2 to 1:4</t>
  </si>
  <si>
    <t>InspiratoryFlow</t>
  </si>
  <si>
    <t>InspiratoryPulmonaryResistance</t>
  </si>
  <si>
    <t>InspiratoryTidalVolume</t>
  </si>
  <si>
    <t>IntrapleuralPressure</t>
  </si>
  <si>
    <t>p13</t>
  </si>
  <si>
    <t>IntrapulmonaryPressure</t>
  </si>
  <si>
    <t>[Tidal Volume] / [Total Compliance]</t>
  </si>
  <si>
    <t>IntrinsicPositiveEndExpiredPressure</t>
  </si>
  <si>
    <t>LungCompliance</t>
  </si>
  <si>
    <t>MaximalInspiratoryPressure</t>
  </si>
  <si>
    <t>p14</t>
  </si>
  <si>
    <t>Peak inspiratory pressure in normal breathing is sometimes referred to as the maximal inspiratory pressure (MIPO), which is a negative value.  Therefore, this is the lowest alveolar pressure per breath.</t>
  </si>
  <si>
    <t>MeanAirwayPressure</t>
  </si>
  <si>
    <t>OxygenationIndex</t>
  </si>
  <si>
    <t>FiO2*MAP*100/PaO2</t>
  </si>
  <si>
    <t>OxygenSaturationIndex</t>
  </si>
  <si>
    <t>FiO2*MAP*100/SpO2</t>
  </si>
  <si>
    <t>PatientPowerOfBreathing*</t>
  </si>
  <si>
    <t>PatientWorkOfBreathing*</t>
  </si>
  <si>
    <t>PeakInspiratoryPressure</t>
  </si>
  <si>
    <t>In mechanical ventilation, the number reflects a positive pressure.</t>
  </si>
  <si>
    <t>PhysiologicDeadSpace</t>
  </si>
  <si>
    <t>PositiveEndExpiratoryPressure</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</si>
  <si>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</si>
  <si>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PulmonaryCompliance</t>
  </si>
  <si>
    <t>[0.06, 0.14]</t>
  </si>
  <si>
    <t>p23-25</t>
  </si>
  <si>
    <r>
      <rPr>
        <sz val="9"/>
        <color rgb="FF000000"/>
        <rFont val="Calibri"/>
        <family val="2"/>
        <charset val="1"/>
      </rPr>
      <t xml:space="preserve">1/total compliance = 1/lung compliance + 1/Chest wall compliance
</t>
    </r>
    <r>
      <rPr>
        <u/>
        <sz val="9"/>
        <color rgb="FF000000"/>
        <rFont val="Calibri"/>
        <family val="2"/>
        <charset val="1"/>
      </rPr>
      <t xml:space="preserve">Total Compliance is about 0.1 L/cmH2O
</t>
    </r>
    <r>
      <rPr>
        <sz val="9"/>
        <color rgb="FF000000"/>
        <rFont val="Calibri"/>
        <family val="2"/>
        <charset val="1"/>
      </rPr>
      <t>Chest Wall Compliance is about 0.2 L/cmH2O
Lung Compliance is about 0.2 L/cmH2O
Considered normal if in the range of 60% to 140% of average.</t>
    </r>
  </si>
  <si>
    <t>PulmonaryElastance</t>
  </si>
  <si>
    <t>cmH2O/L</t>
  </si>
  <si>
    <t>[7.14, 16.67]</t>
  </si>
  <si>
    <t>1/Compliance</t>
  </si>
  <si>
    <t>RelativeTotalLungVolume</t>
  </si>
  <si>
    <t>L</t>
  </si>
  <si>
    <t>Derived from Tidal Volume (TV) 
~1/2 TV</t>
  </si>
  <si>
    <t>ResistiveExpiratoryWorkOfBreathing*</t>
  </si>
  <si>
    <t>ResistiveInspiratoryWorkOfBreathing*</t>
  </si>
  <si>
    <t>RespirationRate</t>
  </si>
  <si>
    <t>[12.0, 20.0],
12.0,
12.0</t>
  </si>
  <si>
    <t>silverthorn2013human,
Levitzky2013pulmonary,
guyton2006medical</t>
  </si>
  <si>
    <t>p591 Tab 17.3,
p290 App IV,
p503</t>
  </si>
  <si>
    <t>RespiratoryMuscleFatigue*</t>
  </si>
  <si>
    <t>roussos1979fatigue</t>
  </si>
  <si>
    <t>RespiratoryMusclePressure*</t>
  </si>
  <si>
    <t>SaturationAndFractionOfInspiredOxygenRatio</t>
  </si>
  <si>
    <t>SpO2/FiO2 = 0.97/0.21</t>
  </si>
  <si>
    <t>SpecificVentilation</t>
  </si>
  <si>
    <t>Tidal Volume / FRC
0.007/0.030</t>
  </si>
  <si>
    <t>TidalVolume</t>
  </si>
  <si>
    <t>TotalAlveolarVentilation</t>
  </si>
  <si>
    <t>L/min</t>
  </si>
  <si>
    <t>60 ml/min/kg
Alveolar Ventilation = RR x (TV - Dead space)</t>
  </si>
  <si>
    <t>TotalDeadSpaceVentilation</t>
  </si>
  <si>
    <t>Total Pulmonary Ventilation - Total Alveolar Ventilation</t>
  </si>
  <si>
    <t>TotalLungVolume</t>
  </si>
  <si>
    <t>Derived from Tidal Volume (TV) and Functional Reserve Capacity (FRC)
FRC + 1/2 TV</t>
  </si>
  <si>
    <t>TotalPowerOfBreathing*</t>
  </si>
  <si>
    <t>TotalPulmonaryVentilation</t>
  </si>
  <si>
    <t>Derived from Tidal Volume (TV) and Respiration Rate (RR)
Minute ventilation = RRxTV</t>
  </si>
  <si>
    <t>TotalWorkOfBreathing*</t>
  </si>
  <si>
    <t>TransairwayPressure</t>
  </si>
  <si>
    <t>TransalveolarPressure</t>
  </si>
  <si>
    <t>p473</t>
  </si>
  <si>
    <t>TransChestWallPressure</t>
  </si>
  <si>
    <t>Relative pressure at the node between compliances</t>
  </si>
  <si>
    <t>TransMusclePressure</t>
  </si>
  <si>
    <t>TranspulmonaryPressure</t>
  </si>
  <si>
    <t>TransrespiratoryPressure</t>
  </si>
  <si>
    <t>p228</t>
  </si>
  <si>
    <t>No assistance (e.g., mechanical ventilator)</t>
  </si>
  <si>
    <t>TransthoracicPressure</t>
  </si>
  <si>
    <t>Carina-Pressure</t>
  </si>
  <si>
    <t>[1033.2, 1034.2]</t>
  </si>
  <si>
    <t>p466 Fig 37-2</t>
  </si>
  <si>
    <t>Assume  P&lt;sub&gt;atm&lt;/sub&gt; = 1033.2 cmH2O</t>
  </si>
  <si>
    <t>Between alveoli pulmonary pressure and atmospheric pressure</t>
  </si>
  <si>
    <t>RespiratoryCompartments</t>
  </si>
  <si>
    <t>5g</t>
  </si>
  <si>
    <t>[1032.2, 1033.2]</t>
  </si>
  <si>
    <t>Carina-Oxygen-PartialPressure</t>
  </si>
  <si>
    <t>[150.0, 160.0],
149.0</t>
  </si>
  <si>
    <t>silverthorn2013human, 
Levitzky2013pulmonary</t>
  </si>
  <si>
    <t>p577 Fig 17.6,
p76</t>
  </si>
  <si>
    <t>160.0 Dry Air @ 25 C
150.0 100% Humidity @ 37 C</t>
  </si>
  <si>
    <t>p77</t>
  </si>
  <si>
    <t>Carina-CarbonDioxide-PartialPressure</t>
  </si>
  <si>
    <t>[27.0, 43.0]</t>
  </si>
  <si>
    <t>p74 Fig 3-9 and p77</t>
  </si>
  <si>
    <t>[0.235, 0.250],
0.300</t>
  </si>
  <si>
    <t>0.25 Dry Air @ 25 C
0.235.0 100% Humidity @ 37 C</t>
  </si>
  <si>
    <t>LeftPleuralCavity-Pressure</t>
  </si>
  <si>
    <t xml:space="preserve"> m_TotalLungCapacity (Patient input data) - m_dResidualLungVolume</t>
  </si>
  <si>
    <t>RightPleuralCavity-Pressure</t>
  </si>
  <si>
    <t>PulmonaryLungs-Volume</t>
  </si>
  <si>
    <t>MinPerIdealWeight(kg)</t>
  </si>
  <si>
    <t>Functional Residual Capacity (FRC)</t>
  </si>
  <si>
    <t>MaxPerIdealWeight(kg)</t>
  </si>
  <si>
    <t>FRC + TV</t>
  </si>
  <si>
    <t>LeftLungPulmonary-Pressure</t>
  </si>
  <si>
    <t>[1034.0, 1038.2],
1034.2</t>
  </si>
  <si>
    <t>otis1947measurement,
guyton2006medical</t>
  </si>
  <si>
    <t>p111,
p466 Fig 37-2</t>
  </si>
  <si>
    <t>Same as Left Lung Alveoli Pulmonary Pressure</t>
  </si>
  <si>
    <t>[1028.2, 1032.4],
1032.2</t>
  </si>
  <si>
    <t>RightLungPulmonary-Pressure</t>
  </si>
  <si>
    <t>Same as Right Lung Alveoli Pulmonary Pressure</t>
  </si>
  <si>
    <t>LeftAlveoli-Volume</t>
  </si>
  <si>
    <t>FRC - Dead Space Volume
Scaled for right lung (55% of total)</t>
  </si>
  <si>
    <t>FRC + TV - Dead Space Volume
Scaled for right lung (55% of total)</t>
  </si>
  <si>
    <t>LeftAlveoli-Pressure</t>
  </si>
  <si>
    <t>LeftAlveoli-Oxygen-PartialPressure</t>
  </si>
  <si>
    <t>98.0,
100.0,
104.0</t>
  </si>
  <si>
    <t>silverthorn2013human,
lloyd1958relation,
Levitzky2013pulmonary</t>
  </si>
  <si>
    <t>p592,
p214,
p76</t>
  </si>
  <si>
    <t>LeftAlveoli-CarbonDioxide-PartialPressure</t>
  </si>
  <si>
    <t>40.0,
40.0,
54.4</t>
  </si>
  <si>
    <t>silverthorn2013human,
Levitzky2013pulmonary,
lloyd1958relation</t>
  </si>
  <si>
    <t xml:space="preserve">p592,
p76,
p214           </t>
  </si>
  <si>
    <t>RightAlveoli-Volume</t>
  </si>
  <si>
    <t>RightAlveoli-Pressure</t>
  </si>
  <si>
    <t>RightAlveoli-Oxygen-PartialPressure</t>
  </si>
  <si>
    <t>RightAlveoli-CarbonDioxide-PartialPressure</t>
  </si>
  <si>
    <t>LeftAnatomicDeadSpace-Volume</t>
  </si>
  <si>
    <t>Scaled for left lung (45% of total)</t>
  </si>
  <si>
    <t>LeftAnatomicDeadSpace-Oxygen-PartialPressure</t>
  </si>
  <si>
    <t>[104.0, 149.0]</t>
  </si>
  <si>
    <t>p76</t>
  </si>
  <si>
    <t>Between inspired and alveolar air values</t>
  </si>
  <si>
    <t>LeftAnatomicDeadSpace-CarbonDioxide-PartialPressure</t>
  </si>
  <si>
    <t>[0.03, 40.0]</t>
  </si>
  <si>
    <t>RightAnatomicDeadSpace-Volume</t>
  </si>
  <si>
    <t>Scaled for right lung (55% of total)</t>
  </si>
  <si>
    <t>RightAnatomicDeadSpace-Oxygen-PartialPressure</t>
  </si>
  <si>
    <t>RightAnatomicDeadSpace-CarbonDioxide-PartialPressure</t>
  </si>
  <si>
    <t>Pulmonary Function Test</t>
  </si>
  <si>
    <t>ExpiratoryReserveVolume</t>
  </si>
  <si>
    <t>wikipedia</t>
  </si>
  <si>
    <t>Wikipedia - "Spirometry".  Falls just outside the limit defined by crapo1981reference</t>
  </si>
  <si>
    <t>PulmonaryFunctionTest</t>
  </si>
  <si>
    <t>PFT@</t>
  </si>
  <si>
    <t>ForcedVitalCapacity*</t>
  </si>
  <si>
    <t>In healty subjects, the FVC and VC are the same.</t>
  </si>
  <si>
    <t>ForcedExpiratoryVolume*</t>
  </si>
  <si>
    <t>[3.496, 4.188]</t>
  </si>
  <si>
    <t>crapo1981reference</t>
  </si>
  <si>
    <t>FEV1 for Standard Patient</t>
  </si>
  <si>
    <t>ForcedExpiratoryFlow*</t>
  </si>
  <si>
    <t>[2.76, 4.13]</t>
  </si>
  <si>
    <t>FEF25,75 for Standard Patient</t>
  </si>
  <si>
    <t>FunctionalResidualCapacity</t>
  </si>
  <si>
    <t>InspiratoryCapacity</t>
  </si>
  <si>
    <t>Wikipedia - "Spirometry"</t>
  </si>
  <si>
    <t>InspiratoryReserveVolume</t>
  </si>
  <si>
    <t>MaximumVoluntaryVentilation*</t>
  </si>
  <si>
    <t>[140.0, 180.0]</t>
  </si>
  <si>
    <t>PeakExpiratoryFlow*</t>
  </si>
  <si>
    <t>gupta2010</t>
  </si>
  <si>
    <t>ResidualVolume</t>
  </si>
  <si>
    <t>SlowVitalCapacity*</t>
  </si>
  <si>
    <t>In healty subjects, the SVC and VC are the same.</t>
  </si>
  <si>
    <t>TotalLungCapacity</t>
  </si>
  <si>
    <t>Wikipedia - "Spirometry".  Falls withing limits defined by crapo1981reference</t>
  </si>
  <si>
    <t>VitalCapacity</t>
  </si>
  <si>
    <t>LungVolumePlot*</t>
  </si>
  <si>
    <t>Women</t>
  </si>
  <si>
    <t>CarbonDioxideProductionRate</t>
  </si>
  <si>
    <t xml:space="preserve">guyton2006medical </t>
  </si>
  <si>
    <t>Tissue</t>
  </si>
  <si>
    <t>ExtracellularFluidVolume</t>
  </si>
  <si>
    <t>Excluding intravascular fluid</t>
  </si>
  <si>
    <t>Change to a fraction of the total extravascular volume</t>
  </si>
  <si>
    <t>ExtravascularFluidVolume</t>
  </si>
  <si>
    <t>Note this is a sum of the ev's below</t>
  </si>
  <si>
    <t>This is a sum of the volumes</t>
  </si>
  <si>
    <t>IntracellularFluidPH</t>
  </si>
  <si>
    <t>[6.0,7.4],
 7.0</t>
  </si>
  <si>
    <t>guyton2006medical,         Rodgers2005physiologically</t>
  </si>
  <si>
    <t>p384</t>
  </si>
  <si>
    <t>This is a constant</t>
  </si>
  <si>
    <t>IntracellularFluidVolume</t>
  </si>
  <si>
    <t>OxygenConsumptionRate</t>
  </si>
  <si>
    <t>RespiratoryExchangeRatio</t>
  </si>
  <si>
    <t>none</t>
  </si>
  <si>
    <t>gropper2013nutrition</t>
  </si>
  <si>
    <t>p291</t>
  </si>
  <si>
    <t>Alveolar Transfer</t>
  </si>
  <si>
    <t>CarbonDioxide-AlveolarTransfer</t>
  </si>
  <si>
    <t>p78</t>
  </si>
  <si>
    <t>Oxygen-AlveolarTransfer</t>
  </si>
  <si>
    <t>Volumes</t>
  </si>
  <si>
    <t>FatTissueExtracellular-Volume</t>
  </si>
  <si>
    <t>huisinga2012modeling</t>
  </si>
  <si>
    <t>8 of online supplement</t>
  </si>
  <si>
    <t>Huisinga assumes density of 0.92 kg/L to compute adipose tissue volume</t>
  </si>
  <si>
    <t>TissueCompartments</t>
  </si>
  <si>
    <t>FatTissueIntracellular-Volume</t>
  </si>
  <si>
    <t>BoneTissueExtracellular-Volume</t>
  </si>
  <si>
    <t>Huisinga assumes density of 1.3 kg/L to compute skeletal tissue volume</t>
  </si>
  <si>
    <t>BoneTissueIntracellular-Volume</t>
  </si>
  <si>
    <t>BrainTissueExtracellular-Volume</t>
  </si>
  <si>
    <t>Huisinga assumes density of 1.0 kg/L</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</si>
  <si>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</si>
  <si>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</si>
  <si>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</si>
  <si>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</si>
  <si>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</si>
  <si>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</si>
  <si>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</si>
  <si>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</si>
  <si>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</si>
  <si>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</si>
  <si>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</si>
  <si>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</si>
  <si>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</si>
  <si>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</si>
  <si>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</si>
  <si>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</si>
  <si>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[3.5,3.9]</t>
  </si>
  <si>
    <t>maclean1999muscle</t>
  </si>
  <si>
    <t>Muscle-Lactate-ExtracellularMolarity*</t>
  </si>
  <si>
    <t>[0.3,1.3]</t>
  </si>
  <si>
    <t>Assumed same as plasma except in muscles, where it is produced</t>
  </si>
  <si>
    <t>MyocardiumTissueExtracellular-Volume</t>
  </si>
  <si>
    <t>MyocardiumTissueIntracellular-Volume</t>
  </si>
  <si>
    <t>SkinTissueExtracellular-Volume</t>
  </si>
  <si>
    <t>SkinTissueIntracellular-Volume</t>
  </si>
  <si>
    <t>SpleenTissueExtracellular-Volume</t>
  </si>
  <si>
    <t>SpleenTissueIntracellular-Volume</t>
  </si>
  <si>
    <t>Concentrations</t>
  </si>
  <si>
    <t>Acetoacetate-ExtracellularMolarity*</t>
  </si>
  <si>
    <t>[0.08,0.1]</t>
  </si>
  <si>
    <t>Assumed to be the same as plasma. NO SCIENTIFIC BASIS for this assumption</t>
  </si>
  <si>
    <t>TissueSubstances</t>
  </si>
  <si>
    <t>Albumin-ExtracellularMolarity*</t>
  </si>
  <si>
    <t>Bicarbonate-ExtracellularMolarity*</t>
  </si>
  <si>
    <t>boron2012medical</t>
  </si>
  <si>
    <t>p108</t>
  </si>
  <si>
    <t>Calcium-ExtracellularMolarity*</t>
  </si>
  <si>
    <t>CarbonDioxide-ExtracellularMolarity*</t>
  </si>
  <si>
    <t>[1.7 ,2.2]</t>
  </si>
  <si>
    <t>Cannot find validation. It's being produced in the tissues. Should be around venous values as only dissolved diffuses.</t>
  </si>
  <si>
    <t>Chloride-ExtracellularMolarity*</t>
  </si>
  <si>
    <t>Creatinine-ExtracellularMolarity*</t>
  </si>
  <si>
    <t>Cannot find validation data. We know that it is produced in muscle cells and it diffuses into blood, so the concentration should be elevated in muscles, and I would imagine also in the muscle interstitial space.</t>
  </si>
  <si>
    <t>Epinephrine-ExtracellularMolarity*</t>
  </si>
  <si>
    <t>pmol/L</t>
  </si>
  <si>
    <t>[245, 605],
[0.01,273]</t>
  </si>
  <si>
    <t>Zauner2000starvation,
Kratz2004Case</t>
  </si>
  <si>
    <t xml:space="preserve">
p1558</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</si>
  <si>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</si>
  <si>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Glucose-ExtracellularMolarity*</t>
  </si>
  <si>
    <t>Hemoglobin-ExtracellularMolarity*</t>
  </si>
  <si>
    <t>no reference - too large to diffuse</t>
  </si>
  <si>
    <t>Insulin-ExtracellularMolarity*</t>
  </si>
  <si>
    <t>[0.01,118.1],
59.75</t>
  </si>
  <si>
    <t>Leeuwen2015laboratory,
polonsky1987insulin</t>
  </si>
  <si>
    <t>p978</t>
  </si>
  <si>
    <t>Lactate-ExtracellularMolarity*</t>
  </si>
  <si>
    <t>[0.6,1.7]</t>
  </si>
  <si>
    <t>Kratz2004Case</t>
  </si>
  <si>
    <t>p1555</t>
  </si>
  <si>
    <t>Assumed same as plasma except in muscles, where it is produced. There is evidence that it is higher in the skin interstitium than in the blood, which suggests that it could be higher in all the extracellular space (petersen1999interstitial)</t>
  </si>
  <si>
    <t>Nitrogen-ExtracellularMolarity*</t>
  </si>
  <si>
    <t>Cannot find validation, but it dissolves freely and doesn't bind to anything, so it should be Henry's law.</t>
  </si>
  <si>
    <t>Norepinephrine-ExtracellularMolarity*</t>
  </si>
  <si>
    <t>[650,2423]</t>
  </si>
  <si>
    <t>p1559</t>
  </si>
  <si>
    <t>Oxygen-ExtracellularMolarity*</t>
  </si>
  <si>
    <t>[0.03,0.07]</t>
  </si>
  <si>
    <t>Potassium-ExtracellularMolarity*</t>
  </si>
  <si>
    <t>Sodium-ExtracellularMolarity*</t>
  </si>
  <si>
    <t>Tristearin-ExtracellularMolarity*</t>
  </si>
  <si>
    <t>This is a tough one</t>
  </si>
  <si>
    <t>Urea-ExtracellularMolarity*</t>
  </si>
  <si>
    <t>Assume same as plasma based on comment on pg. 289 of Valtin "urea diffuses freely into cells"</t>
  </si>
  <si>
    <t>Acetoacetate-IntracellularMolarity*</t>
  </si>
  <si>
    <t>Albumin-IntracellularMolarity*</t>
  </si>
  <si>
    <t>Assumed to be same as interstitium</t>
  </si>
  <si>
    <t>Bicarbonate-IntracellularMolarity*</t>
  </si>
  <si>
    <t>Calcium-IntracellularMolarity*</t>
  </si>
  <si>
    <t>CarbonDioxide-IntracellularMolarity*</t>
  </si>
  <si>
    <t>Chloride-IntracellularMolarity*</t>
  </si>
  <si>
    <t>Creatinine-IntracellularMolarity*</t>
  </si>
  <si>
    <t>Cannot find validation data. We know that it is produced in muscle cells and it diffuses into blood, so the concentration should be elevated in muscles.</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</si>
  <si>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</si>
  <si>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</si>
  <si>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</si>
  <si>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</si>
  <si>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</si>
  <si>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</si>
  <si>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</si>
  <si>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</si>
  <si>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</si>
  <si>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</si>
  <si>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</si>
  <si>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</si>
  <si>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[60,100]</t>
  </si>
  <si>
    <t>MayoClinic2022heart</t>
  </si>
  <si>
    <t>Homan2021physiology</t>
  </si>
  <si>
    <t>no lower than 25% of systolic and no higher than 100</t>
  </si>
  <si>
    <t>[25,100]</t>
  </si>
  <si>
    <t>1790 roza1984metabolic for 77 kg man</t>
  </si>
  <si>
    <t>general range for men and women</t>
  </si>
  <si>
    <t>[1200,3000]</t>
  </si>
  <si>
    <t>Norgan2003energy</t>
  </si>
  <si>
    <t>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</si>
</sst>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4">
    <font>
      <sz val="11"/>
      <color rgb="FF000000"/>
      <name val="Calibri"/>
      <family val="2"/>
      <charset val="1"/>
    </font>
    <font>
      <sz val="9"/>
      <color rgb="FF000000"/>
      <name val="Calibri"/>
      <family val="2"/>
      <charset val="1"/>
    </font>
    <font>
      <b/>
      <sz val="9"/>
      <color rgb="FFFFFFFF"/>
      <name val="Calibri"/>
      <family val="2"/>
      <charset val="1"/>
    </font>
    <font>
      <sz val="9"/>
      <name val="Calibri"/>
      <family val="2"/>
      <charset val="1"/>
    </font>
    <font>
      <b/>
      <sz val="9"/>
      <name val="Calibri"/>
      <family val="2"/>
      <charset val="1"/>
    </font>
    <font>
      <u/>
      <sz val="11"/>
      <color rgb="FF0000FF"/>
      <name val="Calibri"/>
      <family val="2"/>
      <charset val="1"/>
    </font>
    <font>
      <u/>
      <sz val="9"/>
      <color rgb="FF0000FF"/>
      <name val="Calibri"/>
      <family val="2"/>
      <charset val="1"/>
    </font>
    <font>
      <b/>
      <sz val="9"/>
      <color rgb="FF000000"/>
      <name val="Calibri"/>
      <family val="2"/>
      <charset val="1"/>
    </font>
    <font>
      <sz val="8"/>
      <color rgb="FF000000"/>
      <name val="Calibri"/>
      <family val="2"/>
      <charset val="1"/>
    </font>
    <font>
      <sz val="10"/>
      <color rgb="FF000000"/>
      <name val="Arial Unicode MS"/>
      <family val="2"/>
      <charset val="1"/>
    </font>
    <font>
      <sz val="9"/>
      <color rgb="FF333333"/>
      <name val="Arial"/>
      <family val="2"/>
      <charset val="1"/>
    </font>
    <font>
      <u/>
      <sz val="9"/>
      <color rgb="FF000000"/>
      <name val="Calibri"/>
      <family val="2"/>
      <charset val="1"/>
    </font>
    <font>
      <sz val="9"/>
      <color rgb="FF0000FF"/>
      <name val="Calibri"/>
      <family val="2"/>
      <charset val="1"/>
    </font>
    <font>
      <sz val="9"/>
      <color rgb="FFFF0000"/>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9">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5" fillId="0" borderId="0" applyBorder="0" applyProtection="0"/>
  </cellStyleXfs>
  <cellXfs count="112">
    <xf numFmtId="0" fontId="0" fillId="0" borderId="0" xfId="0"/>
    <xf numFmtId="0" fontId="1" fillId="0" borderId="0" xfId="0" applyFont="1"/>
    <xf numFmtId="0" fontId="2" fillId="2" borderId="1" xfId="0" applyFont="1" applyFill="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xf>
    <xf numFmtId="1"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1" fillId="0" borderId="1" xfId="0" applyFont="1" applyBorder="1" applyAlignment="1">
      <alignment horizontal="center"/>
    </xf>
    <xf numFmtId="0" fontId="3" fillId="3" borderId="1" xfId="0" applyFont="1" applyFill="1" applyBorder="1" applyAlignment="1">
      <alignment horizontal="center" vertical="center" wrapText="1"/>
    </xf>
    <xf numFmtId="0" fontId="1" fillId="0" borderId="2" xfId="0" applyFont="1" applyBorder="1"/>
    <xf numFmtId="0" fontId="1" fillId="0" borderId="2" xfId="0" applyFont="1" applyBorder="1" applyAlignment="1">
      <alignment horizontal="center"/>
    </xf>
    <xf numFmtId="0" fontId="1" fillId="0" borderId="0" xfId="0" applyFont="1" applyAlignment="1">
      <alignment horizontal="center" vertical="center"/>
    </xf>
    <xf numFmtId="0" fontId="2" fillId="2" borderId="3" xfId="0" applyFont="1" applyFill="1" applyBorder="1" applyAlignment="1">
      <alignment horizontal="center" vertical="center" wrapText="1"/>
    </xf>
    <xf numFmtId="0" fontId="4" fillId="4" borderId="1" xfId="0" applyFont="1" applyFill="1" applyBorder="1" applyAlignment="1">
      <alignment vertical="center" wrapText="1"/>
    </xf>
    <xf numFmtId="0" fontId="3"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0" borderId="1" xfId="0" applyFont="1" applyBorder="1"/>
    <xf numFmtId="0" fontId="3"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wrapText="1"/>
    </xf>
    <xf numFmtId="0" fontId="3" fillId="3" borderId="1" xfId="0" applyFont="1" applyFill="1" applyBorder="1" applyAlignment="1">
      <alignment horizontal="center" vertical="center"/>
    </xf>
    <xf numFmtId="0" fontId="6" fillId="0" borderId="1" xfId="1" applyFont="1" applyBorder="1" applyAlignment="1" applyProtection="1">
      <alignment wrapText="1"/>
    </xf>
    <xf numFmtId="1"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horizontal="center" vertical="center"/>
    </xf>
    <xf numFmtId="11" fontId="3" fillId="3" borderId="1" xfId="0" applyNumberFormat="1" applyFont="1" applyFill="1" applyBorder="1" applyAlignment="1">
      <alignment horizontal="center" vertical="center" wrapText="1"/>
    </xf>
    <xf numFmtId="0" fontId="3" fillId="0" borderId="1" xfId="0" applyFont="1" applyBorder="1" applyAlignment="1">
      <alignment wrapText="1"/>
    </xf>
    <xf numFmtId="0" fontId="1" fillId="0" borderId="1" xfId="0" applyFont="1" applyBorder="1" applyAlignment="1">
      <alignment horizontal="center" vertical="center" wrapText="1"/>
    </xf>
    <xf numFmtId="3" fontId="3" fillId="3" borderId="1"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7" fillId="5" borderId="1" xfId="0" applyFont="1" applyFill="1" applyBorder="1" applyAlignment="1">
      <alignment vertical="center" wrapText="1"/>
    </xf>
    <xf numFmtId="49" fontId="8" fillId="0" borderId="0" xfId="0" applyNumberFormat="1" applyFont="1" applyAlignment="1">
      <alignment vertical="center" wrapText="1"/>
    </xf>
    <xf numFmtId="0" fontId="1" fillId="0" borderId="1" xfId="0" applyFont="1" applyBorder="1" applyAlignment="1">
      <alignment wrapText="1"/>
    </xf>
    <xf numFmtId="0" fontId="1" fillId="0" borderId="1" xfId="0" applyFont="1" applyBorder="1" applyAlignment="1">
      <alignment horizontal="left" vertical="center"/>
    </xf>
    <xf numFmtId="0" fontId="3"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3" borderId="1" xfId="0" applyFont="1" applyFill="1" applyBorder="1" applyAlignment="1">
      <alignment vertical="center"/>
    </xf>
    <xf numFmtId="0" fontId="1" fillId="0" borderId="0" xfId="0" applyFont="1" applyAlignment="1">
      <alignment vertical="center" wrapText="1"/>
    </xf>
    <xf numFmtId="0" fontId="5" fillId="0" borderId="1" xfId="1" applyFont="1" applyBorder="1" applyAlignment="1" applyProtection="1">
      <alignment vertical="center"/>
    </xf>
    <xf numFmtId="0" fontId="4" fillId="7" borderId="1" xfId="0" applyFont="1" applyFill="1" applyBorder="1" applyAlignment="1">
      <alignment horizontal="left" vertical="center" wrapText="1"/>
    </xf>
    <xf numFmtId="0" fontId="5" fillId="0" borderId="0" xfId="1" applyFont="1" applyBorder="1" applyAlignment="1" applyProtection="1">
      <alignment vertical="center"/>
    </xf>
    <xf numFmtId="11" fontId="1" fillId="0" borderId="1" xfId="0" applyNumberFormat="1" applyFont="1" applyBorder="1" applyAlignment="1">
      <alignment horizontal="center"/>
    </xf>
    <xf numFmtId="0" fontId="9" fillId="0" borderId="0" xfId="0" applyFont="1" applyAlignment="1">
      <alignment horizontal="center" vertical="center"/>
    </xf>
    <xf numFmtId="3" fontId="1" fillId="0" borderId="1" xfId="0" applyNumberFormat="1" applyFont="1" applyBorder="1" applyAlignment="1">
      <alignment horizontal="center"/>
    </xf>
    <xf numFmtId="0" fontId="1" fillId="0" borderId="0" xfId="0" applyFont="1" applyAlignment="1">
      <alignment horizontal="center" vertical="center" wrapText="1"/>
    </xf>
    <xf numFmtId="0" fontId="1" fillId="0" borderId="0" xfId="0" applyFont="1" applyAlignment="1">
      <alignment wrapText="1"/>
    </xf>
    <xf numFmtId="0" fontId="4" fillId="8" borderId="1" xfId="0" applyFont="1" applyFill="1" applyBorder="1" applyAlignment="1">
      <alignment vertical="center" wrapText="1"/>
    </xf>
    <xf numFmtId="0" fontId="3" fillId="0" borderId="6" xfId="0" applyFont="1" applyBorder="1"/>
    <xf numFmtId="2" fontId="3" fillId="3" borderId="1" xfId="0" applyNumberFormat="1" applyFont="1" applyFill="1" applyBorder="1" applyAlignment="1">
      <alignment horizontal="center" vertical="center"/>
    </xf>
    <xf numFmtId="0" fontId="3" fillId="0" borderId="1" xfId="0" applyFont="1" applyBorder="1" applyAlignment="1">
      <alignment horizontal="center" vertical="center"/>
    </xf>
    <xf numFmtId="49" fontId="3"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wrapText="1"/>
    </xf>
    <xf numFmtId="0" fontId="3" fillId="0" borderId="0" xfId="0" applyFont="1" applyBorder="1" applyAlignment="1">
      <alignment wrapText="1"/>
    </xf>
    <xf numFmtId="0" fontId="3" fillId="0" borderId="1" xfId="1" applyFont="1" applyBorder="1" applyAlignment="1" applyProtection="1">
      <alignment horizontal="center" vertical="center" wrapText="1"/>
    </xf>
    <xf numFmtId="0" fontId="1" fillId="0" borderId="6" xfId="0" applyFont="1" applyBorder="1"/>
    <xf numFmtId="0" fontId="1" fillId="0" borderId="0" xfId="0" applyFont="1" applyAlignment="1">
      <alignment horizontal="center"/>
    </xf>
    <xf numFmtId="0" fontId="4" fillId="3" borderId="1" xfId="0" applyFont="1" applyFill="1" applyBorder="1" applyAlignment="1">
      <alignment horizontal="left" vertical="center" wrapText="1"/>
    </xf>
    <xf numFmtId="0" fontId="1" fillId="0" borderId="1" xfId="0" applyFont="1" applyBorder="1" applyAlignment="1">
      <alignment horizontal="center" wrapText="1"/>
    </xf>
    <xf numFmtId="0" fontId="0" fillId="0" borderId="0" xfId="0" applyAlignment="1">
      <alignment horizontal="center"/>
    </xf>
    <xf numFmtId="0" fontId="2" fillId="2" borderId="1" xfId="0" applyFont="1" applyFill="1" applyBorder="1" applyAlignment="1">
      <alignment vertical="center" wrapText="1"/>
    </xf>
    <xf numFmtId="0" fontId="0" fillId="0" borderId="1" xfId="0" applyBorder="1"/>
    <xf numFmtId="0" fontId="0" fillId="0" borderId="1" xfId="0" applyFont="1" applyBorder="1" applyAlignment="1">
      <alignment horizontal="center"/>
    </xf>
    <xf numFmtId="0" fontId="4" fillId="4" borderId="1" xfId="0" applyFont="1" applyFill="1" applyBorder="1" applyAlignment="1">
      <alignment horizontal="left" vertical="center" wrapText="1"/>
    </xf>
    <xf numFmtId="0" fontId="4" fillId="3" borderId="1" xfId="0" applyFont="1" applyFill="1" applyBorder="1" applyAlignment="1">
      <alignment vertical="center" wrapText="1"/>
    </xf>
    <xf numFmtId="0" fontId="4" fillId="8" borderId="1" xfId="0" applyFont="1" applyFill="1" applyBorder="1" applyAlignment="1">
      <alignment horizontal="left" vertical="center" wrapText="1"/>
    </xf>
    <xf numFmtId="0" fontId="1" fillId="0" borderId="0" xfId="0" applyFont="1" applyAlignment="1">
      <alignment horizontal="center" wrapText="1"/>
    </xf>
    <xf numFmtId="0" fontId="3" fillId="3" borderId="3"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center" vertical="center"/>
    </xf>
    <xf numFmtId="0" fontId="1" fillId="0" borderId="1" xfId="0" applyFont="1" applyBorder="1" applyAlignment="1">
      <alignment vertical="center"/>
    </xf>
    <xf numFmtId="0" fontId="1" fillId="0" borderId="7" xfId="0" applyFont="1" applyBorder="1" applyAlignment="1">
      <alignment horizontal="center" vertical="center"/>
    </xf>
    <xf numFmtId="0" fontId="3" fillId="3" borderId="8" xfId="0" applyFont="1" applyFill="1" applyBorder="1" applyAlignment="1">
      <alignment horizontal="center" vertical="center" wrapText="1"/>
    </xf>
    <xf numFmtId="0" fontId="1" fillId="0" borderId="8" xfId="0" applyFont="1" applyBorder="1" applyAlignment="1">
      <alignment horizontal="center" vertical="center"/>
    </xf>
    <xf numFmtId="0" fontId="1" fillId="0" borderId="8" xfId="0" applyFont="1" applyBorder="1"/>
    <xf numFmtId="0" fontId="1" fillId="0" borderId="3" xfId="0" applyFont="1" applyBorder="1"/>
    <xf numFmtId="0" fontId="4" fillId="4" borderId="6" xfId="0" applyFont="1" applyFill="1" applyBorder="1" applyAlignment="1">
      <alignment vertical="center" wrapText="1"/>
    </xf>
    <xf numFmtId="0" fontId="1" fillId="3" borderId="8"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4" borderId="8" xfId="0" applyFont="1" applyFill="1" applyBorder="1" applyAlignment="1">
      <alignment vertical="center" wrapText="1"/>
    </xf>
    <xf numFmtId="16" fontId="1" fillId="0" borderId="1" xfId="0" applyNumberFormat="1" applyFont="1" applyBorder="1" applyAlignment="1">
      <alignment horizontal="center" vertical="center" wrapText="1"/>
    </xf>
    <xf numFmtId="0" fontId="0" fillId="0" borderId="0" xfId="0" applyFont="1"/>
    <xf numFmtId="0" fontId="0" fillId="0" borderId="0" xfId="0" applyFont="1" applyAlignment="1">
      <alignment horizontal="center"/>
    </xf>
    <xf numFmtId="0" fontId="1" fillId="0" borderId="6" xfId="0" applyFont="1" applyBorder="1" applyAlignment="1">
      <alignment wrapText="1"/>
    </xf>
    <xf numFmtId="0" fontId="10" fillId="0" borderId="6" xfId="0" applyFont="1" applyBorder="1" applyAlignment="1">
      <alignment horizontal="left" vertical="center" wrapText="1" indent="7"/>
    </xf>
    <xf numFmtId="164" fontId="1"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0" fillId="0" borderId="6" xfId="0" applyFont="1" applyBorder="1" applyAlignment="1">
      <alignment horizontal="left" vertical="center" wrapText="1"/>
    </xf>
    <xf numFmtId="2" fontId="1" fillId="3" borderId="1" xfId="0" applyNumberFormat="1" applyFont="1" applyFill="1" applyBorder="1" applyAlignment="1">
      <alignment horizontal="center" vertical="center"/>
    </xf>
    <xf numFmtId="1" fontId="1" fillId="3" borderId="1"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16" fontId="3" fillId="0" borderId="1" xfId="0" applyNumberFormat="1" applyFont="1" applyBorder="1" applyAlignment="1">
      <alignment horizontal="center" vertical="center" wrapText="1"/>
    </xf>
    <xf numFmtId="0" fontId="12" fillId="0" borderId="6" xfId="1" applyFont="1" applyBorder="1" applyAlignment="1" applyProtection="1">
      <alignment wrapText="1"/>
    </xf>
    <xf numFmtId="0" fontId="2" fillId="2" borderId="0" xfId="0" applyFont="1" applyFill="1" applyAlignment="1">
      <alignment horizontal="center" vertical="center" wrapText="1"/>
    </xf>
    <xf numFmtId="164" fontId="3"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5" fontId="1" fillId="0" borderId="6" xfId="0" applyNumberFormat="1" applyFont="1" applyBorder="1" applyAlignment="1">
      <alignment horizontal="center"/>
    </xf>
    <xf numFmtId="4" fontId="3" fillId="0" borderId="1" xfId="0" applyNumberFormat="1" applyFont="1" applyBorder="1" applyAlignment="1">
      <alignment horizontal="center" vertical="center" wrapText="1"/>
    </xf>
    <xf numFmtId="166" fontId="1" fillId="3" borderId="1" xfId="0" applyNumberFormat="1" applyFont="1" applyFill="1" applyBorder="1" applyAlignment="1">
      <alignment horizontal="center" vertical="center"/>
    </xf>
    <xf numFmtId="165" fontId="1" fillId="0" borderId="1" xfId="0" applyNumberFormat="1" applyFont="1" applyBorder="1" applyAlignment="1">
      <alignment horizontal="center"/>
    </xf>
    <xf numFmtId="0" fontId="13" fillId="0" borderId="1" xfId="0" applyFont="1" applyBorder="1" applyAlignment="1">
      <alignment horizontal="center" vertical="center" wrapText="1"/>
    </xf>
    <xf numFmtId="0" fontId="0" fillId="0" borderId="0" xfId="0" applyAlignment="1">
      <alignment wrapText="1"/>
    </xf>
    <xf numFmtId="0" fontId="3" fillId="0" borderId="1" xfId="0" applyFont="1" applyBorder="1" applyAlignment="1">
      <alignment horizontal="center"/>
    </xf>
    <xf numFmtId="0" fontId="3" fillId="0" borderId="1" xfId="0" applyFont="1" applyBorder="1" applyAlignment="1">
      <alignment horizontal="center" wrapText="1"/>
    </xf>
    <xf numFmtId="0" fontId="1" fillId="0" borderId="0" xfId="0" applyFont="1" applyBorder="1" applyAlignment="1">
      <alignment horizontal="center"/>
    </xf>
    <xf numFmtId="0" fontId="1" fillId="6" borderId="1" xfId="0" applyFont="1" applyFill="1" applyBorder="1" applyAlignment="1">
      <alignment wrapText="1"/>
    </xf>
    <xf numFmtId="0" fontId="1"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9" borderId="1" xfId="0" applyFont="1" applyFill="1" applyBorder="1" applyAlignment="1">
      <alignment wrapText="1"/>
    </xf>
    <xf numFmtId="0" fontId="1" fillId="6" borderId="1" xfId="0" applyFont="1" applyFill="1" applyBorder="1"/>
    <xf numFmtId="0" fontId="1" fillId="3" borderId="1" xfId="0" applyFont="1" applyFill="1" applyBorder="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acutecaretesting.org/en/articles/urea-and-the-clinical-value-of-measuring-blood-urea-concentration" TargetMode="External"/><Relationship Id="rId2" Type="http://schemas.openxmlformats.org/officeDocument/2006/relationships/hyperlink" Target="http://www.nhlbi.nih.gov/health/health-topics/topics/arr/diagnosis.html" TargetMode="External"/><Relationship Id="rId1" Type="http://schemas.openxmlformats.org/officeDocument/2006/relationships/hyperlink" Target="http://www.heart.org/HEARTORG/Conditions/HeartFailure/SymptomsDiagnosisofHeartFailure/Common-Tests-for-Heart-Failure_UCM_306334_Article.jsp" TargetMode="External"/><Relationship Id="rId4" Type="http://schemas.openxmlformats.org/officeDocument/2006/relationships/hyperlink" Target="https://en.wikipedia.org/wiki/Mean_corpuscular_hemoglob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1"/>
  <sheetViews>
    <sheetView zoomScaleNormal="100" workbookViewId="0">
      <selection activeCell="C3" sqref="C3"/>
    </sheetView>
  </sheetViews>
  <sheetFormatPr defaultRowHeight="15"/>
  <cols>
    <col min="1" max="1" width="23.5703125" style="1" customWidth="1"/>
    <col min="2" max="3" width="9.140625" style="1" customWidth="1"/>
    <col min="4" max="4" width="11.5703125" style="1" customWidth="1"/>
    <col min="5" max="1025" width="9.140625" style="1" customWidth="1"/>
  </cols>
  <sheetData>
    <row r="1" spans="1:4">
      <c r="A1" s="2" t="s">
        <v>0</v>
      </c>
      <c r="B1" s="2" t="s">
        <v>1</v>
      </c>
      <c r="C1" s="2" t="s">
        <v>2</v>
      </c>
      <c r="D1" s="2" t="s">
        <v>3</v>
      </c>
    </row>
    <row r="2" spans="1:4">
      <c r="A2" s="3" t="s">
        <v>4</v>
      </c>
      <c r="B2" s="4"/>
      <c r="C2" s="4" t="s">
        <v>1111</v>
      </c>
      <c r="D2" s="4"/>
    </row>
    <row r="3" spans="1:4">
      <c r="A3" s="3" t="s">
        <v>5</v>
      </c>
      <c r="B3" s="4" t="s">
        <v>6</v>
      </c>
      <c r="C3" s="5">
        <v>162</v>
      </c>
      <c r="D3" s="4"/>
    </row>
    <row r="4" spans="1:4">
      <c r="A4" s="3" t="s">
        <v>7</v>
      </c>
      <c r="B4" s="4" t="s">
        <v>8</v>
      </c>
      <c r="C4" s="4">
        <v>60</v>
      </c>
      <c r="D4" s="4"/>
    </row>
    <row r="5" spans="1:4">
      <c r="A5" s="3" t="s">
        <v>9</v>
      </c>
      <c r="B5" s="4" t="s">
        <v>10</v>
      </c>
      <c r="C5" s="6">
        <f>0.016667*SQRT(C4)*SQRT(C3)</f>
        <v>1.6432005358689488</v>
      </c>
      <c r="D5" s="7" t="s">
        <v>11</v>
      </c>
    </row>
    <row r="6" spans="1:4" ht="24">
      <c r="A6" s="3" t="s">
        <v>12</v>
      </c>
      <c r="B6" s="4" t="s">
        <v>13</v>
      </c>
      <c r="C6" s="5">
        <f>IF(C2="Male",5600,4900)</f>
        <v>5600</v>
      </c>
      <c r="D6" s="8" t="s">
        <v>14</v>
      </c>
    </row>
    <row r="7" spans="1:4" ht="24">
      <c r="A7" s="3" t="s">
        <v>15</v>
      </c>
      <c r="B7" s="4" t="s">
        <v>16</v>
      </c>
      <c r="C7" s="5">
        <f>65.6*POWER(C4,1.02)</f>
        <v>4271.8708541655697</v>
      </c>
      <c r="D7" s="8" t="s">
        <v>14</v>
      </c>
    </row>
    <row r="8" spans="1:4" ht="24">
      <c r="A8" s="3" t="s">
        <v>17</v>
      </c>
      <c r="B8" s="4" t="s">
        <v>18</v>
      </c>
      <c r="C8" s="6">
        <f>0.001*C6/C5</f>
        <v>3.4079833092548486</v>
      </c>
      <c r="D8" s="8" t="s">
        <v>14</v>
      </c>
    </row>
    <row r="9" spans="1:4">
      <c r="A9" s="3" t="s">
        <v>19</v>
      </c>
      <c r="B9" s="4"/>
      <c r="C9" s="6">
        <v>0.6</v>
      </c>
      <c r="D9" s="8"/>
    </row>
    <row r="10" spans="1:4">
      <c r="A10" s="3" t="s">
        <v>20</v>
      </c>
      <c r="B10" s="4"/>
      <c r="C10" s="6">
        <f>1-C9</f>
        <v>0.4</v>
      </c>
      <c r="D10" s="8"/>
    </row>
    <row r="11" spans="1:4">
      <c r="A11" s="9" t="s">
        <v>21</v>
      </c>
      <c r="B11" s="10" t="s">
        <v>22</v>
      </c>
      <c r="C11" s="10">
        <f>IF(C2="Male",15,14)</f>
        <v>15</v>
      </c>
      <c r="D11" s="10"/>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79"/>
  <sheetViews>
    <sheetView topLeftCell="A12" zoomScaleNormal="100" workbookViewId="0">
      <pane xSplit="6" topLeftCell="G1" activePane="topRight" state="frozen"/>
      <selection activeCell="A84" sqref="A84"/>
      <selection pane="topRight" activeCell="F13" sqref="F13"/>
    </sheetView>
  </sheetViews>
  <sheetFormatPr defaultRowHeight="15"/>
  <cols>
    <col min="1" max="1" width="31.140625" customWidth="1"/>
    <col min="2" max="3" width="9.140625" customWidth="1"/>
    <col min="4" max="5" width="18.5703125" style="56" customWidth="1"/>
    <col min="6" max="6" width="14.85546875" customWidth="1"/>
    <col min="7" max="7" width="26.42578125" style="59" customWidth="1"/>
    <col min="8" max="8" width="30.7109375" customWidth="1"/>
    <col min="9" max="9" width="26.140625" customWidth="1"/>
    <col min="10" max="10" width="61.42578125" style="102" customWidth="1"/>
    <col min="11" max="11" width="52.42578125" customWidth="1"/>
    <col min="12" max="12" width="24.85546875" customWidth="1"/>
    <col min="13" max="13" width="9.140625" customWidth="1"/>
    <col min="14" max="14" width="12.5703125" customWidth="1"/>
    <col min="15" max="1025" width="9.140625" customWidth="1"/>
  </cols>
  <sheetData>
    <row r="1" spans="1:14" s="1" customFormat="1" ht="26.25" customHeight="1">
      <c r="A1" s="2" t="s">
        <v>23</v>
      </c>
      <c r="B1" s="12" t="s">
        <v>1</v>
      </c>
      <c r="C1" s="12" t="s">
        <v>24</v>
      </c>
      <c r="D1" s="12" t="s">
        <v>25</v>
      </c>
      <c r="E1" s="12" t="s">
        <v>26</v>
      </c>
      <c r="F1" s="12" t="s">
        <v>27</v>
      </c>
      <c r="G1" s="12" t="s">
        <v>3</v>
      </c>
      <c r="H1" s="2" t="s">
        <v>28</v>
      </c>
      <c r="I1" s="2" t="s">
        <v>29</v>
      </c>
      <c r="J1" s="2" t="s">
        <v>30</v>
      </c>
      <c r="K1" s="2" t="s">
        <v>970</v>
      </c>
      <c r="L1" s="12" t="s">
        <v>32</v>
      </c>
      <c r="M1" s="12" t="s">
        <v>33</v>
      </c>
      <c r="N1" s="12" t="s">
        <v>34</v>
      </c>
    </row>
    <row r="2" spans="1:14">
      <c r="A2" s="63" t="s">
        <v>971</v>
      </c>
      <c r="B2" s="7" t="s">
        <v>13</v>
      </c>
      <c r="C2" s="8" t="s">
        <v>37</v>
      </c>
      <c r="D2" s="7"/>
      <c r="E2" s="7"/>
      <c r="F2" s="7">
        <v>200</v>
      </c>
      <c r="G2" s="7" t="s">
        <v>972</v>
      </c>
      <c r="H2" s="7"/>
      <c r="I2" s="7"/>
      <c r="J2" s="7"/>
      <c r="K2" s="7">
        <v>200</v>
      </c>
      <c r="L2" s="62" t="s">
        <v>973</v>
      </c>
      <c r="M2" s="4"/>
      <c r="N2" s="4" t="s">
        <v>56</v>
      </c>
    </row>
    <row r="3" spans="1:14" s="1" customFormat="1" ht="23.25" customHeight="1">
      <c r="A3" s="13" t="s">
        <v>974</v>
      </c>
      <c r="B3" s="8" t="s">
        <v>16</v>
      </c>
      <c r="C3" s="8" t="s">
        <v>37</v>
      </c>
      <c r="D3" s="7"/>
      <c r="E3" s="7"/>
      <c r="F3" s="8">
        <f>SUM(F13,F15,F17,F19,F21,F23,F25,F27,F29,F31,F35,F37,F39)</f>
        <v>8819.82</v>
      </c>
      <c r="G3" s="8" t="s">
        <v>259</v>
      </c>
      <c r="H3" s="8"/>
      <c r="I3" s="11" t="s">
        <v>975</v>
      </c>
      <c r="J3" s="35" t="s">
        <v>976</v>
      </c>
      <c r="K3" s="8">
        <v>7363</v>
      </c>
      <c r="L3" s="62" t="s">
        <v>973</v>
      </c>
      <c r="M3" s="4"/>
      <c r="N3" s="4" t="s">
        <v>41</v>
      </c>
    </row>
    <row r="4" spans="1:14" s="1" customFormat="1">
      <c r="A4" s="13" t="s">
        <v>977</v>
      </c>
      <c r="B4" s="8" t="s">
        <v>16</v>
      </c>
      <c r="C4" s="8" t="s">
        <v>37</v>
      </c>
      <c r="D4" s="7"/>
      <c r="E4" s="7"/>
      <c r="F4" s="8">
        <f>SUM(F13:F32,F35:F40)</f>
        <v>34138.68</v>
      </c>
      <c r="G4" s="8" t="s">
        <v>259</v>
      </c>
      <c r="H4" s="8"/>
      <c r="I4" s="8"/>
      <c r="J4" s="15" t="s">
        <v>978</v>
      </c>
      <c r="K4" s="8" t="s">
        <v>979</v>
      </c>
      <c r="L4" s="62" t="s">
        <v>973</v>
      </c>
      <c r="M4" s="4"/>
      <c r="N4" s="4" t="s">
        <v>41</v>
      </c>
    </row>
    <row r="5" spans="1:14" s="1" customFormat="1" ht="24">
      <c r="A5" s="13" t="s">
        <v>980</v>
      </c>
      <c r="B5" s="15"/>
      <c r="C5" s="8" t="s">
        <v>37</v>
      </c>
      <c r="D5" s="7"/>
      <c r="E5" s="7"/>
      <c r="F5" s="8" t="s">
        <v>981</v>
      </c>
      <c r="G5" s="8" t="s">
        <v>982</v>
      </c>
      <c r="H5" s="8" t="s">
        <v>983</v>
      </c>
      <c r="I5" s="15"/>
      <c r="J5" s="8" t="s">
        <v>984</v>
      </c>
      <c r="K5" s="8" t="s">
        <v>981</v>
      </c>
      <c r="L5" s="62" t="s">
        <v>973</v>
      </c>
      <c r="M5" s="4"/>
      <c r="N5" s="4" t="s">
        <v>56</v>
      </c>
    </row>
    <row r="6" spans="1:14" s="1" customFormat="1">
      <c r="A6" s="13" t="s">
        <v>985</v>
      </c>
      <c r="B6" s="8" t="s">
        <v>16</v>
      </c>
      <c r="C6" s="8" t="s">
        <v>37</v>
      </c>
      <c r="D6" s="7"/>
      <c r="E6" s="7"/>
      <c r="F6" s="8">
        <v>25320</v>
      </c>
      <c r="G6" s="8" t="s">
        <v>259</v>
      </c>
      <c r="H6" s="15"/>
      <c r="I6" s="11" t="s">
        <v>975</v>
      </c>
      <c r="J6" s="8"/>
      <c r="K6" s="8">
        <v>16700</v>
      </c>
      <c r="L6" s="62" t="s">
        <v>973</v>
      </c>
      <c r="M6" s="4"/>
      <c r="N6" s="4" t="s">
        <v>41</v>
      </c>
    </row>
    <row r="7" spans="1:14">
      <c r="A7" s="63" t="s">
        <v>986</v>
      </c>
      <c r="B7" s="7" t="s">
        <v>13</v>
      </c>
      <c r="C7" s="8" t="s">
        <v>37</v>
      </c>
      <c r="D7" s="7"/>
      <c r="E7" s="7"/>
      <c r="F7" s="7">
        <v>250</v>
      </c>
      <c r="G7" s="7" t="s">
        <v>972</v>
      </c>
      <c r="H7" s="61"/>
      <c r="I7" s="7"/>
      <c r="J7" s="7"/>
      <c r="K7" s="7">
        <v>250</v>
      </c>
      <c r="L7" s="62" t="s">
        <v>973</v>
      </c>
      <c r="M7" s="4"/>
      <c r="N7" s="4" t="s">
        <v>41</v>
      </c>
    </row>
    <row r="8" spans="1:14">
      <c r="A8" s="63" t="s">
        <v>987</v>
      </c>
      <c r="B8" s="18" t="s">
        <v>988</v>
      </c>
      <c r="C8" s="8" t="s">
        <v>37</v>
      </c>
      <c r="D8" s="7"/>
      <c r="E8" s="7"/>
      <c r="F8" s="103">
        <v>0.85</v>
      </c>
      <c r="G8" s="104" t="s">
        <v>989</v>
      </c>
      <c r="H8" s="104" t="s">
        <v>990</v>
      </c>
      <c r="I8" s="104"/>
      <c r="J8" s="103"/>
      <c r="K8" s="103">
        <v>0.85</v>
      </c>
      <c r="L8" s="62" t="s">
        <v>973</v>
      </c>
      <c r="M8" s="4"/>
      <c r="N8" s="4" t="s">
        <v>46</v>
      </c>
    </row>
    <row r="9" spans="1:14" s="1" customFormat="1" ht="26.25" customHeight="1">
      <c r="A9" s="29" t="s">
        <v>991</v>
      </c>
      <c r="B9" s="2" t="s">
        <v>1</v>
      </c>
      <c r="C9" s="2" t="s">
        <v>24</v>
      </c>
      <c r="D9" s="12" t="s">
        <v>25</v>
      </c>
      <c r="E9" s="12" t="s">
        <v>26</v>
      </c>
      <c r="F9" s="2" t="s">
        <v>27</v>
      </c>
      <c r="G9" s="2" t="s">
        <v>3</v>
      </c>
      <c r="H9" s="2" t="s">
        <v>28</v>
      </c>
      <c r="I9" s="2" t="s">
        <v>29</v>
      </c>
      <c r="J9" s="2" t="s">
        <v>30</v>
      </c>
      <c r="K9" s="2" t="s">
        <v>970</v>
      </c>
      <c r="L9" s="2" t="s">
        <v>32</v>
      </c>
      <c r="M9" s="2" t="s">
        <v>33</v>
      </c>
      <c r="N9" s="2" t="s">
        <v>34</v>
      </c>
    </row>
    <row r="10" spans="1:14">
      <c r="A10" s="63" t="s">
        <v>992</v>
      </c>
      <c r="B10" s="7" t="s">
        <v>13</v>
      </c>
      <c r="C10" s="18" t="s">
        <v>37</v>
      </c>
      <c r="D10" s="7"/>
      <c r="E10" s="7"/>
      <c r="F10" s="7">
        <v>-250</v>
      </c>
      <c r="G10" s="18" t="s">
        <v>767</v>
      </c>
      <c r="H10" s="7" t="s">
        <v>993</v>
      </c>
      <c r="I10" s="105"/>
      <c r="J10" s="7"/>
      <c r="K10" s="7">
        <v>250</v>
      </c>
      <c r="L10" s="62" t="s">
        <v>973</v>
      </c>
      <c r="M10" s="4"/>
      <c r="N10" s="4" t="s">
        <v>41</v>
      </c>
    </row>
    <row r="11" spans="1:14" s="1" customFormat="1">
      <c r="A11" s="63" t="s">
        <v>994</v>
      </c>
      <c r="B11" s="7" t="s">
        <v>13</v>
      </c>
      <c r="C11" s="18" t="s">
        <v>37</v>
      </c>
      <c r="D11" s="7"/>
      <c r="E11" s="7"/>
      <c r="F11" s="18">
        <v>300</v>
      </c>
      <c r="G11" s="18" t="s">
        <v>767</v>
      </c>
      <c r="H11" s="7" t="s">
        <v>993</v>
      </c>
      <c r="I11" s="11"/>
      <c r="J11" s="18"/>
      <c r="K11" s="18">
        <v>300</v>
      </c>
      <c r="L11" s="62" t="s">
        <v>973</v>
      </c>
      <c r="M11" s="4"/>
      <c r="N11" s="4" t="s">
        <v>41</v>
      </c>
    </row>
    <row r="12" spans="1:14" s="1" customFormat="1" ht="26.25" customHeight="1">
      <c r="A12" s="29" t="s">
        <v>995</v>
      </c>
      <c r="B12" s="2" t="s">
        <v>1</v>
      </c>
      <c r="C12" s="2" t="s">
        <v>24</v>
      </c>
      <c r="D12" s="12" t="s">
        <v>25</v>
      </c>
      <c r="E12" s="12" t="s">
        <v>26</v>
      </c>
      <c r="F12" s="2" t="s">
        <v>27</v>
      </c>
      <c r="G12" s="2" t="s">
        <v>3</v>
      </c>
      <c r="H12" s="2" t="s">
        <v>28</v>
      </c>
      <c r="I12" s="2" t="s">
        <v>29</v>
      </c>
      <c r="J12" s="2" t="s">
        <v>30</v>
      </c>
      <c r="K12" s="2" t="s">
        <v>970</v>
      </c>
      <c r="L12" s="2" t="s">
        <v>32</v>
      </c>
      <c r="M12" s="2" t="s">
        <v>33</v>
      </c>
      <c r="N12" s="2" t="s">
        <v>34</v>
      </c>
    </row>
    <row r="13" spans="1:14" s="1" customFormat="1" ht="12">
      <c r="A13" s="31" t="s">
        <v>996</v>
      </c>
      <c r="B13" s="4" t="s">
        <v>16</v>
      </c>
      <c r="C13" s="18" t="s">
        <v>37</v>
      </c>
      <c r="D13" s="7"/>
      <c r="E13" s="7"/>
      <c r="F13" s="4">
        <v>2127.6</v>
      </c>
      <c r="G13" s="18" t="s">
        <v>997</v>
      </c>
      <c r="H13" s="27" t="s">
        <v>998</v>
      </c>
      <c r="I13" s="18"/>
      <c r="J13" s="33" t="s">
        <v>999</v>
      </c>
      <c r="K13" s="4">
        <v>3140</v>
      </c>
      <c r="L13" s="4" t="s">
        <v>1000</v>
      </c>
      <c r="M13" s="4"/>
      <c r="N13" s="4" t="s">
        <v>56</v>
      </c>
    </row>
    <row r="14" spans="1:14" s="1" customFormat="1" ht="12">
      <c r="A14" s="31" t="s">
        <v>1001</v>
      </c>
      <c r="B14" s="4" t="s">
        <v>16</v>
      </c>
      <c r="C14" s="18" t="s">
        <v>37</v>
      </c>
      <c r="D14" s="7"/>
      <c r="E14" s="7"/>
      <c r="F14" s="4">
        <v>267.92</v>
      </c>
      <c r="G14" s="18" t="s">
        <v>997</v>
      </c>
      <c r="H14" s="27" t="s">
        <v>998</v>
      </c>
      <c r="I14" s="18"/>
      <c r="J14" s="33" t="s">
        <v>999</v>
      </c>
      <c r="K14" s="4">
        <v>3140</v>
      </c>
      <c r="L14" s="4" t="s">
        <v>1000</v>
      </c>
      <c r="M14" s="4"/>
      <c r="N14" s="4" t="s">
        <v>56</v>
      </c>
    </row>
    <row r="15" spans="1:14" s="1" customFormat="1" ht="12">
      <c r="A15" s="31" t="s">
        <v>1002</v>
      </c>
      <c r="B15" s="4" t="s">
        <v>16</v>
      </c>
      <c r="C15" s="18" t="s">
        <v>37</v>
      </c>
      <c r="D15" s="7"/>
      <c r="E15" s="7"/>
      <c r="F15" s="4">
        <v>808</v>
      </c>
      <c r="G15" s="18" t="s">
        <v>997</v>
      </c>
      <c r="H15" s="27" t="s">
        <v>998</v>
      </c>
      <c r="I15" s="18"/>
      <c r="J15" s="33" t="s">
        <v>1003</v>
      </c>
      <c r="K15" s="4">
        <v>2680</v>
      </c>
      <c r="L15" s="4" t="s">
        <v>1000</v>
      </c>
      <c r="M15" s="4"/>
      <c r="N15" s="4" t="s">
        <v>56</v>
      </c>
    </row>
    <row r="16" spans="1:14" s="1" customFormat="1" ht="12">
      <c r="A16" s="31" t="s">
        <v>1004</v>
      </c>
      <c r="B16" s="4" t="s">
        <v>16</v>
      </c>
      <c r="C16" s="18" t="s">
        <v>37</v>
      </c>
      <c r="D16" s="7"/>
      <c r="E16" s="7"/>
      <c r="F16" s="4">
        <v>2795.68</v>
      </c>
      <c r="G16" s="18" t="s">
        <v>997</v>
      </c>
      <c r="H16" s="27" t="s">
        <v>998</v>
      </c>
      <c r="I16" s="18"/>
      <c r="J16" s="33" t="s">
        <v>1003</v>
      </c>
      <c r="K16" s="4">
        <v>2680</v>
      </c>
      <c r="L16" s="4" t="s">
        <v>1000</v>
      </c>
      <c r="M16" s="4"/>
      <c r="N16" s="4" t="s">
        <v>56</v>
      </c>
    </row>
    <row r="17" spans="1:14" s="1" customFormat="1" ht="12">
      <c r="A17" s="31" t="s">
        <v>1005</v>
      </c>
      <c r="B17" s="4" t="s">
        <v>16</v>
      </c>
      <c r="C17" s="18" t="s">
        <v>37</v>
      </c>
      <c r="D17" s="7"/>
      <c r="E17" s="7"/>
      <c r="F17" s="4">
        <v>234.9</v>
      </c>
      <c r="G17" s="18" t="s">
        <v>997</v>
      </c>
      <c r="H17" s="27" t="s">
        <v>998</v>
      </c>
      <c r="I17" s="18"/>
      <c r="J17" s="33" t="s">
        <v>1006</v>
      </c>
      <c r="K17" s="4">
        <v>1020</v>
      </c>
      <c r="L17" s="4" t="s">
        <v>1000</v>
      </c>
      <c r="M17" s="4"/>
      <c r="N17" s="4" t="s">
        <v>56</v>
      </c>
    </row>
    <row r="18" spans="1:14" s="1" customFormat="1" ht="12">
      <c r="A18" s="31" t="s">
        <v>1007</v>
      </c>
      <c r="B18" s="4" t="s">
        <v>16</v>
      </c>
      <c r="C18" s="18" t="s">
        <v>37</v>
      </c>
      <c r="D18" s="7"/>
      <c r="E18" s="7"/>
      <c r="F18" s="4">
        <v>899</v>
      </c>
      <c r="G18" s="18" t="s">
        <v>997</v>
      </c>
      <c r="H18" s="27" t="s">
        <v>998</v>
      </c>
      <c r="I18" s="18"/>
      <c r="J18" s="33" t="s">
        <v>1006</v>
      </c>
      <c r="K18" s="4">
        <v>1020</v>
      </c>
      <c r="L18" s="4" t="s">
        <v>1000</v>
      </c>
      <c r="M18" s="4"/>
      <c r="N18" s="4" t="s">
        <v>56</v>
      </c>
    </row>
    <row r="19" spans="1:14" s="1" customFormat="1" ht="12">
      <c r="A19" s="31" t="s">
        <v>1008</v>
      </c>
      <c r="B19" s="4" t="s">
        <v>16</v>
      </c>
      <c r="C19" s="18" t="s">
        <v>37</v>
      </c>
      <c r="D19" s="7"/>
      <c r="E19" s="7"/>
      <c r="F19" s="4">
        <v>287.64</v>
      </c>
      <c r="G19" s="18" t="s">
        <v>997</v>
      </c>
      <c r="H19" s="27" t="s">
        <v>998</v>
      </c>
      <c r="I19" s="18"/>
      <c r="J19" s="33" t="s">
        <v>1006</v>
      </c>
      <c r="K19" s="4">
        <v>730</v>
      </c>
      <c r="L19" s="4" t="s">
        <v>1000</v>
      </c>
      <c r="M19" s="4"/>
      <c r="N19" s="4" t="s">
        <v>56</v>
      </c>
    </row>
    <row r="20" spans="1:14" s="1" customFormat="1" ht="12">
      <c r="A20" s="31" t="s">
        <v>1009</v>
      </c>
      <c r="B20" s="4" t="s">
        <v>16</v>
      </c>
      <c r="C20" s="18" t="s">
        <v>37</v>
      </c>
      <c r="D20" s="7"/>
      <c r="E20" s="7"/>
      <c r="F20" s="4">
        <v>484.5</v>
      </c>
      <c r="G20" s="18" t="s">
        <v>997</v>
      </c>
      <c r="H20" s="27" t="s">
        <v>998</v>
      </c>
      <c r="I20" s="18"/>
      <c r="J20" s="33" t="s">
        <v>1006</v>
      </c>
      <c r="K20" s="4">
        <v>730</v>
      </c>
      <c r="L20" s="4" t="s">
        <v>1000</v>
      </c>
      <c r="M20" s="4"/>
      <c r="N20" s="4" t="s">
        <v>56</v>
      </c>
    </row>
    <row r="21" spans="1:14" s="1" customFormat="1" ht="12">
      <c r="A21" s="31" t="s">
        <v>1010</v>
      </c>
      <c r="B21" s="4" t="s">
        <v>16</v>
      </c>
      <c r="C21" s="18" t="s">
        <v>37</v>
      </c>
      <c r="D21" s="7"/>
      <c r="E21" s="7"/>
      <c r="F21" s="4">
        <v>42.314999999999998</v>
      </c>
      <c r="G21" s="18" t="s">
        <v>997</v>
      </c>
      <c r="H21" s="27" t="s">
        <v>998</v>
      </c>
      <c r="I21" s="18"/>
      <c r="J21" s="33" t="s">
        <v>1006</v>
      </c>
      <c r="K21" s="4">
        <v>110</v>
      </c>
      <c r="L21" s="4" t="s">
        <v>1000</v>
      </c>
      <c r="M21" s="4"/>
      <c r="N21" s="4" t="s">
        <v>56</v>
      </c>
    </row>
    <row r="22" spans="1:14" s="1" customFormat="1" ht="12">
      <c r="A22" s="31" t="s">
        <v>1011</v>
      </c>
      <c r="B22" s="4" t="s">
        <v>16</v>
      </c>
      <c r="C22" s="18" t="s">
        <v>37</v>
      </c>
      <c r="D22" s="7"/>
      <c r="E22" s="7"/>
      <c r="F22" s="4">
        <v>74.864999999999995</v>
      </c>
      <c r="G22" s="18" t="s">
        <v>997</v>
      </c>
      <c r="H22" s="27" t="s">
        <v>998</v>
      </c>
      <c r="I22" s="18"/>
      <c r="J22" s="33" t="s">
        <v>1006</v>
      </c>
      <c r="K22" s="4">
        <v>110</v>
      </c>
      <c r="L22" s="4" t="s">
        <v>1000</v>
      </c>
      <c r="M22" s="4"/>
      <c r="N22" s="4" t="s">
        <v>56</v>
      </c>
    </row>
    <row r="23" spans="1:14" s="1" customFormat="1" ht="12">
      <c r="A23" s="31" t="s">
        <v>1012</v>
      </c>
      <c r="B23" s="4" t="s">
        <v>16</v>
      </c>
      <c r="C23" s="18" t="s">
        <v>37</v>
      </c>
      <c r="D23" s="7"/>
      <c r="E23" s="7"/>
      <c r="F23" s="4">
        <v>42.314999999999998</v>
      </c>
      <c r="G23" s="18" t="s">
        <v>997</v>
      </c>
      <c r="H23" s="27" t="s">
        <v>998</v>
      </c>
      <c r="I23" s="18"/>
      <c r="J23" s="33" t="s">
        <v>1006</v>
      </c>
      <c r="K23" s="4">
        <v>110</v>
      </c>
      <c r="L23" s="4" t="s">
        <v>1000</v>
      </c>
      <c r="M23" s="4"/>
      <c r="N23" s="4" t="s">
        <v>56</v>
      </c>
    </row>
    <row r="24" spans="1:14" s="1" customFormat="1" ht="12">
      <c r="A24" s="31" t="s">
        <v>1013</v>
      </c>
      <c r="B24" s="4" t="s">
        <v>16</v>
      </c>
      <c r="C24" s="18" t="s">
        <v>37</v>
      </c>
      <c r="D24" s="7"/>
      <c r="E24" s="7"/>
      <c r="F24" s="4">
        <v>74.864999999999995</v>
      </c>
      <c r="G24" s="18" t="s">
        <v>997</v>
      </c>
      <c r="H24" s="27" t="s">
        <v>998</v>
      </c>
      <c r="I24" s="18"/>
      <c r="J24" s="33" t="s">
        <v>1006</v>
      </c>
      <c r="K24" s="4">
        <v>110</v>
      </c>
      <c r="L24" s="4" t="s">
        <v>1000</v>
      </c>
      <c r="M24" s="4"/>
      <c r="N24" s="4" t="s">
        <v>56</v>
      </c>
    </row>
    <row r="25" spans="1:14" s="1" customFormat="1" ht="12">
      <c r="A25" s="31" t="s">
        <v>1014</v>
      </c>
      <c r="B25" s="4" t="s">
        <v>16</v>
      </c>
      <c r="C25" s="18" t="s">
        <v>37</v>
      </c>
      <c r="D25" s="7"/>
      <c r="E25" s="7"/>
      <c r="F25" s="4">
        <v>289.8</v>
      </c>
      <c r="G25" s="18" t="s">
        <v>997</v>
      </c>
      <c r="H25" s="27" t="s">
        <v>998</v>
      </c>
      <c r="I25" s="18"/>
      <c r="J25" s="33" t="s">
        <v>1006</v>
      </c>
      <c r="K25" s="4">
        <v>1030</v>
      </c>
      <c r="L25" s="4" t="s">
        <v>1000</v>
      </c>
      <c r="M25" s="4"/>
      <c r="N25" s="4" t="s">
        <v>56</v>
      </c>
    </row>
    <row r="26" spans="1:14" s="1" customFormat="1" ht="12">
      <c r="A26" s="31" t="s">
        <v>1015</v>
      </c>
      <c r="B26" s="4" t="s">
        <v>16</v>
      </c>
      <c r="C26" s="18" t="s">
        <v>37</v>
      </c>
      <c r="D26" s="7"/>
      <c r="E26" s="7"/>
      <c r="F26" s="4">
        <v>1031.4000000000001</v>
      </c>
      <c r="G26" s="18" t="s">
        <v>997</v>
      </c>
      <c r="H26" s="27" t="s">
        <v>998</v>
      </c>
      <c r="I26" s="18"/>
      <c r="J26" s="33" t="s">
        <v>1006</v>
      </c>
      <c r="K26" s="4">
        <v>1030</v>
      </c>
      <c r="L26" s="4" t="s">
        <v>1000</v>
      </c>
      <c r="M26" s="4"/>
      <c r="N26" s="4" t="s">
        <v>56</v>
      </c>
    </row>
    <row r="27" spans="1:14" s="1" customFormat="1" ht="12">
      <c r="A27" s="31" t="s">
        <v>1016</v>
      </c>
      <c r="B27" s="4" t="s">
        <v>16</v>
      </c>
      <c r="C27" s="18" t="s">
        <v>37</v>
      </c>
      <c r="D27" s="7"/>
      <c r="E27" s="7"/>
      <c r="F27" s="4">
        <v>84</v>
      </c>
      <c r="G27" s="18" t="s">
        <v>997</v>
      </c>
      <c r="H27" s="27" t="s">
        <v>998</v>
      </c>
      <c r="I27" s="18"/>
      <c r="J27" s="33" t="s">
        <v>1006</v>
      </c>
      <c r="K27" s="4">
        <v>160</v>
      </c>
      <c r="L27" s="4" t="s">
        <v>1000</v>
      </c>
      <c r="M27" s="4"/>
      <c r="N27" s="4" t="s">
        <v>56</v>
      </c>
    </row>
    <row r="28" spans="1:14" s="1" customFormat="1" ht="12">
      <c r="A28" s="31" t="s">
        <v>1017</v>
      </c>
      <c r="B28" s="4" t="s">
        <v>16</v>
      </c>
      <c r="C28" s="18" t="s">
        <v>37</v>
      </c>
      <c r="D28" s="7"/>
      <c r="E28" s="7"/>
      <c r="F28" s="4">
        <v>111.5</v>
      </c>
      <c r="G28" s="18" t="s">
        <v>997</v>
      </c>
      <c r="H28" s="27" t="s">
        <v>998</v>
      </c>
      <c r="I28" s="18"/>
      <c r="J28" s="33" t="s">
        <v>1006</v>
      </c>
      <c r="K28" s="4">
        <v>160</v>
      </c>
      <c r="L28" s="4" t="s">
        <v>1000</v>
      </c>
      <c r="M28" s="4"/>
      <c r="N28" s="4" t="s">
        <v>56</v>
      </c>
    </row>
    <row r="29" spans="1:14" s="1" customFormat="1" ht="12">
      <c r="A29" s="31" t="s">
        <v>1018</v>
      </c>
      <c r="B29" s="4" t="s">
        <v>16</v>
      </c>
      <c r="C29" s="18" t="s">
        <v>37</v>
      </c>
      <c r="D29" s="7"/>
      <c r="E29" s="7"/>
      <c r="F29" s="4">
        <v>84</v>
      </c>
      <c r="G29" s="18" t="s">
        <v>997</v>
      </c>
      <c r="H29" s="27" t="s">
        <v>998</v>
      </c>
      <c r="I29" s="18"/>
      <c r="J29" s="33" t="s">
        <v>1006</v>
      </c>
      <c r="K29" s="4">
        <v>160</v>
      </c>
      <c r="L29" s="4" t="s">
        <v>1000</v>
      </c>
      <c r="M29" s="4"/>
      <c r="N29" s="4" t="s">
        <v>56</v>
      </c>
    </row>
    <row r="30" spans="1:14" s="1" customFormat="1" ht="12">
      <c r="A30" s="31" t="s">
        <v>1019</v>
      </c>
      <c r="B30" s="4" t="s">
        <v>16</v>
      </c>
      <c r="C30" s="18" t="s">
        <v>37</v>
      </c>
      <c r="D30" s="7"/>
      <c r="E30" s="7"/>
      <c r="F30" s="4">
        <v>111.5</v>
      </c>
      <c r="G30" s="18" t="s">
        <v>997</v>
      </c>
      <c r="H30" s="27" t="s">
        <v>998</v>
      </c>
      <c r="I30" s="18"/>
      <c r="J30" s="33" t="s">
        <v>1006</v>
      </c>
      <c r="K30" s="4">
        <v>160</v>
      </c>
      <c r="L30" s="4" t="s">
        <v>1000</v>
      </c>
      <c r="M30" s="4"/>
      <c r="N30" s="4" t="s">
        <v>56</v>
      </c>
    </row>
    <row r="31" spans="1:14" s="1" customFormat="1" ht="12">
      <c r="A31" s="31" t="s">
        <v>1020</v>
      </c>
      <c r="B31" s="4" t="s">
        <v>16</v>
      </c>
      <c r="C31" s="18" t="s">
        <v>37</v>
      </c>
      <c r="D31" s="7"/>
      <c r="E31" s="7"/>
      <c r="F31" s="4">
        <v>3422</v>
      </c>
      <c r="G31" s="18" t="s">
        <v>997</v>
      </c>
      <c r="H31" s="27" t="s">
        <v>998</v>
      </c>
      <c r="I31" s="18"/>
      <c r="J31" s="33" t="s">
        <v>1006</v>
      </c>
      <c r="K31" s="4">
        <v>13090</v>
      </c>
      <c r="L31" s="4" t="s">
        <v>1000</v>
      </c>
      <c r="M31" s="4"/>
      <c r="N31" s="4" t="s">
        <v>56</v>
      </c>
    </row>
    <row r="32" spans="1:14" s="1" customFormat="1" ht="12">
      <c r="A32" s="31" t="s">
        <v>1021</v>
      </c>
      <c r="B32" s="4" t="s">
        <v>16</v>
      </c>
      <c r="C32" s="18" t="s">
        <v>37</v>
      </c>
      <c r="D32" s="7"/>
      <c r="E32" s="7"/>
      <c r="F32" s="4">
        <v>18270</v>
      </c>
      <c r="G32" s="18" t="s">
        <v>997</v>
      </c>
      <c r="H32" s="27" t="s">
        <v>998</v>
      </c>
      <c r="I32" s="18"/>
      <c r="J32" s="33" t="s">
        <v>1006</v>
      </c>
      <c r="K32" s="4">
        <v>13090</v>
      </c>
      <c r="L32" s="4" t="s">
        <v>1000</v>
      </c>
      <c r="M32" s="4"/>
      <c r="N32" s="4" t="s">
        <v>56</v>
      </c>
    </row>
    <row r="33" spans="1:14">
      <c r="A33" s="31" t="s">
        <v>1022</v>
      </c>
      <c r="B33" s="19" t="s">
        <v>74</v>
      </c>
      <c r="C33" s="8" t="s">
        <v>37</v>
      </c>
      <c r="D33" s="7"/>
      <c r="E33" s="7"/>
      <c r="F33" s="8" t="s">
        <v>1023</v>
      </c>
      <c r="G33" s="18" t="s">
        <v>1024</v>
      </c>
      <c r="H33" s="18"/>
      <c r="I33" s="18"/>
      <c r="J33" s="33"/>
      <c r="K33" s="22"/>
      <c r="L33" s="4" t="s">
        <v>1000</v>
      </c>
      <c r="M33" s="4"/>
      <c r="N33" s="4" t="s">
        <v>56</v>
      </c>
    </row>
    <row r="34" spans="1:14">
      <c r="A34" s="31" t="s">
        <v>1025</v>
      </c>
      <c r="B34" s="19" t="s">
        <v>74</v>
      </c>
      <c r="C34" s="8" t="s">
        <v>37</v>
      </c>
      <c r="D34" s="7"/>
      <c r="E34" s="7"/>
      <c r="F34" s="27" t="s">
        <v>1026</v>
      </c>
      <c r="G34" s="18" t="s">
        <v>454</v>
      </c>
      <c r="H34" s="27"/>
      <c r="I34" s="4"/>
      <c r="J34" s="33" t="s">
        <v>1027</v>
      </c>
      <c r="K34" s="3"/>
      <c r="L34" s="4" t="s">
        <v>1000</v>
      </c>
      <c r="M34" s="4"/>
      <c r="N34" s="4" t="s">
        <v>56</v>
      </c>
    </row>
    <row r="35" spans="1:14" s="1" customFormat="1" ht="12">
      <c r="A35" s="31" t="s">
        <v>1028</v>
      </c>
      <c r="B35" s="4" t="s">
        <v>16</v>
      </c>
      <c r="C35" s="18" t="s">
        <v>37</v>
      </c>
      <c r="D35" s="7"/>
      <c r="E35" s="7"/>
      <c r="F35" s="4">
        <v>105.6</v>
      </c>
      <c r="G35" s="18" t="s">
        <v>997</v>
      </c>
      <c r="H35" s="27" t="s">
        <v>998</v>
      </c>
      <c r="I35" s="18"/>
      <c r="J35" s="33" t="s">
        <v>1006</v>
      </c>
      <c r="K35" s="4">
        <v>190</v>
      </c>
      <c r="L35" s="4" t="s">
        <v>1000</v>
      </c>
      <c r="M35" s="4"/>
      <c r="N35" s="4" t="s">
        <v>56</v>
      </c>
    </row>
    <row r="36" spans="1:14" s="1" customFormat="1" ht="12">
      <c r="A36" s="31" t="s">
        <v>1029</v>
      </c>
      <c r="B36" s="4" t="s">
        <v>16</v>
      </c>
      <c r="C36" s="18" t="s">
        <v>37</v>
      </c>
      <c r="D36" s="7"/>
      <c r="E36" s="7"/>
      <c r="F36" s="4">
        <v>150.47999999999999</v>
      </c>
      <c r="G36" s="18" t="s">
        <v>997</v>
      </c>
      <c r="H36" s="27" t="s">
        <v>998</v>
      </c>
      <c r="I36" s="18"/>
      <c r="J36" s="33" t="s">
        <v>1006</v>
      </c>
      <c r="K36" s="4">
        <v>190</v>
      </c>
      <c r="L36" s="4" t="s">
        <v>1000</v>
      </c>
      <c r="M36" s="4"/>
      <c r="N36" s="4" t="s">
        <v>56</v>
      </c>
    </row>
    <row r="37" spans="1:14" s="1" customFormat="1" ht="12">
      <c r="A37" s="31" t="s">
        <v>1030</v>
      </c>
      <c r="B37" s="4" t="s">
        <v>16</v>
      </c>
      <c r="C37" s="18" t="s">
        <v>37</v>
      </c>
      <c r="D37" s="7"/>
      <c r="E37" s="7"/>
      <c r="F37" s="4">
        <v>1260.5999999999999</v>
      </c>
      <c r="G37" s="18" t="s">
        <v>997</v>
      </c>
      <c r="H37" s="27" t="s">
        <v>998</v>
      </c>
      <c r="I37" s="18"/>
      <c r="J37" s="33" t="s">
        <v>1006</v>
      </c>
      <c r="K37" s="4">
        <v>1550</v>
      </c>
      <c r="L37" s="4" t="s">
        <v>1000</v>
      </c>
      <c r="M37" s="4"/>
      <c r="N37" s="4" t="s">
        <v>56</v>
      </c>
    </row>
    <row r="38" spans="1:14" s="1" customFormat="1" ht="12">
      <c r="A38" s="31" t="s">
        <v>1031</v>
      </c>
      <c r="B38" s="4" t="s">
        <v>16</v>
      </c>
      <c r="C38" s="18" t="s">
        <v>37</v>
      </c>
      <c r="D38" s="7"/>
      <c r="E38" s="7"/>
      <c r="F38" s="4">
        <v>960.3</v>
      </c>
      <c r="G38" s="18" t="s">
        <v>997</v>
      </c>
      <c r="H38" s="27" t="s">
        <v>998</v>
      </c>
      <c r="I38" s="18"/>
      <c r="J38" s="33" t="s">
        <v>1006</v>
      </c>
      <c r="K38" s="4">
        <v>1550</v>
      </c>
      <c r="L38" s="4" t="s">
        <v>1000</v>
      </c>
      <c r="M38" s="4"/>
      <c r="N38" s="4" t="s">
        <v>56</v>
      </c>
    </row>
    <row r="39" spans="1:14" s="1" customFormat="1" ht="12">
      <c r="A39" s="31" t="s">
        <v>1032</v>
      </c>
      <c r="B39" s="4" t="s">
        <v>16</v>
      </c>
      <c r="C39" s="18" t="s">
        <v>37</v>
      </c>
      <c r="D39" s="7"/>
      <c r="E39" s="7"/>
      <c r="F39" s="4">
        <v>31.05</v>
      </c>
      <c r="G39" s="18" t="s">
        <v>997</v>
      </c>
      <c r="H39" s="27" t="s">
        <v>998</v>
      </c>
      <c r="I39" s="18"/>
      <c r="J39" s="33" t="s">
        <v>1006</v>
      </c>
      <c r="K39" s="4">
        <v>100</v>
      </c>
      <c r="L39" s="4" t="s">
        <v>1000</v>
      </c>
      <c r="M39" s="4"/>
      <c r="N39" s="4" t="s">
        <v>56</v>
      </c>
    </row>
    <row r="40" spans="1:14" s="1" customFormat="1" ht="12">
      <c r="A40" s="31" t="s">
        <v>1033</v>
      </c>
      <c r="B40" s="4" t="s">
        <v>16</v>
      </c>
      <c r="C40" s="18" t="s">
        <v>37</v>
      </c>
      <c r="D40" s="7"/>
      <c r="E40" s="7"/>
      <c r="F40" s="4">
        <v>86.85</v>
      </c>
      <c r="G40" s="18" t="s">
        <v>997</v>
      </c>
      <c r="H40" s="27" t="s">
        <v>998</v>
      </c>
      <c r="I40" s="18"/>
      <c r="J40" s="33" t="s">
        <v>1006</v>
      </c>
      <c r="K40" s="4">
        <v>100</v>
      </c>
      <c r="L40" s="4" t="s">
        <v>1000</v>
      </c>
      <c r="M40" s="4"/>
      <c r="N40" s="4" t="s">
        <v>56</v>
      </c>
    </row>
    <row r="41" spans="1:14">
      <c r="A41" s="29" t="s">
        <v>1034</v>
      </c>
      <c r="B41" s="2" t="s">
        <v>1</v>
      </c>
      <c r="C41" s="12" t="s">
        <v>24</v>
      </c>
      <c r="D41" s="12" t="s">
        <v>25</v>
      </c>
      <c r="E41" s="12" t="s">
        <v>26</v>
      </c>
      <c r="F41" s="12" t="s">
        <v>109</v>
      </c>
      <c r="G41" s="30" t="s">
        <v>110</v>
      </c>
      <c r="H41" s="30" t="s">
        <v>111</v>
      </c>
      <c r="I41" s="2" t="s">
        <v>29</v>
      </c>
      <c r="J41" s="2" t="s">
        <v>30</v>
      </c>
      <c r="K41" s="30" t="s">
        <v>31</v>
      </c>
      <c r="L41" s="12" t="s">
        <v>32</v>
      </c>
      <c r="M41" s="12" t="s">
        <v>33</v>
      </c>
      <c r="N41" s="12" t="s">
        <v>34</v>
      </c>
    </row>
    <row r="42" spans="1:14" ht="24.75">
      <c r="A42" s="31" t="s">
        <v>1035</v>
      </c>
      <c r="B42" s="19" t="s">
        <v>74</v>
      </c>
      <c r="C42" s="8" t="s">
        <v>37</v>
      </c>
      <c r="D42" s="7"/>
      <c r="E42" s="7"/>
      <c r="F42" s="19" t="s">
        <v>1036</v>
      </c>
      <c r="G42" s="19" t="s">
        <v>127</v>
      </c>
      <c r="H42" s="19"/>
      <c r="I42" s="19"/>
      <c r="J42" s="106" t="s">
        <v>1037</v>
      </c>
      <c r="K42" s="7"/>
      <c r="L42" s="4" t="s">
        <v>1038</v>
      </c>
      <c r="M42" s="4"/>
      <c r="N42" s="4" t="s">
        <v>56</v>
      </c>
    </row>
    <row r="43" spans="1:14">
      <c r="A43" s="31" t="s">
        <v>1039</v>
      </c>
      <c r="B43" s="19" t="s">
        <v>74</v>
      </c>
      <c r="C43" s="8" t="s">
        <v>37</v>
      </c>
      <c r="D43" s="7"/>
      <c r="E43" s="7"/>
      <c r="F43" s="8">
        <v>0</v>
      </c>
      <c r="G43" s="19"/>
      <c r="H43" s="8"/>
      <c r="I43" s="8"/>
      <c r="J43" s="8"/>
      <c r="K43" s="35" t="s">
        <v>976</v>
      </c>
      <c r="L43" s="4" t="s">
        <v>1038</v>
      </c>
      <c r="M43" s="4"/>
      <c r="N43" s="4" t="s">
        <v>56</v>
      </c>
    </row>
    <row r="44" spans="1:14">
      <c r="A44" s="31" t="s">
        <v>1040</v>
      </c>
      <c r="B44" s="19" t="s">
        <v>74</v>
      </c>
      <c r="C44" s="8" t="s">
        <v>37</v>
      </c>
      <c r="D44" s="7"/>
      <c r="E44" s="7"/>
      <c r="F44" s="18">
        <v>25</v>
      </c>
      <c r="G44" s="19" t="s">
        <v>1041</v>
      </c>
      <c r="H44" s="18" t="s">
        <v>1042</v>
      </c>
      <c r="I44" s="18"/>
      <c r="J44" s="20"/>
      <c r="K44" s="15" t="s">
        <v>978</v>
      </c>
      <c r="L44" s="4" t="s">
        <v>1038</v>
      </c>
      <c r="M44" s="4"/>
      <c r="N44" s="4" t="s">
        <v>56</v>
      </c>
    </row>
    <row r="45" spans="1:14">
      <c r="A45" s="31" t="s">
        <v>1043</v>
      </c>
      <c r="B45" s="19" t="s">
        <v>74</v>
      </c>
      <c r="C45" s="8" t="s">
        <v>37</v>
      </c>
      <c r="D45" s="7"/>
      <c r="E45" s="7"/>
      <c r="F45" s="18">
        <v>1.2</v>
      </c>
      <c r="G45" s="19" t="s">
        <v>1041</v>
      </c>
      <c r="H45" s="18" t="s">
        <v>1042</v>
      </c>
      <c r="I45" s="18"/>
      <c r="J45" s="20"/>
      <c r="K45" s="8" t="s">
        <v>984</v>
      </c>
      <c r="L45" s="4" t="s">
        <v>1038</v>
      </c>
      <c r="M45" s="4"/>
      <c r="N45" s="4" t="s">
        <v>56</v>
      </c>
    </row>
    <row r="46" spans="1:14" ht="24">
      <c r="A46" s="31" t="s">
        <v>1044</v>
      </c>
      <c r="B46" s="107" t="s">
        <v>74</v>
      </c>
      <c r="C46" s="108" t="s">
        <v>37</v>
      </c>
      <c r="D46" s="107"/>
      <c r="E46" s="107"/>
      <c r="F46" s="108" t="s">
        <v>1045</v>
      </c>
      <c r="G46" s="107"/>
      <c r="H46" s="108"/>
      <c r="I46" s="108"/>
      <c r="J46" s="108" t="s">
        <v>1046</v>
      </c>
      <c r="K46" s="8"/>
      <c r="L46" s="4" t="s">
        <v>1038</v>
      </c>
      <c r="M46" s="4"/>
      <c r="N46" s="4" t="s">
        <v>56</v>
      </c>
    </row>
    <row r="47" spans="1:14">
      <c r="A47" s="31" t="s">
        <v>1047</v>
      </c>
      <c r="B47" s="19" t="s">
        <v>74</v>
      </c>
      <c r="C47" s="8" t="s">
        <v>37</v>
      </c>
      <c r="D47" s="7"/>
      <c r="E47" s="7"/>
      <c r="F47" s="21">
        <v>116</v>
      </c>
      <c r="G47" s="19" t="s">
        <v>1041</v>
      </c>
      <c r="H47" s="18" t="s">
        <v>1042</v>
      </c>
      <c r="I47" s="18"/>
      <c r="J47" s="33"/>
      <c r="K47" s="7"/>
      <c r="L47" s="4" t="s">
        <v>1038</v>
      </c>
      <c r="M47" s="4"/>
      <c r="N47" s="4" t="s">
        <v>56</v>
      </c>
    </row>
    <row r="48" spans="1:14" ht="36.75">
      <c r="A48" s="31" t="s">
        <v>1048</v>
      </c>
      <c r="B48" s="107"/>
      <c r="C48" s="108"/>
      <c r="D48" s="107"/>
      <c r="E48" s="107"/>
      <c r="F48" s="107"/>
      <c r="G48" s="107"/>
      <c r="H48" s="107"/>
      <c r="I48" s="108"/>
      <c r="J48" s="109" t="s">
        <v>1049</v>
      </c>
      <c r="K48" s="7"/>
      <c r="L48" s="4" t="s">
        <v>1038</v>
      </c>
      <c r="M48" s="4"/>
      <c r="N48" s="4" t="s">
        <v>56</v>
      </c>
    </row>
    <row r="49" spans="1:14" ht="72.75">
      <c r="A49" s="31" t="s">
        <v>1050</v>
      </c>
      <c r="B49" s="18" t="s">
        <v>1051</v>
      </c>
      <c r="C49" s="8" t="s">
        <v>37</v>
      </c>
      <c r="D49" s="7"/>
      <c r="E49" s="7"/>
      <c r="F49" s="8" t="s">
        <v>1052</v>
      </c>
      <c r="G49" s="18" t="s">
        <v>1053</v>
      </c>
      <c r="H49" s="18" t="s">
        <v>1054</v>
      </c>
      <c r="I49" s="18"/>
      <c r="J49" s="106" t="s">
        <v>1055</v>
      </c>
      <c r="K49" s="3"/>
      <c r="L49" s="4" t="s">
        <v>1038</v>
      </c>
      <c r="M49" s="4"/>
      <c r="N49" s="4" t="s">
        <v>56</v>
      </c>
    </row>
    <row r="50" spans="1:14">
      <c r="A50" s="31" t="s">
        <v>1056</v>
      </c>
      <c r="B50" s="19" t="s">
        <v>74</v>
      </c>
      <c r="C50" s="8" t="s">
        <v>37</v>
      </c>
      <c r="D50" s="7"/>
      <c r="E50" s="7"/>
      <c r="F50" s="8">
        <v>5.9</v>
      </c>
      <c r="G50" s="18" t="s">
        <v>1041</v>
      </c>
      <c r="H50" s="18" t="s">
        <v>1042</v>
      </c>
      <c r="I50" s="18"/>
      <c r="J50" s="33"/>
      <c r="K50" s="22"/>
      <c r="L50" s="4" t="s">
        <v>1038</v>
      </c>
      <c r="M50" s="4"/>
      <c r="N50" s="4" t="s">
        <v>56</v>
      </c>
    </row>
    <row r="51" spans="1:14">
      <c r="A51" s="31" t="s">
        <v>1057</v>
      </c>
      <c r="B51" s="19" t="s">
        <v>74</v>
      </c>
      <c r="C51" s="8" t="s">
        <v>37</v>
      </c>
      <c r="D51" s="7"/>
      <c r="E51" s="7"/>
      <c r="F51" s="27">
        <v>0</v>
      </c>
      <c r="G51" s="18"/>
      <c r="H51" s="27"/>
      <c r="I51" s="27"/>
      <c r="J51" s="33" t="s">
        <v>1058</v>
      </c>
      <c r="K51" s="3"/>
      <c r="L51" s="4" t="s">
        <v>1038</v>
      </c>
      <c r="M51" s="4"/>
      <c r="N51" s="4" t="s">
        <v>56</v>
      </c>
    </row>
    <row r="52" spans="1:14" ht="24.75">
      <c r="A52" s="31" t="s">
        <v>1059</v>
      </c>
      <c r="B52" s="27" t="s">
        <v>1051</v>
      </c>
      <c r="C52" s="8" t="s">
        <v>37</v>
      </c>
      <c r="D52" s="7"/>
      <c r="E52" s="7"/>
      <c r="F52" s="27" t="s">
        <v>1060</v>
      </c>
      <c r="G52" s="18" t="s">
        <v>1061</v>
      </c>
      <c r="H52" s="27" t="s">
        <v>1062</v>
      </c>
      <c r="I52" s="4"/>
      <c r="J52" s="106" t="s">
        <v>1037</v>
      </c>
      <c r="K52" s="3"/>
      <c r="L52" s="4" t="s">
        <v>1038</v>
      </c>
      <c r="M52" s="4"/>
      <c r="N52" s="4" t="s">
        <v>56</v>
      </c>
    </row>
    <row r="53" spans="1:14" ht="48.75">
      <c r="A53" s="31" t="s">
        <v>1063</v>
      </c>
      <c r="B53" s="19" t="s">
        <v>74</v>
      </c>
      <c r="C53" s="8" t="s">
        <v>37</v>
      </c>
      <c r="D53" s="7"/>
      <c r="E53" s="7"/>
      <c r="F53" s="27" t="s">
        <v>1064</v>
      </c>
      <c r="G53" s="18" t="s">
        <v>1065</v>
      </c>
      <c r="H53" s="27" t="s">
        <v>1066</v>
      </c>
      <c r="I53" s="4"/>
      <c r="J53" s="33" t="s">
        <v>1067</v>
      </c>
      <c r="K53" s="3"/>
      <c r="L53" s="4" t="s">
        <v>1038</v>
      </c>
      <c r="M53" s="4"/>
      <c r="N53" s="4" t="s">
        <v>56</v>
      </c>
    </row>
    <row r="54" spans="1:14" ht="24">
      <c r="A54" s="31" t="s">
        <v>1068</v>
      </c>
      <c r="B54" s="107"/>
      <c r="C54" s="108"/>
      <c r="D54" s="107"/>
      <c r="E54" s="107"/>
      <c r="F54" s="108"/>
      <c r="G54" s="108"/>
      <c r="H54" s="108"/>
      <c r="I54" s="108"/>
      <c r="J54" s="107" t="s">
        <v>1069</v>
      </c>
      <c r="K54" s="3"/>
      <c r="L54" s="4" t="s">
        <v>1038</v>
      </c>
      <c r="M54" s="4"/>
      <c r="N54" s="4" t="s">
        <v>56</v>
      </c>
    </row>
    <row r="55" spans="1:14">
      <c r="A55" s="31" t="s">
        <v>1070</v>
      </c>
      <c r="B55" s="19" t="s">
        <v>1051</v>
      </c>
      <c r="C55" s="8" t="s">
        <v>37</v>
      </c>
      <c r="D55" s="7"/>
      <c r="E55" s="7"/>
      <c r="F55" s="27" t="s">
        <v>1071</v>
      </c>
      <c r="G55" s="18" t="s">
        <v>1065</v>
      </c>
      <c r="H55" s="27" t="s">
        <v>1072</v>
      </c>
      <c r="I55" s="8"/>
      <c r="J55" s="27"/>
      <c r="K55" s="3"/>
      <c r="L55" s="4" t="s">
        <v>1038</v>
      </c>
      <c r="M55" s="4"/>
      <c r="N55" s="4" t="s">
        <v>56</v>
      </c>
    </row>
    <row r="56" spans="1:14" ht="24">
      <c r="A56" s="31" t="s">
        <v>1073</v>
      </c>
      <c r="B56" s="19" t="s">
        <v>74</v>
      </c>
      <c r="C56" s="8" t="s">
        <v>37</v>
      </c>
      <c r="D56" s="7"/>
      <c r="E56" s="7"/>
      <c r="F56" s="8" t="s">
        <v>1074</v>
      </c>
      <c r="G56" s="18"/>
      <c r="H56" s="8"/>
      <c r="I56" s="8"/>
      <c r="J56" s="108" t="s">
        <v>1046</v>
      </c>
      <c r="K56" s="3"/>
      <c r="L56" s="4" t="s">
        <v>1038</v>
      </c>
      <c r="M56" s="4"/>
      <c r="N56" s="4" t="s">
        <v>56</v>
      </c>
    </row>
    <row r="57" spans="1:14">
      <c r="A57" s="13" t="s">
        <v>1075</v>
      </c>
      <c r="B57" s="19" t="s">
        <v>74</v>
      </c>
      <c r="C57" s="8" t="s">
        <v>37</v>
      </c>
      <c r="D57" s="7"/>
      <c r="E57" s="7"/>
      <c r="F57" s="19">
        <v>4.5</v>
      </c>
      <c r="G57" s="19" t="s">
        <v>1041</v>
      </c>
      <c r="H57" s="19" t="s">
        <v>1042</v>
      </c>
      <c r="I57" s="27"/>
      <c r="J57" s="33"/>
      <c r="K57" s="3"/>
      <c r="L57" s="4" t="s">
        <v>1038</v>
      </c>
      <c r="M57" s="4"/>
      <c r="N57" s="4" t="s">
        <v>56</v>
      </c>
    </row>
    <row r="58" spans="1:14">
      <c r="A58" s="31" t="s">
        <v>1076</v>
      </c>
      <c r="B58" s="19" t="s">
        <v>74</v>
      </c>
      <c r="C58" s="8" t="s">
        <v>37</v>
      </c>
      <c r="D58" s="7"/>
      <c r="E58" s="7"/>
      <c r="F58" s="27">
        <v>145</v>
      </c>
      <c r="G58" s="18" t="s">
        <v>1041</v>
      </c>
      <c r="H58" s="27" t="s">
        <v>1042</v>
      </c>
      <c r="I58" s="27"/>
      <c r="J58" s="33"/>
      <c r="K58" s="3"/>
      <c r="L58" s="4" t="s">
        <v>1038</v>
      </c>
      <c r="M58" s="4"/>
      <c r="N58" s="4" t="s">
        <v>56</v>
      </c>
    </row>
    <row r="59" spans="1:14">
      <c r="A59" s="31" t="s">
        <v>1077</v>
      </c>
      <c r="B59" s="36" t="s">
        <v>74</v>
      </c>
      <c r="C59" s="35" t="s">
        <v>37</v>
      </c>
      <c r="D59" s="36"/>
      <c r="E59" s="36"/>
      <c r="F59" s="36"/>
      <c r="G59" s="36"/>
      <c r="H59" s="36"/>
      <c r="I59" s="110"/>
      <c r="J59" s="106" t="s">
        <v>1078</v>
      </c>
      <c r="K59" s="3"/>
      <c r="L59" s="4" t="s">
        <v>1038</v>
      </c>
      <c r="M59" s="4"/>
      <c r="N59" s="4" t="s">
        <v>56</v>
      </c>
    </row>
    <row r="60" spans="1:14" ht="36">
      <c r="A60" s="31" t="s">
        <v>1079</v>
      </c>
      <c r="B60" s="27" t="s">
        <v>51</v>
      </c>
      <c r="C60" s="8" t="s">
        <v>37</v>
      </c>
      <c r="D60" s="7"/>
      <c r="E60" s="7"/>
      <c r="F60" s="27" t="s">
        <v>177</v>
      </c>
      <c r="G60" s="27" t="s">
        <v>178</v>
      </c>
      <c r="H60" s="27"/>
      <c r="I60" s="111"/>
      <c r="J60" s="46" t="s">
        <v>1080</v>
      </c>
      <c r="K60" s="3"/>
      <c r="L60" s="4" t="s">
        <v>1038</v>
      </c>
      <c r="M60" s="4"/>
      <c r="N60" s="4" t="s">
        <v>56</v>
      </c>
    </row>
    <row r="61" spans="1:14" ht="24.75">
      <c r="A61" s="31" t="s">
        <v>1081</v>
      </c>
      <c r="B61" s="19" t="s">
        <v>74</v>
      </c>
      <c r="C61" s="8" t="s">
        <v>37</v>
      </c>
      <c r="D61" s="7"/>
      <c r="E61" s="7"/>
      <c r="F61" s="19" t="s">
        <v>1036</v>
      </c>
      <c r="G61" s="19"/>
      <c r="H61" s="19"/>
      <c r="I61" s="19"/>
      <c r="J61" s="106" t="s">
        <v>1037</v>
      </c>
      <c r="K61" s="3"/>
      <c r="L61" s="4" t="s">
        <v>1038</v>
      </c>
      <c r="M61" s="4"/>
      <c r="N61" s="4" t="s">
        <v>56</v>
      </c>
    </row>
    <row r="62" spans="1:14">
      <c r="A62" s="31" t="s">
        <v>1082</v>
      </c>
      <c r="B62" s="19" t="s">
        <v>74</v>
      </c>
      <c r="C62" s="8" t="s">
        <v>37</v>
      </c>
      <c r="D62" s="7"/>
      <c r="E62" s="7"/>
      <c r="F62" s="8">
        <v>0</v>
      </c>
      <c r="G62" s="19"/>
      <c r="H62" s="8"/>
      <c r="I62" s="8"/>
      <c r="J62" s="35" t="s">
        <v>1083</v>
      </c>
      <c r="K62" s="3"/>
      <c r="L62" s="4" t="s">
        <v>1038</v>
      </c>
      <c r="M62" s="4"/>
      <c r="N62" s="4" t="s">
        <v>56</v>
      </c>
    </row>
    <row r="63" spans="1:14">
      <c r="A63" s="31" t="s">
        <v>1084</v>
      </c>
      <c r="B63" s="19" t="s">
        <v>74</v>
      </c>
      <c r="C63" s="8" t="s">
        <v>37</v>
      </c>
      <c r="D63" s="7"/>
      <c r="E63" s="7"/>
      <c r="F63" s="18">
        <v>16</v>
      </c>
      <c r="G63" s="19" t="s">
        <v>1041</v>
      </c>
      <c r="H63" s="18" t="s">
        <v>1042</v>
      </c>
      <c r="I63" s="18"/>
      <c r="J63" s="20"/>
      <c r="K63" s="3"/>
      <c r="L63" s="4" t="s">
        <v>1038</v>
      </c>
      <c r="M63" s="4"/>
      <c r="N63" s="4" t="s">
        <v>56</v>
      </c>
    </row>
    <row r="64" spans="1:14">
      <c r="A64" s="31" t="s">
        <v>1085</v>
      </c>
      <c r="B64" s="19" t="s">
        <v>74</v>
      </c>
      <c r="C64" s="8" t="s">
        <v>37</v>
      </c>
      <c r="D64" s="7"/>
      <c r="E64" s="7"/>
      <c r="F64" s="18">
        <v>1E-4</v>
      </c>
      <c r="G64" s="19" t="s">
        <v>1041</v>
      </c>
      <c r="H64" s="18" t="s">
        <v>1042</v>
      </c>
      <c r="I64" s="18"/>
      <c r="J64" s="20"/>
      <c r="K64" s="3"/>
      <c r="L64" s="4" t="s">
        <v>1038</v>
      </c>
      <c r="M64" s="4"/>
      <c r="N64" s="4" t="s">
        <v>56</v>
      </c>
    </row>
    <row r="65" spans="1:14" ht="24">
      <c r="A65" s="31" t="s">
        <v>1086</v>
      </c>
      <c r="B65" s="107" t="s">
        <v>74</v>
      </c>
      <c r="C65" s="108" t="s">
        <v>37</v>
      </c>
      <c r="D65" s="107"/>
      <c r="E65" s="107"/>
      <c r="F65" s="108" t="s">
        <v>1045</v>
      </c>
      <c r="G65" s="107"/>
      <c r="H65" s="108"/>
      <c r="I65" s="108"/>
      <c r="J65" s="108" t="s">
        <v>1046</v>
      </c>
      <c r="K65" s="3"/>
      <c r="L65" s="4" t="s">
        <v>1038</v>
      </c>
      <c r="M65" s="4"/>
      <c r="N65" s="4" t="s">
        <v>56</v>
      </c>
    </row>
    <row r="66" spans="1:14">
      <c r="A66" s="31" t="s">
        <v>1087</v>
      </c>
      <c r="B66" s="19" t="s">
        <v>74</v>
      </c>
      <c r="C66" s="8" t="s">
        <v>37</v>
      </c>
      <c r="D66" s="7"/>
      <c r="E66" s="7"/>
      <c r="F66" s="21">
        <v>20</v>
      </c>
      <c r="G66" s="19" t="s">
        <v>1041</v>
      </c>
      <c r="H66" s="18" t="s">
        <v>1042</v>
      </c>
      <c r="I66" s="18"/>
      <c r="J66" s="33"/>
      <c r="K66" s="3"/>
      <c r="L66" s="4" t="s">
        <v>1038</v>
      </c>
      <c r="M66" s="4"/>
      <c r="N66" s="4" t="s">
        <v>56</v>
      </c>
    </row>
    <row r="67" spans="1:14" ht="36.75">
      <c r="A67" s="31" t="s">
        <v>1088</v>
      </c>
      <c r="B67" s="19" t="s">
        <v>74</v>
      </c>
      <c r="C67" s="8" t="s">
        <v>37</v>
      </c>
      <c r="D67" s="7"/>
      <c r="E67" s="7"/>
      <c r="F67" s="19"/>
      <c r="G67" s="19"/>
      <c r="H67" s="19"/>
      <c r="I67" s="18"/>
      <c r="J67" s="106" t="s">
        <v>1089</v>
      </c>
      <c r="K67" s="3"/>
      <c r="L67" s="4" t="s">
        <v>1038</v>
      </c>
      <c r="M67" s="4"/>
      <c r="N67" s="4" t="s">
        <v>56</v>
      </c>
    </row>
    <row r="68" spans="1:14" ht="72.75">
      <c r="A68" s="31" t="s">
        <v>1090</v>
      </c>
      <c r="B68" s="18" t="s">
        <v>1051</v>
      </c>
      <c r="C68" s="8" t="s">
        <v>37</v>
      </c>
      <c r="D68" s="7"/>
      <c r="E68" s="7"/>
      <c r="F68" s="8" t="s">
        <v>1052</v>
      </c>
      <c r="G68" s="18" t="s">
        <v>1053</v>
      </c>
      <c r="H68" s="18" t="s">
        <v>1054</v>
      </c>
      <c r="I68" s="18"/>
      <c r="J68" s="106" t="s">
        <v>1055</v>
      </c>
      <c r="K68" s="3"/>
      <c r="L68" s="4" t="s">
        <v>1038</v>
      </c>
      <c r="M68" s="4"/>
      <c r="N68" s="4" t="s">
        <v>56</v>
      </c>
    </row>
    <row r="69" spans="1:14">
      <c r="A69" s="31" t="s">
        <v>1091</v>
      </c>
      <c r="B69" s="19" t="s">
        <v>74</v>
      </c>
      <c r="C69" s="8" t="s">
        <v>37</v>
      </c>
      <c r="D69" s="7"/>
      <c r="E69" s="7"/>
      <c r="F69" s="8">
        <v>0</v>
      </c>
      <c r="G69" s="18" t="s">
        <v>1041</v>
      </c>
      <c r="H69" s="18" t="s">
        <v>1042</v>
      </c>
      <c r="I69" s="18"/>
      <c r="J69" s="33"/>
      <c r="K69" s="22"/>
      <c r="L69" s="4" t="s">
        <v>1038</v>
      </c>
      <c r="M69" s="4"/>
      <c r="N69" s="4" t="s">
        <v>56</v>
      </c>
    </row>
    <row r="70" spans="1:14">
      <c r="A70" s="31" t="s">
        <v>1092</v>
      </c>
      <c r="B70" s="19" t="s">
        <v>74</v>
      </c>
      <c r="C70" s="8" t="s">
        <v>37</v>
      </c>
      <c r="D70" s="7"/>
      <c r="E70" s="7"/>
      <c r="F70" s="27">
        <v>0</v>
      </c>
      <c r="G70" s="18"/>
      <c r="H70" s="27"/>
      <c r="I70" s="27"/>
      <c r="J70" s="33" t="s">
        <v>1058</v>
      </c>
      <c r="K70" s="3"/>
      <c r="L70" s="4" t="s">
        <v>1038</v>
      </c>
      <c r="M70" s="4"/>
      <c r="N70" s="4" t="s">
        <v>56</v>
      </c>
    </row>
    <row r="71" spans="1:14" ht="24.75">
      <c r="A71" s="31" t="s">
        <v>1093</v>
      </c>
      <c r="B71" s="27" t="s">
        <v>1051</v>
      </c>
      <c r="C71" s="8" t="s">
        <v>37</v>
      </c>
      <c r="D71" s="7"/>
      <c r="E71" s="7"/>
      <c r="F71" s="27" t="s">
        <v>1060</v>
      </c>
      <c r="G71" s="18" t="s">
        <v>1061</v>
      </c>
      <c r="H71" s="27" t="s">
        <v>1062</v>
      </c>
      <c r="I71" s="4"/>
      <c r="J71" s="106" t="s">
        <v>1037</v>
      </c>
      <c r="K71" s="3"/>
      <c r="L71" s="4" t="s">
        <v>1038</v>
      </c>
      <c r="M71" s="4"/>
      <c r="N71" s="4" t="s">
        <v>56</v>
      </c>
    </row>
    <row r="72" spans="1:14" ht="48.75">
      <c r="A72" s="31" t="s">
        <v>1094</v>
      </c>
      <c r="B72" s="19" t="s">
        <v>74</v>
      </c>
      <c r="C72" s="8" t="s">
        <v>37</v>
      </c>
      <c r="D72" s="7"/>
      <c r="E72" s="7"/>
      <c r="F72" s="27" t="s">
        <v>1064</v>
      </c>
      <c r="G72" s="18" t="s">
        <v>1065</v>
      </c>
      <c r="H72" s="27" t="s">
        <v>1066</v>
      </c>
      <c r="I72" s="4"/>
      <c r="J72" s="33" t="s">
        <v>1067</v>
      </c>
      <c r="K72" s="3"/>
      <c r="L72" s="4" t="s">
        <v>1038</v>
      </c>
      <c r="M72" s="4"/>
      <c r="N72" s="4" t="s">
        <v>56</v>
      </c>
    </row>
    <row r="73" spans="1:14">
      <c r="A73" s="31" t="s">
        <v>1095</v>
      </c>
      <c r="B73" s="19" t="s">
        <v>74</v>
      </c>
      <c r="C73" s="8" t="s">
        <v>37</v>
      </c>
      <c r="D73" s="7"/>
      <c r="E73" s="7"/>
      <c r="F73" s="8"/>
      <c r="G73" s="18"/>
      <c r="H73" s="8"/>
      <c r="I73" s="8"/>
      <c r="J73" s="27"/>
      <c r="K73" s="3"/>
      <c r="L73" s="4" t="s">
        <v>1038</v>
      </c>
      <c r="M73" s="4"/>
      <c r="N73" s="4" t="s">
        <v>56</v>
      </c>
    </row>
    <row r="74" spans="1:14">
      <c r="A74" s="31" t="s">
        <v>1096</v>
      </c>
      <c r="B74" s="19" t="s">
        <v>1051</v>
      </c>
      <c r="C74" s="8" t="s">
        <v>37</v>
      </c>
      <c r="D74" s="7"/>
      <c r="E74" s="7"/>
      <c r="F74" s="27" t="s">
        <v>1071</v>
      </c>
      <c r="G74" s="18" t="s">
        <v>1065</v>
      </c>
      <c r="H74" s="27" t="s">
        <v>1072</v>
      </c>
      <c r="I74" s="8"/>
      <c r="J74" s="27"/>
      <c r="K74" s="3"/>
      <c r="L74" s="4" t="s">
        <v>1038</v>
      </c>
      <c r="M74" s="4"/>
      <c r="N74" s="4" t="s">
        <v>56</v>
      </c>
    </row>
    <row r="75" spans="1:14" ht="24">
      <c r="A75" s="31" t="s">
        <v>1097</v>
      </c>
      <c r="B75" s="19" t="s">
        <v>74</v>
      </c>
      <c r="C75" s="8" t="s">
        <v>37</v>
      </c>
      <c r="D75" s="7"/>
      <c r="E75" s="7"/>
      <c r="F75" s="8" t="s">
        <v>1074</v>
      </c>
      <c r="G75" s="18"/>
      <c r="H75" s="8"/>
      <c r="I75" s="8"/>
      <c r="J75" s="108" t="s">
        <v>1046</v>
      </c>
      <c r="K75" s="3"/>
      <c r="L75" s="4" t="s">
        <v>1038</v>
      </c>
      <c r="M75" s="4"/>
      <c r="N75" s="4" t="s">
        <v>56</v>
      </c>
    </row>
    <row r="76" spans="1:14">
      <c r="A76" s="13" t="s">
        <v>1098</v>
      </c>
      <c r="B76" s="19" t="s">
        <v>74</v>
      </c>
      <c r="C76" s="8" t="s">
        <v>37</v>
      </c>
      <c r="D76" s="7"/>
      <c r="E76" s="7"/>
      <c r="F76" s="19">
        <v>120</v>
      </c>
      <c r="G76" s="19" t="s">
        <v>1041</v>
      </c>
      <c r="H76" s="19" t="s">
        <v>1042</v>
      </c>
      <c r="I76" s="27"/>
      <c r="J76" s="33"/>
      <c r="K76" s="3"/>
      <c r="L76" s="4" t="s">
        <v>1038</v>
      </c>
      <c r="M76" s="4"/>
      <c r="N76" s="4" t="s">
        <v>56</v>
      </c>
    </row>
    <row r="77" spans="1:14">
      <c r="A77" s="31" t="s">
        <v>1099</v>
      </c>
      <c r="B77" s="19" t="s">
        <v>74</v>
      </c>
      <c r="C77" s="8" t="s">
        <v>37</v>
      </c>
      <c r="D77" s="7"/>
      <c r="E77" s="7"/>
      <c r="F77" s="27">
        <v>15</v>
      </c>
      <c r="G77" s="18" t="s">
        <v>1041</v>
      </c>
      <c r="H77" s="27" t="s">
        <v>1042</v>
      </c>
      <c r="I77" s="27"/>
      <c r="J77" s="33"/>
      <c r="K77" s="3"/>
      <c r="L77" s="4" t="s">
        <v>1038</v>
      </c>
      <c r="M77" s="4"/>
      <c r="N77" s="4" t="s">
        <v>56</v>
      </c>
    </row>
    <row r="78" spans="1:14">
      <c r="A78" s="31" t="s">
        <v>1100</v>
      </c>
      <c r="B78" s="36" t="s">
        <v>74</v>
      </c>
      <c r="C78" s="35" t="s">
        <v>37</v>
      </c>
      <c r="D78" s="36"/>
      <c r="E78" s="36"/>
      <c r="F78" s="36"/>
      <c r="G78" s="36"/>
      <c r="H78" s="36"/>
      <c r="I78" s="106"/>
      <c r="J78" s="106" t="s">
        <v>1078</v>
      </c>
      <c r="K78" s="3"/>
      <c r="L78" s="4" t="s">
        <v>1038</v>
      </c>
      <c r="M78" s="4"/>
      <c r="N78" s="4" t="s">
        <v>56</v>
      </c>
    </row>
    <row r="79" spans="1:14" ht="36">
      <c r="A79" s="31" t="s">
        <v>1101</v>
      </c>
      <c r="B79" s="27" t="s">
        <v>51</v>
      </c>
      <c r="C79" s="8" t="s">
        <v>37</v>
      </c>
      <c r="D79" s="7"/>
      <c r="E79" s="7"/>
      <c r="F79" s="27" t="s">
        <v>177</v>
      </c>
      <c r="G79" s="27" t="s">
        <v>178</v>
      </c>
      <c r="H79" s="27"/>
      <c r="I79" s="20"/>
      <c r="J79" s="46" t="s">
        <v>1080</v>
      </c>
      <c r="K79" s="3"/>
      <c r="L79" s="4" t="s">
        <v>1038</v>
      </c>
      <c r="M79" s="4"/>
      <c r="N79" s="4" t="s">
        <v>56</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77"/>
  <sheetViews>
    <sheetView topLeftCell="A37" zoomScaleNormal="100" workbookViewId="0">
      <pane xSplit="6" topLeftCell="G1" activePane="topRight" state="frozen"/>
      <selection pane="topRight" activeCell="F12" sqref="F12"/>
    </sheetView>
  </sheetViews>
  <sheetFormatPr defaultRowHeight="15"/>
  <cols>
    <col min="1" max="1" width="40.140625" style="1" customWidth="1"/>
    <col min="2" max="2" width="7.140625" style="11" customWidth="1"/>
    <col min="3" max="5" width="16.85546875" style="11" customWidth="1"/>
    <col min="6" max="6" width="15.85546875" style="11" customWidth="1"/>
    <col min="7" max="7" width="33.85546875" style="11" customWidth="1"/>
    <col min="8" max="8" width="21.5703125" style="11" customWidth="1"/>
    <col min="9" max="9" width="48" style="11" customWidth="1"/>
    <col min="10" max="10" width="49.28515625" style="1" customWidth="1"/>
    <col min="11" max="11" width="36" style="1" customWidth="1"/>
    <col min="12" max="13" width="28.85546875" style="11" customWidth="1"/>
    <col min="14" max="14" width="30.42578125" style="11" customWidth="1"/>
    <col min="15" max="1025" width="9.140625" style="1" customWidth="1"/>
  </cols>
  <sheetData>
    <row r="1" spans="1:14" ht="26.25" customHeight="1">
      <c r="A1" s="2" t="s">
        <v>23</v>
      </c>
      <c r="B1" s="12" t="s">
        <v>1</v>
      </c>
      <c r="C1" s="12" t="s">
        <v>24</v>
      </c>
      <c r="D1" s="12" t="s">
        <v>25</v>
      </c>
      <c r="E1" s="12" t="s">
        <v>26</v>
      </c>
      <c r="F1" s="12" t="s">
        <v>27</v>
      </c>
      <c r="G1" s="12" t="s">
        <v>3</v>
      </c>
      <c r="H1" s="2" t="s">
        <v>28</v>
      </c>
      <c r="I1" s="2" t="s">
        <v>29</v>
      </c>
      <c r="J1" s="2" t="s">
        <v>30</v>
      </c>
      <c r="K1" s="2" t="s">
        <v>31</v>
      </c>
      <c r="L1" s="12" t="s">
        <v>32</v>
      </c>
      <c r="M1" s="12" t="s">
        <v>33</v>
      </c>
      <c r="N1" s="12" t="s">
        <v>34</v>
      </c>
    </row>
    <row r="2" spans="1:14">
      <c r="A2" s="13" t="s">
        <v>35</v>
      </c>
      <c r="B2" s="8" t="s">
        <v>36</v>
      </c>
      <c r="C2" s="8" t="s">
        <v>37</v>
      </c>
      <c r="D2" s="8"/>
      <c r="E2" s="8"/>
      <c r="F2" s="8">
        <v>1050</v>
      </c>
      <c r="G2" s="14" t="s">
        <v>38</v>
      </c>
      <c r="H2" s="14" t="s">
        <v>39</v>
      </c>
      <c r="I2" s="8"/>
      <c r="J2" s="15"/>
      <c r="K2" s="16"/>
      <c r="L2" s="4" t="s">
        <v>40</v>
      </c>
      <c r="M2" s="4"/>
      <c r="N2" s="4" t="s">
        <v>41</v>
      </c>
    </row>
    <row r="3" spans="1:14" ht="24">
      <c r="A3" s="13" t="s">
        <v>42</v>
      </c>
      <c r="B3" s="8"/>
      <c r="C3" s="8" t="s">
        <v>37</v>
      </c>
      <c r="D3" s="8"/>
      <c r="E3" s="8"/>
      <c r="F3" s="8" t="s">
        <v>43</v>
      </c>
      <c r="G3" s="8" t="s">
        <v>44</v>
      </c>
      <c r="H3" s="8" t="s">
        <v>45</v>
      </c>
      <c r="I3" s="8"/>
      <c r="J3" s="17"/>
      <c r="K3" s="3"/>
      <c r="L3" s="4" t="s">
        <v>40</v>
      </c>
      <c r="M3" s="4"/>
      <c r="N3" s="4" t="s">
        <v>46</v>
      </c>
    </row>
    <row r="4" spans="1:14">
      <c r="A4" s="13" t="s">
        <v>47</v>
      </c>
      <c r="B4" s="8" t="s">
        <v>48</v>
      </c>
      <c r="C4" s="8" t="s">
        <v>37</v>
      </c>
      <c r="D4" s="8"/>
      <c r="E4" s="8"/>
      <c r="F4" s="8">
        <v>3617</v>
      </c>
      <c r="G4" s="8" t="s">
        <v>49</v>
      </c>
      <c r="H4" s="8"/>
      <c r="I4" s="8"/>
      <c r="J4" s="15"/>
      <c r="K4" s="16"/>
      <c r="L4" s="4" t="s">
        <v>40</v>
      </c>
      <c r="M4" s="4"/>
      <c r="N4" s="4" t="s">
        <v>41</v>
      </c>
    </row>
    <row r="5" spans="1:14" ht="24">
      <c r="A5" s="13" t="s">
        <v>50</v>
      </c>
      <c r="B5" s="18" t="s">
        <v>51</v>
      </c>
      <c r="C5" s="8" t="s">
        <v>37</v>
      </c>
      <c r="D5" s="8"/>
      <c r="E5" s="8"/>
      <c r="F5" s="8" t="s">
        <v>52</v>
      </c>
      <c r="G5" s="19" t="s">
        <v>53</v>
      </c>
      <c r="H5" s="8" t="s">
        <v>54</v>
      </c>
      <c r="I5" s="8"/>
      <c r="J5" s="20" t="s">
        <v>55</v>
      </c>
      <c r="K5" s="3"/>
      <c r="L5" s="4" t="s">
        <v>40</v>
      </c>
      <c r="M5" s="4"/>
      <c r="N5" s="4" t="s">
        <v>56</v>
      </c>
    </row>
    <row r="6" spans="1:14">
      <c r="A6" s="13" t="s">
        <v>57</v>
      </c>
      <c r="B6" s="8"/>
      <c r="C6" s="8" t="s">
        <v>37</v>
      </c>
      <c r="D6" s="8"/>
      <c r="E6" s="8"/>
      <c r="F6" s="8">
        <v>0.13</v>
      </c>
      <c r="G6" s="8" t="s">
        <v>58</v>
      </c>
      <c r="H6" s="8"/>
      <c r="I6" s="8"/>
      <c r="J6" s="15"/>
      <c r="K6" s="16"/>
      <c r="L6" s="4" t="s">
        <v>40</v>
      </c>
      <c r="M6" s="4"/>
      <c r="N6" s="4" t="s">
        <v>46</v>
      </c>
    </row>
    <row r="7" spans="1:14">
      <c r="A7" s="13" t="s">
        <v>59</v>
      </c>
      <c r="B7" s="8"/>
      <c r="C7" s="8" t="s">
        <v>37</v>
      </c>
      <c r="D7" s="8"/>
      <c r="E7" s="8"/>
      <c r="F7" s="8">
        <v>0</v>
      </c>
      <c r="G7" s="8"/>
      <c r="H7" s="8"/>
      <c r="I7" s="8" t="s">
        <v>60</v>
      </c>
      <c r="J7" s="15"/>
      <c r="K7" s="16"/>
      <c r="L7" s="4" t="s">
        <v>40</v>
      </c>
      <c r="M7" s="4"/>
      <c r="N7" s="4"/>
    </row>
    <row r="8" spans="1:14" ht="24">
      <c r="A8" s="13" t="s">
        <v>61</v>
      </c>
      <c r="B8" s="8"/>
      <c r="C8" s="8" t="s">
        <v>37</v>
      </c>
      <c r="D8" s="8"/>
      <c r="E8" s="8"/>
      <c r="F8" s="8" t="s">
        <v>62</v>
      </c>
      <c r="G8" s="8" t="s">
        <v>63</v>
      </c>
      <c r="H8" s="8" t="s">
        <v>64</v>
      </c>
      <c r="I8" s="8"/>
      <c r="J8" s="21" t="s">
        <v>65</v>
      </c>
      <c r="K8" s="22"/>
      <c r="L8" s="4" t="s">
        <v>40</v>
      </c>
      <c r="M8" s="4"/>
      <c r="N8" s="4" t="s">
        <v>46</v>
      </c>
    </row>
    <row r="9" spans="1:14" s="1" customFormat="1" ht="12">
      <c r="A9" s="13" t="s">
        <v>66</v>
      </c>
      <c r="B9" s="8" t="s">
        <v>67</v>
      </c>
      <c r="C9" s="8" t="s">
        <v>37</v>
      </c>
      <c r="D9" s="8"/>
      <c r="E9" s="8"/>
      <c r="F9" s="23">
        <f>Patient!C6*Patient!C11/100</f>
        <v>840</v>
      </c>
      <c r="G9" s="8" t="s">
        <v>68</v>
      </c>
      <c r="H9" s="15"/>
      <c r="J9" s="8" t="s">
        <v>69</v>
      </c>
      <c r="K9" s="16"/>
      <c r="L9" s="4" t="s">
        <v>40</v>
      </c>
      <c r="M9" s="4"/>
      <c r="N9" s="4" t="s">
        <v>56</v>
      </c>
    </row>
    <row r="10" spans="1:14" ht="24">
      <c r="A10" s="13" t="s">
        <v>70</v>
      </c>
      <c r="B10" s="8"/>
      <c r="C10" s="8" t="s">
        <v>37</v>
      </c>
      <c r="D10" s="8"/>
      <c r="E10" s="8"/>
      <c r="F10" s="8" t="s">
        <v>71</v>
      </c>
      <c r="G10" s="8" t="s">
        <v>63</v>
      </c>
      <c r="H10" s="8" t="s">
        <v>72</v>
      </c>
      <c r="I10" s="8"/>
      <c r="J10" s="17"/>
      <c r="K10" s="3"/>
      <c r="L10" s="4" t="s">
        <v>40</v>
      </c>
      <c r="M10" s="4"/>
      <c r="N10" s="4" t="s">
        <v>46</v>
      </c>
    </row>
    <row r="11" spans="1:14" ht="27.75" customHeight="1">
      <c r="A11" s="13" t="s">
        <v>73</v>
      </c>
      <c r="B11" s="8" t="s">
        <v>74</v>
      </c>
      <c r="C11" s="8" t="s">
        <v>37</v>
      </c>
      <c r="D11" s="8"/>
      <c r="E11" s="8"/>
      <c r="F11" s="21" t="s">
        <v>75</v>
      </c>
      <c r="G11" s="8" t="s">
        <v>76</v>
      </c>
      <c r="H11" s="8"/>
      <c r="I11" s="8"/>
      <c r="J11" s="8"/>
      <c r="K11" s="22"/>
      <c r="L11" s="4" t="s">
        <v>40</v>
      </c>
      <c r="M11" s="4"/>
      <c r="N11" s="4" t="s">
        <v>56</v>
      </c>
    </row>
    <row r="12" spans="1:14" ht="27.75" customHeight="1">
      <c r="A12" s="13" t="s">
        <v>77</v>
      </c>
      <c r="B12" s="8" t="s">
        <v>16</v>
      </c>
      <c r="C12" s="8" t="s">
        <v>37</v>
      </c>
      <c r="D12" s="8"/>
      <c r="E12" s="8"/>
      <c r="F12" s="24">
        <f>Patient!C7*0.6</f>
        <v>2563.1225124993416</v>
      </c>
      <c r="G12" s="8" t="s">
        <v>14</v>
      </c>
      <c r="H12" s="8" t="s">
        <v>78</v>
      </c>
      <c r="I12" s="8" t="s">
        <v>79</v>
      </c>
      <c r="J12" s="8" t="s">
        <v>80</v>
      </c>
      <c r="K12" s="22" t="s">
        <v>81</v>
      </c>
      <c r="L12" s="4" t="s">
        <v>40</v>
      </c>
      <c r="M12" s="4"/>
      <c r="N12" s="4" t="s">
        <v>56</v>
      </c>
    </row>
    <row r="13" spans="1:14" ht="24">
      <c r="A13" s="13" t="s">
        <v>82</v>
      </c>
      <c r="B13" s="8"/>
      <c r="C13" s="8" t="s">
        <v>37</v>
      </c>
      <c r="D13" s="8"/>
      <c r="E13" s="8"/>
      <c r="F13" s="8" t="s">
        <v>71</v>
      </c>
      <c r="G13" s="8" t="s">
        <v>63</v>
      </c>
      <c r="H13" s="8" t="s">
        <v>72</v>
      </c>
      <c r="I13" s="8"/>
      <c r="J13" s="17"/>
      <c r="K13" s="3"/>
      <c r="L13" s="4" t="s">
        <v>40</v>
      </c>
      <c r="M13" s="4"/>
      <c r="N13" s="4" t="s">
        <v>46</v>
      </c>
    </row>
    <row r="14" spans="1:14" ht="24">
      <c r="A14" s="13" t="s">
        <v>83</v>
      </c>
      <c r="B14" s="8" t="s">
        <v>84</v>
      </c>
      <c r="C14" s="8" t="s">
        <v>37</v>
      </c>
      <c r="D14" s="25"/>
      <c r="E14" s="25"/>
      <c r="F14" s="23">
        <f>(F9/0.000000000029)/(Patient!C7*1000)</f>
        <v>6780522.6867133798</v>
      </c>
      <c r="G14" s="8" t="s">
        <v>14</v>
      </c>
      <c r="H14" s="8" t="s">
        <v>85</v>
      </c>
      <c r="I14" s="8" t="s">
        <v>79</v>
      </c>
      <c r="J14" s="26"/>
      <c r="K14" s="22"/>
      <c r="L14" s="4" t="s">
        <v>40</v>
      </c>
      <c r="M14" s="4"/>
      <c r="N14" s="4" t="s">
        <v>86</v>
      </c>
    </row>
    <row r="15" spans="1:14">
      <c r="A15" s="13" t="s">
        <v>87</v>
      </c>
      <c r="B15" s="15"/>
      <c r="C15" s="8" t="s">
        <v>37</v>
      </c>
      <c r="D15" s="8"/>
      <c r="E15" s="8"/>
      <c r="F15" s="8" t="s">
        <v>88</v>
      </c>
      <c r="G15" s="8" t="s">
        <v>89</v>
      </c>
      <c r="H15" s="8" t="s">
        <v>90</v>
      </c>
      <c r="I15" s="8"/>
      <c r="J15" s="15"/>
      <c r="K15" s="16"/>
      <c r="L15" s="4" t="s">
        <v>40</v>
      </c>
      <c r="M15" s="4"/>
      <c r="N15" s="4" t="s">
        <v>46</v>
      </c>
    </row>
    <row r="16" spans="1:14">
      <c r="A16" s="13" t="s">
        <v>91</v>
      </c>
      <c r="B16" s="8" t="s">
        <v>74</v>
      </c>
      <c r="C16" s="8" t="s">
        <v>37</v>
      </c>
      <c r="D16" s="8"/>
      <c r="E16" s="8"/>
      <c r="F16" s="21" t="s">
        <v>92</v>
      </c>
      <c r="G16" s="8" t="s">
        <v>93</v>
      </c>
      <c r="H16" s="8"/>
      <c r="I16" s="8"/>
      <c r="J16" s="15"/>
      <c r="K16" s="16"/>
      <c r="L16" s="4" t="s">
        <v>40</v>
      </c>
      <c r="M16" s="4"/>
      <c r="N16" s="4" t="s">
        <v>56</v>
      </c>
    </row>
    <row r="17" spans="1:14">
      <c r="A17" s="13" t="s">
        <v>94</v>
      </c>
      <c r="B17" s="18" t="s">
        <v>95</v>
      </c>
      <c r="C17" s="18" t="s">
        <v>37</v>
      </c>
      <c r="D17" s="18"/>
      <c r="E17" s="18"/>
      <c r="F17" s="27" t="s">
        <v>96</v>
      </c>
      <c r="G17" s="27" t="s">
        <v>97</v>
      </c>
      <c r="H17" s="27" t="s">
        <v>98</v>
      </c>
      <c r="I17" s="27"/>
      <c r="J17" s="3"/>
      <c r="K17" s="3"/>
      <c r="L17" s="4" t="s">
        <v>40</v>
      </c>
      <c r="M17" s="4"/>
      <c r="N17" s="4" t="s">
        <v>56</v>
      </c>
    </row>
    <row r="18" spans="1:14">
      <c r="A18" s="13" t="s">
        <v>99</v>
      </c>
      <c r="B18" s="15"/>
      <c r="C18" s="8" t="s">
        <v>37</v>
      </c>
      <c r="D18" s="8"/>
      <c r="E18" s="8"/>
      <c r="F18" s="8">
        <v>2.3E-3</v>
      </c>
      <c r="G18" s="8" t="s">
        <v>100</v>
      </c>
      <c r="H18" s="15"/>
      <c r="I18" s="15"/>
      <c r="J18" s="8"/>
      <c r="K18" s="16"/>
      <c r="L18" s="4" t="s">
        <v>40</v>
      </c>
      <c r="M18" s="4"/>
      <c r="N18" s="4" t="s">
        <v>101</v>
      </c>
    </row>
    <row r="19" spans="1:14">
      <c r="A19" s="13" t="s">
        <v>102</v>
      </c>
      <c r="B19" s="15"/>
      <c r="C19" s="8" t="s">
        <v>37</v>
      </c>
      <c r="D19" s="8"/>
      <c r="E19" s="8"/>
      <c r="F19" s="8">
        <v>1.2999999999999999E-3</v>
      </c>
      <c r="G19" s="8" t="s">
        <v>100</v>
      </c>
      <c r="H19" s="15"/>
      <c r="I19" s="15"/>
      <c r="J19" s="8"/>
      <c r="K19" s="16"/>
      <c r="L19" s="4" t="s">
        <v>40</v>
      </c>
      <c r="M19" s="4"/>
      <c r="N19" s="4" t="s">
        <v>101</v>
      </c>
    </row>
    <row r="20" spans="1:14">
      <c r="A20" s="13" t="s">
        <v>103</v>
      </c>
      <c r="B20" s="21" t="s">
        <v>84</v>
      </c>
      <c r="C20" s="8" t="s">
        <v>37</v>
      </c>
      <c r="D20" s="8"/>
      <c r="E20" s="8"/>
      <c r="F20" s="28">
        <v>7000</v>
      </c>
      <c r="G20" s="18" t="s">
        <v>104</v>
      </c>
      <c r="H20" s="18" t="s">
        <v>105</v>
      </c>
      <c r="I20" s="18"/>
      <c r="J20" s="17" t="s">
        <v>106</v>
      </c>
      <c r="K20" s="3"/>
      <c r="L20" s="4" t="s">
        <v>40</v>
      </c>
      <c r="M20" s="4"/>
      <c r="N20" s="4" t="s">
        <v>107</v>
      </c>
    </row>
    <row r="21" spans="1:14">
      <c r="A21" s="29" t="s">
        <v>108</v>
      </c>
      <c r="B21" s="2" t="s">
        <v>1</v>
      </c>
      <c r="C21" s="12" t="s">
        <v>24</v>
      </c>
      <c r="D21" s="12" t="s">
        <v>25</v>
      </c>
      <c r="E21" s="12" t="s">
        <v>26</v>
      </c>
      <c r="F21" s="12" t="s">
        <v>109</v>
      </c>
      <c r="G21" s="30" t="s">
        <v>110</v>
      </c>
      <c r="H21" s="30" t="s">
        <v>111</v>
      </c>
      <c r="I21" s="2" t="s">
        <v>29</v>
      </c>
      <c r="J21" s="2" t="s">
        <v>30</v>
      </c>
      <c r="K21" s="30" t="s">
        <v>31</v>
      </c>
      <c r="L21" s="12" t="s">
        <v>32</v>
      </c>
      <c r="M21" s="12" t="s">
        <v>33</v>
      </c>
      <c r="N21" s="12" t="s">
        <v>34</v>
      </c>
    </row>
    <row r="22" spans="1:14" ht="56.25">
      <c r="A22" s="31" t="s">
        <v>112</v>
      </c>
      <c r="B22" s="19" t="s">
        <v>113</v>
      </c>
      <c r="C22" s="8" t="s">
        <v>37</v>
      </c>
      <c r="D22" s="8"/>
      <c r="E22" s="8"/>
      <c r="F22" s="19" t="s">
        <v>114</v>
      </c>
      <c r="G22" s="19" t="s">
        <v>115</v>
      </c>
      <c r="H22" s="19"/>
      <c r="I22" s="19"/>
      <c r="J22" s="32" t="s">
        <v>116</v>
      </c>
      <c r="K22" s="3"/>
      <c r="L22" s="4" t="s">
        <v>40</v>
      </c>
      <c r="M22" s="4"/>
      <c r="N22" s="4" t="s">
        <v>56</v>
      </c>
    </row>
    <row r="23" spans="1:14" ht="22.5">
      <c r="A23" s="31" t="s">
        <v>117</v>
      </c>
      <c r="B23" s="19" t="s">
        <v>95</v>
      </c>
      <c r="C23" s="8" t="s">
        <v>37</v>
      </c>
      <c r="D23" s="8"/>
      <c r="E23" s="8"/>
      <c r="F23" s="19" t="s">
        <v>118</v>
      </c>
      <c r="G23" s="19" t="s">
        <v>97</v>
      </c>
      <c r="H23" s="19" t="s">
        <v>98</v>
      </c>
      <c r="I23" s="19"/>
      <c r="J23" s="32" t="s">
        <v>119</v>
      </c>
      <c r="K23" s="3"/>
      <c r="L23" s="4" t="s">
        <v>40</v>
      </c>
      <c r="M23" s="4"/>
      <c r="N23" s="4" t="s">
        <v>56</v>
      </c>
    </row>
    <row r="24" spans="1:14">
      <c r="A24" s="13" t="s">
        <v>120</v>
      </c>
      <c r="B24" s="19" t="s">
        <v>95</v>
      </c>
      <c r="C24" s="8" t="s">
        <v>37</v>
      </c>
      <c r="D24" s="8"/>
      <c r="E24" s="8"/>
      <c r="F24" s="8" t="s">
        <v>121</v>
      </c>
      <c r="G24" s="19" t="s">
        <v>97</v>
      </c>
      <c r="H24" s="8" t="s">
        <v>122</v>
      </c>
      <c r="I24" s="8"/>
      <c r="J24" s="8" t="s">
        <v>123</v>
      </c>
      <c r="K24" s="3"/>
      <c r="L24" s="4" t="s">
        <v>40</v>
      </c>
      <c r="M24" s="4"/>
      <c r="N24" s="4" t="s">
        <v>124</v>
      </c>
    </row>
    <row r="25" spans="1:14">
      <c r="A25" s="13" t="s">
        <v>125</v>
      </c>
      <c r="B25" s="19" t="s">
        <v>113</v>
      </c>
      <c r="C25" s="8" t="s">
        <v>37</v>
      </c>
      <c r="D25" s="8"/>
      <c r="E25" s="8"/>
      <c r="F25" s="18" t="s">
        <v>126</v>
      </c>
      <c r="G25" s="19" t="s">
        <v>127</v>
      </c>
      <c r="H25" s="18" t="s">
        <v>122</v>
      </c>
      <c r="I25" s="18"/>
      <c r="J25" s="8" t="s">
        <v>128</v>
      </c>
      <c r="K25" s="3"/>
      <c r="L25" s="4" t="s">
        <v>40</v>
      </c>
      <c r="M25" s="4"/>
      <c r="N25" s="4" t="s">
        <v>56</v>
      </c>
    </row>
    <row r="26" spans="1:14" ht="36">
      <c r="A26" s="13" t="s">
        <v>129</v>
      </c>
      <c r="B26" s="19" t="s">
        <v>130</v>
      </c>
      <c r="C26" s="8" t="s">
        <v>37</v>
      </c>
      <c r="D26" s="8"/>
      <c r="E26" s="8"/>
      <c r="F26" s="18" t="s">
        <v>131</v>
      </c>
      <c r="G26" s="19" t="s">
        <v>132</v>
      </c>
      <c r="H26" s="18" t="s">
        <v>133</v>
      </c>
      <c r="I26" s="18"/>
      <c r="J26" s="8" t="s">
        <v>134</v>
      </c>
      <c r="K26" s="3"/>
      <c r="L26" s="4"/>
      <c r="M26" s="4"/>
      <c r="N26" s="4" t="s">
        <v>56</v>
      </c>
    </row>
    <row r="27" spans="1:14" ht="24">
      <c r="A27" s="13" t="s">
        <v>135</v>
      </c>
      <c r="B27" s="18" t="s">
        <v>113</v>
      </c>
      <c r="C27" s="8" t="s">
        <v>37</v>
      </c>
      <c r="D27" s="8"/>
      <c r="E27" s="8"/>
      <c r="F27" s="21" t="s">
        <v>136</v>
      </c>
      <c r="G27" s="18" t="s">
        <v>97</v>
      </c>
      <c r="H27" s="18" t="s">
        <v>137</v>
      </c>
      <c r="I27" s="18"/>
      <c r="J27" s="3"/>
      <c r="K27" s="3"/>
      <c r="L27" s="4" t="s">
        <v>40</v>
      </c>
      <c r="M27" s="4"/>
      <c r="N27" s="4" t="s">
        <v>56</v>
      </c>
    </row>
    <row r="28" spans="1:14" ht="60">
      <c r="A28" s="13" t="s">
        <v>138</v>
      </c>
      <c r="B28" s="18" t="s">
        <v>139</v>
      </c>
      <c r="C28" s="8" t="s">
        <v>37</v>
      </c>
      <c r="D28" s="8"/>
      <c r="E28" s="8"/>
      <c r="F28" s="8" t="s">
        <v>140</v>
      </c>
      <c r="G28" s="18" t="s">
        <v>141</v>
      </c>
      <c r="H28" s="18"/>
      <c r="I28" s="18"/>
      <c r="J28" s="3"/>
      <c r="K28" s="3"/>
      <c r="L28" s="4"/>
      <c r="M28" s="4"/>
      <c r="N28" s="4" t="s">
        <v>124</v>
      </c>
    </row>
    <row r="29" spans="1:14">
      <c r="A29" s="13" t="s">
        <v>142</v>
      </c>
      <c r="B29" s="18" t="s">
        <v>95</v>
      </c>
      <c r="C29" s="18" t="s">
        <v>37</v>
      </c>
      <c r="D29" s="18"/>
      <c r="E29" s="18"/>
      <c r="F29" s="27" t="s">
        <v>143</v>
      </c>
      <c r="G29" s="27" t="s">
        <v>97</v>
      </c>
      <c r="H29" s="27" t="s">
        <v>98</v>
      </c>
      <c r="I29" s="18"/>
      <c r="J29" s="3"/>
      <c r="K29" s="3"/>
      <c r="L29" s="4" t="s">
        <v>40</v>
      </c>
      <c r="M29" s="4"/>
      <c r="N29" s="4" t="s">
        <v>56</v>
      </c>
    </row>
    <row r="30" spans="1:14">
      <c r="A30" s="13" t="s">
        <v>144</v>
      </c>
      <c r="B30" s="18" t="s">
        <v>51</v>
      </c>
      <c r="C30" s="8" t="s">
        <v>37</v>
      </c>
      <c r="D30" s="8"/>
      <c r="E30" s="8"/>
      <c r="F30" s="18" t="s">
        <v>145</v>
      </c>
      <c r="G30" s="19" t="s">
        <v>146</v>
      </c>
      <c r="H30" s="18"/>
      <c r="I30" s="18"/>
      <c r="J30" s="3" t="s">
        <v>147</v>
      </c>
      <c r="K30" s="3"/>
      <c r="L30" s="4" t="s">
        <v>40</v>
      </c>
      <c r="M30" s="4"/>
      <c r="N30" s="4" t="s">
        <v>56</v>
      </c>
    </row>
    <row r="31" spans="1:14" ht="36.75">
      <c r="A31" s="13" t="s">
        <v>148</v>
      </c>
      <c r="B31" s="8" t="s">
        <v>95</v>
      </c>
      <c r="C31" s="8" t="s">
        <v>37</v>
      </c>
      <c r="D31" s="8"/>
      <c r="E31" s="8"/>
      <c r="F31" s="8" t="s">
        <v>149</v>
      </c>
      <c r="G31" s="18" t="s">
        <v>150</v>
      </c>
      <c r="H31" s="18" t="s">
        <v>151</v>
      </c>
      <c r="I31" s="18"/>
      <c r="J31" s="33" t="s">
        <v>152</v>
      </c>
      <c r="K31" s="22" t="s">
        <v>153</v>
      </c>
      <c r="L31" s="4" t="s">
        <v>40</v>
      </c>
      <c r="M31" s="4"/>
      <c r="N31" s="4" t="s">
        <v>56</v>
      </c>
    </row>
    <row r="32" spans="1:14">
      <c r="A32" s="13" t="s">
        <v>154</v>
      </c>
      <c r="B32" s="19" t="s">
        <v>139</v>
      </c>
      <c r="C32" s="8" t="s">
        <v>37</v>
      </c>
      <c r="D32" s="8"/>
      <c r="E32" s="8"/>
      <c r="F32" s="27">
        <v>0.40600000000000003</v>
      </c>
      <c r="G32" s="18" t="s">
        <v>146</v>
      </c>
      <c r="H32" s="27"/>
      <c r="I32" s="27"/>
      <c r="J32" s="3" t="s">
        <v>155</v>
      </c>
      <c r="K32" s="3"/>
      <c r="L32" s="4" t="s">
        <v>40</v>
      </c>
      <c r="M32" s="4"/>
      <c r="N32" s="4" t="s">
        <v>56</v>
      </c>
    </row>
    <row r="33" spans="1:14" ht="24">
      <c r="A33" s="13" t="s">
        <v>156</v>
      </c>
      <c r="B33" s="19" t="s">
        <v>113</v>
      </c>
      <c r="C33" s="8" t="s">
        <v>37</v>
      </c>
      <c r="D33" s="8"/>
      <c r="E33" s="8"/>
      <c r="F33" s="27" t="s">
        <v>157</v>
      </c>
      <c r="G33" s="18" t="s">
        <v>158</v>
      </c>
      <c r="H33" s="27" t="s">
        <v>159</v>
      </c>
      <c r="I33" s="4"/>
      <c r="J33" s="3" t="s">
        <v>160</v>
      </c>
      <c r="K33" s="3"/>
      <c r="L33" s="4" t="s">
        <v>40</v>
      </c>
      <c r="M33" s="4"/>
      <c r="N33" s="4" t="s">
        <v>56</v>
      </c>
    </row>
    <row r="34" spans="1:14">
      <c r="A34" s="13" t="s">
        <v>161</v>
      </c>
      <c r="B34" s="18" t="s">
        <v>139</v>
      </c>
      <c r="C34" s="8" t="s">
        <v>37</v>
      </c>
      <c r="D34" s="8"/>
      <c r="E34" s="8"/>
      <c r="F34" s="27" t="s">
        <v>162</v>
      </c>
      <c r="G34" s="18" t="s">
        <v>163</v>
      </c>
      <c r="H34" s="27"/>
      <c r="I34" s="4"/>
      <c r="J34" s="3"/>
      <c r="K34" s="3"/>
      <c r="L34" s="4" t="s">
        <v>40</v>
      </c>
      <c r="M34" s="4"/>
      <c r="N34" s="4" t="s">
        <v>124</v>
      </c>
    </row>
    <row r="35" spans="1:14" ht="24">
      <c r="A35" s="13" t="s">
        <v>164</v>
      </c>
      <c r="B35" s="19" t="s">
        <v>113</v>
      </c>
      <c r="C35" s="8" t="s">
        <v>37</v>
      </c>
      <c r="D35" s="8"/>
      <c r="E35" s="8"/>
      <c r="F35" s="8" t="s">
        <v>165</v>
      </c>
      <c r="G35" s="18" t="s">
        <v>166</v>
      </c>
      <c r="H35" s="8" t="s">
        <v>167</v>
      </c>
      <c r="I35" s="8"/>
      <c r="J35" s="3" t="s">
        <v>168</v>
      </c>
      <c r="K35" s="3"/>
      <c r="L35" s="4" t="s">
        <v>40</v>
      </c>
      <c r="M35" s="4"/>
      <c r="N35" s="4" t="s">
        <v>56</v>
      </c>
    </row>
    <row r="36" spans="1:14" ht="24">
      <c r="A36" s="13" t="s">
        <v>169</v>
      </c>
      <c r="B36" s="19" t="s">
        <v>95</v>
      </c>
      <c r="C36" s="8" t="s">
        <v>37</v>
      </c>
      <c r="D36" s="8"/>
      <c r="E36" s="8"/>
      <c r="F36" s="8" t="s">
        <v>170</v>
      </c>
      <c r="G36" s="18" t="s">
        <v>97</v>
      </c>
      <c r="H36" s="8" t="s">
        <v>171</v>
      </c>
      <c r="I36" s="8"/>
      <c r="J36" s="34" t="s">
        <v>172</v>
      </c>
      <c r="K36" s="3"/>
      <c r="L36" s="4" t="s">
        <v>40</v>
      </c>
      <c r="M36" s="4"/>
      <c r="N36" s="4" t="s">
        <v>124</v>
      </c>
    </row>
    <row r="37" spans="1:14">
      <c r="A37" s="13" t="s">
        <v>173</v>
      </c>
      <c r="B37" s="27" t="s">
        <v>51</v>
      </c>
      <c r="C37" s="35" t="s">
        <v>37</v>
      </c>
      <c r="D37" s="35"/>
      <c r="E37" s="35"/>
      <c r="F37" s="36" t="s">
        <v>174</v>
      </c>
      <c r="G37" s="36" t="s">
        <v>97</v>
      </c>
      <c r="H37" s="36" t="s">
        <v>122</v>
      </c>
      <c r="I37" s="36"/>
      <c r="J37" s="3" t="s">
        <v>175</v>
      </c>
      <c r="K37" s="3"/>
      <c r="L37" s="4" t="s">
        <v>40</v>
      </c>
      <c r="M37" s="4"/>
      <c r="N37" s="4" t="s">
        <v>56</v>
      </c>
    </row>
    <row r="38" spans="1:14" ht="36">
      <c r="A38" s="13" t="s">
        <v>176</v>
      </c>
      <c r="B38" s="27" t="s">
        <v>51</v>
      </c>
      <c r="C38" s="8" t="s">
        <v>37</v>
      </c>
      <c r="D38" s="8"/>
      <c r="E38" s="8"/>
      <c r="F38" s="27" t="s">
        <v>177</v>
      </c>
      <c r="G38" s="27" t="s">
        <v>178</v>
      </c>
      <c r="H38" s="27"/>
      <c r="I38" s="37" t="s">
        <v>179</v>
      </c>
      <c r="J38" s="38" t="s">
        <v>180</v>
      </c>
      <c r="K38" s="39" t="s">
        <v>181</v>
      </c>
      <c r="L38" s="4" t="s">
        <v>40</v>
      </c>
      <c r="M38" s="4"/>
      <c r="N38" s="4" t="s">
        <v>56</v>
      </c>
    </row>
    <row r="39" spans="1:14">
      <c r="A39" s="29" t="s">
        <v>182</v>
      </c>
      <c r="B39" s="2" t="s">
        <v>1</v>
      </c>
      <c r="C39" s="12" t="s">
        <v>24</v>
      </c>
      <c r="D39" s="12" t="s">
        <v>25</v>
      </c>
      <c r="E39" s="12" t="s">
        <v>26</v>
      </c>
      <c r="F39" s="12" t="s">
        <v>109</v>
      </c>
      <c r="G39" s="30" t="s">
        <v>110</v>
      </c>
      <c r="H39" s="30" t="s">
        <v>111</v>
      </c>
      <c r="I39" s="2" t="s">
        <v>29</v>
      </c>
      <c r="J39" s="2" t="s">
        <v>30</v>
      </c>
      <c r="K39" s="30" t="s">
        <v>31</v>
      </c>
      <c r="L39" s="12" t="s">
        <v>32</v>
      </c>
      <c r="M39" s="12" t="s">
        <v>33</v>
      </c>
      <c r="N39" s="12"/>
    </row>
    <row r="40" spans="1:14">
      <c r="A40" s="13" t="s">
        <v>183</v>
      </c>
      <c r="B40" s="8" t="s">
        <v>184</v>
      </c>
      <c r="C40" s="8" t="s">
        <v>37</v>
      </c>
      <c r="D40" s="8"/>
      <c r="E40" s="8"/>
      <c r="F40" s="8">
        <v>40</v>
      </c>
      <c r="G40" s="8" t="s">
        <v>14</v>
      </c>
      <c r="H40" s="8" t="s">
        <v>185</v>
      </c>
      <c r="I40" s="8"/>
      <c r="J40" s="3"/>
      <c r="K40" s="3"/>
      <c r="L40" s="4" t="s">
        <v>40</v>
      </c>
      <c r="M40" s="4"/>
      <c r="N40" s="4" t="s">
        <v>56</v>
      </c>
    </row>
    <row r="41" spans="1:14">
      <c r="A41" s="13" t="s">
        <v>186</v>
      </c>
      <c r="B41" s="8" t="s">
        <v>184</v>
      </c>
      <c r="C41" s="8" t="s">
        <v>37</v>
      </c>
      <c r="D41" s="8"/>
      <c r="E41" s="8"/>
      <c r="F41" s="8">
        <v>95</v>
      </c>
      <c r="G41" s="8" t="s">
        <v>14</v>
      </c>
      <c r="H41" s="8" t="s">
        <v>187</v>
      </c>
      <c r="I41" s="8"/>
      <c r="J41" s="3"/>
      <c r="K41" s="3"/>
      <c r="L41" s="4" t="s">
        <v>40</v>
      </c>
      <c r="M41" s="4"/>
      <c r="N41" s="4" t="s">
        <v>56</v>
      </c>
    </row>
    <row r="42" spans="1:14">
      <c r="A42" s="13" t="s">
        <v>188</v>
      </c>
      <c r="B42" s="8" t="s">
        <v>184</v>
      </c>
      <c r="C42" s="8" t="s">
        <v>37</v>
      </c>
      <c r="D42" s="8"/>
      <c r="E42" s="8"/>
      <c r="F42" s="21">
        <v>45</v>
      </c>
      <c r="G42" s="8" t="s">
        <v>14</v>
      </c>
      <c r="H42" s="8" t="s">
        <v>185</v>
      </c>
      <c r="I42" s="8"/>
      <c r="J42" s="3"/>
      <c r="K42" s="3"/>
      <c r="L42" s="4" t="s">
        <v>40</v>
      </c>
      <c r="M42" s="4"/>
      <c r="N42" s="4" t="s">
        <v>56</v>
      </c>
    </row>
    <row r="43" spans="1:14">
      <c r="A43" s="13" t="s">
        <v>189</v>
      </c>
      <c r="B43" s="8" t="s">
        <v>184</v>
      </c>
      <c r="C43" s="8" t="s">
        <v>37</v>
      </c>
      <c r="D43" s="8"/>
      <c r="E43" s="8"/>
      <c r="F43" s="21">
        <v>40</v>
      </c>
      <c r="G43" s="8" t="s">
        <v>14</v>
      </c>
      <c r="H43" s="8" t="s">
        <v>190</v>
      </c>
      <c r="I43" s="8"/>
      <c r="J43" s="3"/>
      <c r="K43" s="3"/>
      <c r="L43" s="4" t="s">
        <v>40</v>
      </c>
      <c r="M43" s="4"/>
      <c r="N43" s="4" t="s">
        <v>56</v>
      </c>
    </row>
    <row r="44" spans="1:14">
      <c r="A44" s="13" t="s">
        <v>191</v>
      </c>
      <c r="B44" s="8" t="s">
        <v>184</v>
      </c>
      <c r="C44" s="8" t="s">
        <v>37</v>
      </c>
      <c r="D44" s="8"/>
      <c r="E44" s="8"/>
      <c r="F44" s="21">
        <v>40</v>
      </c>
      <c r="G44" s="8" t="s">
        <v>14</v>
      </c>
      <c r="H44" s="8" t="s">
        <v>192</v>
      </c>
      <c r="I44" s="8"/>
      <c r="J44" s="3"/>
      <c r="K44" s="3"/>
      <c r="L44" s="4" t="s">
        <v>40</v>
      </c>
      <c r="M44" s="4"/>
      <c r="N44" s="4" t="s">
        <v>56</v>
      </c>
    </row>
    <row r="45" spans="1:14">
      <c r="A45" s="13" t="s">
        <v>193</v>
      </c>
      <c r="B45" s="8" t="s">
        <v>184</v>
      </c>
      <c r="C45" s="8" t="s">
        <v>37</v>
      </c>
      <c r="D45" s="8"/>
      <c r="E45" s="8"/>
      <c r="F45" s="21">
        <v>104</v>
      </c>
      <c r="G45" s="8" t="s">
        <v>14</v>
      </c>
      <c r="H45" s="8" t="s">
        <v>190</v>
      </c>
      <c r="I45" s="8"/>
      <c r="J45" s="3"/>
      <c r="K45" s="3"/>
      <c r="L45" s="4" t="s">
        <v>40</v>
      </c>
      <c r="M45" s="4"/>
      <c r="N45" s="4" t="s">
        <v>56</v>
      </c>
    </row>
    <row r="46" spans="1:14">
      <c r="A46" s="13" t="s">
        <v>194</v>
      </c>
      <c r="B46" s="8" t="s">
        <v>184</v>
      </c>
      <c r="C46" s="8" t="s">
        <v>37</v>
      </c>
      <c r="D46" s="8"/>
      <c r="E46" s="8"/>
      <c r="F46" s="8">
        <v>40</v>
      </c>
      <c r="G46" s="8" t="s">
        <v>14</v>
      </c>
      <c r="H46" s="8" t="s">
        <v>185</v>
      </c>
      <c r="I46" s="8"/>
      <c r="J46" s="3"/>
      <c r="K46" s="3"/>
      <c r="L46" s="4" t="s">
        <v>40</v>
      </c>
      <c r="M46" s="4"/>
      <c r="N46" s="4" t="s">
        <v>56</v>
      </c>
    </row>
    <row r="47" spans="1:14">
      <c r="A47" s="13" t="s">
        <v>195</v>
      </c>
      <c r="B47" s="8" t="s">
        <v>184</v>
      </c>
      <c r="C47" s="8" t="s">
        <v>37</v>
      </c>
      <c r="D47" s="8"/>
      <c r="E47" s="8"/>
      <c r="F47" s="8">
        <v>45</v>
      </c>
      <c r="G47" s="8" t="s">
        <v>14</v>
      </c>
      <c r="H47" s="8" t="s">
        <v>185</v>
      </c>
      <c r="I47" s="8"/>
      <c r="J47" s="3"/>
      <c r="K47" s="3"/>
      <c r="L47" s="4" t="s">
        <v>40</v>
      </c>
      <c r="M47" s="4"/>
      <c r="N47" s="4" t="s">
        <v>56</v>
      </c>
    </row>
    <row r="48" spans="1:14">
      <c r="A48" s="2" t="s">
        <v>196</v>
      </c>
      <c r="B48" s="12" t="s">
        <v>1</v>
      </c>
      <c r="C48" s="12" t="s">
        <v>24</v>
      </c>
      <c r="D48" s="12" t="s">
        <v>25</v>
      </c>
      <c r="E48" s="12" t="s">
        <v>26</v>
      </c>
      <c r="F48" s="12" t="s">
        <v>27</v>
      </c>
      <c r="G48" s="12" t="s">
        <v>3</v>
      </c>
      <c r="H48" s="12" t="s">
        <v>28</v>
      </c>
      <c r="I48" s="12" t="s">
        <v>29</v>
      </c>
      <c r="J48" s="12" t="s">
        <v>30</v>
      </c>
      <c r="K48" s="12" t="s">
        <v>31</v>
      </c>
      <c r="L48" s="12" t="s">
        <v>32</v>
      </c>
      <c r="M48" s="12" t="s">
        <v>33</v>
      </c>
      <c r="N48" s="12"/>
    </row>
    <row r="49" spans="1:14" ht="24">
      <c r="A49" s="40" t="s">
        <v>42</v>
      </c>
      <c r="B49" s="8"/>
      <c r="C49" s="8" t="s">
        <v>37</v>
      </c>
      <c r="D49" s="8"/>
      <c r="E49" s="8"/>
      <c r="F49" s="8" t="s">
        <v>43</v>
      </c>
      <c r="G49" s="8" t="s">
        <v>44</v>
      </c>
      <c r="H49" s="8" t="s">
        <v>45</v>
      </c>
      <c r="I49" s="3" t="s">
        <v>197</v>
      </c>
      <c r="J49" s="3"/>
      <c r="K49" s="3"/>
      <c r="L49" s="4" t="s">
        <v>198</v>
      </c>
      <c r="M49" s="7" t="s">
        <v>199</v>
      </c>
      <c r="N49" s="4" t="s">
        <v>56</v>
      </c>
    </row>
    <row r="50" spans="1:14">
      <c r="A50" s="40" t="s">
        <v>200</v>
      </c>
      <c r="B50" s="19" t="s">
        <v>201</v>
      </c>
      <c r="C50" s="8" t="s">
        <v>37</v>
      </c>
      <c r="D50" s="8"/>
      <c r="E50" s="8"/>
      <c r="F50" s="8" t="s">
        <v>202</v>
      </c>
      <c r="G50" s="19" t="s">
        <v>97</v>
      </c>
      <c r="H50" s="8" t="s">
        <v>122</v>
      </c>
      <c r="I50" s="3" t="s">
        <v>203</v>
      </c>
      <c r="J50" s="3"/>
      <c r="K50" s="3"/>
      <c r="L50" s="4" t="s">
        <v>198</v>
      </c>
      <c r="M50" s="7" t="s">
        <v>199</v>
      </c>
      <c r="N50" s="4" t="s">
        <v>56</v>
      </c>
    </row>
    <row r="51" spans="1:14">
      <c r="A51" s="40" t="s">
        <v>204</v>
      </c>
      <c r="B51" s="8" t="s">
        <v>184</v>
      </c>
      <c r="C51" s="8" t="s">
        <v>37</v>
      </c>
      <c r="D51" s="8"/>
      <c r="E51" s="8"/>
      <c r="F51" s="8">
        <v>95</v>
      </c>
      <c r="G51" s="8" t="s">
        <v>14</v>
      </c>
      <c r="H51" s="8" t="s">
        <v>187</v>
      </c>
      <c r="I51" s="3" t="s">
        <v>197</v>
      </c>
      <c r="J51" s="3"/>
      <c r="K51" s="3"/>
      <c r="L51" s="4" t="s">
        <v>198</v>
      </c>
      <c r="M51" s="7" t="s">
        <v>199</v>
      </c>
      <c r="N51" s="4" t="s">
        <v>56</v>
      </c>
    </row>
    <row r="52" spans="1:14">
      <c r="A52" s="40" t="s">
        <v>205</v>
      </c>
      <c r="B52" s="8" t="s">
        <v>184</v>
      </c>
      <c r="C52" s="8" t="s">
        <v>37</v>
      </c>
      <c r="D52" s="8"/>
      <c r="E52" s="8"/>
      <c r="F52" s="8">
        <v>40</v>
      </c>
      <c r="G52" s="8" t="s">
        <v>14</v>
      </c>
      <c r="H52" s="8" t="s">
        <v>185</v>
      </c>
      <c r="I52" s="3" t="s">
        <v>197</v>
      </c>
      <c r="J52" s="3"/>
      <c r="K52" s="3"/>
      <c r="L52" s="4" t="s">
        <v>198</v>
      </c>
      <c r="M52" s="7" t="s">
        <v>199</v>
      </c>
      <c r="N52" s="4" t="s">
        <v>56</v>
      </c>
    </row>
    <row r="53" spans="1:14" ht="24">
      <c r="A53" s="40" t="s">
        <v>70</v>
      </c>
      <c r="B53" s="8"/>
      <c r="C53" s="8" t="s">
        <v>37</v>
      </c>
      <c r="D53" s="8"/>
      <c r="E53" s="8"/>
      <c r="F53" s="8" t="s">
        <v>71</v>
      </c>
      <c r="G53" s="8" t="s">
        <v>63</v>
      </c>
      <c r="H53" s="8" t="s">
        <v>72</v>
      </c>
      <c r="I53" s="3" t="s">
        <v>197</v>
      </c>
      <c r="J53" s="3"/>
      <c r="K53" s="3"/>
      <c r="L53" s="4" t="s">
        <v>198</v>
      </c>
      <c r="M53" s="7" t="s">
        <v>199</v>
      </c>
      <c r="N53" s="4" t="s">
        <v>56</v>
      </c>
    </row>
    <row r="54" spans="1:14">
      <c r="A54" s="2" t="s">
        <v>206</v>
      </c>
      <c r="B54" s="12" t="s">
        <v>1</v>
      </c>
      <c r="C54" s="12" t="s">
        <v>24</v>
      </c>
      <c r="D54" s="12"/>
      <c r="E54" s="12"/>
      <c r="F54" s="12" t="s">
        <v>27</v>
      </c>
      <c r="G54" s="12" t="s">
        <v>3</v>
      </c>
      <c r="H54" s="12" t="s">
        <v>28</v>
      </c>
      <c r="I54" s="12" t="s">
        <v>29</v>
      </c>
      <c r="J54" s="12" t="s">
        <v>30</v>
      </c>
      <c r="K54" s="12" t="s">
        <v>31</v>
      </c>
      <c r="L54" s="12" t="s">
        <v>32</v>
      </c>
      <c r="M54" s="12" t="s">
        <v>33</v>
      </c>
      <c r="N54" s="12"/>
    </row>
    <row r="55" spans="1:14">
      <c r="A55" s="40" t="s">
        <v>61</v>
      </c>
      <c r="B55" s="3"/>
      <c r="C55" s="4" t="s">
        <v>37</v>
      </c>
      <c r="D55" s="4"/>
      <c r="E55" s="4"/>
      <c r="F55" s="7" t="str">
        <f>F8</f>
        <v>0.42,
[0.4,0.5]</v>
      </c>
      <c r="G55" s="7" t="str">
        <f>G8</f>
        <v>guyton2006medical,
valtin1995renal</v>
      </c>
      <c r="H55" s="3"/>
      <c r="I55" s="3"/>
      <c r="J55" s="3"/>
      <c r="K55" s="3"/>
      <c r="L55" s="4" t="s">
        <v>207</v>
      </c>
      <c r="M55" s="7" t="s">
        <v>208</v>
      </c>
      <c r="N55" s="4" t="s">
        <v>56</v>
      </c>
    </row>
    <row r="56" spans="1:14">
      <c r="A56" s="40" t="s">
        <v>209</v>
      </c>
      <c r="B56" s="4" t="s">
        <v>95</v>
      </c>
      <c r="C56" s="4" t="s">
        <v>37</v>
      </c>
      <c r="D56" s="4"/>
      <c r="E56" s="4"/>
      <c r="F56" s="7" t="str">
        <f>F31</f>
        <v>15.0,
 [13.5,15.7]</v>
      </c>
      <c r="G56" s="7" t="str">
        <f>G31</f>
        <v>guyton2006medical,
onofrio1995sim</v>
      </c>
      <c r="H56" s="3"/>
      <c r="I56" s="3"/>
      <c r="J56" s="3"/>
      <c r="K56" s="3"/>
      <c r="L56" s="4" t="s">
        <v>207</v>
      </c>
      <c r="M56" s="7" t="s">
        <v>208</v>
      </c>
      <c r="N56" s="4" t="s">
        <v>56</v>
      </c>
    </row>
    <row r="57" spans="1:14">
      <c r="A57" s="40" t="s">
        <v>210</v>
      </c>
      <c r="B57" s="4" t="s">
        <v>211</v>
      </c>
      <c r="C57" s="4" t="s">
        <v>37</v>
      </c>
      <c r="D57" s="4"/>
      <c r="E57" s="4"/>
      <c r="F57" s="7" t="s">
        <v>212</v>
      </c>
      <c r="G57" s="8" t="s">
        <v>213</v>
      </c>
      <c r="H57" s="4"/>
      <c r="I57" s="3"/>
      <c r="J57" s="41" t="s">
        <v>214</v>
      </c>
      <c r="K57" s="3"/>
      <c r="L57" s="4" t="s">
        <v>207</v>
      </c>
      <c r="M57" s="7" t="s">
        <v>208</v>
      </c>
      <c r="N57" s="4" t="s">
        <v>56</v>
      </c>
    </row>
    <row r="58" spans="1:14">
      <c r="A58" s="40" t="s">
        <v>215</v>
      </c>
      <c r="B58" s="4" t="s">
        <v>95</v>
      </c>
      <c r="C58" s="4" t="s">
        <v>37</v>
      </c>
      <c r="D58" s="4"/>
      <c r="E58" s="4"/>
      <c r="F58" s="7" t="s">
        <v>216</v>
      </c>
      <c r="G58" s="8" t="s">
        <v>217</v>
      </c>
      <c r="H58" s="3"/>
      <c r="I58" s="3"/>
      <c r="J58" s="3"/>
      <c r="K58" s="3"/>
      <c r="L58" s="4" t="s">
        <v>207</v>
      </c>
      <c r="M58" s="7" t="s">
        <v>208</v>
      </c>
      <c r="N58" s="4" t="s">
        <v>56</v>
      </c>
    </row>
    <row r="59" spans="1:14">
      <c r="A59" s="40" t="s">
        <v>218</v>
      </c>
      <c r="B59" s="4" t="s">
        <v>219</v>
      </c>
      <c r="C59" s="4" t="s">
        <v>37</v>
      </c>
      <c r="D59" s="4"/>
      <c r="E59" s="4"/>
      <c r="F59" s="42">
        <v>8.9999999999999999E-8</v>
      </c>
      <c r="G59" s="8" t="s">
        <v>14</v>
      </c>
      <c r="H59" s="4" t="s">
        <v>220</v>
      </c>
      <c r="I59" s="3"/>
      <c r="J59" s="3"/>
      <c r="K59" s="3"/>
      <c r="L59" s="4" t="s">
        <v>207</v>
      </c>
      <c r="M59" s="7" t="s">
        <v>208</v>
      </c>
      <c r="N59" s="4" t="s">
        <v>86</v>
      </c>
    </row>
    <row r="60" spans="1:14">
      <c r="A60" s="40" t="s">
        <v>221</v>
      </c>
      <c r="B60" s="4" t="s">
        <v>84</v>
      </c>
      <c r="C60" s="4" t="s">
        <v>37</v>
      </c>
      <c r="D60" s="4"/>
      <c r="E60" s="4"/>
      <c r="F60" s="18" t="s">
        <v>222</v>
      </c>
      <c r="G60" s="43" t="s">
        <v>223</v>
      </c>
      <c r="H60" s="3"/>
      <c r="I60" s="3"/>
      <c r="J60" s="3" t="s">
        <v>224</v>
      </c>
      <c r="K60" s="3"/>
      <c r="L60" s="4" t="s">
        <v>207</v>
      </c>
      <c r="M60" s="7" t="s">
        <v>208</v>
      </c>
      <c r="N60" s="4" t="s">
        <v>86</v>
      </c>
    </row>
    <row r="61" spans="1:14">
      <c r="A61" s="40" t="s">
        <v>83</v>
      </c>
      <c r="B61" s="7" t="str">
        <f>B14</f>
        <v>ct/uL</v>
      </c>
      <c r="C61" s="4" t="s">
        <v>37</v>
      </c>
      <c r="D61" s="4"/>
      <c r="E61" s="4"/>
      <c r="F61" s="7">
        <f>F14</f>
        <v>6780522.6867133798</v>
      </c>
      <c r="G61" s="7" t="str">
        <f>G14</f>
        <v>guyton2006medical</v>
      </c>
      <c r="H61" s="3"/>
      <c r="I61" s="3"/>
      <c r="J61" s="3"/>
      <c r="K61" s="3"/>
      <c r="L61" s="4" t="s">
        <v>207</v>
      </c>
      <c r="M61" s="7" t="s">
        <v>208</v>
      </c>
      <c r="N61" s="4" t="s">
        <v>86</v>
      </c>
    </row>
    <row r="62" spans="1:14">
      <c r="A62" s="40" t="s">
        <v>103</v>
      </c>
      <c r="B62" s="44" t="str">
        <f>B20</f>
        <v>ct/uL</v>
      </c>
      <c r="C62" s="4" t="s">
        <v>37</v>
      </c>
      <c r="D62" s="4"/>
      <c r="E62" s="4"/>
      <c r="F62" s="44">
        <f>F20</f>
        <v>7000</v>
      </c>
      <c r="G62" s="44" t="str">
        <f>G20</f>
        <v xml:space="preserve">guyton2006medical   </v>
      </c>
      <c r="H62" s="3"/>
      <c r="I62" s="3"/>
      <c r="J62" s="3"/>
      <c r="K62" s="3"/>
      <c r="L62" s="4" t="s">
        <v>207</v>
      </c>
      <c r="M62" s="7" t="s">
        <v>208</v>
      </c>
      <c r="N62" s="4" t="s">
        <v>56</v>
      </c>
    </row>
    <row r="63" spans="1:14">
      <c r="A63" s="2" t="s">
        <v>225</v>
      </c>
      <c r="B63" s="12" t="s">
        <v>1</v>
      </c>
      <c r="C63" s="12" t="s">
        <v>24</v>
      </c>
      <c r="D63" s="12" t="s">
        <v>25</v>
      </c>
      <c r="E63" s="12" t="s">
        <v>26</v>
      </c>
      <c r="F63" s="12" t="s">
        <v>27</v>
      </c>
      <c r="G63" s="12" t="s">
        <v>3</v>
      </c>
      <c r="H63" s="12" t="s">
        <v>28</v>
      </c>
      <c r="I63" s="12" t="s">
        <v>29</v>
      </c>
      <c r="J63" s="12" t="s">
        <v>30</v>
      </c>
      <c r="K63" s="12" t="s">
        <v>31</v>
      </c>
      <c r="L63" s="12" t="s">
        <v>32</v>
      </c>
      <c r="M63" s="12" t="s">
        <v>33</v>
      </c>
      <c r="N63" s="12"/>
    </row>
    <row r="64" spans="1:14">
      <c r="A64" s="40" t="s">
        <v>226</v>
      </c>
      <c r="B64" s="4" t="s">
        <v>95</v>
      </c>
      <c r="C64" s="4" t="s">
        <v>37</v>
      </c>
      <c r="D64" s="4"/>
      <c r="E64" s="4"/>
      <c r="F64" s="7" t="str">
        <f>F23</f>
        <v>[4,5]</v>
      </c>
      <c r="G64" s="7" t="str">
        <f>G23</f>
        <v>valtin1995renal</v>
      </c>
      <c r="H64" s="3"/>
      <c r="I64" s="3"/>
      <c r="J64" s="3"/>
      <c r="K64" s="3"/>
      <c r="L64" s="4" t="s">
        <v>227</v>
      </c>
      <c r="M64" s="7" t="s">
        <v>228</v>
      </c>
      <c r="N64" s="4" t="s">
        <v>56</v>
      </c>
    </row>
    <row r="65" spans="1:14">
      <c r="A65" s="40" t="s">
        <v>229</v>
      </c>
      <c r="B65" s="3"/>
      <c r="C65" s="4" t="s">
        <v>37</v>
      </c>
      <c r="D65" s="4"/>
      <c r="E65" s="4"/>
      <c r="F65" s="7"/>
      <c r="G65" s="3"/>
      <c r="H65" s="3"/>
      <c r="I65" s="3"/>
      <c r="J65" s="3"/>
      <c r="K65" s="3"/>
      <c r="L65" s="4" t="s">
        <v>227</v>
      </c>
      <c r="M65" s="7" t="s">
        <v>228</v>
      </c>
      <c r="N65" s="4" t="s">
        <v>56</v>
      </c>
    </row>
    <row r="66" spans="1:14">
      <c r="A66" s="40" t="s">
        <v>230</v>
      </c>
      <c r="B66" s="3"/>
      <c r="C66" s="4" t="s">
        <v>37</v>
      </c>
      <c r="D66" s="4"/>
      <c r="E66" s="4"/>
      <c r="F66" s="7"/>
      <c r="G66" s="3"/>
      <c r="H66" s="3"/>
      <c r="I66" s="3"/>
      <c r="J66" s="3"/>
      <c r="K66" s="3"/>
      <c r="L66" s="4" t="s">
        <v>227</v>
      </c>
      <c r="M66" s="7" t="s">
        <v>228</v>
      </c>
      <c r="N66" s="4" t="s">
        <v>56</v>
      </c>
    </row>
    <row r="67" spans="1:14">
      <c r="A67" s="40" t="s">
        <v>231</v>
      </c>
      <c r="B67" s="3"/>
      <c r="C67" s="4" t="s">
        <v>37</v>
      </c>
      <c r="D67" s="4"/>
      <c r="E67" s="4"/>
      <c r="F67" s="7"/>
      <c r="G67" s="3"/>
      <c r="H67" s="3"/>
      <c r="I67" s="3"/>
      <c r="J67" s="3"/>
      <c r="K67" s="3"/>
      <c r="L67" s="4" t="s">
        <v>227</v>
      </c>
      <c r="M67" s="7" t="s">
        <v>228</v>
      </c>
      <c r="N67" s="4" t="s">
        <v>56</v>
      </c>
    </row>
    <row r="68" spans="1:14">
      <c r="A68" s="40" t="s">
        <v>232</v>
      </c>
      <c r="B68" s="4" t="s">
        <v>51</v>
      </c>
      <c r="C68" s="4" t="s">
        <v>37</v>
      </c>
      <c r="D68" s="4"/>
      <c r="E68" s="4"/>
      <c r="F68" s="7" t="str">
        <f>F5</f>
        <v>[9.0,18.0],
[6.0,20.0]</v>
      </c>
      <c r="G68" s="7" t="str">
        <f>G5</f>
        <v>valtin1995renal,
Deepakfirst</v>
      </c>
      <c r="H68" s="3"/>
      <c r="I68" s="3"/>
      <c r="J68" s="3"/>
      <c r="K68" s="3"/>
      <c r="L68" s="4" t="s">
        <v>227</v>
      </c>
      <c r="M68" s="7" t="s">
        <v>228</v>
      </c>
      <c r="N68" s="4" t="s">
        <v>56</v>
      </c>
    </row>
    <row r="69" spans="1:14">
      <c r="A69" s="40" t="s">
        <v>233</v>
      </c>
      <c r="B69" s="4" t="s">
        <v>113</v>
      </c>
      <c r="C69" s="4" t="s">
        <v>37</v>
      </c>
      <c r="D69" s="4"/>
      <c r="E69" s="4"/>
      <c r="F69" s="7" t="str">
        <f>F25</f>
        <v>[44.08,52.1]</v>
      </c>
      <c r="G69" s="7" t="str">
        <f>G25</f>
        <v>cheuvront2014comparison</v>
      </c>
      <c r="H69" s="3"/>
      <c r="I69" s="3"/>
      <c r="J69" s="3"/>
      <c r="K69" s="3"/>
      <c r="L69" s="4" t="s">
        <v>227</v>
      </c>
      <c r="M69" s="7" t="s">
        <v>228</v>
      </c>
      <c r="N69" s="4" t="s">
        <v>56</v>
      </c>
    </row>
    <row r="70" spans="1:14">
      <c r="A70" s="40" t="s">
        <v>234</v>
      </c>
      <c r="B70" s="7"/>
      <c r="C70" s="4" t="s">
        <v>37</v>
      </c>
      <c r="D70" s="4"/>
      <c r="E70" s="4"/>
      <c r="F70" s="7"/>
      <c r="G70" s="3"/>
      <c r="H70" s="3"/>
      <c r="I70" s="3"/>
      <c r="J70" s="3"/>
      <c r="K70" s="3"/>
      <c r="L70" s="4" t="s">
        <v>227</v>
      </c>
      <c r="M70" s="7" t="s">
        <v>228</v>
      </c>
      <c r="N70" s="4" t="s">
        <v>56</v>
      </c>
    </row>
    <row r="71" spans="1:14">
      <c r="A71" s="40" t="s">
        <v>235</v>
      </c>
      <c r="B71" s="7" t="s">
        <v>74</v>
      </c>
      <c r="C71" s="4" t="s">
        <v>37</v>
      </c>
      <c r="D71" s="4"/>
      <c r="E71" s="4"/>
      <c r="F71" s="7" t="s">
        <v>236</v>
      </c>
      <c r="G71" s="7" t="str">
        <f>G24</f>
        <v>valtin1995renal</v>
      </c>
      <c r="H71" s="3"/>
      <c r="I71" s="3"/>
      <c r="J71" s="3"/>
      <c r="K71" s="3"/>
      <c r="L71" s="4" t="s">
        <v>227</v>
      </c>
      <c r="M71" s="7" t="s">
        <v>228</v>
      </c>
      <c r="N71" s="4" t="s">
        <v>56</v>
      </c>
    </row>
    <row r="72" spans="1:14">
      <c r="A72" s="40" t="s">
        <v>237</v>
      </c>
      <c r="B72" s="4" t="s">
        <v>113</v>
      </c>
      <c r="C72" s="4" t="s">
        <v>37</v>
      </c>
      <c r="D72" s="4"/>
      <c r="E72" s="4"/>
      <c r="F72" s="7" t="str">
        <f>F27</f>
        <v>[5.0,15.0]</v>
      </c>
      <c r="G72" s="7" t="str">
        <f>G27</f>
        <v>valtin1995renal</v>
      </c>
      <c r="H72" s="3"/>
      <c r="I72" s="3"/>
      <c r="J72" s="3"/>
      <c r="K72" s="3"/>
      <c r="L72" s="4" t="s">
        <v>227</v>
      </c>
      <c r="M72" s="7" t="s">
        <v>228</v>
      </c>
      <c r="N72" s="4" t="s">
        <v>56</v>
      </c>
    </row>
    <row r="73" spans="1:14">
      <c r="A73" s="40" t="s">
        <v>238</v>
      </c>
      <c r="B73" s="4" t="s">
        <v>51</v>
      </c>
      <c r="C73" s="4" t="s">
        <v>37</v>
      </c>
      <c r="D73" s="4"/>
      <c r="E73" s="4"/>
      <c r="F73" s="7" t="s">
        <v>239</v>
      </c>
      <c r="G73" s="7" t="s">
        <v>76</v>
      </c>
      <c r="H73" s="3"/>
      <c r="I73" s="3"/>
      <c r="J73" s="3"/>
      <c r="K73" s="3"/>
      <c r="L73" s="4" t="s">
        <v>227</v>
      </c>
      <c r="M73" s="7" t="s">
        <v>228</v>
      </c>
      <c r="N73" s="4" t="s">
        <v>56</v>
      </c>
    </row>
    <row r="74" spans="1:14">
      <c r="A74" s="40" t="s">
        <v>240</v>
      </c>
      <c r="B74" s="3"/>
      <c r="C74" s="4" t="s">
        <v>37</v>
      </c>
      <c r="D74" s="4"/>
      <c r="E74" s="4"/>
      <c r="F74" s="7"/>
      <c r="G74" s="3"/>
      <c r="H74" s="3"/>
      <c r="I74" s="3"/>
      <c r="J74" s="3"/>
      <c r="K74" s="3"/>
      <c r="L74" s="4" t="s">
        <v>227</v>
      </c>
      <c r="M74" s="7" t="s">
        <v>228</v>
      </c>
      <c r="N74" s="4" t="s">
        <v>56</v>
      </c>
    </row>
    <row r="75" spans="1:14">
      <c r="A75" s="40" t="s">
        <v>241</v>
      </c>
      <c r="B75" s="19" t="s">
        <v>74</v>
      </c>
      <c r="C75" s="4" t="s">
        <v>37</v>
      </c>
      <c r="D75" s="4"/>
      <c r="E75" s="4"/>
      <c r="F75" s="7" t="s">
        <v>242</v>
      </c>
      <c r="G75" s="7" t="str">
        <f>G35</f>
        <v>Leeuwen2015laboratory,
valtin1995renal</v>
      </c>
      <c r="H75" s="3"/>
      <c r="I75" s="3"/>
      <c r="J75" s="3"/>
      <c r="K75" s="3"/>
      <c r="L75" s="4" t="s">
        <v>227</v>
      </c>
      <c r="M75" s="7" t="s">
        <v>228</v>
      </c>
      <c r="N75" s="4" t="s">
        <v>56</v>
      </c>
    </row>
    <row r="76" spans="1:14">
      <c r="A76" s="40" t="s">
        <v>243</v>
      </c>
      <c r="B76" s="3"/>
      <c r="C76" s="4" t="s">
        <v>37</v>
      </c>
      <c r="D76" s="4"/>
      <c r="E76" s="4"/>
      <c r="F76" s="7"/>
      <c r="G76" s="3"/>
      <c r="H76" s="3"/>
      <c r="I76" s="3"/>
      <c r="J76" s="3"/>
      <c r="K76" s="3"/>
      <c r="L76" s="4" t="s">
        <v>227</v>
      </c>
      <c r="M76" s="7" t="s">
        <v>228</v>
      </c>
      <c r="N76" s="4" t="s">
        <v>56</v>
      </c>
    </row>
    <row r="77" spans="1:14">
      <c r="A77" s="40" t="s">
        <v>244</v>
      </c>
      <c r="B77" s="19" t="s">
        <v>95</v>
      </c>
      <c r="C77" s="4" t="s">
        <v>37</v>
      </c>
      <c r="D77" s="4"/>
      <c r="E77" s="4"/>
      <c r="F77" s="7" t="str">
        <f>F17</f>
        <v>[6,8]</v>
      </c>
      <c r="G77" s="7" t="str">
        <f>G17</f>
        <v>valtin1995renal</v>
      </c>
      <c r="H77" s="3"/>
      <c r="I77" s="7"/>
      <c r="J77" s="3"/>
      <c r="K77" s="3"/>
      <c r="L77" s="4" t="s">
        <v>227</v>
      </c>
      <c r="M77" s="7" t="s">
        <v>228</v>
      </c>
      <c r="N77" s="4" t="s">
        <v>56</v>
      </c>
    </row>
  </sheetData>
  <hyperlinks>
    <hyperlink ref="K12" r:id="rId1" xr:uid="{00000000-0004-0000-0100-000000000000}"/>
    <hyperlink ref="K31" r:id="rId2" xr:uid="{00000000-0004-0000-0100-000001000000}"/>
    <hyperlink ref="K38" r:id="rId3" xr:uid="{00000000-0004-0000-0100-000002000000}"/>
    <hyperlink ref="J57" r:id="rId4" xr:uid="{00000000-0004-0000-0100-000003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09"/>
  <sheetViews>
    <sheetView tabSelected="1" topLeftCell="A73" zoomScaleNormal="100" workbookViewId="0">
      <pane xSplit="1" topLeftCell="C1" activePane="topRight" state="frozen"/>
      <selection activeCell="A81" sqref="A81"/>
      <selection pane="topRight" activeCell="D92" sqref="D92:E93"/>
    </sheetView>
  </sheetViews>
  <sheetFormatPr defaultRowHeight="15"/>
  <cols>
    <col min="1" max="1" width="38.5703125" style="1" customWidth="1"/>
    <col min="2" max="2" width="9.85546875" style="11" customWidth="1"/>
    <col min="3" max="5" width="16.85546875" style="11" customWidth="1"/>
    <col min="6" max="6" width="17.5703125" style="11" customWidth="1"/>
    <col min="7" max="7" width="29" style="45" customWidth="1"/>
    <col min="8" max="8" width="21.7109375" style="45" customWidth="1"/>
    <col min="9" max="9" width="32.7109375" style="11" customWidth="1"/>
    <col min="10" max="10" width="36.28515625" style="46" customWidth="1"/>
    <col min="11" max="11" width="29.5703125" style="1" customWidth="1"/>
    <col min="12" max="12" width="27.5703125" style="11" customWidth="1"/>
    <col min="13" max="13" width="28.85546875" style="11" customWidth="1"/>
    <col min="14" max="14" width="13.7109375" style="11" customWidth="1"/>
    <col min="15" max="15" width="25.140625" style="1" customWidth="1"/>
    <col min="16" max="1025" width="9.140625" style="1" customWidth="1"/>
  </cols>
  <sheetData>
    <row r="1" spans="1:15">
      <c r="A1" s="2" t="s">
        <v>23</v>
      </c>
      <c r="B1" s="12" t="s">
        <v>1</v>
      </c>
      <c r="C1" s="12" t="s">
        <v>24</v>
      </c>
      <c r="D1" s="12" t="s">
        <v>25</v>
      </c>
      <c r="E1" s="12" t="s">
        <v>26</v>
      </c>
      <c r="F1" s="12" t="s">
        <v>27</v>
      </c>
      <c r="G1" s="12" t="s">
        <v>3</v>
      </c>
      <c r="H1" s="12" t="s">
        <v>28</v>
      </c>
      <c r="I1" s="12" t="s">
        <v>29</v>
      </c>
      <c r="J1" s="12" t="s">
        <v>30</v>
      </c>
      <c r="K1" s="30" t="s">
        <v>31</v>
      </c>
      <c r="L1" s="12" t="s">
        <v>32</v>
      </c>
      <c r="M1" s="12" t="s">
        <v>33</v>
      </c>
      <c r="N1" s="12" t="s">
        <v>34</v>
      </c>
      <c r="O1" s="12" t="s">
        <v>245</v>
      </c>
    </row>
    <row r="2" spans="1:15" ht="24">
      <c r="A2" s="47" t="s">
        <v>246</v>
      </c>
      <c r="B2" s="8"/>
      <c r="C2" s="8"/>
      <c r="D2" s="8"/>
      <c r="E2" s="8"/>
      <c r="F2" s="8"/>
      <c r="G2" s="8"/>
      <c r="H2" s="8"/>
      <c r="I2" s="27" t="s">
        <v>247</v>
      </c>
      <c r="J2" s="26"/>
      <c r="K2" s="48"/>
      <c r="L2" s="4" t="s">
        <v>248</v>
      </c>
      <c r="M2" s="4"/>
      <c r="N2" s="4"/>
      <c r="O2" s="3"/>
    </row>
    <row r="3" spans="1:15" ht="36.75" customHeight="1">
      <c r="A3" s="13" t="s">
        <v>15</v>
      </c>
      <c r="B3" s="8" t="s">
        <v>16</v>
      </c>
      <c r="C3" s="8" t="s">
        <v>37</v>
      </c>
      <c r="D3" s="8"/>
      <c r="E3" s="8"/>
      <c r="F3" s="24">
        <f>Patient!C7</f>
        <v>4271.8708541655697</v>
      </c>
      <c r="G3" s="8" t="s">
        <v>14</v>
      </c>
      <c r="H3" s="8" t="s">
        <v>249</v>
      </c>
      <c r="I3" s="4"/>
      <c r="J3" s="8" t="s">
        <v>250</v>
      </c>
      <c r="K3" s="48"/>
      <c r="L3" s="4" t="s">
        <v>248</v>
      </c>
      <c r="M3" s="4"/>
      <c r="N3" s="4" t="s">
        <v>41</v>
      </c>
      <c r="O3" s="3"/>
    </row>
    <row r="4" spans="1:15" ht="36.75" customHeight="1">
      <c r="A4" s="13" t="s">
        <v>17</v>
      </c>
      <c r="B4" s="8" t="s">
        <v>251</v>
      </c>
      <c r="C4" s="8" t="s">
        <v>37</v>
      </c>
      <c r="D4" s="8"/>
      <c r="E4" s="8"/>
      <c r="F4" s="49">
        <f>Patient!C8</f>
        <v>3.4079833092548486</v>
      </c>
      <c r="G4" s="8" t="s">
        <v>14</v>
      </c>
      <c r="H4" s="8" t="s">
        <v>252</v>
      </c>
      <c r="I4" s="27" t="s">
        <v>253</v>
      </c>
      <c r="J4" s="8"/>
      <c r="K4" s="48"/>
      <c r="L4" s="4" t="s">
        <v>248</v>
      </c>
      <c r="M4" s="4"/>
      <c r="N4" s="4" t="s">
        <v>56</v>
      </c>
      <c r="O4" s="3"/>
    </row>
    <row r="5" spans="1:15" ht="45.75" customHeight="1">
      <c r="A5" s="13" t="s">
        <v>12</v>
      </c>
      <c r="B5" s="8" t="s">
        <v>13</v>
      </c>
      <c r="C5" s="8" t="s">
        <v>37</v>
      </c>
      <c r="D5" s="8"/>
      <c r="E5" s="8"/>
      <c r="F5" s="24">
        <f>Patient!C6</f>
        <v>5600</v>
      </c>
      <c r="G5" s="8" t="s">
        <v>14</v>
      </c>
      <c r="H5" s="8" t="s">
        <v>252</v>
      </c>
      <c r="I5" s="4"/>
      <c r="J5" s="8"/>
      <c r="K5" s="48"/>
      <c r="L5" s="4" t="s">
        <v>248</v>
      </c>
      <c r="M5" s="4"/>
      <c r="N5" s="4" t="s">
        <v>41</v>
      </c>
      <c r="O5" s="3"/>
    </row>
    <row r="6" spans="1:15" ht="60">
      <c r="A6" s="47" t="s">
        <v>254</v>
      </c>
      <c r="B6" s="18" t="s">
        <v>184</v>
      </c>
      <c r="C6" s="8" t="s">
        <v>37</v>
      </c>
      <c r="D6" s="8"/>
      <c r="E6" s="8"/>
      <c r="F6" s="21" t="s">
        <v>255</v>
      </c>
      <c r="G6" s="18" t="s">
        <v>76</v>
      </c>
      <c r="H6" s="8" t="s">
        <v>256</v>
      </c>
      <c r="I6" s="27" t="s">
        <v>247</v>
      </c>
      <c r="J6" s="18" t="s">
        <v>257</v>
      </c>
      <c r="K6" s="48"/>
      <c r="L6" s="4" t="s">
        <v>248</v>
      </c>
      <c r="M6" s="4"/>
      <c r="N6" s="4"/>
      <c r="O6" s="3"/>
    </row>
    <row r="7" spans="1:15">
      <c r="A7" s="13" t="s">
        <v>258</v>
      </c>
      <c r="B7" s="8" t="s">
        <v>13</v>
      </c>
      <c r="C7" s="8" t="s">
        <v>37</v>
      </c>
      <c r="D7" s="8"/>
      <c r="E7" s="8"/>
      <c r="F7" s="21">
        <f>F40*60</f>
        <v>672</v>
      </c>
      <c r="G7" s="18" t="s">
        <v>259</v>
      </c>
      <c r="H7" s="8"/>
      <c r="I7" s="27"/>
      <c r="J7" s="18"/>
      <c r="K7" s="48"/>
      <c r="L7" s="4" t="s">
        <v>248</v>
      </c>
      <c r="M7" s="4"/>
      <c r="N7" s="4" t="s">
        <v>41</v>
      </c>
      <c r="O7" s="3"/>
    </row>
    <row r="8" spans="1:15">
      <c r="A8" s="13" t="s">
        <v>260</v>
      </c>
      <c r="B8" s="18" t="s">
        <v>184</v>
      </c>
      <c r="C8" s="8" t="s">
        <v>37</v>
      </c>
      <c r="D8" s="8"/>
      <c r="E8" s="8"/>
      <c r="F8" s="21" t="s">
        <v>261</v>
      </c>
      <c r="G8" s="18" t="s">
        <v>262</v>
      </c>
      <c r="H8" s="8"/>
      <c r="I8" s="27"/>
      <c r="J8" s="18"/>
      <c r="K8" s="48"/>
      <c r="L8" s="4" t="s">
        <v>248</v>
      </c>
      <c r="M8" s="4"/>
      <c r="N8" s="4" t="s">
        <v>56</v>
      </c>
      <c r="O8" s="3"/>
    </row>
    <row r="9" spans="1:15" ht="45.75" customHeight="1">
      <c r="A9" s="13" t="s">
        <v>263</v>
      </c>
      <c r="B9" s="8" t="s">
        <v>184</v>
      </c>
      <c r="C9" s="8" t="s">
        <v>37</v>
      </c>
      <c r="D9" s="8"/>
      <c r="E9" s="8"/>
      <c r="F9" s="21" t="s">
        <v>264</v>
      </c>
      <c r="G9" s="18" t="s">
        <v>76</v>
      </c>
      <c r="H9" s="8" t="s">
        <v>256</v>
      </c>
      <c r="I9" s="8"/>
      <c r="J9" s="8" t="s">
        <v>265</v>
      </c>
      <c r="K9" s="48"/>
      <c r="L9" s="4" t="s">
        <v>248</v>
      </c>
      <c r="M9" s="4"/>
      <c r="N9" s="4" t="s">
        <v>56</v>
      </c>
      <c r="O9" s="3"/>
    </row>
    <row r="10" spans="1:15" ht="45.75" customHeight="1">
      <c r="A10" s="13" t="s">
        <v>266</v>
      </c>
      <c r="B10" s="8" t="s">
        <v>184</v>
      </c>
      <c r="C10" s="8" t="s">
        <v>37</v>
      </c>
      <c r="D10" s="8"/>
      <c r="E10" s="8"/>
      <c r="F10" s="8" t="s">
        <v>267</v>
      </c>
      <c r="G10" s="18" t="s">
        <v>268</v>
      </c>
      <c r="H10" s="8"/>
      <c r="I10" s="8"/>
      <c r="J10" s="8"/>
      <c r="K10" s="48"/>
      <c r="L10" s="4" t="s">
        <v>248</v>
      </c>
      <c r="M10" s="4"/>
      <c r="N10" s="4" t="s">
        <v>56</v>
      </c>
    </row>
    <row r="11" spans="1:15" ht="45.75" customHeight="1">
      <c r="A11" s="13" t="s">
        <v>269</v>
      </c>
      <c r="B11" s="8" t="s">
        <v>184</v>
      </c>
      <c r="C11" s="8" t="s">
        <v>37</v>
      </c>
      <c r="D11" s="8"/>
      <c r="E11" s="8"/>
      <c r="F11" s="8" t="s">
        <v>270</v>
      </c>
      <c r="G11" s="18" t="s">
        <v>268</v>
      </c>
      <c r="H11" s="18"/>
      <c r="I11" s="50"/>
      <c r="J11" s="26" t="s">
        <v>271</v>
      </c>
      <c r="K11" s="48"/>
      <c r="L11" s="4" t="s">
        <v>248</v>
      </c>
      <c r="M11" s="4"/>
      <c r="N11" s="4" t="s">
        <v>56</v>
      </c>
    </row>
    <row r="12" spans="1:15" ht="27.75" customHeight="1">
      <c r="A12" s="13" t="s">
        <v>272</v>
      </c>
      <c r="B12" s="8"/>
      <c r="C12" s="8" t="s">
        <v>37</v>
      </c>
      <c r="D12" s="8"/>
      <c r="E12" s="8"/>
      <c r="F12" s="21">
        <v>0.55000000000000004</v>
      </c>
      <c r="G12" s="8" t="s">
        <v>14</v>
      </c>
      <c r="H12" s="27"/>
      <c r="I12" s="8"/>
      <c r="J12" s="8" t="s">
        <v>273</v>
      </c>
      <c r="K12" s="48"/>
      <c r="L12" s="4" t="s">
        <v>248</v>
      </c>
      <c r="M12" s="4"/>
      <c r="N12" s="4" t="s">
        <v>46</v>
      </c>
      <c r="O12" s="3"/>
    </row>
    <row r="13" spans="1:15" ht="74.25" customHeight="1">
      <c r="A13" s="13" t="s">
        <v>274</v>
      </c>
      <c r="B13" s="8" t="s">
        <v>275</v>
      </c>
      <c r="C13" s="8" t="s">
        <v>37</v>
      </c>
      <c r="D13" s="8"/>
      <c r="E13" s="8"/>
      <c r="F13" s="21" t="s">
        <v>1102</v>
      </c>
      <c r="G13" s="8" t="s">
        <v>1103</v>
      </c>
      <c r="H13" s="8"/>
      <c r="I13"/>
      <c r="J13" s="8"/>
      <c r="K13" s="48"/>
      <c r="L13" s="4" t="s">
        <v>248</v>
      </c>
      <c r="M13" s="4"/>
      <c r="N13" s="4" t="s">
        <v>41</v>
      </c>
      <c r="O13" s="3"/>
    </row>
    <row r="14" spans="1:15">
      <c r="A14" s="47" t="s">
        <v>276</v>
      </c>
      <c r="B14" s="8"/>
      <c r="C14" s="8"/>
      <c r="D14" s="8"/>
      <c r="E14" s="8"/>
      <c r="F14" s="8"/>
      <c r="G14" s="8"/>
      <c r="H14" s="8"/>
      <c r="I14" s="8" t="s">
        <v>277</v>
      </c>
      <c r="J14" s="8"/>
      <c r="K14" s="48"/>
      <c r="L14" s="4" t="s">
        <v>248</v>
      </c>
      <c r="M14" s="4"/>
      <c r="N14" s="4"/>
      <c r="O14" s="3"/>
    </row>
    <row r="15" spans="1:15" ht="65.25" customHeight="1">
      <c r="A15" s="13" t="s">
        <v>278</v>
      </c>
      <c r="B15" s="8" t="s">
        <v>16</v>
      </c>
      <c r="C15" s="8" t="s">
        <v>37</v>
      </c>
      <c r="D15" s="8"/>
      <c r="E15" s="8"/>
      <c r="F15" s="8" t="s">
        <v>279</v>
      </c>
      <c r="G15" s="45" t="s">
        <v>280</v>
      </c>
      <c r="H15" s="8"/>
      <c r="I15" s="8"/>
      <c r="J15" s="8" t="s">
        <v>281</v>
      </c>
      <c r="K15" s="48"/>
      <c r="L15" s="4" t="s">
        <v>248</v>
      </c>
      <c r="M15" s="4"/>
      <c r="N15" s="4" t="s">
        <v>56</v>
      </c>
      <c r="O15" s="3"/>
    </row>
    <row r="16" spans="1:15">
      <c r="A16" s="13" t="s">
        <v>282</v>
      </c>
      <c r="B16" s="18" t="s">
        <v>184</v>
      </c>
      <c r="C16" s="8" t="s">
        <v>37</v>
      </c>
      <c r="D16" s="8"/>
      <c r="E16" s="8"/>
      <c r="F16" s="21" t="s">
        <v>283</v>
      </c>
      <c r="G16" s="18" t="s">
        <v>284</v>
      </c>
      <c r="H16" s="8"/>
      <c r="I16" s="27" t="s">
        <v>285</v>
      </c>
      <c r="J16" s="18"/>
      <c r="K16" s="48"/>
      <c r="L16" s="4" t="s">
        <v>248</v>
      </c>
      <c r="M16" s="4"/>
      <c r="N16" s="4" t="s">
        <v>56</v>
      </c>
      <c r="O16" s="3"/>
    </row>
    <row r="17" spans="1:15" ht="40.5" customHeight="1">
      <c r="A17" s="13" t="s">
        <v>286</v>
      </c>
      <c r="B17" s="8" t="s">
        <v>184</v>
      </c>
      <c r="C17" s="8" t="s">
        <v>37</v>
      </c>
      <c r="D17" s="8"/>
      <c r="E17" s="8"/>
      <c r="F17" s="8" t="s">
        <v>287</v>
      </c>
      <c r="G17" s="18" t="s">
        <v>76</v>
      </c>
      <c r="H17" s="8" t="s">
        <v>256</v>
      </c>
      <c r="I17" s="8"/>
      <c r="J17" s="8" t="s">
        <v>265</v>
      </c>
      <c r="K17" s="48"/>
      <c r="L17" s="4" t="s">
        <v>248</v>
      </c>
      <c r="M17" s="4"/>
      <c r="N17" s="4" t="s">
        <v>56</v>
      </c>
      <c r="O17" s="3"/>
    </row>
    <row r="18" spans="1:15">
      <c r="A18" s="47" t="s">
        <v>288</v>
      </c>
      <c r="B18" s="8"/>
      <c r="C18" s="8"/>
      <c r="D18" s="8"/>
      <c r="E18" s="8"/>
      <c r="F18" s="8"/>
      <c r="G18" s="8"/>
      <c r="H18" s="8"/>
      <c r="I18" s="8" t="s">
        <v>289</v>
      </c>
      <c r="J18" s="8"/>
      <c r="K18" s="48"/>
      <c r="L18" s="4" t="s">
        <v>248</v>
      </c>
      <c r="M18" s="4"/>
      <c r="N18" s="4"/>
      <c r="O18" s="3"/>
    </row>
    <row r="19" spans="1:15">
      <c r="A19" s="47" t="s">
        <v>290</v>
      </c>
      <c r="B19" s="8"/>
      <c r="C19" s="8"/>
      <c r="D19" s="8"/>
      <c r="E19" s="8"/>
      <c r="F19" s="8"/>
      <c r="G19" s="8"/>
      <c r="H19" s="8"/>
      <c r="I19" s="8" t="s">
        <v>289</v>
      </c>
      <c r="J19" s="8"/>
      <c r="K19" s="48"/>
      <c r="L19" s="4" t="s">
        <v>248</v>
      </c>
      <c r="M19" s="4"/>
      <c r="N19" s="4"/>
      <c r="O19" s="3"/>
    </row>
    <row r="20" spans="1:15" ht="60">
      <c r="A20" s="13" t="s">
        <v>291</v>
      </c>
      <c r="B20" s="18" t="s">
        <v>184</v>
      </c>
      <c r="C20" s="8" t="s">
        <v>37</v>
      </c>
      <c r="D20" s="8"/>
      <c r="E20" s="8"/>
      <c r="F20" s="21" t="s">
        <v>255</v>
      </c>
      <c r="G20" s="18" t="s">
        <v>76</v>
      </c>
      <c r="H20" s="8" t="s">
        <v>256</v>
      </c>
      <c r="I20" s="8"/>
      <c r="J20" s="18" t="s">
        <v>257</v>
      </c>
      <c r="K20" s="48"/>
      <c r="L20" s="4" t="s">
        <v>248</v>
      </c>
      <c r="M20" s="4"/>
      <c r="N20" s="4" t="s">
        <v>56</v>
      </c>
      <c r="O20" s="3"/>
    </row>
    <row r="21" spans="1:15" s="1" customFormat="1" ht="24">
      <c r="A21" s="13" t="s">
        <v>292</v>
      </c>
      <c r="B21" s="8" t="s">
        <v>293</v>
      </c>
      <c r="C21" s="8" t="s">
        <v>37</v>
      </c>
      <c r="D21" s="8"/>
      <c r="E21" s="8"/>
      <c r="F21" s="52">
        <f>F101</f>
        <v>4.666666666666667</v>
      </c>
      <c r="G21" s="8" t="s">
        <v>259</v>
      </c>
      <c r="H21" s="8"/>
      <c r="J21" s="8" t="s">
        <v>294</v>
      </c>
      <c r="K21" s="48"/>
      <c r="L21" s="4" t="s">
        <v>248</v>
      </c>
      <c r="M21" s="4"/>
      <c r="N21" s="4" t="s">
        <v>56</v>
      </c>
      <c r="O21" s="3"/>
    </row>
    <row r="22" spans="1:15" ht="24">
      <c r="A22" s="47" t="s">
        <v>295</v>
      </c>
      <c r="B22" s="8"/>
      <c r="C22" s="8"/>
      <c r="D22" s="8"/>
      <c r="E22" s="8"/>
      <c r="F22" s="8"/>
      <c r="G22" s="8"/>
      <c r="H22" s="8"/>
      <c r="I22" s="27" t="s">
        <v>247</v>
      </c>
      <c r="J22" s="8"/>
      <c r="K22" s="48"/>
      <c r="L22" s="4" t="s">
        <v>248</v>
      </c>
      <c r="M22" s="4"/>
      <c r="N22" s="4"/>
      <c r="O22" s="3"/>
    </row>
    <row r="23" spans="1:15" ht="41.25" customHeight="1">
      <c r="A23" s="13" t="s">
        <v>296</v>
      </c>
      <c r="B23" s="18" t="s">
        <v>184</v>
      </c>
      <c r="C23" s="8" t="s">
        <v>37</v>
      </c>
      <c r="D23" s="8"/>
      <c r="E23" s="8"/>
      <c r="F23" s="18" t="s">
        <v>267</v>
      </c>
      <c r="G23" s="18" t="s">
        <v>76</v>
      </c>
      <c r="H23" s="18" t="s">
        <v>256</v>
      </c>
      <c r="I23" s="18"/>
      <c r="J23" s="18" t="s">
        <v>297</v>
      </c>
      <c r="K23" s="48"/>
      <c r="L23" s="4" t="s">
        <v>248</v>
      </c>
      <c r="M23" s="4"/>
      <c r="N23" s="4" t="s">
        <v>56</v>
      </c>
      <c r="O23" s="3"/>
    </row>
    <row r="24" spans="1:15" ht="24">
      <c r="A24" s="13" t="s">
        <v>298</v>
      </c>
      <c r="B24" s="8" t="s">
        <v>184</v>
      </c>
      <c r="C24" s="8" t="s">
        <v>37</v>
      </c>
      <c r="D24" s="8"/>
      <c r="E24" s="8"/>
      <c r="F24" s="8" t="s">
        <v>299</v>
      </c>
      <c r="G24" s="18" t="s">
        <v>300</v>
      </c>
      <c r="H24" s="8" t="s">
        <v>301</v>
      </c>
      <c r="I24" s="8"/>
      <c r="J24" s="8" t="s">
        <v>265</v>
      </c>
      <c r="K24" s="48"/>
      <c r="L24" s="4" t="s">
        <v>248</v>
      </c>
      <c r="M24" s="4"/>
      <c r="N24" s="4" t="s">
        <v>56</v>
      </c>
      <c r="O24" s="3"/>
    </row>
    <row r="25" spans="1:15">
      <c r="A25" s="13" t="s">
        <v>302</v>
      </c>
      <c r="B25" s="8" t="s">
        <v>184</v>
      </c>
      <c r="C25" s="8" t="s">
        <v>37</v>
      </c>
      <c r="D25" s="8"/>
      <c r="E25" s="8"/>
      <c r="F25" s="8" t="s">
        <v>303</v>
      </c>
      <c r="G25" s="8" t="s">
        <v>268</v>
      </c>
      <c r="H25" s="8"/>
      <c r="I25" s="8"/>
      <c r="J25" s="8"/>
      <c r="K25" s="48"/>
      <c r="L25" s="4" t="s">
        <v>248</v>
      </c>
      <c r="M25" s="4"/>
      <c r="N25" s="4" t="s">
        <v>56</v>
      </c>
      <c r="O25" s="3"/>
    </row>
    <row r="26" spans="1:15">
      <c r="A26" s="47" t="s">
        <v>304</v>
      </c>
      <c r="B26" s="8"/>
      <c r="C26" s="8"/>
      <c r="D26" s="8"/>
      <c r="E26" s="8"/>
      <c r="F26" s="8"/>
      <c r="G26" s="8"/>
      <c r="H26" s="8"/>
      <c r="I26" s="8"/>
      <c r="J26" s="8" t="s">
        <v>305</v>
      </c>
      <c r="K26" s="48"/>
      <c r="L26" s="4" t="s">
        <v>248</v>
      </c>
      <c r="M26" s="4"/>
      <c r="N26" s="4"/>
      <c r="O26" s="3"/>
    </row>
    <row r="27" spans="1:15">
      <c r="A27" s="47" t="s">
        <v>306</v>
      </c>
      <c r="B27" s="8"/>
      <c r="C27" s="8"/>
      <c r="D27" s="8"/>
      <c r="E27" s="8"/>
      <c r="F27" s="51"/>
      <c r="G27" s="8"/>
      <c r="H27" s="8"/>
      <c r="I27" s="8"/>
      <c r="J27" s="8" t="s">
        <v>305</v>
      </c>
      <c r="K27" s="48"/>
      <c r="L27" s="4" t="s">
        <v>248</v>
      </c>
      <c r="M27" s="4"/>
      <c r="N27" s="4"/>
      <c r="O27" s="3"/>
    </row>
    <row r="28" spans="1:15">
      <c r="A28" s="13" t="s">
        <v>307</v>
      </c>
      <c r="B28" s="8" t="s">
        <v>184</v>
      </c>
      <c r="C28" s="8" t="s">
        <v>37</v>
      </c>
      <c r="D28" s="8"/>
      <c r="E28" s="8"/>
      <c r="F28" s="8" t="s">
        <v>308</v>
      </c>
      <c r="G28" s="18" t="s">
        <v>76</v>
      </c>
      <c r="H28" s="8" t="s">
        <v>256</v>
      </c>
      <c r="I28" s="8"/>
      <c r="J28" s="8" t="s">
        <v>265</v>
      </c>
      <c r="K28" s="48"/>
      <c r="L28" s="4" t="s">
        <v>248</v>
      </c>
      <c r="M28" s="4"/>
      <c r="N28" s="4" t="s">
        <v>56</v>
      </c>
      <c r="O28" s="3"/>
    </row>
    <row r="29" spans="1:15" ht="24">
      <c r="A29" s="13" t="s">
        <v>309</v>
      </c>
      <c r="B29" s="8" t="s">
        <v>310</v>
      </c>
      <c r="C29" s="8" t="s">
        <v>37</v>
      </c>
      <c r="D29" s="8"/>
      <c r="E29" s="8"/>
      <c r="F29" s="8">
        <v>0.14000000000000001</v>
      </c>
      <c r="G29" s="8" t="s">
        <v>14</v>
      </c>
      <c r="H29" s="8" t="s">
        <v>311</v>
      </c>
      <c r="I29" s="8"/>
      <c r="J29" s="8"/>
      <c r="K29" s="48"/>
      <c r="L29" s="4" t="s">
        <v>248</v>
      </c>
      <c r="M29" s="4"/>
      <c r="N29" s="4" t="s">
        <v>124</v>
      </c>
      <c r="O29" s="3"/>
    </row>
    <row r="30" spans="1:15" s="1" customFormat="1" ht="36">
      <c r="A30" s="13" t="s">
        <v>312</v>
      </c>
      <c r="B30" s="8" t="s">
        <v>313</v>
      </c>
      <c r="C30" s="8" t="s">
        <v>37</v>
      </c>
      <c r="D30" s="8"/>
      <c r="E30" s="8"/>
      <c r="F30" s="8">
        <v>0.24</v>
      </c>
      <c r="G30" s="8" t="s">
        <v>14</v>
      </c>
      <c r="H30" s="8" t="s">
        <v>314</v>
      </c>
      <c r="I30" s="8" t="s">
        <v>315</v>
      </c>
      <c r="K30" s="48"/>
      <c r="L30" s="4" t="s">
        <v>248</v>
      </c>
      <c r="M30" s="4"/>
      <c r="N30" s="4" t="s">
        <v>124</v>
      </c>
      <c r="O30" s="3"/>
    </row>
    <row r="31" spans="1:15" ht="24">
      <c r="A31" s="13" t="s">
        <v>316</v>
      </c>
      <c r="B31" s="8" t="s">
        <v>184</v>
      </c>
      <c r="C31" s="8" t="s">
        <v>37</v>
      </c>
      <c r="D31" s="8"/>
      <c r="E31" s="8"/>
      <c r="F31" s="8" t="s">
        <v>1106</v>
      </c>
      <c r="G31" s="8" t="s">
        <v>1104</v>
      </c>
      <c r="H31" s="8"/>
      <c r="I31" s="8" t="s">
        <v>317</v>
      </c>
      <c r="J31" s="8" t="s">
        <v>1105</v>
      </c>
      <c r="K31" s="48"/>
      <c r="L31" s="4" t="s">
        <v>248</v>
      </c>
      <c r="M31" s="4"/>
      <c r="N31" s="4" t="s">
        <v>56</v>
      </c>
      <c r="O31" s="3"/>
    </row>
    <row r="32" spans="1:15" ht="24" customHeight="1">
      <c r="A32" s="13" t="s">
        <v>318</v>
      </c>
      <c r="B32" s="8" t="s">
        <v>310</v>
      </c>
      <c r="C32" s="8" t="s">
        <v>37</v>
      </c>
      <c r="D32" s="8"/>
      <c r="E32" s="8"/>
      <c r="F32" s="52">
        <v>1</v>
      </c>
      <c r="G32" s="8" t="s">
        <v>14</v>
      </c>
      <c r="H32" s="8" t="s">
        <v>319</v>
      </c>
      <c r="I32" s="8"/>
      <c r="J32" s="8" t="s">
        <v>320</v>
      </c>
      <c r="K32" s="48"/>
      <c r="L32" s="4" t="s">
        <v>248</v>
      </c>
      <c r="M32" s="4"/>
      <c r="N32" s="4" t="s">
        <v>56</v>
      </c>
      <c r="O32" s="3"/>
    </row>
    <row r="33" spans="1:15" ht="44.25" customHeight="1">
      <c r="A33" s="13" t="s">
        <v>321</v>
      </c>
      <c r="B33" s="8" t="s">
        <v>184</v>
      </c>
      <c r="C33" s="8" t="s">
        <v>37</v>
      </c>
      <c r="D33" s="8"/>
      <c r="E33" s="8"/>
      <c r="F33" s="21" t="s">
        <v>322</v>
      </c>
      <c r="G33" s="18" t="s">
        <v>76</v>
      </c>
      <c r="H33" s="8" t="s">
        <v>256</v>
      </c>
      <c r="I33" s="8"/>
      <c r="J33" s="8" t="s">
        <v>265</v>
      </c>
      <c r="K33" s="48"/>
      <c r="L33" s="4" t="s">
        <v>248</v>
      </c>
      <c r="M33" s="4"/>
      <c r="N33" s="4" t="s">
        <v>56</v>
      </c>
      <c r="O33" s="3"/>
    </row>
    <row r="34" spans="1:15" ht="44.25" customHeight="1">
      <c r="A34" s="13" t="s">
        <v>323</v>
      </c>
      <c r="B34" s="8" t="s">
        <v>184</v>
      </c>
      <c r="C34" s="8" t="s">
        <v>37</v>
      </c>
      <c r="D34" s="8"/>
      <c r="E34" s="8"/>
      <c r="F34" s="8" t="s">
        <v>322</v>
      </c>
      <c r="G34" s="18" t="s">
        <v>324</v>
      </c>
      <c r="H34" s="18" t="s">
        <v>325</v>
      </c>
      <c r="I34" s="50"/>
      <c r="J34" s="26" t="s">
        <v>326</v>
      </c>
      <c r="K34" s="48"/>
      <c r="L34" s="4" t="s">
        <v>248</v>
      </c>
      <c r="M34" s="4"/>
      <c r="N34" s="4" t="s">
        <v>56</v>
      </c>
    </row>
    <row r="35" spans="1:15" ht="44.25" customHeight="1">
      <c r="A35" s="13" t="s">
        <v>327</v>
      </c>
      <c r="B35" s="8" t="s">
        <v>184</v>
      </c>
      <c r="C35" s="8" t="s">
        <v>37</v>
      </c>
      <c r="D35" s="8"/>
      <c r="E35" s="8"/>
      <c r="F35" s="8" t="s">
        <v>308</v>
      </c>
      <c r="G35" s="18" t="s">
        <v>268</v>
      </c>
      <c r="H35" s="8"/>
      <c r="I35" s="8"/>
      <c r="J35" s="8"/>
      <c r="K35" s="48"/>
      <c r="L35" s="4" t="s">
        <v>248</v>
      </c>
      <c r="M35" s="4"/>
      <c r="N35" s="4" t="s">
        <v>56</v>
      </c>
    </row>
    <row r="36" spans="1:15">
      <c r="A36" s="29" t="s">
        <v>328</v>
      </c>
      <c r="B36" s="2" t="s">
        <v>1</v>
      </c>
      <c r="C36" s="12" t="s">
        <v>24</v>
      </c>
      <c r="D36" s="12" t="s">
        <v>25</v>
      </c>
      <c r="E36" s="12" t="s">
        <v>26</v>
      </c>
      <c r="F36" s="12" t="s">
        <v>109</v>
      </c>
      <c r="G36" s="30" t="s">
        <v>110</v>
      </c>
      <c r="H36" s="30" t="s">
        <v>111</v>
      </c>
      <c r="I36" s="2" t="s">
        <v>29</v>
      </c>
      <c r="J36" s="2" t="s">
        <v>30</v>
      </c>
      <c r="K36" s="30" t="s">
        <v>31</v>
      </c>
      <c r="L36" s="12" t="s">
        <v>32</v>
      </c>
      <c r="M36" s="12" t="s">
        <v>33</v>
      </c>
      <c r="N36" s="12" t="s">
        <v>34</v>
      </c>
      <c r="O36" s="12" t="s">
        <v>245</v>
      </c>
    </row>
    <row r="37" spans="1:15" ht="24.75">
      <c r="A37" s="13" t="s">
        <v>329</v>
      </c>
      <c r="B37" s="18" t="s">
        <v>16</v>
      </c>
      <c r="C37" s="8" t="s">
        <v>37</v>
      </c>
      <c r="D37" s="8">
        <v>0.05</v>
      </c>
      <c r="E37" s="8">
        <v>0.05</v>
      </c>
      <c r="F37" s="52">
        <f>Patient!C7*IF(Patient!C2="Male",D37,E37)</f>
        <v>213.59354270827851</v>
      </c>
      <c r="G37" s="18" t="s">
        <v>259</v>
      </c>
      <c r="H37" s="18"/>
      <c r="I37" s="50"/>
      <c r="J37" s="46" t="s">
        <v>330</v>
      </c>
      <c r="K37" s="48"/>
      <c r="L37" s="4" t="s">
        <v>331</v>
      </c>
      <c r="M37" s="4"/>
      <c r="N37" s="4" t="s">
        <v>56</v>
      </c>
      <c r="O37" s="7" t="s">
        <v>332</v>
      </c>
    </row>
    <row r="38" spans="1:15" ht="36.75">
      <c r="A38" s="13" t="s">
        <v>333</v>
      </c>
      <c r="B38" s="18" t="s">
        <v>293</v>
      </c>
      <c r="C38" s="8" t="s">
        <v>37</v>
      </c>
      <c r="D38" s="8">
        <v>1</v>
      </c>
      <c r="E38" s="8">
        <v>1</v>
      </c>
      <c r="F38" s="52">
        <f>Patient!C6*IF(Patient!C2="Male",D38,E38)/60</f>
        <v>93.333333333333329</v>
      </c>
      <c r="G38" s="18" t="s">
        <v>259</v>
      </c>
      <c r="H38" s="18"/>
      <c r="I38" s="50"/>
      <c r="J38" s="26" t="s">
        <v>334</v>
      </c>
      <c r="K38" s="48"/>
      <c r="L38" s="4" t="s">
        <v>331</v>
      </c>
      <c r="M38" s="4"/>
      <c r="N38" s="4" t="s">
        <v>56</v>
      </c>
      <c r="O38" s="7" t="s">
        <v>332</v>
      </c>
    </row>
    <row r="39" spans="1:15">
      <c r="A39" s="13" t="s">
        <v>335</v>
      </c>
      <c r="B39" s="18" t="s">
        <v>16</v>
      </c>
      <c r="C39" s="8" t="s">
        <v>37</v>
      </c>
      <c r="D39" s="8">
        <v>1.2E-2</v>
      </c>
      <c r="E39" s="8">
        <v>1.2E-2</v>
      </c>
      <c r="F39" s="52">
        <f>Patient!C7*IF(Patient!C2="Male",D39,E39)</f>
        <v>51.262450249986834</v>
      </c>
      <c r="G39" s="18" t="s">
        <v>259</v>
      </c>
      <c r="H39" s="18"/>
      <c r="I39" s="18"/>
      <c r="J39" s="26"/>
      <c r="K39" s="48"/>
      <c r="L39" s="4" t="s">
        <v>331</v>
      </c>
      <c r="M39" s="4"/>
      <c r="N39" s="4" t="s">
        <v>56</v>
      </c>
      <c r="O39" s="7" t="s">
        <v>332</v>
      </c>
    </row>
    <row r="40" spans="1:15">
      <c r="A40" s="13" t="s">
        <v>336</v>
      </c>
      <c r="B40" s="18" t="s">
        <v>293</v>
      </c>
      <c r="C40" s="8" t="s">
        <v>37</v>
      </c>
      <c r="D40" s="8">
        <v>0.12</v>
      </c>
      <c r="E40" s="8">
        <v>0.12</v>
      </c>
      <c r="F40" s="52">
        <f>Patient!C6*IF(Patient!C2="Male",D40,E40)/60</f>
        <v>11.2</v>
      </c>
      <c r="G40" s="18" t="s">
        <v>259</v>
      </c>
      <c r="H40" s="18"/>
      <c r="I40" s="18"/>
      <c r="J40" s="26"/>
      <c r="K40" s="48"/>
      <c r="L40" s="4" t="s">
        <v>331</v>
      </c>
      <c r="M40" s="4"/>
      <c r="N40" s="4" t="s">
        <v>56</v>
      </c>
      <c r="O40" s="7" t="s">
        <v>332</v>
      </c>
    </row>
    <row r="41" spans="1:15">
      <c r="A41" s="13" t="s">
        <v>337</v>
      </c>
      <c r="B41" s="18" t="s">
        <v>184</v>
      </c>
      <c r="C41" s="8" t="s">
        <v>37</v>
      </c>
      <c r="D41" s="8"/>
      <c r="E41" s="8"/>
      <c r="F41" s="21">
        <v>40</v>
      </c>
      <c r="G41" s="18" t="s">
        <v>338</v>
      </c>
      <c r="H41" s="18">
        <v>409</v>
      </c>
      <c r="I41" s="18"/>
      <c r="J41" s="53"/>
      <c r="K41" s="48"/>
      <c r="L41" s="4" t="s">
        <v>331</v>
      </c>
      <c r="M41" s="4"/>
      <c r="N41" s="4" t="s">
        <v>56</v>
      </c>
      <c r="O41" s="3"/>
    </row>
    <row r="42" spans="1:15">
      <c r="A42" s="13" t="s">
        <v>339</v>
      </c>
      <c r="B42" s="18" t="s">
        <v>16</v>
      </c>
      <c r="C42" s="8" t="s">
        <v>37</v>
      </c>
      <c r="D42" s="8">
        <v>7.0000000000000007E-2</v>
      </c>
      <c r="E42" s="8">
        <v>7.0000000000000007E-2</v>
      </c>
      <c r="F42" s="49">
        <f>Patient!C7*IF(Patient!C2="Male",D42,E42)</f>
        <v>299.03095979158991</v>
      </c>
      <c r="G42" s="18" t="s">
        <v>259</v>
      </c>
      <c r="H42" s="18"/>
      <c r="I42" s="18"/>
      <c r="J42" s="46" t="s">
        <v>340</v>
      </c>
      <c r="K42" s="48"/>
      <c r="L42" s="4" t="s">
        <v>331</v>
      </c>
      <c r="M42" s="4"/>
      <c r="N42" s="4" t="s">
        <v>56</v>
      </c>
      <c r="O42" s="7" t="s">
        <v>332</v>
      </c>
    </row>
    <row r="43" spans="1:15">
      <c r="A43" s="13" t="s">
        <v>341</v>
      </c>
      <c r="B43" s="18" t="s">
        <v>293</v>
      </c>
      <c r="C43" s="8" t="s">
        <v>37</v>
      </c>
      <c r="D43" s="8">
        <v>0.05</v>
      </c>
      <c r="E43" s="8">
        <v>0.05</v>
      </c>
      <c r="F43" s="49">
        <f>Patient!C6*IF(Patient!C2="Male",D43,E43)/60</f>
        <v>4.666666666666667</v>
      </c>
      <c r="G43" s="18" t="s">
        <v>259</v>
      </c>
      <c r="H43" s="18"/>
      <c r="I43" s="18"/>
      <c r="J43" s="26"/>
      <c r="K43" s="48"/>
      <c r="L43" s="4" t="s">
        <v>331</v>
      </c>
      <c r="M43" s="4"/>
      <c r="N43" s="4" t="s">
        <v>56</v>
      </c>
      <c r="O43" s="7" t="s">
        <v>332</v>
      </c>
    </row>
    <row r="44" spans="1:15">
      <c r="A44" s="13" t="s">
        <v>342</v>
      </c>
      <c r="B44" s="18" t="s">
        <v>16</v>
      </c>
      <c r="C44" s="8" t="s">
        <v>37</v>
      </c>
      <c r="D44" s="8">
        <v>0.05</v>
      </c>
      <c r="E44" s="8">
        <v>8.5000000000000006E-2</v>
      </c>
      <c r="F44" s="49">
        <f>Patient!C7*IF(Patient!C2="Male",D44,E44)</f>
        <v>213.59354270827851</v>
      </c>
      <c r="G44" s="18" t="s">
        <v>259</v>
      </c>
      <c r="H44" s="8"/>
      <c r="I44" s="8"/>
      <c r="J44" s="26"/>
      <c r="K44" s="48"/>
      <c r="L44" s="4" t="s">
        <v>331</v>
      </c>
      <c r="M44" s="4"/>
      <c r="N44" s="4" t="s">
        <v>56</v>
      </c>
      <c r="O44" s="7" t="s">
        <v>332</v>
      </c>
    </row>
    <row r="45" spans="1:15">
      <c r="A45" s="13" t="s">
        <v>343</v>
      </c>
      <c r="B45" s="18" t="s">
        <v>293</v>
      </c>
      <c r="C45" s="8" t="s">
        <v>37</v>
      </c>
      <c r="D45" s="8">
        <v>0.05</v>
      </c>
      <c r="E45" s="8">
        <v>8.5000000000000006E-2</v>
      </c>
      <c r="F45" s="49">
        <f>Patient!C6*IF(Patient!C2="Male",D45,E45)/60</f>
        <v>4.666666666666667</v>
      </c>
      <c r="G45" s="18" t="s">
        <v>259</v>
      </c>
      <c r="H45" s="18"/>
      <c r="I45" s="18"/>
      <c r="J45" s="26"/>
      <c r="K45" s="48"/>
      <c r="L45" s="4" t="s">
        <v>331</v>
      </c>
      <c r="M45" s="4"/>
      <c r="N45" s="4" t="s">
        <v>56</v>
      </c>
      <c r="O45" s="7" t="s">
        <v>332</v>
      </c>
    </row>
    <row r="46" spans="1:15">
      <c r="A46" s="13" t="s">
        <v>344</v>
      </c>
      <c r="B46" s="18" t="s">
        <v>16</v>
      </c>
      <c r="C46" s="8" t="s">
        <v>37</v>
      </c>
      <c r="D46" s="8">
        <v>0.02</v>
      </c>
      <c r="E46" s="8">
        <v>0.02</v>
      </c>
      <c r="F46" s="49">
        <f>Patient!C7*IF(Patient!C2="Male",D46,E46)</f>
        <v>85.437417083311388</v>
      </c>
      <c r="G46" s="18" t="s">
        <v>259</v>
      </c>
      <c r="H46" s="54"/>
      <c r="I46" s="54"/>
      <c r="J46" s="26"/>
      <c r="K46" s="48"/>
      <c r="L46" s="4" t="s">
        <v>331</v>
      </c>
      <c r="M46" s="4"/>
      <c r="N46" s="4" t="s">
        <v>56</v>
      </c>
      <c r="O46" s="7" t="s">
        <v>332</v>
      </c>
    </row>
    <row r="47" spans="1:15">
      <c r="A47" s="13" t="s">
        <v>345</v>
      </c>
      <c r="B47" s="18" t="s">
        <v>293</v>
      </c>
      <c r="C47" s="8" t="s">
        <v>37</v>
      </c>
      <c r="D47" s="8">
        <v>0.19</v>
      </c>
      <c r="E47" s="8">
        <v>0.17</v>
      </c>
      <c r="F47" s="49">
        <f>Patient!C6*IF(Patient!C2="Male",D47,E47)/60</f>
        <v>17.733333333333334</v>
      </c>
      <c r="G47" s="18" t="s">
        <v>259</v>
      </c>
      <c r="H47" s="18"/>
      <c r="I47" s="18"/>
      <c r="J47" s="26"/>
      <c r="K47" s="48"/>
      <c r="L47" s="4" t="s">
        <v>331</v>
      </c>
      <c r="M47" s="4"/>
      <c r="N47" s="4" t="s">
        <v>56</v>
      </c>
      <c r="O47" s="7" t="s">
        <v>332</v>
      </c>
    </row>
    <row r="48" spans="1:15" ht="24.75">
      <c r="A48" s="13" t="s">
        <v>346</v>
      </c>
      <c r="B48" s="18" t="s">
        <v>16</v>
      </c>
      <c r="C48" s="8" t="s">
        <v>37</v>
      </c>
      <c r="D48" s="8">
        <v>2.1999999999999999E-2</v>
      </c>
      <c r="E48" s="8">
        <v>2.1999999999999999E-2</v>
      </c>
      <c r="F48" s="49">
        <f>Patient!C7*IF(Patient!C2="Male",D48,E48)</f>
        <v>93.981158791642528</v>
      </c>
      <c r="G48" s="18" t="s">
        <v>259</v>
      </c>
      <c r="H48" s="18"/>
      <c r="I48" s="18"/>
      <c r="J48" s="46" t="s">
        <v>347</v>
      </c>
      <c r="K48" s="48"/>
      <c r="L48" s="4" t="s">
        <v>331</v>
      </c>
      <c r="M48" s="4"/>
      <c r="N48" s="4" t="s">
        <v>56</v>
      </c>
      <c r="O48" s="7" t="s">
        <v>332</v>
      </c>
    </row>
    <row r="49" spans="1:15">
      <c r="A49" s="13" t="s">
        <v>348</v>
      </c>
      <c r="B49" s="18" t="s">
        <v>293</v>
      </c>
      <c r="C49" s="8" t="s">
        <v>37</v>
      </c>
      <c r="D49" s="8">
        <v>0.04</v>
      </c>
      <c r="E49" s="8">
        <v>0.05</v>
      </c>
      <c r="F49" s="49">
        <f>Patient!C6*IF(Patient!C2="Male",D49,E49)/60</f>
        <v>3.7333333333333334</v>
      </c>
      <c r="G49" s="18" t="s">
        <v>259</v>
      </c>
      <c r="H49" s="18"/>
      <c r="I49" s="18"/>
      <c r="J49" s="26"/>
      <c r="K49" s="48"/>
      <c r="L49" s="4" t="s">
        <v>331</v>
      </c>
      <c r="M49" s="4"/>
      <c r="N49" s="4" t="s">
        <v>56</v>
      </c>
      <c r="O49" s="7" t="s">
        <v>332</v>
      </c>
    </row>
    <row r="50" spans="1:15" ht="36.75">
      <c r="A50" s="13" t="s">
        <v>349</v>
      </c>
      <c r="B50" s="18" t="s">
        <v>16</v>
      </c>
      <c r="C50" s="8" t="s">
        <v>37</v>
      </c>
      <c r="D50" s="8">
        <v>0.02</v>
      </c>
      <c r="E50" s="8">
        <v>0.02</v>
      </c>
      <c r="F50" s="52">
        <f>Patient!C7*IF(Patient!C2="Male",D50,E50)</f>
        <v>85.437417083311388</v>
      </c>
      <c r="G50" s="18" t="s">
        <v>259</v>
      </c>
      <c r="H50" s="18"/>
      <c r="I50" s="50"/>
      <c r="J50" s="46" t="s">
        <v>350</v>
      </c>
      <c r="K50" s="48"/>
      <c r="L50" s="4" t="s">
        <v>331</v>
      </c>
      <c r="M50" s="4"/>
      <c r="N50" s="4" t="s">
        <v>56</v>
      </c>
      <c r="O50" s="7" t="s">
        <v>332</v>
      </c>
    </row>
    <row r="51" spans="1:15">
      <c r="A51" s="13" t="s">
        <v>351</v>
      </c>
      <c r="B51" s="18" t="s">
        <v>293</v>
      </c>
      <c r="C51" s="8" t="s">
        <v>37</v>
      </c>
      <c r="D51" s="8">
        <v>1.4999999999999999E-2</v>
      </c>
      <c r="E51" s="8">
        <v>1.4999999999999999E-2</v>
      </c>
      <c r="F51" s="52">
        <f>Patient!C6*IF(Patient!C2="Male",D51,E51)/60</f>
        <v>1.4</v>
      </c>
      <c r="G51" s="18" t="s">
        <v>259</v>
      </c>
      <c r="H51" s="18"/>
      <c r="I51" s="50"/>
      <c r="J51" s="46" t="s">
        <v>352</v>
      </c>
      <c r="K51" s="48"/>
      <c r="L51" s="4" t="s">
        <v>331</v>
      </c>
      <c r="M51" s="4"/>
      <c r="N51" s="4"/>
      <c r="O51" s="7" t="s">
        <v>332</v>
      </c>
    </row>
    <row r="52" spans="1:15">
      <c r="A52" s="13" t="s">
        <v>353</v>
      </c>
      <c r="B52" s="18" t="s">
        <v>16</v>
      </c>
      <c r="C52" s="21" t="s">
        <v>354</v>
      </c>
      <c r="D52" s="21"/>
      <c r="E52" s="21"/>
      <c r="F52" s="8" t="s">
        <v>355</v>
      </c>
      <c r="G52" s="18" t="s">
        <v>356</v>
      </c>
      <c r="H52" s="18"/>
      <c r="I52" s="50"/>
      <c r="J52" s="26"/>
      <c r="K52" s="48"/>
      <c r="L52" s="4" t="s">
        <v>331</v>
      </c>
      <c r="M52" s="4"/>
      <c r="N52" s="4" t="s">
        <v>56</v>
      </c>
      <c r="O52" s="7" t="s">
        <v>332</v>
      </c>
    </row>
    <row r="53" spans="1:15">
      <c r="A53" s="13" t="s">
        <v>353</v>
      </c>
      <c r="B53" s="18" t="s">
        <v>16</v>
      </c>
      <c r="C53" s="21" t="s">
        <v>357</v>
      </c>
      <c r="D53" s="21"/>
      <c r="E53" s="21"/>
      <c r="F53" s="8" t="s">
        <v>358</v>
      </c>
      <c r="G53" s="18" t="s">
        <v>356</v>
      </c>
      <c r="H53" s="18"/>
      <c r="I53" s="50"/>
      <c r="J53" s="26"/>
      <c r="K53" s="48"/>
      <c r="L53" s="4" t="s">
        <v>331</v>
      </c>
      <c r="M53" s="4"/>
      <c r="N53" s="4" t="s">
        <v>56</v>
      </c>
      <c r="O53" s="7" t="s">
        <v>332</v>
      </c>
    </row>
    <row r="54" spans="1:15">
      <c r="A54" s="13" t="s">
        <v>359</v>
      </c>
      <c r="B54" s="18" t="s">
        <v>184</v>
      </c>
      <c r="C54" s="21" t="s">
        <v>354</v>
      </c>
      <c r="D54" s="21"/>
      <c r="E54" s="21"/>
      <c r="F54" s="8" t="s">
        <v>267</v>
      </c>
      <c r="G54" s="18" t="s">
        <v>268</v>
      </c>
      <c r="H54" s="18"/>
      <c r="I54" s="50"/>
      <c r="J54" s="26"/>
      <c r="K54" s="48"/>
      <c r="L54" s="4" t="s">
        <v>331</v>
      </c>
      <c r="M54" s="4"/>
      <c r="N54" s="4" t="s">
        <v>56</v>
      </c>
      <c r="O54" s="7" t="s">
        <v>332</v>
      </c>
    </row>
    <row r="55" spans="1:15" ht="48.75">
      <c r="A55" s="13" t="s">
        <v>359</v>
      </c>
      <c r="B55" s="18" t="s">
        <v>184</v>
      </c>
      <c r="C55" s="21" t="s">
        <v>357</v>
      </c>
      <c r="D55" s="21"/>
      <c r="E55" s="21"/>
      <c r="F55" s="8" t="s">
        <v>322</v>
      </c>
      <c r="G55" s="18" t="s">
        <v>324</v>
      </c>
      <c r="H55" s="18" t="s">
        <v>325</v>
      </c>
      <c r="I55" s="50"/>
      <c r="J55" s="26" t="s">
        <v>326</v>
      </c>
      <c r="K55" s="48"/>
      <c r="L55" s="4" t="s">
        <v>331</v>
      </c>
      <c r="M55" s="4"/>
      <c r="N55" s="4" t="s">
        <v>56</v>
      </c>
      <c r="O55" s="7" t="s">
        <v>332</v>
      </c>
    </row>
    <row r="56" spans="1:15">
      <c r="A56" s="13" t="s">
        <v>360</v>
      </c>
      <c r="B56" s="18" t="s">
        <v>293</v>
      </c>
      <c r="C56" s="8" t="s">
        <v>37</v>
      </c>
      <c r="D56" s="8">
        <v>1</v>
      </c>
      <c r="E56" s="8">
        <v>1</v>
      </c>
      <c r="F56" s="8">
        <v>94.7</v>
      </c>
      <c r="G56" s="18" t="s">
        <v>259</v>
      </c>
      <c r="H56" s="18"/>
      <c r="I56" s="50"/>
      <c r="J56" s="26"/>
      <c r="K56" s="48"/>
      <c r="L56" s="4" t="s">
        <v>331</v>
      </c>
      <c r="M56" s="4"/>
      <c r="N56" s="4" t="s">
        <v>56</v>
      </c>
      <c r="O56" s="7" t="s">
        <v>332</v>
      </c>
    </row>
    <row r="57" spans="1:15" ht="24.75">
      <c r="A57" s="13" t="s">
        <v>361</v>
      </c>
      <c r="B57" s="18" t="s">
        <v>16</v>
      </c>
      <c r="C57" s="8" t="s">
        <v>37</v>
      </c>
      <c r="D57" s="8"/>
      <c r="E57" s="8"/>
      <c r="F57" s="6">
        <f>F46*0.5</f>
        <v>42.718708541655694</v>
      </c>
      <c r="G57" s="27" t="s">
        <v>362</v>
      </c>
      <c r="H57" s="18"/>
      <c r="I57" s="50"/>
      <c r="J57" s="46" t="s">
        <v>363</v>
      </c>
      <c r="K57" s="48"/>
      <c r="L57" s="4" t="s">
        <v>331</v>
      </c>
      <c r="M57" s="4"/>
      <c r="N57" s="4" t="s">
        <v>56</v>
      </c>
      <c r="O57" s="7" t="s">
        <v>332</v>
      </c>
    </row>
    <row r="58" spans="1:15" ht="24.75">
      <c r="A58" s="13" t="s">
        <v>364</v>
      </c>
      <c r="B58" s="18" t="s">
        <v>293</v>
      </c>
      <c r="C58" s="8" t="s">
        <v>37</v>
      </c>
      <c r="D58" s="8"/>
      <c r="E58" s="8"/>
      <c r="F58" s="49">
        <f>F47*0.5</f>
        <v>8.8666666666666671</v>
      </c>
      <c r="G58" s="18" t="s">
        <v>259</v>
      </c>
      <c r="H58" s="18"/>
      <c r="I58" s="50"/>
      <c r="J58" s="26" t="s">
        <v>365</v>
      </c>
      <c r="K58" s="48"/>
      <c r="L58" s="4" t="s">
        <v>331</v>
      </c>
      <c r="M58" s="4"/>
      <c r="N58" s="4" t="s">
        <v>56</v>
      </c>
      <c r="O58" s="7" t="s">
        <v>332</v>
      </c>
    </row>
    <row r="59" spans="1:15" ht="36.75">
      <c r="A59" s="13" t="s">
        <v>366</v>
      </c>
      <c r="B59" s="18" t="s">
        <v>16</v>
      </c>
      <c r="C59" s="8" t="s">
        <v>37</v>
      </c>
      <c r="D59" s="8">
        <v>0.04</v>
      </c>
      <c r="E59" s="8">
        <v>0.04</v>
      </c>
      <c r="F59" s="52">
        <f>Patient!C7*IF(Patient!C2="Male",D59,E59)</f>
        <v>170.87483416662278</v>
      </c>
      <c r="G59" s="18" t="s">
        <v>259</v>
      </c>
      <c r="H59" s="18"/>
      <c r="I59" s="50"/>
      <c r="J59" s="46" t="s">
        <v>350</v>
      </c>
      <c r="K59" s="48"/>
      <c r="L59" s="4" t="s">
        <v>331</v>
      </c>
      <c r="M59" s="4"/>
      <c r="N59" s="4" t="s">
        <v>56</v>
      </c>
      <c r="O59" s="7" t="s">
        <v>332</v>
      </c>
    </row>
    <row r="60" spans="1:15">
      <c r="A60" s="13" t="s">
        <v>367</v>
      </c>
      <c r="B60" s="18" t="s">
        <v>293</v>
      </c>
      <c r="C60" s="8" t="s">
        <v>37</v>
      </c>
      <c r="D60" s="8">
        <v>5.2499999999999998E-2</v>
      </c>
      <c r="E60" s="8">
        <v>5.2499999999999998E-2</v>
      </c>
      <c r="F60" s="52">
        <f>Patient!C6*IF(Patient!C2="Male",D60,E60)/60</f>
        <v>4.9000000000000004</v>
      </c>
      <c r="G60" s="18" t="s">
        <v>368</v>
      </c>
      <c r="H60" s="18"/>
      <c r="I60" s="50"/>
      <c r="J60" s="46" t="s">
        <v>369</v>
      </c>
      <c r="K60" s="48"/>
      <c r="L60" s="4" t="s">
        <v>331</v>
      </c>
      <c r="M60" s="4"/>
      <c r="N60" s="4"/>
      <c r="O60" s="7" t="s">
        <v>332</v>
      </c>
    </row>
    <row r="61" spans="1:15" ht="24.75">
      <c r="A61" s="13" t="s">
        <v>370</v>
      </c>
      <c r="B61" s="18" t="s">
        <v>16</v>
      </c>
      <c r="C61" s="8" t="s">
        <v>37</v>
      </c>
      <c r="D61" s="8">
        <v>0.03</v>
      </c>
      <c r="E61" s="8">
        <v>0.03</v>
      </c>
      <c r="F61" s="52">
        <f>Patient!C10*Patient!C7*IF(Patient!C2="Male",D61,E61)</f>
        <v>51.262450249986841</v>
      </c>
      <c r="G61" s="18" t="s">
        <v>259</v>
      </c>
      <c r="H61" s="18"/>
      <c r="I61" s="50"/>
      <c r="J61" s="46" t="s">
        <v>371</v>
      </c>
      <c r="K61" s="48"/>
      <c r="L61" s="4" t="s">
        <v>331</v>
      </c>
      <c r="M61" s="4"/>
      <c r="N61" s="4" t="s">
        <v>56</v>
      </c>
      <c r="O61" s="7" t="s">
        <v>332</v>
      </c>
    </row>
    <row r="62" spans="1:15">
      <c r="A62" s="13" t="s">
        <v>372</v>
      </c>
      <c r="B62" s="18" t="s">
        <v>293</v>
      </c>
      <c r="C62" s="8" t="s">
        <v>37</v>
      </c>
      <c r="D62" s="8">
        <v>1</v>
      </c>
      <c r="E62" s="8">
        <v>1</v>
      </c>
      <c r="F62" s="52">
        <f>Patient!C10*Patient!C6*IF(Patient!C3="Male",D62,E62)/60</f>
        <v>37.333333333333336</v>
      </c>
      <c r="G62" s="18" t="s">
        <v>259</v>
      </c>
      <c r="H62" s="18"/>
      <c r="I62" s="50"/>
      <c r="J62" s="26"/>
      <c r="K62" s="48"/>
      <c r="L62" s="4" t="s">
        <v>331</v>
      </c>
      <c r="M62" s="4"/>
      <c r="N62" s="4" t="s">
        <v>56</v>
      </c>
      <c r="O62" s="7" t="s">
        <v>332</v>
      </c>
    </row>
    <row r="63" spans="1:15" ht="24.75">
      <c r="A63" s="13" t="s">
        <v>373</v>
      </c>
      <c r="B63" s="18" t="s">
        <v>16</v>
      </c>
      <c r="C63" s="8" t="s">
        <v>37</v>
      </c>
      <c r="D63" s="8">
        <v>0.02</v>
      </c>
      <c r="E63" s="8">
        <v>0.02</v>
      </c>
      <c r="F63" s="52">
        <f>Patient!C10*Patient!C7*IF(Patient!C4="Male",D63,E63)</f>
        <v>34.174966833324561</v>
      </c>
      <c r="G63" s="18" t="s">
        <v>259</v>
      </c>
      <c r="H63" s="18"/>
      <c r="I63" s="50"/>
      <c r="J63" s="46" t="s">
        <v>371</v>
      </c>
      <c r="K63" s="48"/>
      <c r="L63" s="4" t="s">
        <v>331</v>
      </c>
      <c r="M63" s="4"/>
      <c r="N63" s="4" t="s">
        <v>56</v>
      </c>
      <c r="O63" s="7" t="s">
        <v>332</v>
      </c>
    </row>
    <row r="64" spans="1:15">
      <c r="A64" s="13" t="s">
        <v>374</v>
      </c>
      <c r="B64" s="18" t="s">
        <v>293</v>
      </c>
      <c r="C64" s="8" t="s">
        <v>37</v>
      </c>
      <c r="D64" s="8">
        <v>1</v>
      </c>
      <c r="E64" s="8">
        <v>1</v>
      </c>
      <c r="F64" s="52">
        <f>Patient!C10*Patient!C6*IF(Patient!C5="Male",D64,E64)/60</f>
        <v>37.333333333333336</v>
      </c>
      <c r="G64" s="18" t="s">
        <v>259</v>
      </c>
      <c r="H64" s="18"/>
      <c r="I64" s="50"/>
      <c r="J64" s="26"/>
      <c r="K64" s="48"/>
      <c r="L64" s="4" t="s">
        <v>331</v>
      </c>
      <c r="M64" s="4"/>
      <c r="N64" s="4" t="s">
        <v>56</v>
      </c>
      <c r="O64" s="7" t="s">
        <v>332</v>
      </c>
    </row>
    <row r="65" spans="1:15" ht="24.75">
      <c r="A65" s="13" t="s">
        <v>375</v>
      </c>
      <c r="B65" s="18" t="s">
        <v>16</v>
      </c>
      <c r="C65" s="8" t="s">
        <v>37</v>
      </c>
      <c r="D65" s="8">
        <v>5.5E-2</v>
      </c>
      <c r="E65" s="8">
        <v>5.5E-2</v>
      </c>
      <c r="F65" s="52">
        <f>Patient!C10*Patient!C7*IF(Patient!C6="Male",D65,E65)</f>
        <v>93.981158791642542</v>
      </c>
      <c r="G65" s="18" t="s">
        <v>259</v>
      </c>
      <c r="H65" s="18"/>
      <c r="I65" s="50"/>
      <c r="J65" s="46" t="s">
        <v>371</v>
      </c>
      <c r="K65" s="48"/>
      <c r="L65" s="4" t="s">
        <v>331</v>
      </c>
      <c r="M65" s="4"/>
      <c r="N65" s="4" t="s">
        <v>56</v>
      </c>
      <c r="O65" s="7" t="s">
        <v>332</v>
      </c>
    </row>
    <row r="66" spans="1:15">
      <c r="A66" s="13" t="s">
        <v>376</v>
      </c>
      <c r="B66" s="18" t="s">
        <v>293</v>
      </c>
      <c r="C66" s="8" t="s">
        <v>37</v>
      </c>
      <c r="D66" s="8">
        <v>1</v>
      </c>
      <c r="E66" s="8">
        <v>1</v>
      </c>
      <c r="F66" s="52">
        <f>Patient!C10*Patient!C6*IF(Patient!C7="Male",D66,E66)/60</f>
        <v>37.333333333333336</v>
      </c>
      <c r="G66" s="18" t="s">
        <v>259</v>
      </c>
      <c r="H66" s="18"/>
      <c r="I66" s="50"/>
      <c r="J66" s="26"/>
      <c r="K66" s="48"/>
      <c r="L66" s="4" t="s">
        <v>331</v>
      </c>
      <c r="M66" s="4"/>
      <c r="N66" s="4" t="s">
        <v>56</v>
      </c>
      <c r="O66" s="7" t="s">
        <v>332</v>
      </c>
    </row>
    <row r="67" spans="1:15" ht="24.75">
      <c r="A67" s="13" t="s">
        <v>377</v>
      </c>
      <c r="B67" s="18" t="s">
        <v>16</v>
      </c>
      <c r="C67" s="8" t="s">
        <v>37</v>
      </c>
      <c r="D67" s="8">
        <v>0.1</v>
      </c>
      <c r="E67" s="8">
        <v>0.1</v>
      </c>
      <c r="F67" s="49">
        <f>Patient!C7*IF(Patient!C2="Male",D67,E67)</f>
        <v>427.18708541655701</v>
      </c>
      <c r="G67" s="18" t="s">
        <v>259</v>
      </c>
      <c r="H67" s="18"/>
      <c r="I67" s="18"/>
      <c r="J67" s="46" t="s">
        <v>378</v>
      </c>
      <c r="K67" s="48"/>
      <c r="L67" s="4" t="s">
        <v>331</v>
      </c>
      <c r="M67" s="4"/>
      <c r="N67" s="4" t="s">
        <v>56</v>
      </c>
      <c r="O67" s="7" t="s">
        <v>332</v>
      </c>
    </row>
    <row r="68" spans="1:15">
      <c r="A68" s="13" t="s">
        <v>379</v>
      </c>
      <c r="B68" s="18" t="s">
        <v>293</v>
      </c>
      <c r="C68" s="8" t="s">
        <v>37</v>
      </c>
      <c r="D68" s="8">
        <v>0.255</v>
      </c>
      <c r="E68" s="8">
        <v>0.27</v>
      </c>
      <c r="F68" s="49">
        <f>Patient!C6*IF(Patient!C2="Male",D68,E68)/60</f>
        <v>23.8</v>
      </c>
      <c r="G68" s="18" t="s">
        <v>14</v>
      </c>
      <c r="H68" s="18" t="s">
        <v>380</v>
      </c>
      <c r="I68" s="18"/>
      <c r="J68" s="26" t="s">
        <v>381</v>
      </c>
      <c r="K68" s="48"/>
      <c r="L68" s="4" t="s">
        <v>331</v>
      </c>
      <c r="M68" s="4"/>
      <c r="N68" s="4" t="s">
        <v>56</v>
      </c>
      <c r="O68" s="7" t="s">
        <v>332</v>
      </c>
    </row>
    <row r="69" spans="1:15">
      <c r="A69" s="13" t="s">
        <v>382</v>
      </c>
      <c r="B69" s="18" t="s">
        <v>16</v>
      </c>
      <c r="C69" s="8" t="s">
        <v>37</v>
      </c>
      <c r="D69" s="8">
        <v>0.14000000000000001</v>
      </c>
      <c r="E69" s="8">
        <v>0.105</v>
      </c>
      <c r="F69" s="52">
        <f>Patient!C7*IF(Patient!C2="Male",D69,E69)</f>
        <v>598.06191958317982</v>
      </c>
      <c r="G69" s="18" t="s">
        <v>259</v>
      </c>
      <c r="H69" s="18"/>
      <c r="I69" s="18"/>
      <c r="J69" s="46" t="s">
        <v>383</v>
      </c>
      <c r="K69" s="48"/>
      <c r="L69" s="4" t="s">
        <v>331</v>
      </c>
      <c r="M69" s="4"/>
      <c r="N69" s="4" t="s">
        <v>56</v>
      </c>
      <c r="O69" s="7" t="s">
        <v>332</v>
      </c>
    </row>
    <row r="70" spans="1:15">
      <c r="A70" s="13" t="s">
        <v>384</v>
      </c>
      <c r="B70" s="18" t="s">
        <v>293</v>
      </c>
      <c r="C70" s="8" t="s">
        <v>37</v>
      </c>
      <c r="D70" s="8">
        <v>0.17</v>
      </c>
      <c r="E70" s="8">
        <v>0.12</v>
      </c>
      <c r="F70" s="52">
        <f>Patient!C6*IF(Patient!C2="Male",D70,E70)/60</f>
        <v>15.866666666666669</v>
      </c>
      <c r="G70" s="18" t="s">
        <v>259</v>
      </c>
      <c r="H70" s="18"/>
      <c r="I70" s="18"/>
      <c r="J70" s="26"/>
      <c r="K70" s="48"/>
      <c r="L70" s="4" t="s">
        <v>331</v>
      </c>
      <c r="M70" s="4"/>
      <c r="N70" s="4" t="s">
        <v>56</v>
      </c>
      <c r="O70" s="7" t="s">
        <v>332</v>
      </c>
    </row>
    <row r="71" spans="1:15">
      <c r="A71" s="13" t="s">
        <v>385</v>
      </c>
      <c r="B71" s="18" t="s">
        <v>16</v>
      </c>
      <c r="C71" s="8" t="s">
        <v>37</v>
      </c>
      <c r="D71" s="8">
        <v>0.01</v>
      </c>
      <c r="E71" s="8">
        <v>0.01</v>
      </c>
      <c r="F71" s="52">
        <f>Patient!C7*IF(Patient!C2="Male",D71,E71)</f>
        <v>42.718708541655694</v>
      </c>
      <c r="G71" s="18" t="s">
        <v>259</v>
      </c>
      <c r="H71" s="18"/>
      <c r="I71" s="50"/>
      <c r="J71" s="46" t="s">
        <v>386</v>
      </c>
      <c r="K71" s="48"/>
      <c r="L71" s="4" t="s">
        <v>331</v>
      </c>
      <c r="M71" s="4"/>
      <c r="N71" s="4" t="s">
        <v>56</v>
      </c>
      <c r="O71" s="7" t="s">
        <v>332</v>
      </c>
    </row>
    <row r="72" spans="1:15">
      <c r="A72" s="13" t="s">
        <v>387</v>
      </c>
      <c r="B72" s="18" t="s">
        <v>293</v>
      </c>
      <c r="C72" s="8" t="s">
        <v>37</v>
      </c>
      <c r="D72" s="8">
        <v>0.04</v>
      </c>
      <c r="E72" s="8">
        <v>0.05</v>
      </c>
      <c r="F72" s="52">
        <f>Patient!C6*IF(Patient!C2="Male",D72,E72)/60</f>
        <v>3.7333333333333334</v>
      </c>
      <c r="G72" s="18" t="s">
        <v>259</v>
      </c>
      <c r="H72" s="18"/>
      <c r="I72" s="50"/>
      <c r="J72" s="26"/>
      <c r="K72" s="48"/>
      <c r="L72" s="4" t="s">
        <v>331</v>
      </c>
      <c r="M72" s="4"/>
      <c r="N72" s="4" t="s">
        <v>56</v>
      </c>
      <c r="O72" s="7" t="s">
        <v>332</v>
      </c>
    </row>
    <row r="73" spans="1:15" ht="24.75">
      <c r="A73" s="13" t="s">
        <v>388</v>
      </c>
      <c r="B73" s="18" t="s">
        <v>16</v>
      </c>
      <c r="C73" s="8" t="s">
        <v>37</v>
      </c>
      <c r="D73" s="8">
        <v>0.03</v>
      </c>
      <c r="E73" s="8">
        <v>0.03</v>
      </c>
      <c r="F73" s="52">
        <f>Patient!C7*IF(Patient!C14="Male",D73,E73)</f>
        <v>128.15612562496707</v>
      </c>
      <c r="G73" s="18" t="s">
        <v>259</v>
      </c>
      <c r="H73" s="18"/>
      <c r="I73" s="50"/>
      <c r="J73" s="46" t="s">
        <v>371</v>
      </c>
      <c r="K73" s="48"/>
      <c r="L73" s="4" t="s">
        <v>331</v>
      </c>
      <c r="M73" s="4"/>
      <c r="N73" s="4" t="s">
        <v>56</v>
      </c>
      <c r="O73" s="7" t="s">
        <v>332</v>
      </c>
    </row>
    <row r="74" spans="1:15">
      <c r="A74" s="13" t="s">
        <v>389</v>
      </c>
      <c r="B74" s="18" t="s">
        <v>293</v>
      </c>
      <c r="C74" s="8" t="s">
        <v>37</v>
      </c>
      <c r="D74" s="8">
        <v>1</v>
      </c>
      <c r="E74" s="8">
        <v>1</v>
      </c>
      <c r="F74" s="52">
        <f>Patient!C6*IF(Patient!C15="Male",D74,E74)/60</f>
        <v>93.333333333333329</v>
      </c>
      <c r="G74" s="18" t="s">
        <v>259</v>
      </c>
      <c r="H74" s="18"/>
      <c r="I74" s="50"/>
      <c r="J74" s="26"/>
      <c r="K74" s="48"/>
      <c r="L74" s="4" t="s">
        <v>331</v>
      </c>
      <c r="M74" s="4"/>
      <c r="N74" s="4" t="s">
        <v>56</v>
      </c>
      <c r="O74" s="7" t="s">
        <v>332</v>
      </c>
    </row>
    <row r="75" spans="1:15">
      <c r="A75" s="13" t="s">
        <v>390</v>
      </c>
      <c r="B75" s="18" t="s">
        <v>184</v>
      </c>
      <c r="C75" s="21" t="s">
        <v>354</v>
      </c>
      <c r="D75" s="4"/>
      <c r="E75" s="4"/>
      <c r="F75" s="8" t="s">
        <v>267</v>
      </c>
      <c r="G75" s="18" t="s">
        <v>76</v>
      </c>
      <c r="H75" s="18" t="s">
        <v>256</v>
      </c>
      <c r="I75" s="50"/>
      <c r="J75" s="26"/>
      <c r="K75" s="48"/>
      <c r="L75" s="4" t="s">
        <v>331</v>
      </c>
      <c r="M75" s="4"/>
      <c r="N75" s="4" t="s">
        <v>56</v>
      </c>
      <c r="O75" s="7" t="s">
        <v>332</v>
      </c>
    </row>
    <row r="76" spans="1:15">
      <c r="A76" s="13" t="s">
        <v>390</v>
      </c>
      <c r="B76" s="18" t="s">
        <v>184</v>
      </c>
      <c r="C76" s="21" t="s">
        <v>357</v>
      </c>
      <c r="D76" s="4"/>
      <c r="E76" s="4"/>
      <c r="F76" s="8" t="s">
        <v>308</v>
      </c>
      <c r="G76" s="18" t="s">
        <v>76</v>
      </c>
      <c r="H76" s="18" t="s">
        <v>256</v>
      </c>
      <c r="I76" s="50"/>
      <c r="J76" s="26"/>
      <c r="K76" s="48"/>
      <c r="L76" s="4" t="s">
        <v>331</v>
      </c>
      <c r="M76" s="4"/>
      <c r="N76" s="4" t="s">
        <v>56</v>
      </c>
      <c r="O76" s="7" t="s">
        <v>332</v>
      </c>
    </row>
    <row r="77" spans="1:15" ht="24.75">
      <c r="A77" s="13" t="s">
        <v>391</v>
      </c>
      <c r="B77" s="18" t="s">
        <v>16</v>
      </c>
      <c r="C77" s="8" t="s">
        <v>37</v>
      </c>
      <c r="D77" s="8">
        <v>0.02</v>
      </c>
      <c r="E77" s="8">
        <v>0.02</v>
      </c>
      <c r="F77" s="52">
        <f>Patient!C7*IF(Patient!C18="Male",D77,E77)</f>
        <v>85.437417083311388</v>
      </c>
      <c r="G77" s="18" t="s">
        <v>259</v>
      </c>
      <c r="H77" s="18"/>
      <c r="I77" s="50"/>
      <c r="J77" s="46" t="s">
        <v>371</v>
      </c>
      <c r="K77" s="48"/>
      <c r="L77" s="4" t="s">
        <v>331</v>
      </c>
      <c r="M77" s="4"/>
      <c r="N77" s="4" t="s">
        <v>56</v>
      </c>
      <c r="O77" s="7" t="s">
        <v>332</v>
      </c>
    </row>
    <row r="78" spans="1:15">
      <c r="A78" s="13" t="s">
        <v>392</v>
      </c>
      <c r="B78" s="18" t="s">
        <v>293</v>
      </c>
      <c r="C78" s="8" t="s">
        <v>37</v>
      </c>
      <c r="D78" s="8">
        <v>1</v>
      </c>
      <c r="E78" s="8">
        <v>1</v>
      </c>
      <c r="F78" s="52">
        <f>Patient!C6*IF(Patient!C19="Male",D78,E78)/60</f>
        <v>93.333333333333329</v>
      </c>
      <c r="G78" s="18" t="s">
        <v>259</v>
      </c>
      <c r="H78" s="18"/>
      <c r="I78" s="50"/>
      <c r="J78" s="26"/>
      <c r="K78" s="48"/>
      <c r="L78" s="4" t="s">
        <v>331</v>
      </c>
      <c r="M78" s="4"/>
      <c r="N78" s="4" t="s">
        <v>56</v>
      </c>
      <c r="O78" s="7" t="s">
        <v>332</v>
      </c>
    </row>
    <row r="79" spans="1:15">
      <c r="A79" s="13" t="s">
        <v>393</v>
      </c>
      <c r="B79" s="18" t="s">
        <v>184</v>
      </c>
      <c r="C79" s="21" t="s">
        <v>37</v>
      </c>
      <c r="D79" s="4"/>
      <c r="E79" s="4"/>
      <c r="F79" s="8" t="s">
        <v>267</v>
      </c>
      <c r="G79" s="18" t="s">
        <v>76</v>
      </c>
      <c r="H79" s="18" t="s">
        <v>256</v>
      </c>
      <c r="I79" s="50"/>
      <c r="J79" s="26" t="s">
        <v>394</v>
      </c>
      <c r="K79" s="48"/>
      <c r="L79" s="4" t="s">
        <v>331</v>
      </c>
      <c r="M79" s="4"/>
      <c r="N79" s="4" t="s">
        <v>56</v>
      </c>
      <c r="O79" s="7" t="s">
        <v>332</v>
      </c>
    </row>
    <row r="80" spans="1:15" ht="24.75">
      <c r="A80" s="13" t="s">
        <v>395</v>
      </c>
      <c r="B80" s="18" t="s">
        <v>16</v>
      </c>
      <c r="C80" s="8" t="s">
        <v>37</v>
      </c>
      <c r="D80" s="8">
        <v>5.5E-2</v>
      </c>
      <c r="E80" s="8">
        <v>5.5E-2</v>
      </c>
      <c r="F80" s="52">
        <f>Patient!C7*IF(Patient!C21="Male",D80,E80)</f>
        <v>234.95289697910633</v>
      </c>
      <c r="G80" s="18" t="s">
        <v>259</v>
      </c>
      <c r="H80" s="18"/>
      <c r="I80" s="50"/>
      <c r="J80" s="46" t="s">
        <v>371</v>
      </c>
      <c r="K80" s="48"/>
      <c r="L80" s="4" t="s">
        <v>331</v>
      </c>
      <c r="M80" s="4"/>
      <c r="N80" s="4" t="s">
        <v>56</v>
      </c>
      <c r="O80" s="7" t="s">
        <v>332</v>
      </c>
    </row>
    <row r="81" spans="1:15">
      <c r="A81" s="13" t="s">
        <v>396</v>
      </c>
      <c r="B81" s="18" t="s">
        <v>293</v>
      </c>
      <c r="C81" s="8" t="s">
        <v>37</v>
      </c>
      <c r="D81" s="8">
        <v>1</v>
      </c>
      <c r="E81" s="8">
        <v>1</v>
      </c>
      <c r="F81" s="52">
        <f>Patient!C6*IF(Patient!C22="Male",D81,E81)/60</f>
        <v>93.333333333333329</v>
      </c>
      <c r="G81" s="18" t="s">
        <v>259</v>
      </c>
      <c r="H81" s="18"/>
      <c r="I81" s="50"/>
      <c r="J81" s="26"/>
      <c r="K81" s="48"/>
      <c r="L81" s="4" t="s">
        <v>331</v>
      </c>
      <c r="M81" s="4"/>
      <c r="N81" s="4" t="s">
        <v>56</v>
      </c>
      <c r="O81" s="7" t="s">
        <v>332</v>
      </c>
    </row>
    <row r="82" spans="1:15" ht="36.75">
      <c r="A82" s="13" t="s">
        <v>397</v>
      </c>
      <c r="B82" s="18" t="s">
        <v>184</v>
      </c>
      <c r="C82" s="21" t="s">
        <v>37</v>
      </c>
      <c r="D82" s="21"/>
      <c r="E82" s="21"/>
      <c r="F82" s="8" t="s">
        <v>267</v>
      </c>
      <c r="G82" s="18" t="s">
        <v>76</v>
      </c>
      <c r="H82" s="18" t="s">
        <v>256</v>
      </c>
      <c r="I82" s="50"/>
      <c r="J82" s="26" t="s">
        <v>398</v>
      </c>
      <c r="K82" s="48"/>
      <c r="L82" s="4" t="s">
        <v>331</v>
      </c>
      <c r="M82" s="4"/>
      <c r="N82" s="4" t="s">
        <v>56</v>
      </c>
      <c r="O82" s="7" t="s">
        <v>332</v>
      </c>
    </row>
    <row r="83" spans="1:15" ht="36.75">
      <c r="A83" s="13" t="s">
        <v>399</v>
      </c>
      <c r="B83" s="18" t="s">
        <v>16</v>
      </c>
      <c r="C83" s="8" t="s">
        <v>37</v>
      </c>
      <c r="D83" s="8">
        <v>0.02</v>
      </c>
      <c r="E83" s="8">
        <v>0.02</v>
      </c>
      <c r="F83" s="52">
        <f>Patient!C7*IF(Patient!C2="Male",D83,E83)</f>
        <v>85.437417083311388</v>
      </c>
      <c r="G83" s="18" t="s">
        <v>259</v>
      </c>
      <c r="H83" s="18"/>
      <c r="I83" s="50"/>
      <c r="J83" s="46" t="s">
        <v>350</v>
      </c>
      <c r="K83" s="48"/>
      <c r="L83" s="4" t="s">
        <v>331</v>
      </c>
      <c r="M83" s="4"/>
      <c r="N83" s="4" t="s">
        <v>56</v>
      </c>
      <c r="O83" s="7" t="s">
        <v>332</v>
      </c>
    </row>
    <row r="84" spans="1:15">
      <c r="A84" s="13" t="s">
        <v>400</v>
      </c>
      <c r="B84" s="18" t="s">
        <v>293</v>
      </c>
      <c r="C84" s="8" t="s">
        <v>37</v>
      </c>
      <c r="D84" s="8">
        <v>1.4999999999999999E-2</v>
      </c>
      <c r="E84" s="8">
        <v>1.4999999999999999E-2</v>
      </c>
      <c r="F84" s="52">
        <f>Patient!C6*IF(Patient!C2="Male",D84,E84)/60</f>
        <v>1.4</v>
      </c>
      <c r="G84" s="18" t="s">
        <v>401</v>
      </c>
      <c r="H84" s="18"/>
      <c r="I84" s="50"/>
      <c r="J84" s="46" t="s">
        <v>352</v>
      </c>
      <c r="K84" s="48"/>
      <c r="L84" s="4" t="s">
        <v>331</v>
      </c>
      <c r="M84" s="4"/>
      <c r="N84" s="4"/>
      <c r="O84" s="7" t="s">
        <v>332</v>
      </c>
    </row>
    <row r="85" spans="1:15" ht="60.75">
      <c r="A85" s="13" t="s">
        <v>402</v>
      </c>
      <c r="B85" s="18" t="s">
        <v>16</v>
      </c>
      <c r="C85" s="21" t="s">
        <v>354</v>
      </c>
      <c r="D85" s="21"/>
      <c r="E85" s="21"/>
      <c r="F85" s="8" t="s">
        <v>403</v>
      </c>
      <c r="G85" s="18" t="s">
        <v>404</v>
      </c>
      <c r="H85" s="18"/>
      <c r="I85" s="50"/>
      <c r="J85" s="46" t="s">
        <v>405</v>
      </c>
      <c r="K85" s="48"/>
      <c r="L85" s="4" t="s">
        <v>331</v>
      </c>
      <c r="M85" s="4"/>
      <c r="N85" s="4" t="s">
        <v>56</v>
      </c>
      <c r="O85" s="7" t="s">
        <v>332</v>
      </c>
    </row>
    <row r="86" spans="1:15" ht="24">
      <c r="A86" s="13" t="s">
        <v>402</v>
      </c>
      <c r="B86" s="18" t="s">
        <v>16</v>
      </c>
      <c r="C86" s="21" t="s">
        <v>357</v>
      </c>
      <c r="D86" s="21"/>
      <c r="E86" s="21"/>
      <c r="F86" s="8" t="s">
        <v>406</v>
      </c>
      <c r="G86" s="18" t="s">
        <v>404</v>
      </c>
      <c r="H86" s="18"/>
      <c r="I86" s="50"/>
      <c r="J86" s="26"/>
      <c r="K86" s="48"/>
      <c r="L86" s="4" t="s">
        <v>331</v>
      </c>
      <c r="M86" s="4"/>
      <c r="N86" s="4" t="s">
        <v>56</v>
      </c>
      <c r="O86" s="7" t="s">
        <v>332</v>
      </c>
    </row>
    <row r="87" spans="1:15" ht="36.75">
      <c r="A87" s="13" t="s">
        <v>407</v>
      </c>
      <c r="B87" s="18" t="s">
        <v>184</v>
      </c>
      <c r="C87" s="21" t="s">
        <v>354</v>
      </c>
      <c r="D87" s="21"/>
      <c r="E87" s="21"/>
      <c r="F87" s="8" t="s">
        <v>270</v>
      </c>
      <c r="G87" s="18" t="s">
        <v>268</v>
      </c>
      <c r="H87" s="18"/>
      <c r="I87" s="50"/>
      <c r="J87" s="26" t="s">
        <v>271</v>
      </c>
      <c r="K87" s="48"/>
      <c r="L87" s="4" t="s">
        <v>331</v>
      </c>
      <c r="M87" s="4"/>
      <c r="N87" s="4" t="s">
        <v>56</v>
      </c>
      <c r="O87" s="7" t="s">
        <v>332</v>
      </c>
    </row>
    <row r="88" spans="1:15">
      <c r="A88" s="13" t="s">
        <v>407</v>
      </c>
      <c r="B88" s="18" t="s">
        <v>184</v>
      </c>
      <c r="C88" s="21" t="s">
        <v>357</v>
      </c>
      <c r="D88" s="21"/>
      <c r="E88" s="21"/>
      <c r="F88" s="8" t="s">
        <v>308</v>
      </c>
      <c r="G88" s="18" t="s">
        <v>268</v>
      </c>
      <c r="H88" s="18"/>
      <c r="I88" s="50"/>
      <c r="J88" s="26"/>
      <c r="K88" s="48"/>
      <c r="L88" s="4" t="s">
        <v>331</v>
      </c>
      <c r="M88" s="4"/>
      <c r="N88" s="4" t="s">
        <v>56</v>
      </c>
      <c r="O88" s="7" t="s">
        <v>332</v>
      </c>
    </row>
    <row r="89" spans="1:15">
      <c r="A89" s="13" t="s">
        <v>408</v>
      </c>
      <c r="B89" s="18" t="s">
        <v>293</v>
      </c>
      <c r="C89" s="8" t="s">
        <v>37</v>
      </c>
      <c r="D89" s="8"/>
      <c r="E89" s="8"/>
      <c r="F89" s="8">
        <v>94.7</v>
      </c>
      <c r="G89" s="18" t="s">
        <v>259</v>
      </c>
      <c r="H89" s="18"/>
      <c r="I89" s="50"/>
      <c r="J89" s="26"/>
      <c r="K89" s="48"/>
      <c r="L89" s="4" t="s">
        <v>331</v>
      </c>
      <c r="M89" s="4"/>
      <c r="N89" s="4" t="s">
        <v>56</v>
      </c>
      <c r="O89" s="7" t="s">
        <v>332</v>
      </c>
    </row>
    <row r="90" spans="1:15" ht="24.75">
      <c r="A90" s="13" t="s">
        <v>409</v>
      </c>
      <c r="B90" s="18" t="s">
        <v>16</v>
      </c>
      <c r="C90" s="8" t="s">
        <v>37</v>
      </c>
      <c r="D90" s="8"/>
      <c r="E90" s="8"/>
      <c r="F90" s="6">
        <f>F46*0.5</f>
        <v>42.718708541655694</v>
      </c>
      <c r="G90" s="27" t="s">
        <v>362</v>
      </c>
      <c r="H90" s="18"/>
      <c r="I90" s="50"/>
      <c r="J90" s="46" t="s">
        <v>363</v>
      </c>
      <c r="K90" s="48"/>
      <c r="L90" s="4" t="s">
        <v>331</v>
      </c>
      <c r="M90" s="4"/>
      <c r="N90" s="4" t="s">
        <v>56</v>
      </c>
      <c r="O90" s="7" t="s">
        <v>332</v>
      </c>
    </row>
    <row r="91" spans="1:15" ht="24.75">
      <c r="A91" s="13" t="s">
        <v>410</v>
      </c>
      <c r="B91" s="18" t="s">
        <v>293</v>
      </c>
      <c r="C91" s="8" t="s">
        <v>37</v>
      </c>
      <c r="D91" s="8"/>
      <c r="E91" s="8"/>
      <c r="F91" s="49">
        <f>F47*0.5</f>
        <v>8.8666666666666671</v>
      </c>
      <c r="G91" s="18" t="s">
        <v>259</v>
      </c>
      <c r="H91" s="18"/>
      <c r="I91" s="50"/>
      <c r="J91" s="26" t="s">
        <v>365</v>
      </c>
      <c r="K91" s="48"/>
      <c r="L91" s="4" t="s">
        <v>331</v>
      </c>
      <c r="M91" s="4"/>
      <c r="N91" s="4" t="s">
        <v>56</v>
      </c>
      <c r="O91" s="7" t="s">
        <v>332</v>
      </c>
    </row>
    <row r="92" spans="1:15" ht="36.75">
      <c r="A92" s="13" t="s">
        <v>411</v>
      </c>
      <c r="B92" s="18" t="s">
        <v>16</v>
      </c>
      <c r="C92" s="8" t="s">
        <v>37</v>
      </c>
      <c r="D92" s="8">
        <v>0.04</v>
      </c>
      <c r="E92" s="8">
        <v>0.04</v>
      </c>
      <c r="F92" s="52">
        <f>Patient!C7*IF(Patient!C2="Male",D92,E92)</f>
        <v>170.87483416662278</v>
      </c>
      <c r="G92" s="18" t="s">
        <v>259</v>
      </c>
      <c r="H92" s="18"/>
      <c r="I92" s="50"/>
      <c r="J92" s="46" t="s">
        <v>350</v>
      </c>
      <c r="K92" s="48"/>
      <c r="L92" s="4" t="s">
        <v>331</v>
      </c>
      <c r="M92" s="4"/>
      <c r="N92" s="4" t="s">
        <v>56</v>
      </c>
      <c r="O92" s="7" t="s">
        <v>332</v>
      </c>
    </row>
    <row r="93" spans="1:15">
      <c r="A93" s="13" t="s">
        <v>412</v>
      </c>
      <c r="B93" s="18" t="s">
        <v>293</v>
      </c>
      <c r="C93" s="8" t="s">
        <v>37</v>
      </c>
      <c r="D93" s="8">
        <v>5.2499999999999998E-2</v>
      </c>
      <c r="E93" s="8">
        <v>5.2499999999999998E-2</v>
      </c>
      <c r="F93" s="52">
        <f>Patient!C6*IF(Patient!C2="Male",D93,E93)/60</f>
        <v>4.9000000000000004</v>
      </c>
      <c r="G93" s="18" t="s">
        <v>368</v>
      </c>
      <c r="H93" s="18"/>
      <c r="I93" s="50"/>
      <c r="J93" s="46" t="s">
        <v>369</v>
      </c>
      <c r="K93" s="48"/>
      <c r="L93" s="4" t="s">
        <v>331</v>
      </c>
      <c r="M93" s="4"/>
      <c r="N93" s="4"/>
      <c r="O93" s="7" t="s">
        <v>332</v>
      </c>
    </row>
    <row r="94" spans="1:15" ht="24.75">
      <c r="A94" s="13" t="s">
        <v>413</v>
      </c>
      <c r="B94" s="18" t="s">
        <v>16</v>
      </c>
      <c r="C94" s="8" t="s">
        <v>37</v>
      </c>
      <c r="D94" s="8">
        <v>0.03</v>
      </c>
      <c r="E94" s="8">
        <v>0.03</v>
      </c>
      <c r="F94" s="52">
        <f>Patient!C9*Patient!C7*IF(Patient!C35="Male",D94,E94)</f>
        <v>76.893675374980248</v>
      </c>
      <c r="G94" s="18" t="s">
        <v>259</v>
      </c>
      <c r="H94" s="18"/>
      <c r="I94" s="50"/>
      <c r="J94" s="46" t="s">
        <v>371</v>
      </c>
      <c r="K94" s="48"/>
      <c r="L94" s="4" t="s">
        <v>331</v>
      </c>
      <c r="M94" s="4"/>
      <c r="N94" s="4" t="s">
        <v>56</v>
      </c>
      <c r="O94" s="7" t="s">
        <v>332</v>
      </c>
    </row>
    <row r="95" spans="1:15">
      <c r="A95" s="13" t="s">
        <v>414</v>
      </c>
      <c r="B95" s="18" t="s">
        <v>293</v>
      </c>
      <c r="C95" s="8" t="s">
        <v>37</v>
      </c>
      <c r="D95" s="8">
        <v>1</v>
      </c>
      <c r="E95" s="8">
        <v>1</v>
      </c>
      <c r="F95" s="8">
        <f>Patient!C9*Patient!C6*IF(Patient!C36="Male",D95,E95)/60</f>
        <v>56</v>
      </c>
      <c r="G95" s="18" t="s">
        <v>259</v>
      </c>
      <c r="H95" s="18"/>
      <c r="I95" s="50"/>
      <c r="J95" s="26"/>
      <c r="K95" s="48"/>
      <c r="L95" s="4" t="s">
        <v>331</v>
      </c>
      <c r="M95" s="4"/>
      <c r="N95" s="4" t="s">
        <v>56</v>
      </c>
      <c r="O95" s="7" t="s">
        <v>332</v>
      </c>
    </row>
    <row r="96" spans="1:15" ht="24.75">
      <c r="A96" s="13" t="s">
        <v>415</v>
      </c>
      <c r="B96" s="18" t="s">
        <v>16</v>
      </c>
      <c r="C96" s="8" t="s">
        <v>37</v>
      </c>
      <c r="D96" s="8">
        <v>0.02</v>
      </c>
      <c r="E96" s="8">
        <v>0.02</v>
      </c>
      <c r="F96" s="52">
        <f>Patient!C9*Patient!C7*IF(Patient!C37="Male",D96,E96)</f>
        <v>51.262450249986834</v>
      </c>
      <c r="G96" s="18" t="s">
        <v>259</v>
      </c>
      <c r="H96" s="18"/>
      <c r="I96" s="50"/>
      <c r="J96" s="46" t="s">
        <v>371</v>
      </c>
      <c r="K96" s="48"/>
      <c r="L96" s="4" t="s">
        <v>331</v>
      </c>
      <c r="M96" s="4"/>
      <c r="N96" s="4" t="s">
        <v>56</v>
      </c>
      <c r="O96" s="7" t="s">
        <v>332</v>
      </c>
    </row>
    <row r="97" spans="1:15">
      <c r="A97" s="13" t="s">
        <v>416</v>
      </c>
      <c r="B97" s="18" t="s">
        <v>293</v>
      </c>
      <c r="C97" s="8" t="s">
        <v>37</v>
      </c>
      <c r="D97" s="8">
        <v>1</v>
      </c>
      <c r="E97" s="8">
        <v>1</v>
      </c>
      <c r="F97" s="8">
        <f>Patient!C9*Patient!C6*IF(Patient!C38="Male",D97,E97)/60</f>
        <v>56</v>
      </c>
      <c r="G97" s="18" t="s">
        <v>259</v>
      </c>
      <c r="H97" s="18"/>
      <c r="I97" s="50"/>
      <c r="J97" s="26"/>
      <c r="K97" s="48"/>
      <c r="L97" s="4" t="s">
        <v>331</v>
      </c>
      <c r="M97" s="4"/>
      <c r="N97" s="4" t="s">
        <v>56</v>
      </c>
      <c r="O97" s="7" t="s">
        <v>332</v>
      </c>
    </row>
    <row r="98" spans="1:15" ht="24.75">
      <c r="A98" s="13" t="s">
        <v>417</v>
      </c>
      <c r="B98" s="18" t="s">
        <v>16</v>
      </c>
      <c r="C98" s="8" t="s">
        <v>37</v>
      </c>
      <c r="D98" s="8">
        <v>5.5E-2</v>
      </c>
      <c r="E98" s="8">
        <v>5.5E-2</v>
      </c>
      <c r="F98" s="52">
        <f>Patient!C9*Patient!C7*IF(Patient!C39="Male",D98,E98)</f>
        <v>140.97173818746379</v>
      </c>
      <c r="G98" s="18" t="s">
        <v>259</v>
      </c>
      <c r="H98" s="18"/>
      <c r="I98" s="18"/>
      <c r="J98" s="46" t="s">
        <v>371</v>
      </c>
      <c r="K98" s="48"/>
      <c r="L98" s="4" t="s">
        <v>331</v>
      </c>
      <c r="M98" s="4"/>
      <c r="N98" s="4" t="s">
        <v>56</v>
      </c>
      <c r="O98" s="7" t="s">
        <v>332</v>
      </c>
    </row>
    <row r="99" spans="1:15">
      <c r="A99" s="13" t="s">
        <v>418</v>
      </c>
      <c r="B99" s="18" t="s">
        <v>293</v>
      </c>
      <c r="C99" s="8" t="s">
        <v>37</v>
      </c>
      <c r="D99" s="8">
        <v>1</v>
      </c>
      <c r="E99" s="8">
        <v>1</v>
      </c>
      <c r="F99" s="8">
        <f>Patient!C9*Patient!C6*IF(Patient!C40="Male",D99,E99)/60</f>
        <v>56</v>
      </c>
      <c r="G99" s="18" t="s">
        <v>259</v>
      </c>
      <c r="H99" s="18"/>
      <c r="I99" s="18"/>
      <c r="J99" s="26"/>
      <c r="K99" s="48"/>
      <c r="L99" s="4" t="s">
        <v>331</v>
      </c>
      <c r="M99" s="4"/>
      <c r="N99" s="4" t="s">
        <v>56</v>
      </c>
      <c r="O99" s="7" t="s">
        <v>332</v>
      </c>
    </row>
    <row r="100" spans="1:15" ht="24.75">
      <c r="A100" s="13" t="s">
        <v>419</v>
      </c>
      <c r="B100" s="18" t="s">
        <v>16</v>
      </c>
      <c r="C100" s="8" t="s">
        <v>37</v>
      </c>
      <c r="D100" s="8">
        <v>0.03</v>
      </c>
      <c r="E100" s="8">
        <v>0.03</v>
      </c>
      <c r="F100" s="52">
        <f>Patient!C7*IF(Patient!C2="Male",D100,E100)</f>
        <v>128.15612562496707</v>
      </c>
      <c r="G100" s="18" t="s">
        <v>259</v>
      </c>
      <c r="H100" s="18"/>
      <c r="I100" s="18"/>
      <c r="J100" s="46" t="s">
        <v>378</v>
      </c>
      <c r="K100" s="48"/>
      <c r="L100" s="4" t="s">
        <v>331</v>
      </c>
      <c r="M100" s="4"/>
      <c r="N100" s="4" t="s">
        <v>56</v>
      </c>
      <c r="O100" s="7" t="s">
        <v>332</v>
      </c>
    </row>
    <row r="101" spans="1:15">
      <c r="A101" s="13" t="s">
        <v>420</v>
      </c>
      <c r="B101" s="18" t="s">
        <v>293</v>
      </c>
      <c r="C101" s="8" t="s">
        <v>37</v>
      </c>
      <c r="D101" s="8">
        <v>0.05</v>
      </c>
      <c r="E101" s="8">
        <v>0.05</v>
      </c>
      <c r="F101" s="52">
        <f>Patient!C6*IF(Patient!C2="Male",D101,E101)/60</f>
        <v>4.666666666666667</v>
      </c>
      <c r="G101" s="18" t="s">
        <v>259</v>
      </c>
      <c r="H101" s="18"/>
      <c r="I101" s="18"/>
      <c r="J101" s="26"/>
      <c r="K101" s="48"/>
      <c r="L101" s="4" t="s">
        <v>331</v>
      </c>
      <c r="M101" s="4"/>
      <c r="N101" s="4" t="s">
        <v>56</v>
      </c>
      <c r="O101" s="7" t="s">
        <v>332</v>
      </c>
    </row>
    <row r="102" spans="1:15">
      <c r="A102" s="13" t="s">
        <v>421</v>
      </c>
      <c r="B102" s="18" t="s">
        <v>16</v>
      </c>
      <c r="C102" s="8" t="s">
        <v>37</v>
      </c>
      <c r="D102" s="8">
        <v>3.7999999999999999E-2</v>
      </c>
      <c r="E102" s="8">
        <v>3.7999999999999999E-2</v>
      </c>
      <c r="F102" s="49">
        <f>Patient!C7*IF(Patient!C2="Male",D102,E102)</f>
        <v>162.33109245829164</v>
      </c>
      <c r="G102" s="18" t="s">
        <v>259</v>
      </c>
      <c r="H102" s="18"/>
      <c r="I102" s="18"/>
      <c r="J102" s="26"/>
      <c r="K102" s="48"/>
      <c r="L102" s="4" t="s">
        <v>331</v>
      </c>
      <c r="M102" s="4"/>
      <c r="N102" s="4" t="s">
        <v>56</v>
      </c>
      <c r="O102" s="7" t="s">
        <v>332</v>
      </c>
    </row>
    <row r="103" spans="1:15">
      <c r="A103" s="13" t="s">
        <v>422</v>
      </c>
      <c r="B103" s="18" t="s">
        <v>293</v>
      </c>
      <c r="C103" s="8" t="s">
        <v>37</v>
      </c>
      <c r="D103" s="8">
        <v>0.1</v>
      </c>
      <c r="E103" s="8">
        <v>0.11</v>
      </c>
      <c r="F103" s="49">
        <f>Patient!C6*IF(Patient!C2="Male",D103,E103)/60</f>
        <v>9.3333333333333339</v>
      </c>
      <c r="G103" s="18" t="s">
        <v>259</v>
      </c>
      <c r="H103" s="18"/>
      <c r="I103" s="18"/>
      <c r="J103" s="26"/>
      <c r="K103" s="48"/>
      <c r="L103" s="4" t="s">
        <v>331</v>
      </c>
      <c r="M103" s="4"/>
      <c r="N103" s="4" t="s">
        <v>56</v>
      </c>
      <c r="O103" s="7" t="s">
        <v>332</v>
      </c>
    </row>
    <row r="104" spans="1:15">
      <c r="A104" s="13" t="s">
        <v>423</v>
      </c>
      <c r="B104" s="18" t="s">
        <v>16</v>
      </c>
      <c r="C104" s="8" t="s">
        <v>37</v>
      </c>
      <c r="D104" s="8">
        <v>0.01</v>
      </c>
      <c r="E104" s="8">
        <v>0.01</v>
      </c>
      <c r="F104" s="49">
        <f>Patient!C7*IF(Patient!C2="Male",D104,E104)</f>
        <v>42.718708541655694</v>
      </c>
      <c r="G104" s="18" t="s">
        <v>259</v>
      </c>
      <c r="H104" s="18"/>
      <c r="I104" s="18"/>
      <c r="J104" s="26"/>
      <c r="K104" s="48"/>
      <c r="L104" s="4" t="s">
        <v>331</v>
      </c>
      <c r="M104" s="4"/>
      <c r="N104" s="4" t="s">
        <v>56</v>
      </c>
      <c r="O104" s="7" t="s">
        <v>332</v>
      </c>
    </row>
    <row r="105" spans="1:15">
      <c r="A105" s="13" t="s">
        <v>424</v>
      </c>
      <c r="B105" s="18" t="s">
        <v>293</v>
      </c>
      <c r="C105" s="8" t="s">
        <v>37</v>
      </c>
      <c r="D105" s="8">
        <v>0.01</v>
      </c>
      <c r="E105" s="8">
        <v>0.01</v>
      </c>
      <c r="F105" s="49">
        <f>Patient!C6*IF(Patient!C2="Male",D105,E105)/60</f>
        <v>0.93333333333333335</v>
      </c>
      <c r="G105" s="18" t="s">
        <v>259</v>
      </c>
      <c r="H105" s="8"/>
      <c r="I105" s="8"/>
      <c r="J105" s="46" t="s">
        <v>425</v>
      </c>
      <c r="K105" s="48"/>
      <c r="L105" s="4" t="s">
        <v>331</v>
      </c>
      <c r="M105" s="4"/>
      <c r="N105" s="4" t="s">
        <v>56</v>
      </c>
      <c r="O105" s="7" t="s">
        <v>332</v>
      </c>
    </row>
    <row r="106" spans="1:15">
      <c r="A106" s="13" t="s">
        <v>426</v>
      </c>
      <c r="B106" s="18" t="s">
        <v>16</v>
      </c>
      <c r="C106" s="8" t="s">
        <v>37</v>
      </c>
      <c r="D106" s="8">
        <v>1.4E-2</v>
      </c>
      <c r="E106" s="8">
        <v>1.4E-2</v>
      </c>
      <c r="F106" s="49">
        <f>Patient!C7*IF(Patient!C2="Male",D106,E106)</f>
        <v>59.806191958317974</v>
      </c>
      <c r="G106" s="18" t="s">
        <v>259</v>
      </c>
      <c r="H106" s="18"/>
      <c r="I106" s="50"/>
      <c r="J106" s="26"/>
      <c r="K106" s="48"/>
      <c r="L106" s="4" t="s">
        <v>331</v>
      </c>
      <c r="M106" s="4"/>
      <c r="N106" s="4" t="s">
        <v>56</v>
      </c>
      <c r="O106" s="7" t="s">
        <v>332</v>
      </c>
    </row>
    <row r="107" spans="1:15">
      <c r="A107" s="13" t="s">
        <v>427</v>
      </c>
      <c r="B107" s="18" t="s">
        <v>293</v>
      </c>
      <c r="C107" s="8" t="s">
        <v>37</v>
      </c>
      <c r="D107" s="8">
        <v>0.03</v>
      </c>
      <c r="E107" s="8">
        <v>0.03</v>
      </c>
      <c r="F107" s="49">
        <f>Patient!C6*IF(Patient!C2="Male",D107,E107)/60</f>
        <v>2.8</v>
      </c>
      <c r="G107" s="18" t="s">
        <v>259</v>
      </c>
      <c r="H107" s="18"/>
      <c r="I107" s="50"/>
      <c r="J107" s="26"/>
      <c r="K107" s="48"/>
      <c r="L107" s="4" t="s">
        <v>331</v>
      </c>
      <c r="M107" s="4"/>
      <c r="N107" s="4" t="s">
        <v>56</v>
      </c>
      <c r="O107" s="7" t="s">
        <v>332</v>
      </c>
    </row>
    <row r="108" spans="1:15" ht="24.75">
      <c r="A108" s="13" t="s">
        <v>428</v>
      </c>
      <c r="B108" s="18" t="s">
        <v>16</v>
      </c>
      <c r="C108" s="8" t="s">
        <v>37</v>
      </c>
      <c r="D108" s="8">
        <v>0.17499999999999999</v>
      </c>
      <c r="E108" s="8">
        <v>0.17499999999999999</v>
      </c>
      <c r="F108" s="52">
        <f>Patient!C7*IF(Patient!C2="Male",D108,E108)</f>
        <v>747.5773994789746</v>
      </c>
      <c r="G108" s="18" t="s">
        <v>259</v>
      </c>
      <c r="H108" s="27"/>
      <c r="I108" s="4"/>
      <c r="J108" s="46" t="s">
        <v>378</v>
      </c>
      <c r="K108" s="55"/>
      <c r="L108" s="4" t="s">
        <v>331</v>
      </c>
      <c r="M108" s="4"/>
      <c r="N108" s="4" t="s">
        <v>56</v>
      </c>
      <c r="O108" s="7" t="s">
        <v>332</v>
      </c>
    </row>
    <row r="109" spans="1:15">
      <c r="A109" s="13" t="s">
        <v>429</v>
      </c>
      <c r="B109" s="18" t="s">
        <v>293</v>
      </c>
      <c r="C109" s="8" t="s">
        <v>37</v>
      </c>
      <c r="D109" s="8">
        <v>1</v>
      </c>
      <c r="E109" s="8">
        <v>1</v>
      </c>
      <c r="F109" s="52">
        <f>Patient!C6*IF(Patient!C2="Male",D109,E109)/60</f>
        <v>93.333333333333329</v>
      </c>
      <c r="G109" s="18" t="s">
        <v>259</v>
      </c>
      <c r="H109" s="27"/>
      <c r="I109" s="4"/>
      <c r="J109" s="33"/>
      <c r="K109" s="55"/>
      <c r="L109" s="4" t="s">
        <v>331</v>
      </c>
      <c r="M109" s="4"/>
      <c r="N109" s="4" t="s">
        <v>56</v>
      </c>
      <c r="O109" s="7" t="s">
        <v>332</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
  <sheetViews>
    <sheetView zoomScaleNormal="100" workbookViewId="0">
      <pane xSplit="1" ySplit="1" topLeftCell="B2" activePane="bottomRight" state="frozen"/>
      <selection pane="topRight" activeCell="B1" sqref="B1"/>
      <selection pane="bottomLeft" activeCell="A2" sqref="A2"/>
      <selection pane="bottomRight" activeCell="F2" sqref="F2"/>
    </sheetView>
  </sheetViews>
  <sheetFormatPr defaultRowHeight="15"/>
  <cols>
    <col min="1" max="1" width="20.7109375" style="1" customWidth="1"/>
    <col min="2" max="2" width="9.85546875" style="1" customWidth="1"/>
    <col min="3" max="5" width="18.5703125" style="56" customWidth="1"/>
    <col min="6" max="6" width="9.140625" style="56" customWidth="1"/>
    <col min="7" max="9" width="17.28515625" style="1" customWidth="1"/>
    <col min="10" max="10" width="29.7109375" style="1" customWidth="1"/>
    <col min="11" max="11" width="21.42578125" style="1" customWidth="1"/>
    <col min="12" max="12" width="18.28515625" style="1" customWidth="1"/>
    <col min="13" max="13" width="28.85546875" style="1" customWidth="1"/>
    <col min="14" max="14" width="30.42578125" style="1" customWidth="1"/>
    <col min="15" max="1025" width="9.140625" style="1" customWidth="1"/>
  </cols>
  <sheetData>
    <row r="1" spans="1:14" ht="24">
      <c r="A1" s="2" t="s">
        <v>23</v>
      </c>
      <c r="B1" s="12" t="s">
        <v>1</v>
      </c>
      <c r="C1" s="12" t="s">
        <v>24</v>
      </c>
      <c r="D1" s="12" t="s">
        <v>25</v>
      </c>
      <c r="E1" s="12" t="s">
        <v>26</v>
      </c>
      <c r="F1" s="12" t="s">
        <v>27</v>
      </c>
      <c r="G1" s="12" t="s">
        <v>3</v>
      </c>
      <c r="H1" s="2" t="s">
        <v>28</v>
      </c>
      <c r="I1" s="2" t="s">
        <v>29</v>
      </c>
      <c r="J1" s="2" t="s">
        <v>30</v>
      </c>
      <c r="K1" s="2" t="s">
        <v>31</v>
      </c>
      <c r="L1" s="12" t="s">
        <v>32</v>
      </c>
      <c r="M1" s="12" t="s">
        <v>33</v>
      </c>
      <c r="N1" s="12" t="s">
        <v>34</v>
      </c>
    </row>
    <row r="2" spans="1:14" ht="72.75">
      <c r="A2" s="57" t="s">
        <v>430</v>
      </c>
      <c r="B2" s="7" t="s">
        <v>431</v>
      </c>
      <c r="C2" s="8" t="s">
        <v>37</v>
      </c>
      <c r="D2" s="8"/>
      <c r="E2" s="8"/>
      <c r="F2" s="7" t="s">
        <v>432</v>
      </c>
      <c r="G2" s="7" t="s">
        <v>433</v>
      </c>
      <c r="H2" s="3"/>
      <c r="I2" s="7"/>
      <c r="J2" s="58" t="s">
        <v>434</v>
      </c>
      <c r="K2" s="7"/>
      <c r="L2" s="7" t="s">
        <v>435</v>
      </c>
      <c r="M2" s="4"/>
      <c r="N2" s="4" t="s">
        <v>46</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2"/>
  <sheetViews>
    <sheetView zoomScaleNormal="100" workbookViewId="0">
      <pane xSplit="6" topLeftCell="G1" activePane="topRight" state="frozen"/>
      <selection pane="topRight" activeCell="G12" sqref="G12"/>
    </sheetView>
  </sheetViews>
  <sheetFormatPr defaultRowHeight="15"/>
  <cols>
    <col min="1" max="1" width="29.85546875" customWidth="1"/>
    <col min="2" max="2" width="16.85546875" customWidth="1"/>
    <col min="3" max="3" width="16.7109375" customWidth="1"/>
    <col min="4" max="5" width="18.5703125" style="56" customWidth="1"/>
    <col min="6" max="6" width="12.5703125" customWidth="1"/>
    <col min="7" max="9" width="23.5703125" customWidth="1"/>
    <col min="10" max="10" width="22.140625" customWidth="1"/>
    <col min="11" max="11" width="46.140625" customWidth="1"/>
    <col min="12" max="12" width="9.140625" style="59" customWidth="1"/>
    <col min="13" max="13" width="28.85546875" style="1" customWidth="1"/>
    <col min="14" max="14" width="30.42578125" style="1" customWidth="1"/>
    <col min="15" max="1025" width="8.5703125" customWidth="1"/>
  </cols>
  <sheetData>
    <row r="1" spans="1:14" ht="24">
      <c r="A1" s="60" t="s">
        <v>23</v>
      </c>
      <c r="B1" s="12" t="s">
        <v>1</v>
      </c>
      <c r="C1" s="12" t="s">
        <v>24</v>
      </c>
      <c r="D1" s="12" t="s">
        <v>25</v>
      </c>
      <c r="E1" s="12" t="s">
        <v>26</v>
      </c>
      <c r="F1" s="12" t="s">
        <v>27</v>
      </c>
      <c r="G1" s="12" t="s">
        <v>3</v>
      </c>
      <c r="H1" s="2" t="s">
        <v>28</v>
      </c>
      <c r="I1" s="2" t="s">
        <v>29</v>
      </c>
      <c r="J1" s="2" t="s">
        <v>30</v>
      </c>
      <c r="K1" s="2" t="s">
        <v>31</v>
      </c>
      <c r="L1" s="12" t="s">
        <v>32</v>
      </c>
      <c r="M1" s="12" t="s">
        <v>33</v>
      </c>
      <c r="N1" s="12" t="s">
        <v>34</v>
      </c>
    </row>
    <row r="2" spans="1:14" ht="24">
      <c r="A2" s="47" t="s">
        <v>436</v>
      </c>
      <c r="B2" s="7"/>
      <c r="C2" s="8"/>
      <c r="D2" s="8"/>
      <c r="E2" s="8"/>
      <c r="F2" s="7"/>
      <c r="G2" s="7"/>
      <c r="H2" s="7"/>
      <c r="I2" s="8" t="s">
        <v>437</v>
      </c>
      <c r="J2" s="7"/>
      <c r="K2" s="61"/>
      <c r="L2" s="62" t="s">
        <v>438</v>
      </c>
      <c r="M2" s="4"/>
      <c r="N2" s="4"/>
    </row>
    <row r="3" spans="1:14">
      <c r="A3" s="63" t="s">
        <v>439</v>
      </c>
      <c r="B3" s="7" t="s">
        <v>440</v>
      </c>
      <c r="C3" s="8" t="s">
        <v>37</v>
      </c>
      <c r="D3" s="8"/>
      <c r="E3" s="8"/>
      <c r="F3" s="7">
        <v>37</v>
      </c>
      <c r="G3" s="7" t="s">
        <v>38</v>
      </c>
      <c r="I3" s="7"/>
      <c r="J3" s="7"/>
      <c r="K3" s="61"/>
      <c r="L3" s="62" t="s">
        <v>438</v>
      </c>
      <c r="M3" s="4"/>
      <c r="N3" s="4" t="s">
        <v>56</v>
      </c>
    </row>
    <row r="4" spans="1:14">
      <c r="A4" s="63" t="s">
        <v>441</v>
      </c>
      <c r="B4" s="7" t="s">
        <v>442</v>
      </c>
      <c r="C4" s="8" t="s">
        <v>37</v>
      </c>
      <c r="D4" s="8"/>
      <c r="E4" s="8"/>
      <c r="F4" s="11">
        <v>0.17599999999999999</v>
      </c>
      <c r="G4" s="7" t="s">
        <v>443</v>
      </c>
      <c r="H4" s="61"/>
      <c r="I4" s="7"/>
      <c r="J4" s="7" t="s">
        <v>444</v>
      </c>
      <c r="K4" s="61"/>
      <c r="L4" s="62" t="s">
        <v>438</v>
      </c>
      <c r="M4" s="4"/>
      <c r="N4" s="4" t="s">
        <v>124</v>
      </c>
    </row>
    <row r="5" spans="1:14" s="7" customFormat="1">
      <c r="A5" s="47" t="s">
        <v>445</v>
      </c>
      <c r="D5" s="8"/>
      <c r="E5" s="8"/>
      <c r="I5" s="7" t="s">
        <v>446</v>
      </c>
      <c r="L5" s="62" t="s">
        <v>438</v>
      </c>
    </row>
    <row r="6" spans="1:14" ht="24">
      <c r="A6" s="47" t="s">
        <v>447</v>
      </c>
      <c r="B6" s="16"/>
      <c r="C6" s="8"/>
      <c r="D6" s="8"/>
      <c r="E6" s="8"/>
      <c r="F6" s="16"/>
      <c r="G6" s="16"/>
      <c r="H6" s="16"/>
      <c r="I6" s="8" t="s">
        <v>448</v>
      </c>
      <c r="J6" s="16"/>
      <c r="K6" s="61"/>
      <c r="L6" s="62" t="s">
        <v>438</v>
      </c>
      <c r="M6" s="4"/>
      <c r="N6" s="4"/>
    </row>
    <row r="7" spans="1:14">
      <c r="A7" s="63" t="s">
        <v>449</v>
      </c>
      <c r="B7" s="7" t="s">
        <v>450</v>
      </c>
      <c r="C7" s="8" t="s">
        <v>37</v>
      </c>
      <c r="D7" s="8"/>
      <c r="E7" s="8"/>
      <c r="F7" s="7">
        <v>308</v>
      </c>
      <c r="G7" s="7" t="s">
        <v>451</v>
      </c>
      <c r="H7" s="61"/>
      <c r="I7" s="7"/>
      <c r="J7" s="7"/>
      <c r="K7" s="61"/>
      <c r="L7" s="62" t="s">
        <v>438</v>
      </c>
      <c r="M7" s="4"/>
      <c r="N7" s="4" t="s">
        <v>56</v>
      </c>
    </row>
    <row r="8" spans="1:14">
      <c r="A8" s="63" t="s">
        <v>452</v>
      </c>
      <c r="B8" s="7" t="s">
        <v>453</v>
      </c>
      <c r="C8" s="8" t="s">
        <v>37</v>
      </c>
      <c r="D8" s="8"/>
      <c r="E8" s="8"/>
      <c r="F8" s="7">
        <v>1.3</v>
      </c>
      <c r="G8" s="7" t="s">
        <v>454</v>
      </c>
      <c r="H8" s="61"/>
      <c r="I8" s="7"/>
      <c r="J8" s="7"/>
      <c r="K8" s="61"/>
      <c r="L8" s="62" t="s">
        <v>438</v>
      </c>
      <c r="M8" s="4"/>
      <c r="N8" s="4" t="s">
        <v>56</v>
      </c>
    </row>
    <row r="9" spans="1:14">
      <c r="A9" s="63" t="s">
        <v>455</v>
      </c>
      <c r="B9" s="7" t="s">
        <v>440</v>
      </c>
      <c r="C9" s="8" t="s">
        <v>37</v>
      </c>
      <c r="D9" s="8"/>
      <c r="E9" s="8"/>
      <c r="F9" s="7">
        <v>33</v>
      </c>
      <c r="G9" s="7" t="s">
        <v>38</v>
      </c>
      <c r="H9" s="61"/>
      <c r="I9" s="7"/>
      <c r="J9" s="7"/>
      <c r="K9" s="61"/>
      <c r="L9" s="62" t="s">
        <v>438</v>
      </c>
      <c r="M9" s="4"/>
      <c r="N9" s="4" t="s">
        <v>56</v>
      </c>
    </row>
    <row r="10" spans="1:14">
      <c r="A10" s="47" t="s">
        <v>456</v>
      </c>
      <c r="B10" s="16"/>
      <c r="C10" s="8"/>
      <c r="D10" s="8"/>
      <c r="E10" s="8"/>
      <c r="F10" s="16"/>
      <c r="G10" s="16"/>
      <c r="H10" s="16"/>
      <c r="I10" s="8" t="s">
        <v>457</v>
      </c>
      <c r="J10" s="16"/>
      <c r="K10" s="61"/>
      <c r="L10" s="62" t="s">
        <v>438</v>
      </c>
      <c r="M10" s="4"/>
      <c r="N10" s="4"/>
    </row>
    <row r="11" spans="1:14">
      <c r="A11" s="63" t="s">
        <v>458</v>
      </c>
      <c r="B11" s="7" t="s">
        <v>459</v>
      </c>
      <c r="C11" s="8" t="s">
        <v>37</v>
      </c>
      <c r="D11" s="8"/>
      <c r="E11" s="8"/>
      <c r="F11" s="7" t="s">
        <v>1109</v>
      </c>
      <c r="G11" s="7" t="s">
        <v>1110</v>
      </c>
      <c r="H11" s="61"/>
      <c r="I11" s="7" t="s">
        <v>1107</v>
      </c>
      <c r="J11" s="7" t="s">
        <v>1108</v>
      </c>
      <c r="K11" s="61"/>
      <c r="L11" s="62" t="s">
        <v>438</v>
      </c>
      <c r="M11" s="4"/>
      <c r="N11" s="4" t="s">
        <v>41</v>
      </c>
    </row>
    <row r="12" spans="1:14" ht="24">
      <c r="A12" s="47" t="s">
        <v>460</v>
      </c>
      <c r="B12" s="16"/>
      <c r="C12" s="8"/>
      <c r="D12" s="8"/>
      <c r="E12" s="8"/>
      <c r="F12" s="16"/>
      <c r="G12" s="16"/>
      <c r="H12" s="16"/>
      <c r="I12" s="8" t="s">
        <v>448</v>
      </c>
      <c r="J12" s="16"/>
      <c r="K12" s="61"/>
      <c r="L12" s="62" t="s">
        <v>438</v>
      </c>
      <c r="M12" s="4"/>
      <c r="N12" s="4"/>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
  <sheetViews>
    <sheetView zoomScaleNormal="100" workbookViewId="0">
      <pane xSplit="1" ySplit="1" topLeftCell="B2" activePane="bottomRight" state="frozen"/>
      <selection pane="topRight" activeCell="B1" sqref="B1"/>
      <selection pane="bottomLeft" activeCell="A2" sqref="A2"/>
      <selection pane="bottomRight" activeCell="F2" sqref="F2"/>
    </sheetView>
  </sheetViews>
  <sheetFormatPr defaultRowHeight="15"/>
  <cols>
    <col min="1" max="1" width="26.42578125" style="1" customWidth="1"/>
    <col min="2" max="2" width="17.7109375" style="1" customWidth="1"/>
    <col min="3" max="3" width="16.5703125" style="1" customWidth="1"/>
    <col min="4" max="5" width="18.5703125" style="56" customWidth="1"/>
    <col min="6" max="6" width="15.28515625" style="1" customWidth="1"/>
    <col min="7" max="7" width="31.42578125" style="1" customWidth="1"/>
    <col min="8" max="8" width="12" style="1" customWidth="1"/>
    <col min="9" max="9" width="5.140625" style="1" customWidth="1"/>
    <col min="10" max="10" width="44.7109375" style="46" customWidth="1"/>
    <col min="11" max="11" width="6.7109375" style="1" customWidth="1"/>
    <col min="12" max="12" width="15.28515625" style="56" customWidth="1"/>
    <col min="13" max="13" width="28.85546875" style="1" customWidth="1"/>
    <col min="14" max="14" width="30.42578125" style="1" customWidth="1"/>
    <col min="15" max="1025" width="9.140625" style="1" customWidth="1"/>
  </cols>
  <sheetData>
    <row r="1" spans="1:14">
      <c r="A1" s="2" t="s">
        <v>23</v>
      </c>
      <c r="B1" s="12" t="s">
        <v>1</v>
      </c>
      <c r="C1" s="12" t="s">
        <v>24</v>
      </c>
      <c r="D1" s="12" t="s">
        <v>25</v>
      </c>
      <c r="E1" s="12" t="s">
        <v>26</v>
      </c>
      <c r="F1" s="12" t="s">
        <v>27</v>
      </c>
      <c r="G1" s="12" t="s">
        <v>3</v>
      </c>
      <c r="H1" s="2" t="s">
        <v>28</v>
      </c>
      <c r="I1" s="2" t="s">
        <v>29</v>
      </c>
      <c r="J1" s="2" t="s">
        <v>30</v>
      </c>
      <c r="K1" s="2" t="s">
        <v>31</v>
      </c>
      <c r="L1" s="12" t="s">
        <v>32</v>
      </c>
      <c r="M1" s="12" t="s">
        <v>33</v>
      </c>
      <c r="N1" s="12" t="s">
        <v>34</v>
      </c>
    </row>
    <row r="2" spans="1:14">
      <c r="A2" s="64" t="s">
        <v>461</v>
      </c>
      <c r="B2" s="19" t="s">
        <v>13</v>
      </c>
      <c r="C2" s="19" t="s">
        <v>37</v>
      </c>
      <c r="D2" s="8"/>
      <c r="E2" s="8"/>
      <c r="F2" s="19" t="s">
        <v>462</v>
      </c>
      <c r="G2" s="19" t="s">
        <v>463</v>
      </c>
      <c r="H2" s="19"/>
      <c r="I2" s="19"/>
      <c r="J2" s="19" t="s">
        <v>464</v>
      </c>
      <c r="K2" s="7"/>
      <c r="L2" s="7" t="s">
        <v>465</v>
      </c>
      <c r="M2" s="4"/>
      <c r="N2" s="4" t="s">
        <v>56</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7"/>
  <sheetViews>
    <sheetView zoomScaleNormal="100" workbookViewId="0">
      <selection activeCell="D1" sqref="D1"/>
    </sheetView>
  </sheetViews>
  <sheetFormatPr defaultRowHeight="15"/>
  <cols>
    <col min="1" max="1" width="28.28515625" style="56" customWidth="1"/>
    <col min="2" max="2" width="9.85546875" style="56" customWidth="1"/>
    <col min="3" max="3" width="20" style="56" customWidth="1"/>
    <col min="4" max="5" width="18.5703125" style="56" customWidth="1"/>
    <col min="6" max="6" width="9.140625" style="56" customWidth="1"/>
    <col min="7" max="8" width="17.28515625" style="56" customWidth="1"/>
    <col min="9" max="10" width="14.7109375" style="56" customWidth="1"/>
    <col min="11" max="12" width="9.140625" style="56" customWidth="1"/>
    <col min="13" max="13" width="28.85546875" style="1" customWidth="1"/>
    <col min="14" max="14" width="30.42578125" style="1" customWidth="1"/>
    <col min="15" max="1025" width="9.140625" style="56" customWidth="1"/>
  </cols>
  <sheetData>
    <row r="1" spans="1:14" ht="24">
      <c r="A1" s="2" t="s">
        <v>23</v>
      </c>
      <c r="B1" s="12" t="s">
        <v>1</v>
      </c>
      <c r="C1" s="12" t="s">
        <v>24</v>
      </c>
      <c r="D1" s="12" t="s">
        <v>25</v>
      </c>
      <c r="E1" s="12" t="s">
        <v>26</v>
      </c>
      <c r="F1" s="12" t="s">
        <v>27</v>
      </c>
      <c r="G1" s="12" t="s">
        <v>3</v>
      </c>
      <c r="H1" s="2" t="s">
        <v>28</v>
      </c>
      <c r="I1" s="2" t="s">
        <v>29</v>
      </c>
      <c r="J1" s="2" t="s">
        <v>30</v>
      </c>
      <c r="K1" s="2" t="s">
        <v>31</v>
      </c>
      <c r="L1" s="12" t="s">
        <v>32</v>
      </c>
      <c r="M1" s="12" t="s">
        <v>33</v>
      </c>
      <c r="N1" s="12" t="s">
        <v>34</v>
      </c>
    </row>
    <row r="2" spans="1:14">
      <c r="A2" s="65" t="s">
        <v>466</v>
      </c>
      <c r="B2" s="7"/>
      <c r="C2" s="7"/>
      <c r="D2" s="7"/>
      <c r="E2" s="7"/>
      <c r="F2" s="7"/>
      <c r="G2" s="7"/>
      <c r="H2" s="7"/>
      <c r="I2" s="7"/>
      <c r="J2" s="7"/>
      <c r="K2" s="7"/>
      <c r="L2" s="7"/>
      <c r="M2" s="4"/>
      <c r="N2" s="4"/>
    </row>
    <row r="3" spans="1:14">
      <c r="A3" s="65" t="s">
        <v>467</v>
      </c>
      <c r="B3" s="7"/>
      <c r="C3" s="7"/>
      <c r="D3" s="7"/>
      <c r="E3" s="7"/>
      <c r="F3" s="7"/>
      <c r="G3" s="7"/>
      <c r="H3" s="7"/>
      <c r="I3" s="7"/>
      <c r="J3" s="7"/>
      <c r="K3" s="7"/>
      <c r="L3" s="7"/>
      <c r="M3" s="4"/>
      <c r="N3" s="4"/>
    </row>
    <row r="4" spans="1:14">
      <c r="A4" s="65" t="s">
        <v>468</v>
      </c>
      <c r="B4" s="7"/>
      <c r="C4" s="7"/>
      <c r="D4" s="7"/>
      <c r="E4" s="7"/>
      <c r="F4" s="7"/>
      <c r="G4" s="7"/>
      <c r="H4" s="7"/>
      <c r="I4" s="7"/>
      <c r="J4" s="7"/>
      <c r="K4" s="7"/>
      <c r="L4" s="7"/>
      <c r="M4" s="4"/>
      <c r="N4" s="4"/>
    </row>
    <row r="5" spans="1:14">
      <c r="A5" s="65" t="s">
        <v>469</v>
      </c>
      <c r="B5" s="7"/>
      <c r="C5" s="7"/>
      <c r="D5" s="7"/>
      <c r="E5" s="7"/>
      <c r="F5" s="7"/>
      <c r="G5" s="7"/>
      <c r="H5" s="7"/>
      <c r="I5" s="7"/>
      <c r="J5" s="7"/>
      <c r="K5" s="7"/>
      <c r="L5" s="7"/>
      <c r="M5" s="4"/>
      <c r="N5" s="4"/>
    </row>
    <row r="6" spans="1:14">
      <c r="A6" s="65" t="s">
        <v>470</v>
      </c>
      <c r="B6" s="7"/>
      <c r="C6" s="7"/>
      <c r="D6" s="7"/>
      <c r="E6" s="7"/>
      <c r="F6" s="7"/>
      <c r="G6" s="7"/>
      <c r="H6" s="7"/>
      <c r="I6" s="7"/>
      <c r="J6" s="7"/>
      <c r="K6" s="7"/>
      <c r="L6" s="7"/>
      <c r="M6" s="4"/>
      <c r="N6" s="4"/>
    </row>
    <row r="7" spans="1:14">
      <c r="A7" s="65" t="s">
        <v>471</v>
      </c>
      <c r="B7" s="7"/>
      <c r="C7" s="7"/>
      <c r="D7" s="7"/>
      <c r="E7" s="7"/>
      <c r="F7" s="7"/>
      <c r="G7" s="7"/>
      <c r="H7" s="7"/>
      <c r="I7" s="7"/>
      <c r="J7" s="7"/>
      <c r="K7" s="7"/>
      <c r="L7" s="7"/>
      <c r="M7" s="4"/>
      <c r="N7" s="4"/>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57"/>
  <sheetViews>
    <sheetView topLeftCell="A23" zoomScaleNormal="100" workbookViewId="0">
      <pane xSplit="6" topLeftCell="G1" activePane="topRight" state="frozen"/>
      <selection activeCell="A125" sqref="A125"/>
      <selection pane="topRight" activeCell="F67" sqref="F67"/>
    </sheetView>
  </sheetViews>
  <sheetFormatPr defaultRowHeight="15"/>
  <cols>
    <col min="1" max="1" width="38.42578125" style="1" customWidth="1"/>
    <col min="2" max="2" width="14.85546875" style="1" customWidth="1"/>
    <col min="3" max="3" width="17.42578125" style="1" customWidth="1"/>
    <col min="4" max="5" width="18.5703125" style="56" customWidth="1"/>
    <col min="6" max="6" width="19.7109375" style="66" customWidth="1"/>
    <col min="7" max="7" width="24.5703125" style="66" customWidth="1"/>
    <col min="8" max="8" width="28.5703125" style="1" customWidth="1"/>
    <col min="9" max="9" width="40" style="1" customWidth="1"/>
    <col min="10" max="10" width="41.85546875" style="1" customWidth="1"/>
    <col min="11" max="11" width="51.140625" style="1" customWidth="1"/>
    <col min="12" max="12" width="19.42578125" style="11" customWidth="1"/>
    <col min="13" max="13" width="28.85546875" style="1" customWidth="1"/>
    <col min="14" max="14" width="30.42578125" style="1" customWidth="1"/>
    <col min="15" max="1025" width="9.140625" style="1" customWidth="1"/>
  </cols>
  <sheetData>
    <row r="1" spans="1:14">
      <c r="A1" s="2" t="s">
        <v>23</v>
      </c>
      <c r="B1" s="12" t="s">
        <v>1</v>
      </c>
      <c r="C1" s="12" t="s">
        <v>24</v>
      </c>
      <c r="D1" s="12" t="s">
        <v>25</v>
      </c>
      <c r="E1" s="12" t="s">
        <v>26</v>
      </c>
      <c r="F1" s="12" t="s">
        <v>27</v>
      </c>
      <c r="G1" s="12" t="s">
        <v>3</v>
      </c>
      <c r="H1" s="2" t="s">
        <v>28</v>
      </c>
      <c r="I1" s="2" t="s">
        <v>29</v>
      </c>
      <c r="J1" s="2" t="s">
        <v>30</v>
      </c>
      <c r="K1" s="2" t="s">
        <v>31</v>
      </c>
      <c r="L1" s="12" t="s">
        <v>32</v>
      </c>
      <c r="M1" s="12" t="s">
        <v>33</v>
      </c>
      <c r="N1" s="12" t="s">
        <v>34</v>
      </c>
    </row>
    <row r="2" spans="1:14">
      <c r="A2" s="13" t="s">
        <v>472</v>
      </c>
      <c r="B2" s="8"/>
      <c r="C2" s="8" t="s">
        <v>37</v>
      </c>
      <c r="D2" s="8"/>
      <c r="E2" s="8"/>
      <c r="F2" s="8">
        <v>0.2</v>
      </c>
      <c r="G2" s="8" t="s">
        <v>14</v>
      </c>
      <c r="H2" s="8">
        <v>317</v>
      </c>
      <c r="I2" s="8" t="s">
        <v>473</v>
      </c>
      <c r="J2" s="8"/>
      <c r="K2" s="3"/>
      <c r="L2" s="4" t="s">
        <v>474</v>
      </c>
      <c r="M2" s="4"/>
      <c r="N2" s="4" t="s">
        <v>46</v>
      </c>
    </row>
    <row r="3" spans="1:14">
      <c r="A3" s="13" t="s">
        <v>475</v>
      </c>
      <c r="B3" s="8" t="s">
        <v>476</v>
      </c>
      <c r="C3" s="8" t="s">
        <v>37</v>
      </c>
      <c r="D3" s="8"/>
      <c r="E3" s="8"/>
      <c r="F3" s="8">
        <v>180</v>
      </c>
      <c r="G3" s="8" t="s">
        <v>14</v>
      </c>
      <c r="H3" s="8">
        <v>315</v>
      </c>
      <c r="I3" s="8"/>
      <c r="J3" s="8"/>
      <c r="K3" s="16"/>
      <c r="L3" s="4" t="s">
        <v>474</v>
      </c>
      <c r="M3" s="4"/>
      <c r="N3" s="4" t="s">
        <v>56</v>
      </c>
    </row>
    <row r="4" spans="1:14">
      <c r="A4" s="13" t="s">
        <v>477</v>
      </c>
      <c r="B4" s="8" t="s">
        <v>13</v>
      </c>
      <c r="C4" s="8" t="s">
        <v>37</v>
      </c>
      <c r="D4" s="8"/>
      <c r="E4" s="8"/>
      <c r="F4" s="52">
        <f>Cardiovascular!F47*60</f>
        <v>1064</v>
      </c>
      <c r="G4" s="19" t="s">
        <v>259</v>
      </c>
      <c r="H4" s="8">
        <v>91</v>
      </c>
      <c r="I4" s="8"/>
      <c r="J4" s="8"/>
      <c r="K4" s="3"/>
      <c r="L4" s="4" t="s">
        <v>474</v>
      </c>
      <c r="M4" s="4"/>
      <c r="N4" s="4" t="s">
        <v>56</v>
      </c>
    </row>
    <row r="5" spans="1:14">
      <c r="A5" s="13" t="s">
        <v>478</v>
      </c>
      <c r="B5" s="8" t="s">
        <v>13</v>
      </c>
      <c r="C5" s="8" t="s">
        <v>37</v>
      </c>
      <c r="D5" s="8"/>
      <c r="E5" s="8"/>
      <c r="F5" s="8">
        <f>F4*0.6</f>
        <v>638.4</v>
      </c>
      <c r="G5" s="19" t="s">
        <v>97</v>
      </c>
      <c r="H5" s="8">
        <v>91</v>
      </c>
      <c r="I5" s="8" t="s">
        <v>479</v>
      </c>
      <c r="J5" s="8"/>
      <c r="K5" s="3"/>
      <c r="L5" s="4" t="s">
        <v>474</v>
      </c>
      <c r="M5" s="4"/>
      <c r="N5" s="4" t="s">
        <v>56</v>
      </c>
    </row>
    <row r="6" spans="1:14" ht="24">
      <c r="A6" s="13" t="s">
        <v>480</v>
      </c>
      <c r="B6" s="8" t="s">
        <v>481</v>
      </c>
      <c r="C6" s="8" t="s">
        <v>37</v>
      </c>
      <c r="D6" s="8"/>
      <c r="E6" s="8"/>
      <c r="F6" s="52">
        <v>0.08</v>
      </c>
      <c r="G6" s="8" t="s">
        <v>14</v>
      </c>
      <c r="H6" s="8">
        <v>320</v>
      </c>
      <c r="I6" s="8"/>
      <c r="J6" s="8" t="s">
        <v>482</v>
      </c>
      <c r="K6" s="3"/>
      <c r="L6" s="4" t="s">
        <v>474</v>
      </c>
      <c r="M6" s="4"/>
      <c r="N6" s="4" t="s">
        <v>124</v>
      </c>
    </row>
    <row r="7" spans="1:14" ht="24">
      <c r="A7" s="47" t="s">
        <v>483</v>
      </c>
      <c r="B7" s="27" t="s">
        <v>293</v>
      </c>
      <c r="C7" s="8" t="s">
        <v>37</v>
      </c>
      <c r="D7" s="8"/>
      <c r="E7" s="8"/>
      <c r="F7" s="27">
        <v>22</v>
      </c>
      <c r="G7" s="27" t="s">
        <v>484</v>
      </c>
      <c r="H7" s="27" t="s">
        <v>485</v>
      </c>
      <c r="J7" s="27" t="s">
        <v>486</v>
      </c>
      <c r="K7" s="4"/>
      <c r="L7" s="4" t="s">
        <v>474</v>
      </c>
      <c r="M7" s="4"/>
      <c r="N7" s="4"/>
    </row>
    <row r="8" spans="1:14" ht="24">
      <c r="A8" s="13" t="s">
        <v>487</v>
      </c>
      <c r="B8" s="27" t="s">
        <v>488</v>
      </c>
      <c r="C8" s="8" t="s">
        <v>37</v>
      </c>
      <c r="D8" s="8"/>
      <c r="E8" s="8"/>
      <c r="F8" s="27" t="s">
        <v>489</v>
      </c>
      <c r="G8" s="27" t="s">
        <v>97</v>
      </c>
      <c r="H8" s="27" t="s">
        <v>490</v>
      </c>
      <c r="I8" s="27"/>
      <c r="J8" s="8"/>
      <c r="K8" s="4"/>
      <c r="L8" s="4" t="s">
        <v>474</v>
      </c>
      <c r="M8" s="4"/>
      <c r="N8" s="4" t="s">
        <v>41</v>
      </c>
    </row>
    <row r="9" spans="1:14">
      <c r="A9" s="13" t="s">
        <v>491</v>
      </c>
      <c r="B9" s="27" t="s">
        <v>492</v>
      </c>
      <c r="C9" s="8" t="s">
        <v>37</v>
      </c>
      <c r="D9" s="8"/>
      <c r="E9" s="8"/>
      <c r="F9" s="27" t="s">
        <v>489</v>
      </c>
      <c r="G9" s="27" t="s">
        <v>97</v>
      </c>
      <c r="H9" s="27" t="s">
        <v>493</v>
      </c>
      <c r="I9" s="27"/>
      <c r="J9" s="8"/>
      <c r="K9" s="4"/>
      <c r="L9" s="4" t="s">
        <v>474</v>
      </c>
      <c r="M9" s="4"/>
      <c r="N9" s="4" t="s">
        <v>41</v>
      </c>
    </row>
    <row r="10" spans="1:14">
      <c r="A10" s="13" t="s">
        <v>494</v>
      </c>
      <c r="B10" s="8" t="s">
        <v>476</v>
      </c>
      <c r="C10" s="8" t="s">
        <v>37</v>
      </c>
      <c r="D10" s="8"/>
      <c r="E10" s="8"/>
      <c r="F10" s="8">
        <v>1.5</v>
      </c>
      <c r="G10" s="8" t="s">
        <v>14</v>
      </c>
      <c r="H10" s="8">
        <v>315</v>
      </c>
      <c r="I10" s="8"/>
      <c r="J10" s="8"/>
      <c r="K10" s="3"/>
      <c r="L10" s="4" t="s">
        <v>474</v>
      </c>
      <c r="M10" s="4"/>
      <c r="N10" s="4" t="s">
        <v>46</v>
      </c>
    </row>
    <row r="11" spans="1:14" ht="24">
      <c r="A11" s="13" t="s">
        <v>495</v>
      </c>
      <c r="B11" s="27"/>
      <c r="C11" s="8" t="s">
        <v>37</v>
      </c>
      <c r="D11" s="8"/>
      <c r="E11" s="8"/>
      <c r="F11" s="27" t="s">
        <v>496</v>
      </c>
      <c r="G11" s="27" t="s">
        <v>497</v>
      </c>
      <c r="H11" s="27" t="s">
        <v>498</v>
      </c>
      <c r="I11" s="27"/>
      <c r="J11" s="8"/>
      <c r="K11" s="4"/>
      <c r="L11" s="4" t="s">
        <v>474</v>
      </c>
      <c r="M11" s="4"/>
      <c r="N11" s="4" t="s">
        <v>124</v>
      </c>
    </row>
    <row r="12" spans="1:14">
      <c r="A12" s="47" t="s">
        <v>499</v>
      </c>
      <c r="B12" s="8"/>
      <c r="C12" s="8"/>
      <c r="D12" s="8"/>
      <c r="E12" s="8"/>
      <c r="F12" s="8"/>
      <c r="G12" s="8"/>
      <c r="H12" s="8"/>
      <c r="I12" s="8"/>
      <c r="J12" s="8"/>
      <c r="K12" s="3"/>
      <c r="L12" s="4" t="s">
        <v>474</v>
      </c>
      <c r="M12" s="4"/>
      <c r="N12" s="4"/>
    </row>
    <row r="13" spans="1:14">
      <c r="A13" s="13" t="s">
        <v>500</v>
      </c>
      <c r="B13" s="27" t="s">
        <v>130</v>
      </c>
      <c r="C13" s="67" t="s">
        <v>37</v>
      </c>
      <c r="D13" s="8"/>
      <c r="E13" s="8"/>
      <c r="F13" s="68" t="s">
        <v>501</v>
      </c>
      <c r="G13" s="68" t="s">
        <v>97</v>
      </c>
      <c r="H13" s="68" t="s">
        <v>498</v>
      </c>
      <c r="I13" s="68"/>
      <c r="J13" s="67"/>
      <c r="K13" s="68"/>
      <c r="L13" s="69" t="s">
        <v>474</v>
      </c>
      <c r="M13" s="4"/>
      <c r="N13" s="4" t="s">
        <v>56</v>
      </c>
    </row>
    <row r="14" spans="1:14">
      <c r="A14" s="13" t="s">
        <v>502</v>
      </c>
      <c r="B14" s="27" t="s">
        <v>481</v>
      </c>
      <c r="C14" s="19" t="s">
        <v>37</v>
      </c>
      <c r="D14" s="8"/>
      <c r="E14" s="8"/>
      <c r="F14" s="19">
        <v>4.1700000000000001E-2</v>
      </c>
      <c r="G14" s="19" t="s">
        <v>14</v>
      </c>
      <c r="H14" s="19">
        <v>321</v>
      </c>
      <c r="I14" s="19" t="s">
        <v>503</v>
      </c>
      <c r="J14" s="19"/>
      <c r="K14" s="70"/>
      <c r="L14" s="4" t="s">
        <v>474</v>
      </c>
      <c r="M14" s="71"/>
      <c r="N14" s="4" t="s">
        <v>124</v>
      </c>
    </row>
    <row r="15" spans="1:14">
      <c r="A15" s="13" t="s">
        <v>504</v>
      </c>
      <c r="B15" s="4" t="s">
        <v>184</v>
      </c>
      <c r="C15" s="72" t="s">
        <v>37</v>
      </c>
      <c r="D15" s="8"/>
      <c r="E15" s="8"/>
      <c r="F15" s="73">
        <v>18</v>
      </c>
      <c r="G15" s="72" t="s">
        <v>14</v>
      </c>
      <c r="H15" s="73">
        <v>318</v>
      </c>
      <c r="I15" s="72"/>
      <c r="J15" s="72"/>
      <c r="K15" s="74"/>
      <c r="L15" s="73" t="s">
        <v>474</v>
      </c>
      <c r="M15" s="4"/>
      <c r="N15" s="4" t="s">
        <v>56</v>
      </c>
    </row>
    <row r="16" spans="1:14">
      <c r="A16" s="13" t="s">
        <v>505</v>
      </c>
      <c r="B16" s="69" t="s">
        <v>184</v>
      </c>
      <c r="C16" s="67" t="s">
        <v>37</v>
      </c>
      <c r="D16" s="8"/>
      <c r="E16" s="8"/>
      <c r="F16" s="69">
        <v>0</v>
      </c>
      <c r="G16" s="67" t="s">
        <v>14</v>
      </c>
      <c r="H16" s="69">
        <v>318</v>
      </c>
      <c r="I16" s="67"/>
      <c r="J16" s="67"/>
      <c r="K16" s="75"/>
      <c r="L16" s="69" t="s">
        <v>474</v>
      </c>
      <c r="M16" s="4"/>
      <c r="N16" s="4" t="s">
        <v>56</v>
      </c>
    </row>
    <row r="17" spans="1:14" ht="24">
      <c r="A17" s="76" t="s">
        <v>506</v>
      </c>
      <c r="B17" s="69" t="s">
        <v>481</v>
      </c>
      <c r="C17" s="19" t="s">
        <v>37</v>
      </c>
      <c r="D17" s="8"/>
      <c r="E17" s="8"/>
      <c r="F17" s="19">
        <v>7.6300000000000007E-2</v>
      </c>
      <c r="G17" s="19" t="s">
        <v>14</v>
      </c>
      <c r="H17" s="19">
        <v>321</v>
      </c>
      <c r="I17" s="19" t="s">
        <v>507</v>
      </c>
      <c r="J17" s="19"/>
      <c r="K17" s="70"/>
      <c r="L17" s="4" t="s">
        <v>474</v>
      </c>
      <c r="M17" s="71"/>
      <c r="N17" s="4" t="s">
        <v>124</v>
      </c>
    </row>
    <row r="18" spans="1:14">
      <c r="A18" s="76" t="s">
        <v>508</v>
      </c>
      <c r="B18" s="19"/>
      <c r="C18" s="77" t="s">
        <v>37</v>
      </c>
      <c r="D18" s="8"/>
      <c r="E18" s="8"/>
      <c r="F18" s="77">
        <v>0.2</v>
      </c>
      <c r="G18" s="77" t="s">
        <v>14</v>
      </c>
      <c r="H18" s="77">
        <v>317</v>
      </c>
      <c r="I18" s="77" t="s">
        <v>473</v>
      </c>
      <c r="J18" s="72"/>
      <c r="K18" s="74"/>
      <c r="L18" s="73" t="s">
        <v>474</v>
      </c>
      <c r="M18" s="4"/>
      <c r="N18" s="4" t="s">
        <v>46</v>
      </c>
    </row>
    <row r="19" spans="1:14">
      <c r="A19" s="13" t="s">
        <v>509</v>
      </c>
      <c r="B19" s="73" t="s">
        <v>184</v>
      </c>
      <c r="C19" s="72" t="s">
        <v>37</v>
      </c>
      <c r="D19" s="8"/>
      <c r="E19" s="8"/>
      <c r="F19" s="73">
        <v>60</v>
      </c>
      <c r="G19" s="72" t="s">
        <v>14</v>
      </c>
      <c r="H19" s="73">
        <v>318</v>
      </c>
      <c r="I19" s="72"/>
      <c r="J19" s="72"/>
      <c r="K19" s="74"/>
      <c r="L19" s="4" t="s">
        <v>474</v>
      </c>
      <c r="M19" s="4"/>
      <c r="N19" s="4" t="s">
        <v>56</v>
      </c>
    </row>
    <row r="20" spans="1:14">
      <c r="A20" s="13" t="s">
        <v>510</v>
      </c>
      <c r="B20" s="4" t="s">
        <v>184</v>
      </c>
      <c r="C20" s="8" t="s">
        <v>37</v>
      </c>
      <c r="D20" s="8"/>
      <c r="E20" s="8"/>
      <c r="F20" s="4">
        <v>-32</v>
      </c>
      <c r="G20" s="8" t="s">
        <v>14</v>
      </c>
      <c r="H20" s="4">
        <v>318</v>
      </c>
      <c r="I20" s="8"/>
      <c r="J20" s="8"/>
      <c r="K20" s="3"/>
      <c r="L20" s="4" t="s">
        <v>474</v>
      </c>
      <c r="M20" s="4"/>
      <c r="N20" s="4" t="s">
        <v>56</v>
      </c>
    </row>
    <row r="21" spans="1:14">
      <c r="A21" s="13" t="s">
        <v>511</v>
      </c>
      <c r="B21" s="8" t="s">
        <v>512</v>
      </c>
      <c r="C21" s="8" t="s">
        <v>37</v>
      </c>
      <c r="D21" s="8"/>
      <c r="E21" s="8"/>
      <c r="F21" s="8">
        <v>12.5</v>
      </c>
      <c r="G21" s="8" t="s">
        <v>14</v>
      </c>
      <c r="H21" s="8">
        <v>318</v>
      </c>
      <c r="I21" s="8" t="s">
        <v>513</v>
      </c>
      <c r="J21" s="8"/>
      <c r="K21" s="3"/>
      <c r="L21" s="4" t="s">
        <v>474</v>
      </c>
      <c r="M21" s="4"/>
      <c r="N21" s="4" t="s">
        <v>56</v>
      </c>
    </row>
    <row r="22" spans="1:14">
      <c r="A22" s="13" t="s">
        <v>514</v>
      </c>
      <c r="B22" s="8" t="s">
        <v>476</v>
      </c>
      <c r="C22" s="8" t="s">
        <v>37</v>
      </c>
      <c r="D22" s="8"/>
      <c r="E22" s="8"/>
      <c r="F22" s="8">
        <v>90</v>
      </c>
      <c r="G22" s="8" t="s">
        <v>14</v>
      </c>
      <c r="H22" s="8">
        <v>315</v>
      </c>
      <c r="I22" s="8" t="s">
        <v>515</v>
      </c>
      <c r="J22" s="8"/>
      <c r="K22" s="16"/>
      <c r="L22" s="4" t="s">
        <v>474</v>
      </c>
      <c r="M22" s="4"/>
      <c r="N22" s="4" t="s">
        <v>56</v>
      </c>
    </row>
    <row r="23" spans="1:14" ht="36">
      <c r="A23" s="13" t="s">
        <v>516</v>
      </c>
      <c r="B23" s="8" t="s">
        <v>517</v>
      </c>
      <c r="C23" s="8" t="s">
        <v>37</v>
      </c>
      <c r="D23" s="8"/>
      <c r="E23" s="8"/>
      <c r="F23" s="8" t="s">
        <v>518</v>
      </c>
      <c r="G23" s="8" t="s">
        <v>519</v>
      </c>
      <c r="H23" s="8">
        <v>44</v>
      </c>
      <c r="I23" s="8" t="s">
        <v>520</v>
      </c>
      <c r="J23" s="8"/>
      <c r="K23" s="16"/>
      <c r="L23" s="4" t="s">
        <v>474</v>
      </c>
      <c r="M23" s="4"/>
      <c r="N23" s="4" t="s">
        <v>41</v>
      </c>
    </row>
    <row r="24" spans="1:14" ht="24">
      <c r="A24" s="47" t="s">
        <v>521</v>
      </c>
      <c r="B24" s="8" t="s">
        <v>522</v>
      </c>
      <c r="C24" s="8" t="s">
        <v>37</v>
      </c>
      <c r="D24" s="8"/>
      <c r="E24" s="8"/>
      <c r="F24" s="8">
        <v>3.6764700000000001</v>
      </c>
      <c r="G24" s="8" t="s">
        <v>523</v>
      </c>
      <c r="H24" s="8"/>
      <c r="I24" s="8"/>
      <c r="J24" s="8" t="s">
        <v>524</v>
      </c>
      <c r="K24" s="16"/>
      <c r="L24" s="4" t="s">
        <v>474</v>
      </c>
      <c r="M24" s="4"/>
      <c r="N24" s="4"/>
    </row>
    <row r="25" spans="1:14">
      <c r="A25" s="13" t="s">
        <v>525</v>
      </c>
      <c r="B25" s="8" t="s">
        <v>184</v>
      </c>
      <c r="C25" s="8" t="s">
        <v>37</v>
      </c>
      <c r="D25" s="8"/>
      <c r="E25" s="8"/>
      <c r="F25" s="8">
        <v>10</v>
      </c>
      <c r="G25" s="8" t="s">
        <v>14</v>
      </c>
      <c r="H25" s="8">
        <v>318</v>
      </c>
      <c r="I25" s="8"/>
      <c r="J25" s="8"/>
      <c r="K25" s="3"/>
      <c r="L25" s="4" t="s">
        <v>474</v>
      </c>
      <c r="M25" s="4"/>
      <c r="N25" s="4" t="s">
        <v>56</v>
      </c>
    </row>
    <row r="26" spans="1:14">
      <c r="A26" s="13" t="s">
        <v>526</v>
      </c>
      <c r="B26" s="8" t="s">
        <v>184</v>
      </c>
      <c r="C26" s="8" t="s">
        <v>37</v>
      </c>
      <c r="D26" s="8"/>
      <c r="E26" s="8"/>
      <c r="F26" s="8">
        <v>10</v>
      </c>
      <c r="G26" s="8" t="s">
        <v>14</v>
      </c>
      <c r="H26" s="8" t="s">
        <v>527</v>
      </c>
      <c r="I26" s="8"/>
      <c r="J26" s="8"/>
      <c r="K26" s="3"/>
      <c r="L26" s="4" t="s">
        <v>474</v>
      </c>
      <c r="M26" s="4"/>
      <c r="N26" s="4" t="s">
        <v>56</v>
      </c>
    </row>
    <row r="27" spans="1:14">
      <c r="A27" s="13" t="s">
        <v>528</v>
      </c>
      <c r="B27" s="4" t="s">
        <v>184</v>
      </c>
      <c r="C27" s="8" t="s">
        <v>37</v>
      </c>
      <c r="D27" s="8"/>
      <c r="E27" s="8"/>
      <c r="F27" s="4">
        <v>13</v>
      </c>
      <c r="G27" s="8" t="s">
        <v>14</v>
      </c>
      <c r="H27" s="4">
        <v>340</v>
      </c>
      <c r="I27" s="8"/>
      <c r="J27" s="8"/>
      <c r="K27" s="3"/>
      <c r="L27" s="4" t="s">
        <v>474</v>
      </c>
      <c r="M27" s="4"/>
      <c r="N27" s="4" t="s">
        <v>56</v>
      </c>
    </row>
    <row r="28" spans="1:14" ht="12" customHeight="1">
      <c r="A28" s="13" t="s">
        <v>529</v>
      </c>
      <c r="B28" s="4" t="s">
        <v>184</v>
      </c>
      <c r="C28" s="8" t="s">
        <v>37</v>
      </c>
      <c r="D28" s="8"/>
      <c r="E28" s="8"/>
      <c r="F28" s="4">
        <v>-32</v>
      </c>
      <c r="G28" s="8" t="s">
        <v>14</v>
      </c>
      <c r="H28" s="4">
        <v>340</v>
      </c>
      <c r="I28" s="8"/>
      <c r="J28" s="8"/>
      <c r="K28" s="3"/>
      <c r="L28" s="4" t="s">
        <v>474</v>
      </c>
      <c r="M28" s="4"/>
      <c r="N28" s="4" t="s">
        <v>56</v>
      </c>
    </row>
    <row r="29" spans="1:14">
      <c r="A29" s="13" t="s">
        <v>530</v>
      </c>
      <c r="B29" s="8" t="s">
        <v>512</v>
      </c>
      <c r="C29" s="8" t="s">
        <v>37</v>
      </c>
      <c r="D29" s="8"/>
      <c r="E29" s="8"/>
      <c r="F29" s="8">
        <v>6.2</v>
      </c>
      <c r="G29" s="8" t="s">
        <v>14</v>
      </c>
      <c r="H29" s="8" t="s">
        <v>527</v>
      </c>
      <c r="I29" s="8" t="s">
        <v>513</v>
      </c>
      <c r="J29" s="8"/>
      <c r="K29" s="3"/>
      <c r="L29" s="4" t="s">
        <v>474</v>
      </c>
      <c r="M29" s="4"/>
      <c r="N29" s="4" t="s">
        <v>56</v>
      </c>
    </row>
    <row r="30" spans="1:14">
      <c r="A30" s="13" t="s">
        <v>531</v>
      </c>
      <c r="B30" s="8" t="s">
        <v>13</v>
      </c>
      <c r="C30" s="8" t="s">
        <v>37</v>
      </c>
      <c r="D30" s="8"/>
      <c r="E30" s="8"/>
      <c r="F30" s="8">
        <v>62</v>
      </c>
      <c r="G30" s="8" t="s">
        <v>14</v>
      </c>
      <c r="H30" s="8">
        <v>339</v>
      </c>
      <c r="I30" s="8" t="s">
        <v>532</v>
      </c>
      <c r="J30" s="8"/>
      <c r="K30" s="3"/>
      <c r="L30" s="4" t="s">
        <v>474</v>
      </c>
      <c r="M30" s="4"/>
      <c r="N30" s="4" t="s">
        <v>56</v>
      </c>
    </row>
    <row r="31" spans="1:14">
      <c r="A31" s="47" t="s">
        <v>533</v>
      </c>
      <c r="B31" s="8" t="s">
        <v>534</v>
      </c>
      <c r="C31" s="8" t="s">
        <v>37</v>
      </c>
      <c r="D31" s="8"/>
      <c r="E31" s="8"/>
      <c r="F31" s="8">
        <v>2.5</v>
      </c>
      <c r="G31" s="8" t="s">
        <v>259</v>
      </c>
      <c r="H31" s="8"/>
      <c r="I31" s="8"/>
      <c r="J31" s="8" t="s">
        <v>535</v>
      </c>
      <c r="K31" s="3"/>
      <c r="L31" s="4" t="s">
        <v>474</v>
      </c>
      <c r="M31" s="4"/>
      <c r="N31" s="4"/>
    </row>
    <row r="32" spans="1:14" ht="24">
      <c r="A32" s="47" t="s">
        <v>536</v>
      </c>
      <c r="B32" s="8" t="s">
        <v>522</v>
      </c>
      <c r="C32" s="8" t="s">
        <v>37</v>
      </c>
      <c r="D32" s="8"/>
      <c r="E32" s="8"/>
      <c r="F32" s="8">
        <v>2.9174699999999998</v>
      </c>
      <c r="G32" s="8" t="s">
        <v>523</v>
      </c>
      <c r="H32" s="8"/>
      <c r="I32" s="8"/>
      <c r="J32" s="8" t="s">
        <v>524</v>
      </c>
      <c r="K32" s="3"/>
      <c r="L32" s="4" t="s">
        <v>474</v>
      </c>
      <c r="M32" s="4"/>
      <c r="N32" s="4"/>
    </row>
    <row r="33" spans="1:14">
      <c r="A33" s="47" t="s">
        <v>537</v>
      </c>
      <c r="B33" s="4" t="s">
        <v>184</v>
      </c>
      <c r="C33" s="8" t="s">
        <v>37</v>
      </c>
      <c r="D33" s="8"/>
      <c r="E33" s="8"/>
      <c r="F33" s="4">
        <v>6</v>
      </c>
      <c r="G33" s="8" t="s">
        <v>14</v>
      </c>
      <c r="H33" s="4">
        <v>340</v>
      </c>
      <c r="I33" s="8"/>
      <c r="J33" s="8"/>
      <c r="K33" s="3"/>
      <c r="L33" s="4" t="s">
        <v>474</v>
      </c>
      <c r="M33" s="4"/>
      <c r="N33" s="4"/>
    </row>
    <row r="34" spans="1:14">
      <c r="A34" s="13" t="s">
        <v>538</v>
      </c>
      <c r="B34" s="4" t="s">
        <v>184</v>
      </c>
      <c r="C34" s="8" t="s">
        <v>37</v>
      </c>
      <c r="D34" s="8"/>
      <c r="E34" s="8"/>
      <c r="F34" s="4">
        <v>-15</v>
      </c>
      <c r="G34" s="8" t="s">
        <v>14</v>
      </c>
      <c r="H34" s="4">
        <v>340</v>
      </c>
      <c r="I34" s="8"/>
      <c r="J34" s="8"/>
      <c r="K34" s="3"/>
      <c r="L34" s="4" t="s">
        <v>474</v>
      </c>
      <c r="M34" s="4"/>
      <c r="N34" s="4" t="s">
        <v>56</v>
      </c>
    </row>
    <row r="35" spans="1:14">
      <c r="A35" s="13" t="s">
        <v>539</v>
      </c>
      <c r="B35" s="4" t="s">
        <v>481</v>
      </c>
      <c r="C35" s="19" t="s">
        <v>37</v>
      </c>
      <c r="D35" s="8"/>
      <c r="E35" s="8"/>
      <c r="F35" s="19">
        <v>4.1700000000000001E-2</v>
      </c>
      <c r="G35" s="19" t="s">
        <v>14</v>
      </c>
      <c r="H35" s="19">
        <v>321</v>
      </c>
      <c r="I35" s="19" t="s">
        <v>503</v>
      </c>
      <c r="J35" s="19"/>
      <c r="K35" s="70"/>
      <c r="L35" s="4" t="s">
        <v>474</v>
      </c>
      <c r="M35" s="4"/>
      <c r="N35" s="4" t="s">
        <v>124</v>
      </c>
    </row>
    <row r="36" spans="1:14">
      <c r="A36" s="13" t="s">
        <v>540</v>
      </c>
      <c r="B36" s="4" t="s">
        <v>184</v>
      </c>
      <c r="C36" s="8" t="s">
        <v>37</v>
      </c>
      <c r="D36" s="8"/>
      <c r="E36" s="8"/>
      <c r="F36" s="4">
        <v>18</v>
      </c>
      <c r="G36" s="8" t="s">
        <v>14</v>
      </c>
      <c r="H36" s="4">
        <v>318</v>
      </c>
      <c r="I36" s="8"/>
      <c r="J36" s="8"/>
      <c r="K36" s="3"/>
      <c r="L36" s="4" t="s">
        <v>474</v>
      </c>
      <c r="M36" s="4"/>
      <c r="N36" s="4" t="s">
        <v>56</v>
      </c>
    </row>
    <row r="37" spans="1:14">
      <c r="A37" s="13" t="s">
        <v>541</v>
      </c>
      <c r="B37" s="69" t="s">
        <v>184</v>
      </c>
      <c r="C37" s="67" t="s">
        <v>37</v>
      </c>
      <c r="D37" s="8"/>
      <c r="E37" s="8"/>
      <c r="F37" s="69">
        <v>0</v>
      </c>
      <c r="G37" s="67" t="s">
        <v>14</v>
      </c>
      <c r="H37" s="69">
        <v>318</v>
      </c>
      <c r="I37" s="67"/>
      <c r="J37" s="8"/>
      <c r="K37" s="3"/>
      <c r="L37" s="4" t="s">
        <v>474</v>
      </c>
      <c r="M37" s="4"/>
      <c r="N37" s="4" t="s">
        <v>56</v>
      </c>
    </row>
    <row r="38" spans="1:14" ht="24">
      <c r="A38" s="76" t="s">
        <v>542</v>
      </c>
      <c r="B38" s="69" t="s">
        <v>481</v>
      </c>
      <c r="C38" s="19" t="s">
        <v>37</v>
      </c>
      <c r="D38" s="8"/>
      <c r="E38" s="8"/>
      <c r="F38" s="19">
        <v>7.6300000000000007E-2</v>
      </c>
      <c r="G38" s="19" t="s">
        <v>14</v>
      </c>
      <c r="H38" s="19">
        <v>321</v>
      </c>
      <c r="I38" s="19" t="s">
        <v>507</v>
      </c>
      <c r="J38" s="19"/>
      <c r="K38" s="70"/>
      <c r="L38" s="4" t="s">
        <v>474</v>
      </c>
      <c r="M38" s="4"/>
      <c r="N38" s="4" t="s">
        <v>124</v>
      </c>
    </row>
    <row r="39" spans="1:14">
      <c r="A39" s="76" t="s">
        <v>543</v>
      </c>
      <c r="B39" s="19"/>
      <c r="C39" s="19" t="s">
        <v>37</v>
      </c>
      <c r="D39" s="8"/>
      <c r="E39" s="8"/>
      <c r="F39" s="19">
        <v>0.2</v>
      </c>
      <c r="G39" s="19" t="s">
        <v>14</v>
      </c>
      <c r="H39" s="19">
        <v>317</v>
      </c>
      <c r="I39" s="19" t="s">
        <v>473</v>
      </c>
      <c r="J39" s="78"/>
      <c r="K39" s="3"/>
      <c r="L39" s="4" t="s">
        <v>474</v>
      </c>
      <c r="M39" s="4"/>
      <c r="N39" s="4" t="s">
        <v>46</v>
      </c>
    </row>
    <row r="40" spans="1:14">
      <c r="A40" s="13" t="s">
        <v>544</v>
      </c>
      <c r="B40" s="73" t="s">
        <v>184</v>
      </c>
      <c r="C40" s="72" t="s">
        <v>37</v>
      </c>
      <c r="D40" s="8"/>
      <c r="E40" s="8"/>
      <c r="F40" s="73">
        <v>60</v>
      </c>
      <c r="G40" s="72" t="s">
        <v>14</v>
      </c>
      <c r="H40" s="73">
        <v>318</v>
      </c>
      <c r="I40" s="72"/>
      <c r="J40" s="8"/>
      <c r="K40" s="3"/>
      <c r="L40" s="4" t="s">
        <v>474</v>
      </c>
      <c r="M40" s="4"/>
      <c r="N40" s="4" t="s">
        <v>56</v>
      </c>
    </row>
    <row r="41" spans="1:14">
      <c r="A41" s="13" t="s">
        <v>545</v>
      </c>
      <c r="B41" s="4" t="s">
        <v>184</v>
      </c>
      <c r="C41" s="8" t="s">
        <v>37</v>
      </c>
      <c r="D41" s="8"/>
      <c r="E41" s="8"/>
      <c r="F41" s="4">
        <v>-32</v>
      </c>
      <c r="G41" s="8" t="s">
        <v>14</v>
      </c>
      <c r="H41" s="4">
        <v>318</v>
      </c>
      <c r="I41" s="8"/>
      <c r="J41" s="8"/>
      <c r="K41" s="3"/>
      <c r="L41" s="4" t="s">
        <v>474</v>
      </c>
      <c r="M41" s="4"/>
      <c r="N41" s="4" t="s">
        <v>56</v>
      </c>
    </row>
    <row r="42" spans="1:14">
      <c r="A42" s="13" t="s">
        <v>546</v>
      </c>
      <c r="B42" s="8" t="s">
        <v>512</v>
      </c>
      <c r="C42" s="8" t="s">
        <v>37</v>
      </c>
      <c r="D42" s="8"/>
      <c r="E42" s="8"/>
      <c r="F42" s="8">
        <v>6.25</v>
      </c>
      <c r="G42" s="8" t="s">
        <v>14</v>
      </c>
      <c r="H42" s="8">
        <v>318</v>
      </c>
      <c r="I42" s="8" t="s">
        <v>513</v>
      </c>
      <c r="J42" s="8"/>
      <c r="K42" s="3"/>
      <c r="L42" s="4" t="s">
        <v>474</v>
      </c>
      <c r="M42" s="4"/>
      <c r="N42" s="4" t="s">
        <v>56</v>
      </c>
    </row>
    <row r="43" spans="1:14">
      <c r="A43" s="13" t="s">
        <v>547</v>
      </c>
      <c r="B43" s="8" t="s">
        <v>476</v>
      </c>
      <c r="C43" s="8" t="s">
        <v>37</v>
      </c>
      <c r="D43" s="8"/>
      <c r="E43" s="8"/>
      <c r="F43" s="8">
        <v>90</v>
      </c>
      <c r="G43" s="8" t="s">
        <v>14</v>
      </c>
      <c r="H43" s="8">
        <v>315</v>
      </c>
      <c r="I43" s="8" t="s">
        <v>515</v>
      </c>
      <c r="J43" s="8"/>
      <c r="K43" s="16"/>
      <c r="L43" s="4" t="s">
        <v>474</v>
      </c>
      <c r="M43" s="4"/>
      <c r="N43" s="4" t="s">
        <v>56</v>
      </c>
    </row>
    <row r="44" spans="1:14" ht="36">
      <c r="A44" s="13" t="s">
        <v>548</v>
      </c>
      <c r="B44" s="8" t="s">
        <v>517</v>
      </c>
      <c r="C44" s="8" t="s">
        <v>37</v>
      </c>
      <c r="D44" s="8"/>
      <c r="E44" s="8"/>
      <c r="F44" s="8" t="s">
        <v>518</v>
      </c>
      <c r="G44" s="8" t="s">
        <v>519</v>
      </c>
      <c r="H44" s="8">
        <v>44</v>
      </c>
      <c r="I44" s="8" t="s">
        <v>520</v>
      </c>
      <c r="J44" s="8"/>
      <c r="K44" s="16"/>
      <c r="L44" s="4" t="s">
        <v>474</v>
      </c>
      <c r="M44" s="4"/>
      <c r="N44" s="4" t="s">
        <v>41</v>
      </c>
    </row>
    <row r="45" spans="1:14" ht="24">
      <c r="A45" s="47" t="s">
        <v>549</v>
      </c>
      <c r="B45" s="8" t="s">
        <v>522</v>
      </c>
      <c r="C45" s="8" t="s">
        <v>37</v>
      </c>
      <c r="D45" s="8"/>
      <c r="E45" s="8"/>
      <c r="F45" s="8">
        <v>3.6764700000000001</v>
      </c>
      <c r="G45" s="8" t="s">
        <v>523</v>
      </c>
      <c r="H45" s="8"/>
      <c r="I45" s="8"/>
      <c r="J45" s="8" t="s">
        <v>524</v>
      </c>
      <c r="K45" s="16"/>
      <c r="L45" s="4" t="s">
        <v>474</v>
      </c>
      <c r="M45" s="4"/>
      <c r="N45" s="4"/>
    </row>
    <row r="46" spans="1:14">
      <c r="A46" s="13" t="s">
        <v>550</v>
      </c>
      <c r="B46" s="8" t="s">
        <v>184</v>
      </c>
      <c r="C46" s="8" t="s">
        <v>37</v>
      </c>
      <c r="D46" s="8"/>
      <c r="E46" s="8"/>
      <c r="F46" s="8">
        <v>10</v>
      </c>
      <c r="G46" s="8" t="s">
        <v>14</v>
      </c>
      <c r="H46" s="8">
        <v>318</v>
      </c>
      <c r="I46" s="8"/>
      <c r="J46" s="8"/>
      <c r="K46" s="3"/>
      <c r="L46" s="4" t="s">
        <v>474</v>
      </c>
      <c r="M46" s="4"/>
      <c r="N46" s="4" t="s">
        <v>56</v>
      </c>
    </row>
    <row r="47" spans="1:14">
      <c r="A47" s="13" t="s">
        <v>551</v>
      </c>
      <c r="B47" s="8" t="s">
        <v>184</v>
      </c>
      <c r="C47" s="8" t="s">
        <v>37</v>
      </c>
      <c r="D47" s="8"/>
      <c r="E47" s="8"/>
      <c r="F47" s="8">
        <v>10</v>
      </c>
      <c r="G47" s="8" t="s">
        <v>14</v>
      </c>
      <c r="H47" s="8" t="s">
        <v>527</v>
      </c>
      <c r="I47" s="8"/>
      <c r="J47" s="8"/>
      <c r="K47" s="3"/>
      <c r="L47" s="4" t="s">
        <v>474</v>
      </c>
      <c r="M47" s="4"/>
      <c r="N47" s="4" t="s">
        <v>56</v>
      </c>
    </row>
    <row r="48" spans="1:14">
      <c r="A48" s="13" t="s">
        <v>552</v>
      </c>
      <c r="B48" s="4" t="s">
        <v>184</v>
      </c>
      <c r="C48" s="8" t="s">
        <v>37</v>
      </c>
      <c r="D48" s="8"/>
      <c r="E48" s="8"/>
      <c r="F48" s="4">
        <v>13</v>
      </c>
      <c r="G48" s="8" t="s">
        <v>14</v>
      </c>
      <c r="H48" s="4">
        <v>340</v>
      </c>
      <c r="I48" s="8"/>
      <c r="J48" s="8"/>
      <c r="K48" s="3"/>
      <c r="L48" s="4" t="s">
        <v>474</v>
      </c>
      <c r="M48" s="4"/>
      <c r="N48" s="4" t="s">
        <v>56</v>
      </c>
    </row>
    <row r="49" spans="1:14" ht="12" customHeight="1">
      <c r="A49" s="13" t="s">
        <v>553</v>
      </c>
      <c r="B49" s="4" t="s">
        <v>184</v>
      </c>
      <c r="C49" s="8" t="s">
        <v>37</v>
      </c>
      <c r="D49" s="8"/>
      <c r="E49" s="8"/>
      <c r="F49" s="4">
        <v>-32</v>
      </c>
      <c r="G49" s="8" t="s">
        <v>14</v>
      </c>
      <c r="H49" s="4">
        <v>340</v>
      </c>
      <c r="I49" s="8"/>
      <c r="J49" s="8"/>
      <c r="K49" s="3"/>
      <c r="L49" s="4" t="s">
        <v>474</v>
      </c>
      <c r="M49" s="4"/>
      <c r="N49" s="4" t="s">
        <v>56</v>
      </c>
    </row>
    <row r="50" spans="1:14">
      <c r="A50" s="13" t="s">
        <v>554</v>
      </c>
      <c r="B50" s="8" t="s">
        <v>512</v>
      </c>
      <c r="C50" s="8" t="s">
        <v>37</v>
      </c>
      <c r="D50" s="8"/>
      <c r="E50" s="8"/>
      <c r="F50" s="8">
        <v>6.2</v>
      </c>
      <c r="G50" s="8" t="s">
        <v>14</v>
      </c>
      <c r="H50" s="8" t="s">
        <v>527</v>
      </c>
      <c r="I50" s="8" t="s">
        <v>513</v>
      </c>
      <c r="J50" s="8"/>
      <c r="K50" s="3"/>
      <c r="L50" s="4" t="s">
        <v>474</v>
      </c>
      <c r="M50" s="4"/>
      <c r="N50" s="4" t="s">
        <v>56</v>
      </c>
    </row>
    <row r="51" spans="1:14">
      <c r="A51" s="13" t="s">
        <v>555</v>
      </c>
      <c r="B51" s="8" t="s">
        <v>13</v>
      </c>
      <c r="C51" s="8" t="s">
        <v>37</v>
      </c>
      <c r="D51" s="8"/>
      <c r="E51" s="8"/>
      <c r="F51" s="8">
        <v>62</v>
      </c>
      <c r="G51" s="8" t="s">
        <v>14</v>
      </c>
      <c r="H51" s="8">
        <v>339</v>
      </c>
      <c r="I51" s="8" t="s">
        <v>532</v>
      </c>
      <c r="J51" s="8"/>
      <c r="K51" s="3"/>
      <c r="L51" s="4" t="s">
        <v>474</v>
      </c>
      <c r="M51" s="4"/>
      <c r="N51" s="4" t="s">
        <v>56</v>
      </c>
    </row>
    <row r="52" spans="1:14">
      <c r="A52" s="47" t="s">
        <v>556</v>
      </c>
      <c r="B52" s="8" t="s">
        <v>534</v>
      </c>
      <c r="C52" s="8" t="s">
        <v>37</v>
      </c>
      <c r="D52" s="8"/>
      <c r="E52" s="8"/>
      <c r="F52" s="8">
        <v>2.5</v>
      </c>
      <c r="G52" s="8" t="s">
        <v>259</v>
      </c>
      <c r="H52" s="8"/>
      <c r="I52" s="8"/>
      <c r="J52" s="8"/>
      <c r="K52" s="3"/>
      <c r="L52" s="4" t="s">
        <v>474</v>
      </c>
      <c r="M52" s="4"/>
      <c r="N52" s="4"/>
    </row>
    <row r="53" spans="1:14" ht="24">
      <c r="A53" s="47" t="s">
        <v>557</v>
      </c>
      <c r="B53" s="8" t="s">
        <v>522</v>
      </c>
      <c r="C53" s="8" t="s">
        <v>37</v>
      </c>
      <c r="D53" s="8"/>
      <c r="E53" s="8"/>
      <c r="F53" s="8">
        <v>2.9174699999999998</v>
      </c>
      <c r="G53" s="8" t="s">
        <v>523</v>
      </c>
      <c r="H53" s="8"/>
      <c r="I53" s="8"/>
      <c r="J53" s="8" t="s">
        <v>524</v>
      </c>
      <c r="K53" s="3"/>
      <c r="L53" s="4" t="s">
        <v>474</v>
      </c>
      <c r="M53" s="4"/>
      <c r="N53" s="4"/>
    </row>
    <row r="54" spans="1:14">
      <c r="A54" s="47" t="s">
        <v>558</v>
      </c>
      <c r="B54" s="4" t="s">
        <v>184</v>
      </c>
      <c r="C54" s="8" t="s">
        <v>37</v>
      </c>
      <c r="D54" s="8"/>
      <c r="E54" s="8"/>
      <c r="F54" s="4">
        <v>6</v>
      </c>
      <c r="G54" s="8" t="s">
        <v>14</v>
      </c>
      <c r="H54" s="4">
        <v>340</v>
      </c>
      <c r="I54" s="8"/>
      <c r="J54" s="8"/>
      <c r="K54" s="3"/>
      <c r="L54" s="4" t="s">
        <v>474</v>
      </c>
      <c r="M54" s="4"/>
      <c r="N54" s="4"/>
    </row>
    <row r="55" spans="1:14">
      <c r="A55" s="13" t="s">
        <v>559</v>
      </c>
      <c r="B55" s="4" t="s">
        <v>184</v>
      </c>
      <c r="C55" s="8" t="s">
        <v>37</v>
      </c>
      <c r="D55" s="8"/>
      <c r="E55" s="8"/>
      <c r="F55" s="4">
        <v>-15</v>
      </c>
      <c r="G55" s="8" t="s">
        <v>14</v>
      </c>
      <c r="H55" s="4">
        <v>340</v>
      </c>
      <c r="I55" s="8"/>
      <c r="J55" s="8"/>
      <c r="K55" s="3"/>
      <c r="L55" s="4" t="s">
        <v>474</v>
      </c>
      <c r="M55" s="4"/>
      <c r="N55" s="4" t="s">
        <v>56</v>
      </c>
    </row>
    <row r="56" spans="1:14">
      <c r="A56" s="29" t="s">
        <v>328</v>
      </c>
      <c r="B56" s="12" t="s">
        <v>1</v>
      </c>
      <c r="C56" s="12" t="s">
        <v>24</v>
      </c>
      <c r="D56" s="12" t="s">
        <v>25</v>
      </c>
      <c r="E56" s="12" t="s">
        <v>26</v>
      </c>
      <c r="F56" s="12" t="s">
        <v>109</v>
      </c>
      <c r="G56" s="30" t="s">
        <v>110</v>
      </c>
      <c r="H56" s="30" t="s">
        <v>111</v>
      </c>
      <c r="I56" s="2" t="s">
        <v>29</v>
      </c>
      <c r="J56" s="2" t="s">
        <v>30</v>
      </c>
      <c r="K56" s="30" t="s">
        <v>31</v>
      </c>
      <c r="L56" s="12" t="s">
        <v>32</v>
      </c>
      <c r="M56" s="12" t="s">
        <v>33</v>
      </c>
      <c r="N56" s="12" t="s">
        <v>34</v>
      </c>
    </row>
    <row r="57" spans="1:14" ht="30" customHeight="1">
      <c r="A57" s="13" t="s">
        <v>560</v>
      </c>
      <c r="B57" s="4" t="s">
        <v>16</v>
      </c>
      <c r="C57" s="8" t="s">
        <v>37</v>
      </c>
      <c r="D57" s="8"/>
      <c r="E57" s="8"/>
      <c r="F57" s="4" t="s">
        <v>561</v>
      </c>
      <c r="G57" s="27" t="s">
        <v>362</v>
      </c>
      <c r="H57" s="4"/>
      <c r="I57" s="8" t="s">
        <v>562</v>
      </c>
      <c r="J57" s="3" t="s">
        <v>563</v>
      </c>
      <c r="K57" s="3"/>
      <c r="L57" s="4" t="s">
        <v>564</v>
      </c>
      <c r="M57" s="4"/>
      <c r="N57" s="4" t="s">
        <v>56</v>
      </c>
    </row>
    <row r="58" spans="1:14" ht="48">
      <c r="A58" s="13" t="s">
        <v>565</v>
      </c>
      <c r="B58" s="4" t="s">
        <v>16</v>
      </c>
      <c r="C58" s="8" t="s">
        <v>37</v>
      </c>
      <c r="D58" s="8"/>
      <c r="E58" s="8"/>
      <c r="F58" s="4" t="s">
        <v>566</v>
      </c>
      <c r="G58" s="27" t="s">
        <v>362</v>
      </c>
      <c r="H58" s="4"/>
      <c r="I58" s="8" t="s">
        <v>567</v>
      </c>
      <c r="J58" s="3"/>
      <c r="K58" s="3"/>
      <c r="L58" s="4" t="s">
        <v>564</v>
      </c>
      <c r="M58" s="4"/>
      <c r="N58" s="4" t="s">
        <v>56</v>
      </c>
    </row>
    <row r="59" spans="1:14" ht="48">
      <c r="A59" s="13" t="s">
        <v>568</v>
      </c>
      <c r="B59" s="4" t="s">
        <v>16</v>
      </c>
      <c r="C59" s="8" t="s">
        <v>37</v>
      </c>
      <c r="D59" s="8"/>
      <c r="E59" s="8"/>
      <c r="F59" s="4" t="s">
        <v>566</v>
      </c>
      <c r="G59" s="27" t="s">
        <v>362</v>
      </c>
      <c r="H59" s="4"/>
      <c r="I59" s="8" t="s">
        <v>567</v>
      </c>
      <c r="J59" s="3"/>
      <c r="K59" s="3"/>
      <c r="L59" s="4" t="s">
        <v>564</v>
      </c>
      <c r="M59" s="4"/>
      <c r="N59" s="4" t="s">
        <v>56</v>
      </c>
    </row>
    <row r="60" spans="1:14" ht="48">
      <c r="A60" s="13" t="s">
        <v>569</v>
      </c>
      <c r="B60" s="4" t="s">
        <v>16</v>
      </c>
      <c r="C60" s="8" t="s">
        <v>37</v>
      </c>
      <c r="D60" s="8"/>
      <c r="E60" s="8"/>
      <c r="F60" s="4" t="s">
        <v>570</v>
      </c>
      <c r="G60" s="27" t="s">
        <v>362</v>
      </c>
      <c r="H60" s="4"/>
      <c r="I60" s="8" t="s">
        <v>571</v>
      </c>
      <c r="J60" s="3"/>
      <c r="K60" s="3"/>
      <c r="L60" s="4" t="s">
        <v>564</v>
      </c>
      <c r="M60" s="4"/>
      <c r="N60" s="4" t="s">
        <v>56</v>
      </c>
    </row>
    <row r="61" spans="1:14" ht="48">
      <c r="A61" s="13" t="s">
        <v>572</v>
      </c>
      <c r="B61" s="4" t="s">
        <v>16</v>
      </c>
      <c r="C61" s="8" t="s">
        <v>37</v>
      </c>
      <c r="D61" s="8"/>
      <c r="E61" s="8"/>
      <c r="F61" s="4" t="s">
        <v>570</v>
      </c>
      <c r="G61" s="27" t="s">
        <v>362</v>
      </c>
      <c r="H61" s="4"/>
      <c r="I61" s="8" t="s">
        <v>571</v>
      </c>
      <c r="J61" s="3"/>
      <c r="K61" s="3"/>
      <c r="L61" s="4" t="s">
        <v>564</v>
      </c>
      <c r="M61" s="4"/>
      <c r="N61" s="4" t="s">
        <v>46</v>
      </c>
    </row>
    <row r="62" spans="1:14" ht="48">
      <c r="A62" s="13" t="s">
        <v>573</v>
      </c>
      <c r="B62" s="4" t="s">
        <v>16</v>
      </c>
      <c r="C62" s="8" t="s">
        <v>37</v>
      </c>
      <c r="D62" s="8"/>
      <c r="E62" s="8"/>
      <c r="F62" s="4" t="s">
        <v>570</v>
      </c>
      <c r="G62" s="27" t="s">
        <v>362</v>
      </c>
      <c r="H62" s="4"/>
      <c r="I62" s="8" t="s">
        <v>571</v>
      </c>
      <c r="J62" s="3"/>
      <c r="K62" s="3"/>
      <c r="L62" s="4" t="s">
        <v>564</v>
      </c>
      <c r="M62" s="4"/>
      <c r="N62" s="4" t="s">
        <v>46</v>
      </c>
    </row>
    <row r="63" spans="1:14" ht="48">
      <c r="A63" s="13" t="s">
        <v>574</v>
      </c>
      <c r="B63" s="4" t="s">
        <v>16</v>
      </c>
      <c r="C63" s="8" t="s">
        <v>37</v>
      </c>
      <c r="D63" s="8"/>
      <c r="E63" s="8"/>
      <c r="F63" s="4" t="s">
        <v>570</v>
      </c>
      <c r="G63" s="27" t="s">
        <v>362</v>
      </c>
      <c r="H63" s="4"/>
      <c r="I63" s="8" t="s">
        <v>571</v>
      </c>
      <c r="J63" s="3"/>
      <c r="K63" s="3"/>
      <c r="L63" s="4" t="s">
        <v>564</v>
      </c>
      <c r="M63" s="4"/>
      <c r="N63" s="4" t="s">
        <v>46</v>
      </c>
    </row>
    <row r="64" spans="1:14" ht="48">
      <c r="A64" s="13" t="s">
        <v>575</v>
      </c>
      <c r="B64" s="4" t="s">
        <v>16</v>
      </c>
      <c r="C64" s="8" t="s">
        <v>37</v>
      </c>
      <c r="D64" s="8"/>
      <c r="E64" s="8"/>
      <c r="F64" s="4" t="s">
        <v>570</v>
      </c>
      <c r="G64" s="27" t="s">
        <v>362</v>
      </c>
      <c r="H64" s="4"/>
      <c r="I64" s="8" t="s">
        <v>571</v>
      </c>
      <c r="J64" s="3"/>
      <c r="K64" s="3"/>
      <c r="L64" s="4" t="s">
        <v>564</v>
      </c>
      <c r="M64" s="4"/>
      <c r="N64" s="4" t="s">
        <v>46</v>
      </c>
    </row>
    <row r="65" spans="1:14" ht="48">
      <c r="A65" s="13" t="s">
        <v>576</v>
      </c>
      <c r="B65" s="4" t="s">
        <v>16</v>
      </c>
      <c r="C65" s="8" t="s">
        <v>37</v>
      </c>
      <c r="D65" s="8"/>
      <c r="E65" s="8"/>
      <c r="F65" s="4" t="s">
        <v>566</v>
      </c>
      <c r="G65" s="27" t="s">
        <v>362</v>
      </c>
      <c r="H65" s="4"/>
      <c r="I65" s="8" t="s">
        <v>577</v>
      </c>
      <c r="J65" s="3"/>
      <c r="K65" s="3"/>
      <c r="L65" s="4" t="s">
        <v>564</v>
      </c>
      <c r="M65" s="4"/>
      <c r="N65" s="4" t="s">
        <v>56</v>
      </c>
    </row>
    <row r="66" spans="1:14" ht="36">
      <c r="A66" s="13" t="s">
        <v>578</v>
      </c>
      <c r="B66" s="4" t="s">
        <v>16</v>
      </c>
      <c r="C66" s="8" t="s">
        <v>37</v>
      </c>
      <c r="D66" s="8"/>
      <c r="E66" s="8"/>
      <c r="F66" s="4">
        <v>0.71</v>
      </c>
      <c r="G66" s="8" t="s">
        <v>579</v>
      </c>
      <c r="H66" s="4">
        <v>150</v>
      </c>
      <c r="I66" s="27" t="s">
        <v>580</v>
      </c>
      <c r="J66" s="3"/>
      <c r="K66" s="3"/>
      <c r="L66" s="4" t="s">
        <v>564</v>
      </c>
      <c r="M66" s="4"/>
      <c r="N66" s="4" t="s">
        <v>46</v>
      </c>
    </row>
    <row r="67" spans="1:14" ht="36">
      <c r="A67" s="13" t="s">
        <v>581</v>
      </c>
      <c r="B67" s="4" t="s">
        <v>16</v>
      </c>
      <c r="C67" s="8" t="s">
        <v>37</v>
      </c>
      <c r="D67" s="8"/>
      <c r="E67" s="8"/>
      <c r="F67" s="4" t="s">
        <v>561</v>
      </c>
      <c r="G67" s="27" t="s">
        <v>362</v>
      </c>
      <c r="H67" s="4"/>
      <c r="I67" s="8" t="s">
        <v>562</v>
      </c>
      <c r="J67" s="3" t="s">
        <v>563</v>
      </c>
      <c r="K67" s="3"/>
      <c r="L67" s="4" t="s">
        <v>564</v>
      </c>
      <c r="M67" s="4"/>
      <c r="N67" s="4" t="s">
        <v>56</v>
      </c>
    </row>
    <row r="68" spans="1:14" ht="48">
      <c r="A68" s="13" t="s">
        <v>582</v>
      </c>
      <c r="B68" s="4" t="s">
        <v>16</v>
      </c>
      <c r="C68" s="8" t="s">
        <v>37</v>
      </c>
      <c r="D68" s="8"/>
      <c r="E68" s="8"/>
      <c r="F68" s="4" t="s">
        <v>566</v>
      </c>
      <c r="G68" s="27" t="s">
        <v>362</v>
      </c>
      <c r="H68" s="4"/>
      <c r="I68" s="8" t="s">
        <v>567</v>
      </c>
      <c r="J68" s="3"/>
      <c r="K68" s="3"/>
      <c r="L68" s="4" t="s">
        <v>564</v>
      </c>
      <c r="M68" s="4"/>
      <c r="N68" s="4" t="s">
        <v>56</v>
      </c>
    </row>
    <row r="69" spans="1:14" ht="48">
      <c r="A69" s="13" t="s">
        <v>583</v>
      </c>
      <c r="B69" s="4" t="s">
        <v>16</v>
      </c>
      <c r="C69" s="8" t="s">
        <v>37</v>
      </c>
      <c r="D69" s="8"/>
      <c r="E69" s="8"/>
      <c r="F69" s="4" t="s">
        <v>566</v>
      </c>
      <c r="G69" s="27" t="s">
        <v>362</v>
      </c>
      <c r="H69" s="4"/>
      <c r="I69" s="8" t="s">
        <v>567</v>
      </c>
      <c r="J69" s="3"/>
      <c r="K69" s="3"/>
      <c r="L69" s="4" t="s">
        <v>564</v>
      </c>
      <c r="M69" s="4"/>
      <c r="N69" s="4" t="s">
        <v>56</v>
      </c>
    </row>
    <row r="70" spans="1:14" ht="48">
      <c r="A70" s="13" t="s">
        <v>584</v>
      </c>
      <c r="B70" s="4" t="s">
        <v>16</v>
      </c>
      <c r="C70" s="8" t="s">
        <v>37</v>
      </c>
      <c r="D70" s="8"/>
      <c r="E70" s="8"/>
      <c r="F70" s="4" t="s">
        <v>570</v>
      </c>
      <c r="G70" s="27" t="s">
        <v>362</v>
      </c>
      <c r="H70" s="4"/>
      <c r="I70" s="8" t="s">
        <v>571</v>
      </c>
      <c r="J70" s="3"/>
      <c r="K70" s="3"/>
      <c r="L70" s="4" t="s">
        <v>564</v>
      </c>
      <c r="M70" s="4"/>
      <c r="N70" s="4" t="s">
        <v>56</v>
      </c>
    </row>
    <row r="71" spans="1:14" ht="48">
      <c r="A71" s="13" t="s">
        <v>585</v>
      </c>
      <c r="B71" s="4" t="s">
        <v>16</v>
      </c>
      <c r="C71" s="8" t="s">
        <v>37</v>
      </c>
      <c r="D71" s="8"/>
      <c r="E71" s="8"/>
      <c r="F71" s="4" t="s">
        <v>570</v>
      </c>
      <c r="G71" s="27" t="s">
        <v>362</v>
      </c>
      <c r="H71" s="4"/>
      <c r="I71" s="8" t="s">
        <v>571</v>
      </c>
      <c r="J71" s="3"/>
      <c r="K71" s="3"/>
      <c r="L71" s="4" t="s">
        <v>564</v>
      </c>
      <c r="M71" s="4"/>
      <c r="N71" s="4" t="s">
        <v>46</v>
      </c>
    </row>
    <row r="72" spans="1:14" ht="48">
      <c r="A72" s="13" t="s">
        <v>586</v>
      </c>
      <c r="B72" s="4" t="s">
        <v>16</v>
      </c>
      <c r="C72" s="8" t="s">
        <v>37</v>
      </c>
      <c r="D72" s="8"/>
      <c r="E72" s="8"/>
      <c r="F72" s="4" t="s">
        <v>570</v>
      </c>
      <c r="G72" s="27" t="s">
        <v>362</v>
      </c>
      <c r="H72" s="4"/>
      <c r="I72" s="8" t="s">
        <v>571</v>
      </c>
      <c r="J72" s="3"/>
      <c r="K72" s="3"/>
      <c r="L72" s="4" t="s">
        <v>564</v>
      </c>
      <c r="M72" s="4"/>
      <c r="N72" s="4" t="s">
        <v>46</v>
      </c>
    </row>
    <row r="73" spans="1:14" ht="48">
      <c r="A73" s="13" t="s">
        <v>587</v>
      </c>
      <c r="B73" s="4" t="s">
        <v>16</v>
      </c>
      <c r="C73" s="8" t="s">
        <v>37</v>
      </c>
      <c r="D73" s="8"/>
      <c r="E73" s="8"/>
      <c r="F73" s="4" t="s">
        <v>570</v>
      </c>
      <c r="G73" s="27" t="s">
        <v>362</v>
      </c>
      <c r="H73" s="4"/>
      <c r="I73" s="8" t="s">
        <v>571</v>
      </c>
      <c r="J73" s="3"/>
      <c r="K73" s="3"/>
      <c r="L73" s="4" t="s">
        <v>564</v>
      </c>
      <c r="M73" s="4"/>
      <c r="N73" s="4" t="s">
        <v>46</v>
      </c>
    </row>
    <row r="74" spans="1:14" ht="48">
      <c r="A74" s="13" t="s">
        <v>588</v>
      </c>
      <c r="B74" s="4" t="s">
        <v>16</v>
      </c>
      <c r="C74" s="8" t="s">
        <v>37</v>
      </c>
      <c r="D74" s="8"/>
      <c r="E74" s="8"/>
      <c r="F74" s="4" t="s">
        <v>570</v>
      </c>
      <c r="G74" s="27" t="s">
        <v>362</v>
      </c>
      <c r="H74" s="4"/>
      <c r="I74" s="8" t="s">
        <v>571</v>
      </c>
      <c r="J74" s="3"/>
      <c r="K74" s="3"/>
      <c r="L74" s="4" t="s">
        <v>564</v>
      </c>
      <c r="M74" s="4"/>
      <c r="N74" s="4" t="s">
        <v>46</v>
      </c>
    </row>
    <row r="75" spans="1:14" ht="48">
      <c r="A75" s="13" t="s">
        <v>589</v>
      </c>
      <c r="B75" s="4" t="s">
        <v>16</v>
      </c>
      <c r="C75" s="8" t="s">
        <v>37</v>
      </c>
      <c r="D75" s="8"/>
      <c r="E75" s="8"/>
      <c r="F75" s="4" t="s">
        <v>566</v>
      </c>
      <c r="G75" s="27" t="s">
        <v>362</v>
      </c>
      <c r="H75" s="4"/>
      <c r="I75" s="8" t="s">
        <v>577</v>
      </c>
      <c r="J75" s="3"/>
      <c r="K75" s="3"/>
      <c r="L75" s="4" t="s">
        <v>564</v>
      </c>
      <c r="M75" s="4"/>
      <c r="N75" s="4" t="s">
        <v>56</v>
      </c>
    </row>
    <row r="76" spans="1:14" ht="36">
      <c r="A76" s="13" t="s">
        <v>590</v>
      </c>
      <c r="B76" s="4" t="s">
        <v>16</v>
      </c>
      <c r="C76" s="8" t="s">
        <v>37</v>
      </c>
      <c r="D76" s="8"/>
      <c r="E76" s="8"/>
      <c r="F76" s="4">
        <v>0.71</v>
      </c>
      <c r="G76" s="8" t="s">
        <v>579</v>
      </c>
      <c r="H76" s="4"/>
      <c r="I76" s="27" t="s">
        <v>580</v>
      </c>
      <c r="J76" s="3"/>
      <c r="K76" s="3"/>
      <c r="L76" s="4" t="s">
        <v>564</v>
      </c>
      <c r="M76" s="4"/>
      <c r="N76" s="4" t="s">
        <v>46</v>
      </c>
    </row>
    <row r="77" spans="1:14">
      <c r="A77" s="13" t="s">
        <v>591</v>
      </c>
      <c r="B77" s="4" t="s">
        <v>184</v>
      </c>
      <c r="C77" s="8" t="s">
        <v>37</v>
      </c>
      <c r="D77" s="8"/>
      <c r="E77" s="8"/>
      <c r="F77" s="4">
        <v>100</v>
      </c>
      <c r="G77" s="8" t="s">
        <v>14</v>
      </c>
      <c r="H77" s="4">
        <v>321</v>
      </c>
      <c r="I77" s="8"/>
      <c r="J77" s="3" t="s">
        <v>592</v>
      </c>
      <c r="K77" s="3"/>
      <c r="L77" s="4" t="s">
        <v>564</v>
      </c>
      <c r="M77" s="4"/>
      <c r="N77" s="4" t="s">
        <v>56</v>
      </c>
    </row>
    <row r="78" spans="1:14">
      <c r="A78" s="13" t="s">
        <v>593</v>
      </c>
      <c r="B78" s="4" t="s">
        <v>184</v>
      </c>
      <c r="C78" s="8" t="s">
        <v>37</v>
      </c>
      <c r="D78" s="8"/>
      <c r="E78" s="8"/>
      <c r="F78" s="4">
        <v>8</v>
      </c>
      <c r="G78" s="8" t="s">
        <v>14</v>
      </c>
      <c r="H78" s="4">
        <v>321</v>
      </c>
      <c r="I78" s="8"/>
      <c r="J78" s="3" t="s">
        <v>592</v>
      </c>
      <c r="K78" s="3"/>
      <c r="L78" s="4" t="s">
        <v>564</v>
      </c>
      <c r="M78" s="4"/>
      <c r="N78" s="4" t="s">
        <v>56</v>
      </c>
    </row>
    <row r="79" spans="1:14">
      <c r="A79" s="13" t="s">
        <v>594</v>
      </c>
      <c r="B79" s="4" t="s">
        <v>184</v>
      </c>
      <c r="C79" s="8" t="s">
        <v>37</v>
      </c>
      <c r="D79" s="8"/>
      <c r="E79" s="8"/>
      <c r="F79" s="4">
        <v>85</v>
      </c>
      <c r="G79" s="8" t="s">
        <v>14</v>
      </c>
      <c r="H79" s="4">
        <v>321</v>
      </c>
      <c r="I79" s="8"/>
      <c r="J79" s="3" t="s">
        <v>592</v>
      </c>
      <c r="K79" s="3"/>
      <c r="L79" s="4" t="s">
        <v>564</v>
      </c>
      <c r="M79" s="4"/>
      <c r="N79" s="4" t="s">
        <v>56</v>
      </c>
    </row>
    <row r="80" spans="1:14">
      <c r="A80" s="13" t="s">
        <v>595</v>
      </c>
      <c r="B80" s="4" t="s">
        <v>184</v>
      </c>
      <c r="C80" s="8" t="s">
        <v>37</v>
      </c>
      <c r="D80" s="8"/>
      <c r="E80" s="8"/>
      <c r="F80" s="4">
        <v>60</v>
      </c>
      <c r="G80" s="8" t="s">
        <v>14</v>
      </c>
      <c r="H80" s="4">
        <v>318</v>
      </c>
      <c r="I80" s="8"/>
      <c r="J80" s="3" t="s">
        <v>596</v>
      </c>
      <c r="K80" s="3"/>
      <c r="L80" s="4" t="s">
        <v>564</v>
      </c>
      <c r="M80" s="4"/>
      <c r="N80" s="4" t="s">
        <v>56</v>
      </c>
    </row>
    <row r="81" spans="1:14">
      <c r="A81" s="13" t="s">
        <v>597</v>
      </c>
      <c r="B81" s="4" t="s">
        <v>184</v>
      </c>
      <c r="C81" s="8" t="s">
        <v>37</v>
      </c>
      <c r="D81" s="8"/>
      <c r="E81" s="8"/>
      <c r="F81" s="4">
        <v>59</v>
      </c>
      <c r="G81" s="8" t="s">
        <v>14</v>
      </c>
      <c r="H81" s="4">
        <v>321</v>
      </c>
      <c r="I81" s="8"/>
      <c r="J81" s="3" t="s">
        <v>592</v>
      </c>
      <c r="K81" s="3"/>
      <c r="L81" s="4" t="s">
        <v>564</v>
      </c>
      <c r="M81" s="4"/>
      <c r="N81" s="4" t="s">
        <v>56</v>
      </c>
    </row>
    <row r="82" spans="1:14">
      <c r="A82" s="79" t="s">
        <v>598</v>
      </c>
      <c r="B82" s="73" t="s">
        <v>184</v>
      </c>
      <c r="C82" s="72" t="s">
        <v>37</v>
      </c>
      <c r="D82" s="8"/>
      <c r="E82" s="8"/>
      <c r="F82" s="73" t="s">
        <v>599</v>
      </c>
      <c r="G82" s="72" t="s">
        <v>14</v>
      </c>
      <c r="H82" s="4" t="s">
        <v>600</v>
      </c>
      <c r="J82" s="3" t="s">
        <v>592</v>
      </c>
      <c r="K82" s="3"/>
      <c r="L82" s="4" t="s">
        <v>564</v>
      </c>
      <c r="M82" s="4"/>
      <c r="N82" s="4" t="s">
        <v>56</v>
      </c>
    </row>
    <row r="83" spans="1:14">
      <c r="A83" s="13" t="s">
        <v>601</v>
      </c>
      <c r="B83" s="4" t="s">
        <v>184</v>
      </c>
      <c r="C83" s="8" t="s">
        <v>37</v>
      </c>
      <c r="D83" s="8"/>
      <c r="E83" s="8"/>
      <c r="F83" s="4">
        <v>18</v>
      </c>
      <c r="G83" s="8" t="s">
        <v>14</v>
      </c>
      <c r="H83" s="4">
        <v>318</v>
      </c>
      <c r="I83" s="8"/>
      <c r="J83" s="3" t="s">
        <v>602</v>
      </c>
      <c r="K83" s="3"/>
      <c r="L83" s="4" t="s">
        <v>564</v>
      </c>
      <c r="M83" s="4"/>
      <c r="N83" s="4" t="s">
        <v>56</v>
      </c>
    </row>
    <row r="84" spans="1:14">
      <c r="A84" s="13" t="s">
        <v>603</v>
      </c>
      <c r="B84" s="4" t="s">
        <v>184</v>
      </c>
      <c r="C84" s="8" t="s">
        <v>37</v>
      </c>
      <c r="D84" s="8"/>
      <c r="E84" s="8"/>
      <c r="F84" s="4">
        <v>6</v>
      </c>
      <c r="G84" s="8" t="s">
        <v>14</v>
      </c>
      <c r="H84" s="4">
        <v>340</v>
      </c>
      <c r="I84" s="8"/>
      <c r="J84" s="3"/>
      <c r="K84" s="3"/>
      <c r="L84" s="4" t="s">
        <v>564</v>
      </c>
      <c r="M84" s="4"/>
      <c r="N84" s="4" t="s">
        <v>56</v>
      </c>
    </row>
    <row r="85" spans="1:14">
      <c r="A85" s="13" t="s">
        <v>604</v>
      </c>
      <c r="B85" s="4" t="s">
        <v>184</v>
      </c>
      <c r="C85" s="8" t="s">
        <v>37</v>
      </c>
      <c r="D85" s="8"/>
      <c r="E85" s="8"/>
      <c r="F85" s="4">
        <v>100</v>
      </c>
      <c r="G85" s="8" t="s">
        <v>14</v>
      </c>
      <c r="H85" s="4">
        <v>321</v>
      </c>
      <c r="I85" s="8"/>
      <c r="J85" s="3" t="s">
        <v>592</v>
      </c>
      <c r="K85" s="3"/>
      <c r="L85" s="4" t="s">
        <v>564</v>
      </c>
      <c r="M85" s="4"/>
      <c r="N85" s="4" t="s">
        <v>56</v>
      </c>
    </row>
    <row r="86" spans="1:14">
      <c r="A86" s="13" t="s">
        <v>605</v>
      </c>
      <c r="B86" s="4" t="s">
        <v>184</v>
      </c>
      <c r="C86" s="8" t="s">
        <v>37</v>
      </c>
      <c r="D86" s="8"/>
      <c r="E86" s="8"/>
      <c r="F86" s="4">
        <v>8</v>
      </c>
      <c r="G86" s="8" t="s">
        <v>14</v>
      </c>
      <c r="H86" s="4">
        <v>321</v>
      </c>
      <c r="I86" s="8"/>
      <c r="J86" s="3" t="s">
        <v>592</v>
      </c>
      <c r="K86" s="3"/>
      <c r="L86" s="4" t="s">
        <v>564</v>
      </c>
      <c r="M86" s="4"/>
      <c r="N86" s="4" t="s">
        <v>56</v>
      </c>
    </row>
    <row r="87" spans="1:14">
      <c r="A87" s="13" t="s">
        <v>606</v>
      </c>
      <c r="B87" s="4" t="s">
        <v>184</v>
      </c>
      <c r="C87" s="8" t="s">
        <v>37</v>
      </c>
      <c r="D87" s="8"/>
      <c r="E87" s="8"/>
      <c r="F87" s="4">
        <v>85</v>
      </c>
      <c r="G87" s="8" t="s">
        <v>14</v>
      </c>
      <c r="H87" s="4">
        <v>321</v>
      </c>
      <c r="I87" s="8"/>
      <c r="J87" s="3" t="s">
        <v>592</v>
      </c>
      <c r="K87" s="3"/>
      <c r="L87" s="4" t="s">
        <v>564</v>
      </c>
      <c r="M87" s="4"/>
      <c r="N87" s="4" t="s">
        <v>56</v>
      </c>
    </row>
    <row r="88" spans="1:14">
      <c r="A88" s="13" t="s">
        <v>607</v>
      </c>
      <c r="B88" s="4" t="s">
        <v>184</v>
      </c>
      <c r="C88" s="8" t="s">
        <v>37</v>
      </c>
      <c r="D88" s="8"/>
      <c r="E88" s="8"/>
      <c r="F88" s="4">
        <v>60</v>
      </c>
      <c r="G88" s="8" t="s">
        <v>14</v>
      </c>
      <c r="H88" s="4">
        <v>318</v>
      </c>
      <c r="I88" s="8"/>
      <c r="J88" s="3" t="s">
        <v>596</v>
      </c>
      <c r="K88" s="3"/>
      <c r="L88" s="4" t="s">
        <v>564</v>
      </c>
      <c r="M88" s="4"/>
      <c r="N88" s="4" t="s">
        <v>56</v>
      </c>
    </row>
    <row r="89" spans="1:14">
      <c r="A89" s="13" t="s">
        <v>608</v>
      </c>
      <c r="B89" s="4" t="s">
        <v>184</v>
      </c>
      <c r="C89" s="8" t="s">
        <v>37</v>
      </c>
      <c r="D89" s="8"/>
      <c r="E89" s="8"/>
      <c r="F89" s="4">
        <v>59</v>
      </c>
      <c r="G89" s="8" t="s">
        <v>14</v>
      </c>
      <c r="H89" s="4">
        <v>321</v>
      </c>
      <c r="I89" s="8"/>
      <c r="J89" s="3" t="s">
        <v>592</v>
      </c>
      <c r="K89" s="3"/>
      <c r="L89" s="4" t="s">
        <v>564</v>
      </c>
      <c r="M89" s="4"/>
      <c r="N89" s="4" t="s">
        <v>56</v>
      </c>
    </row>
    <row r="90" spans="1:14">
      <c r="A90" s="13" t="s">
        <v>609</v>
      </c>
      <c r="B90" s="4" t="s">
        <v>184</v>
      </c>
      <c r="C90" s="8" t="s">
        <v>37</v>
      </c>
      <c r="D90" s="8"/>
      <c r="E90" s="8"/>
      <c r="F90" s="4" t="s">
        <v>599</v>
      </c>
      <c r="G90" s="8" t="s">
        <v>14</v>
      </c>
      <c r="H90" s="4" t="s">
        <v>600</v>
      </c>
      <c r="I90" s="8"/>
      <c r="J90" s="3" t="s">
        <v>592</v>
      </c>
      <c r="K90" s="3"/>
      <c r="L90" s="4" t="s">
        <v>564</v>
      </c>
      <c r="M90" s="4"/>
      <c r="N90" s="4" t="s">
        <v>56</v>
      </c>
    </row>
    <row r="91" spans="1:14">
      <c r="A91" s="13" t="s">
        <v>610</v>
      </c>
      <c r="B91" s="4" t="s">
        <v>184</v>
      </c>
      <c r="C91" s="8" t="s">
        <v>37</v>
      </c>
      <c r="D91" s="8"/>
      <c r="E91" s="8"/>
      <c r="F91" s="4">
        <v>18</v>
      </c>
      <c r="G91" s="8" t="s">
        <v>14</v>
      </c>
      <c r="H91" s="4">
        <v>318</v>
      </c>
      <c r="I91" s="8"/>
      <c r="J91" s="3" t="s">
        <v>602</v>
      </c>
      <c r="K91" s="3"/>
      <c r="L91" s="4" t="s">
        <v>564</v>
      </c>
      <c r="M91" s="4"/>
      <c r="N91" s="4" t="s">
        <v>56</v>
      </c>
    </row>
    <row r="92" spans="1:14">
      <c r="A92" s="13" t="s">
        <v>611</v>
      </c>
      <c r="B92" s="4" t="s">
        <v>184</v>
      </c>
      <c r="C92" s="8" t="s">
        <v>37</v>
      </c>
      <c r="D92" s="8"/>
      <c r="E92" s="8"/>
      <c r="F92" s="4">
        <v>6</v>
      </c>
      <c r="G92" s="8" t="s">
        <v>14</v>
      </c>
      <c r="H92" s="4">
        <v>340</v>
      </c>
      <c r="I92" s="8"/>
      <c r="J92" s="3"/>
      <c r="K92" s="3"/>
      <c r="L92" s="4" t="s">
        <v>564</v>
      </c>
      <c r="M92" s="4"/>
      <c r="N92" s="4" t="s">
        <v>56</v>
      </c>
    </row>
    <row r="93" spans="1:14">
      <c r="A93" s="13" t="s">
        <v>612</v>
      </c>
      <c r="B93" s="4" t="s">
        <v>613</v>
      </c>
      <c r="C93" s="8" t="s">
        <v>37</v>
      </c>
      <c r="D93" s="8"/>
      <c r="E93" s="8"/>
      <c r="F93" s="4">
        <v>550</v>
      </c>
      <c r="G93" s="8" t="s">
        <v>14</v>
      </c>
      <c r="H93" s="4">
        <v>309</v>
      </c>
      <c r="I93" s="8"/>
      <c r="J93" s="3" t="s">
        <v>614</v>
      </c>
      <c r="K93" s="3"/>
      <c r="L93" s="4" t="s">
        <v>564</v>
      </c>
      <c r="M93" s="4"/>
      <c r="N93" s="4" t="s">
        <v>56</v>
      </c>
    </row>
    <row r="94" spans="1:14">
      <c r="A94" s="13" t="s">
        <v>615</v>
      </c>
      <c r="B94" s="8" t="s">
        <v>476</v>
      </c>
      <c r="C94" s="8" t="s">
        <v>37</v>
      </c>
      <c r="D94" s="8"/>
      <c r="E94" s="8"/>
      <c r="F94" s="8">
        <v>0.75</v>
      </c>
      <c r="G94" s="8" t="s">
        <v>14</v>
      </c>
      <c r="H94" s="8" t="s">
        <v>616</v>
      </c>
      <c r="I94" s="8"/>
      <c r="J94" s="3"/>
      <c r="K94" s="3"/>
      <c r="L94" s="4" t="s">
        <v>564</v>
      </c>
      <c r="M94" s="4"/>
      <c r="N94" s="4" t="s">
        <v>46</v>
      </c>
    </row>
    <row r="95" spans="1:14">
      <c r="A95" s="13" t="s">
        <v>617</v>
      </c>
      <c r="B95" s="4" t="s">
        <v>613</v>
      </c>
      <c r="C95" s="8" t="s">
        <v>37</v>
      </c>
      <c r="D95" s="8"/>
      <c r="E95" s="8"/>
      <c r="F95" s="4">
        <v>550</v>
      </c>
      <c r="G95" s="8" t="s">
        <v>14</v>
      </c>
      <c r="H95" s="4">
        <v>309</v>
      </c>
      <c r="I95" s="8"/>
      <c r="J95" s="3" t="s">
        <v>614</v>
      </c>
      <c r="K95" s="3"/>
      <c r="L95" s="4" t="s">
        <v>564</v>
      </c>
      <c r="M95" s="4"/>
      <c r="N95" s="4" t="s">
        <v>56</v>
      </c>
    </row>
    <row r="96" spans="1:14">
      <c r="A96" s="13" t="s">
        <v>618</v>
      </c>
      <c r="B96" s="8" t="s">
        <v>476</v>
      </c>
      <c r="C96" s="8" t="s">
        <v>37</v>
      </c>
      <c r="D96" s="8"/>
      <c r="E96" s="8"/>
      <c r="F96" s="8">
        <v>0.75</v>
      </c>
      <c r="G96" s="8" t="s">
        <v>14</v>
      </c>
      <c r="H96" s="8" t="s">
        <v>616</v>
      </c>
      <c r="I96" s="8"/>
      <c r="J96" s="3"/>
      <c r="K96" s="3"/>
      <c r="L96" s="4" t="s">
        <v>564</v>
      </c>
      <c r="M96" s="4"/>
      <c r="N96" s="4" t="s">
        <v>46</v>
      </c>
    </row>
    <row r="97" spans="1:14" ht="24">
      <c r="A97" s="13" t="s">
        <v>619</v>
      </c>
      <c r="B97" s="27" t="s">
        <v>130</v>
      </c>
      <c r="C97" s="8" t="s">
        <v>37</v>
      </c>
      <c r="D97" s="8"/>
      <c r="E97" s="8"/>
      <c r="F97" s="27">
        <v>0</v>
      </c>
      <c r="G97" s="27" t="s">
        <v>620</v>
      </c>
      <c r="I97" s="27" t="s">
        <v>621</v>
      </c>
      <c r="J97" s="27" t="s">
        <v>622</v>
      </c>
      <c r="K97" s="4" t="s">
        <v>623</v>
      </c>
      <c r="L97" s="4" t="s">
        <v>564</v>
      </c>
      <c r="M97" s="4"/>
      <c r="N97" s="4" t="s">
        <v>46</v>
      </c>
    </row>
    <row r="98" spans="1:14" ht="24">
      <c r="A98" s="13" t="s">
        <v>624</v>
      </c>
      <c r="B98" s="27" t="s">
        <v>130</v>
      </c>
      <c r="C98" s="8" t="s">
        <v>37</v>
      </c>
      <c r="D98" s="8"/>
      <c r="E98" s="8"/>
      <c r="F98" s="27">
        <v>6.6699999999999995E-2</v>
      </c>
      <c r="G98" s="27" t="s">
        <v>625</v>
      </c>
      <c r="H98" s="19"/>
      <c r="I98" s="19" t="s">
        <v>626</v>
      </c>
      <c r="J98" s="27" t="s">
        <v>627</v>
      </c>
      <c r="K98" s="4"/>
      <c r="L98" s="4" t="s">
        <v>564</v>
      </c>
      <c r="M98" s="4"/>
      <c r="N98" s="4" t="s">
        <v>46</v>
      </c>
    </row>
    <row r="99" spans="1:14" ht="24">
      <c r="A99" s="13" t="s">
        <v>628</v>
      </c>
      <c r="B99" s="27" t="s">
        <v>130</v>
      </c>
      <c r="C99" s="8" t="s">
        <v>37</v>
      </c>
      <c r="D99" s="8"/>
      <c r="E99" s="8"/>
      <c r="F99" s="27">
        <v>8.1000000000000003E-2</v>
      </c>
      <c r="G99" s="27" t="s">
        <v>97</v>
      </c>
      <c r="H99" s="27" t="s">
        <v>629</v>
      </c>
      <c r="I99" s="27" t="s">
        <v>630</v>
      </c>
      <c r="J99" s="27" t="s">
        <v>627</v>
      </c>
      <c r="K99" s="4"/>
      <c r="L99" s="4" t="s">
        <v>564</v>
      </c>
      <c r="M99" s="4"/>
      <c r="N99" s="4" t="s">
        <v>46</v>
      </c>
    </row>
    <row r="100" spans="1:14" ht="24">
      <c r="A100" s="13" t="s">
        <v>631</v>
      </c>
      <c r="B100" s="27" t="s">
        <v>130</v>
      </c>
      <c r="C100" s="8" t="s">
        <v>37</v>
      </c>
      <c r="D100" s="8"/>
      <c r="E100" s="8"/>
      <c r="F100" s="27" t="s">
        <v>632</v>
      </c>
      <c r="G100" s="27" t="s">
        <v>97</v>
      </c>
      <c r="H100" s="19" t="s">
        <v>633</v>
      </c>
      <c r="I100" s="27" t="s">
        <v>634</v>
      </c>
      <c r="J100" s="4"/>
      <c r="K100" s="4"/>
      <c r="L100" s="4" t="s">
        <v>564</v>
      </c>
      <c r="M100" s="4"/>
      <c r="N100" s="4" t="s">
        <v>46</v>
      </c>
    </row>
    <row r="101" spans="1:14" ht="24">
      <c r="A101" s="13" t="s">
        <v>635</v>
      </c>
      <c r="B101" s="27" t="s">
        <v>130</v>
      </c>
      <c r="C101" s="8" t="s">
        <v>37</v>
      </c>
      <c r="D101" s="8"/>
      <c r="E101" s="8"/>
      <c r="F101" s="27" t="s">
        <v>636</v>
      </c>
      <c r="G101" s="27" t="s">
        <v>97</v>
      </c>
      <c r="H101" s="27" t="s">
        <v>633</v>
      </c>
      <c r="I101" s="27" t="s">
        <v>637</v>
      </c>
      <c r="J101" s="4"/>
      <c r="K101" s="4"/>
      <c r="L101" s="4" t="s">
        <v>564</v>
      </c>
      <c r="M101" s="4"/>
      <c r="N101" s="4" t="s">
        <v>46</v>
      </c>
    </row>
    <row r="102" spans="1:14" ht="36">
      <c r="A102" s="13" t="s">
        <v>638</v>
      </c>
      <c r="B102" s="27" t="s">
        <v>130</v>
      </c>
      <c r="C102" s="8" t="s">
        <v>37</v>
      </c>
      <c r="D102" s="8"/>
      <c r="E102" s="8"/>
      <c r="F102" s="27">
        <v>0</v>
      </c>
      <c r="G102" s="27" t="s">
        <v>97</v>
      </c>
      <c r="H102" s="27" t="s">
        <v>639</v>
      </c>
      <c r="I102" s="27"/>
      <c r="J102" s="27" t="s">
        <v>640</v>
      </c>
      <c r="K102" s="4"/>
      <c r="L102" s="4" t="s">
        <v>564</v>
      </c>
      <c r="M102" s="4"/>
      <c r="N102" s="4" t="s">
        <v>46</v>
      </c>
    </row>
    <row r="103" spans="1:14" ht="24">
      <c r="A103" s="13" t="s">
        <v>641</v>
      </c>
      <c r="B103" s="27" t="s">
        <v>130</v>
      </c>
      <c r="C103" s="8" t="s">
        <v>37</v>
      </c>
      <c r="D103" s="8"/>
      <c r="E103" s="8"/>
      <c r="F103" s="27" t="s">
        <v>642</v>
      </c>
      <c r="G103" s="27" t="s">
        <v>97</v>
      </c>
      <c r="H103" s="27" t="s">
        <v>498</v>
      </c>
      <c r="I103" s="27" t="s">
        <v>643</v>
      </c>
      <c r="J103" s="4"/>
      <c r="K103" s="4"/>
      <c r="L103" s="4" t="s">
        <v>564</v>
      </c>
      <c r="M103" s="4"/>
      <c r="N103" s="4" t="s">
        <v>46</v>
      </c>
    </row>
    <row r="104" spans="1:14" ht="24">
      <c r="A104" s="13" t="s">
        <v>644</v>
      </c>
      <c r="B104" s="27" t="s">
        <v>130</v>
      </c>
      <c r="C104" s="8" t="s">
        <v>37</v>
      </c>
      <c r="D104" s="8"/>
      <c r="E104" s="8"/>
      <c r="F104" s="27" t="s">
        <v>645</v>
      </c>
      <c r="G104" s="27" t="s">
        <v>97</v>
      </c>
      <c r="H104" s="27" t="s">
        <v>498</v>
      </c>
      <c r="I104" s="27" t="s">
        <v>646</v>
      </c>
      <c r="J104" s="4"/>
      <c r="K104" s="4"/>
      <c r="L104" s="4" t="s">
        <v>564</v>
      </c>
      <c r="M104" s="4"/>
      <c r="N104" s="4" t="s">
        <v>46</v>
      </c>
    </row>
    <row r="105" spans="1:14" ht="24">
      <c r="A105" s="13" t="s">
        <v>647</v>
      </c>
      <c r="B105" s="27" t="s">
        <v>130</v>
      </c>
      <c r="C105" s="8" t="s">
        <v>37</v>
      </c>
      <c r="D105" s="8"/>
      <c r="E105" s="8"/>
      <c r="F105" s="27">
        <v>0</v>
      </c>
      <c r="G105" s="27" t="s">
        <v>648</v>
      </c>
      <c r="H105" s="19" t="s">
        <v>649</v>
      </c>
      <c r="I105" s="27" t="s">
        <v>650</v>
      </c>
      <c r="J105" s="27" t="s">
        <v>622</v>
      </c>
      <c r="K105" s="4" t="s">
        <v>623</v>
      </c>
      <c r="L105" s="4" t="s">
        <v>564</v>
      </c>
      <c r="M105" s="4"/>
      <c r="N105" s="4" t="s">
        <v>46</v>
      </c>
    </row>
    <row r="106" spans="1:14" ht="24">
      <c r="A106" s="13" t="s">
        <v>651</v>
      </c>
      <c r="B106" s="27" t="s">
        <v>130</v>
      </c>
      <c r="C106" s="8" t="s">
        <v>37</v>
      </c>
      <c r="D106" s="8"/>
      <c r="E106" s="8"/>
      <c r="F106" s="27" t="s">
        <v>652</v>
      </c>
      <c r="G106" s="27" t="s">
        <v>97</v>
      </c>
      <c r="H106" s="27" t="s">
        <v>498</v>
      </c>
      <c r="I106" s="27" t="s">
        <v>653</v>
      </c>
      <c r="J106" s="4"/>
      <c r="K106" s="4"/>
      <c r="L106" s="4" t="s">
        <v>564</v>
      </c>
      <c r="M106" s="4"/>
      <c r="N106" s="4" t="s">
        <v>46</v>
      </c>
    </row>
    <row r="107" spans="1:14">
      <c r="A107" s="13" t="s">
        <v>654</v>
      </c>
      <c r="B107" s="27" t="s">
        <v>130</v>
      </c>
      <c r="C107" s="8" t="s">
        <v>37</v>
      </c>
      <c r="D107" s="8"/>
      <c r="E107" s="8"/>
      <c r="F107" s="80" t="s">
        <v>655</v>
      </c>
      <c r="G107" s="27" t="s">
        <v>97</v>
      </c>
      <c r="H107" s="19" t="s">
        <v>498</v>
      </c>
      <c r="I107" s="19"/>
      <c r="J107" s="4"/>
      <c r="K107" s="4"/>
      <c r="L107" s="4" t="s">
        <v>564</v>
      </c>
      <c r="M107" s="4"/>
      <c r="N107" s="4" t="s">
        <v>46</v>
      </c>
    </row>
    <row r="108" spans="1:14">
      <c r="A108" s="29" t="s">
        <v>656</v>
      </c>
      <c r="B108" s="2" t="s">
        <v>1</v>
      </c>
      <c r="C108" s="12" t="s">
        <v>24</v>
      </c>
      <c r="D108" s="12" t="s">
        <v>25</v>
      </c>
      <c r="E108" s="12" t="s">
        <v>26</v>
      </c>
      <c r="F108" s="12" t="s">
        <v>109</v>
      </c>
      <c r="G108" s="30" t="s">
        <v>110</v>
      </c>
      <c r="H108" s="30" t="s">
        <v>111</v>
      </c>
      <c r="I108" s="2" t="s">
        <v>29</v>
      </c>
      <c r="J108" s="2" t="s">
        <v>30</v>
      </c>
      <c r="K108" s="30" t="s">
        <v>31</v>
      </c>
      <c r="L108" s="12" t="s">
        <v>32</v>
      </c>
      <c r="M108" s="12" t="s">
        <v>33</v>
      </c>
      <c r="N108" s="12" t="s">
        <v>34</v>
      </c>
    </row>
    <row r="109" spans="1:14" ht="36">
      <c r="A109" s="13" t="s">
        <v>657</v>
      </c>
      <c r="B109" s="27" t="s">
        <v>658</v>
      </c>
      <c r="C109" s="8" t="s">
        <v>37</v>
      </c>
      <c r="D109" s="8"/>
      <c r="E109" s="8"/>
      <c r="F109" s="27">
        <v>0</v>
      </c>
      <c r="G109" s="27" t="s">
        <v>620</v>
      </c>
      <c r="H109" s="27"/>
      <c r="I109" s="27" t="s">
        <v>659</v>
      </c>
      <c r="J109" s="27" t="s">
        <v>660</v>
      </c>
      <c r="K109" s="22"/>
      <c r="L109" s="11" t="s">
        <v>661</v>
      </c>
      <c r="M109" s="4"/>
      <c r="N109" s="4" t="s">
        <v>124</v>
      </c>
    </row>
    <row r="110" spans="1:14" ht="24">
      <c r="A110" s="13" t="s">
        <v>662</v>
      </c>
      <c r="B110" s="27" t="s">
        <v>658</v>
      </c>
      <c r="C110" s="8" t="s">
        <v>37</v>
      </c>
      <c r="D110" s="8"/>
      <c r="E110" s="8"/>
      <c r="F110" s="27">
        <v>2.41E-5</v>
      </c>
      <c r="G110" s="19" t="s">
        <v>663</v>
      </c>
      <c r="H110" s="19" t="s">
        <v>663</v>
      </c>
      <c r="I110" s="27" t="s">
        <v>659</v>
      </c>
      <c r="J110" s="27" t="s">
        <v>664</v>
      </c>
      <c r="K110" s="3"/>
      <c r="L110" s="4" t="s">
        <v>661</v>
      </c>
      <c r="M110" s="4"/>
      <c r="N110" s="4" t="s">
        <v>86</v>
      </c>
    </row>
    <row r="111" spans="1:14" ht="24">
      <c r="A111" s="13" t="s">
        <v>665</v>
      </c>
      <c r="B111" s="8"/>
      <c r="C111" s="8" t="s">
        <v>37</v>
      </c>
      <c r="D111" s="8"/>
      <c r="E111" s="8"/>
      <c r="F111" s="21" t="s">
        <v>666</v>
      </c>
      <c r="G111" s="18" t="s">
        <v>667</v>
      </c>
      <c r="H111" s="18">
        <v>401</v>
      </c>
      <c r="I111" s="18"/>
      <c r="J111" s="33"/>
      <c r="K111" s="22"/>
      <c r="L111" s="4" t="s">
        <v>661</v>
      </c>
      <c r="M111" s="4"/>
      <c r="N111" s="4" t="s">
        <v>124</v>
      </c>
    </row>
    <row r="112" spans="1:14" ht="36">
      <c r="A112" s="13" t="s">
        <v>668</v>
      </c>
      <c r="B112" s="27" t="s">
        <v>658</v>
      </c>
      <c r="C112" s="8" t="s">
        <v>37</v>
      </c>
      <c r="D112" s="8"/>
      <c r="E112" s="8"/>
      <c r="F112" s="27">
        <v>1.1000000000000001E-3</v>
      </c>
      <c r="G112" s="18" t="s">
        <v>97</v>
      </c>
      <c r="H112" s="19" t="s">
        <v>669</v>
      </c>
      <c r="I112" s="19" t="s">
        <v>659</v>
      </c>
      <c r="J112" s="27" t="s">
        <v>660</v>
      </c>
      <c r="K112" s="3"/>
      <c r="L112" s="4" t="s">
        <v>661</v>
      </c>
      <c r="M112" s="4"/>
      <c r="N112" s="4" t="s">
        <v>124</v>
      </c>
    </row>
    <row r="113" spans="1:14">
      <c r="A113" s="13" t="s">
        <v>670</v>
      </c>
      <c r="B113" s="8" t="s">
        <v>671</v>
      </c>
      <c r="C113" s="8" t="s">
        <v>37</v>
      </c>
      <c r="D113" s="8"/>
      <c r="E113" s="8"/>
      <c r="F113" s="8">
        <v>0.122</v>
      </c>
      <c r="G113" s="18" t="s">
        <v>97</v>
      </c>
      <c r="H113" s="18">
        <v>10</v>
      </c>
      <c r="I113" s="18" t="s">
        <v>672</v>
      </c>
      <c r="J113" s="33"/>
      <c r="K113" s="22"/>
      <c r="L113" s="4" t="s">
        <v>661</v>
      </c>
      <c r="M113" s="4"/>
      <c r="N113" s="4" t="s">
        <v>124</v>
      </c>
    </row>
    <row r="114" spans="1:14">
      <c r="A114" s="13" t="s">
        <v>673</v>
      </c>
      <c r="B114" s="8" t="s">
        <v>671</v>
      </c>
      <c r="C114" s="8" t="s">
        <v>37</v>
      </c>
      <c r="D114" s="8"/>
      <c r="E114" s="8"/>
      <c r="F114" s="8">
        <v>274.58999999999997</v>
      </c>
      <c r="G114" s="18" t="s">
        <v>97</v>
      </c>
      <c r="H114" s="18">
        <v>10</v>
      </c>
      <c r="I114" s="18" t="s">
        <v>674</v>
      </c>
      <c r="J114" s="33"/>
      <c r="K114" s="22"/>
      <c r="L114" s="4" t="s">
        <v>661</v>
      </c>
      <c r="M114" s="4"/>
      <c r="N114" s="4" t="s">
        <v>46</v>
      </c>
    </row>
    <row r="115" spans="1:14">
      <c r="A115" s="13" t="s">
        <v>675</v>
      </c>
      <c r="B115" s="8" t="s">
        <v>671</v>
      </c>
      <c r="C115" s="8" t="s">
        <v>37</v>
      </c>
      <c r="D115" s="8"/>
      <c r="E115" s="8"/>
      <c r="F115" s="8">
        <v>274.46796000000001</v>
      </c>
      <c r="G115" s="18" t="s">
        <v>97</v>
      </c>
      <c r="H115" s="18">
        <v>10</v>
      </c>
      <c r="I115" s="18" t="s">
        <v>676</v>
      </c>
      <c r="J115" s="33"/>
      <c r="K115" s="22"/>
      <c r="L115" s="4" t="s">
        <v>661</v>
      </c>
      <c r="M115" s="4"/>
      <c r="N115" s="4" t="s">
        <v>56</v>
      </c>
    </row>
    <row r="116" spans="1:14" ht="36">
      <c r="A116" s="13" t="s">
        <v>677</v>
      </c>
      <c r="B116" s="27" t="s">
        <v>658</v>
      </c>
      <c r="C116" s="8" t="s">
        <v>37</v>
      </c>
      <c r="D116" s="8"/>
      <c r="E116" s="8"/>
      <c r="F116" s="27">
        <v>2.35E-2</v>
      </c>
      <c r="G116" s="19" t="s">
        <v>678</v>
      </c>
      <c r="H116" s="19" t="s">
        <v>679</v>
      </c>
      <c r="I116" s="19"/>
      <c r="J116" s="27" t="s">
        <v>660</v>
      </c>
      <c r="K116" s="3"/>
      <c r="L116" s="4" t="s">
        <v>661</v>
      </c>
      <c r="M116" s="4"/>
      <c r="N116" s="4" t="s">
        <v>124</v>
      </c>
    </row>
    <row r="117" spans="1:14" ht="24">
      <c r="A117" s="13" t="s">
        <v>680</v>
      </c>
      <c r="B117" s="8" t="s">
        <v>671</v>
      </c>
      <c r="C117" s="8" t="s">
        <v>37</v>
      </c>
      <c r="D117" s="8"/>
      <c r="E117" s="8"/>
      <c r="F117" s="8" t="s">
        <v>681</v>
      </c>
      <c r="G117" s="18" t="s">
        <v>682</v>
      </c>
      <c r="H117" s="18">
        <v>160</v>
      </c>
      <c r="I117" s="18" t="s">
        <v>683</v>
      </c>
      <c r="J117" s="33"/>
      <c r="K117" s="22"/>
      <c r="L117" s="4" t="s">
        <v>661</v>
      </c>
      <c r="M117" s="4"/>
      <c r="N117" s="4" t="s">
        <v>56</v>
      </c>
    </row>
    <row r="118" spans="1:14">
      <c r="A118" s="13" t="s">
        <v>684</v>
      </c>
      <c r="B118" s="8" t="s">
        <v>671</v>
      </c>
      <c r="C118" s="8" t="s">
        <v>37</v>
      </c>
      <c r="D118" s="8"/>
      <c r="E118" s="8"/>
      <c r="F118" s="8">
        <v>10</v>
      </c>
      <c r="G118" s="18" t="s">
        <v>682</v>
      </c>
      <c r="H118" s="18">
        <v>160</v>
      </c>
      <c r="I118" s="18" t="s">
        <v>685</v>
      </c>
      <c r="J118" s="33"/>
      <c r="K118" s="22"/>
      <c r="L118" s="4" t="s">
        <v>661</v>
      </c>
      <c r="M118" s="4"/>
      <c r="N118" s="4" t="s">
        <v>56</v>
      </c>
    </row>
    <row r="119" spans="1:14" ht="24">
      <c r="A119" s="13" t="s">
        <v>686</v>
      </c>
      <c r="B119" s="8" t="s">
        <v>671</v>
      </c>
      <c r="C119" s="8" t="s">
        <v>37</v>
      </c>
      <c r="D119" s="8"/>
      <c r="E119" s="8"/>
      <c r="F119" s="8" t="s">
        <v>687</v>
      </c>
      <c r="G119" s="18" t="s">
        <v>682</v>
      </c>
      <c r="H119" s="18">
        <v>160</v>
      </c>
      <c r="I119" s="18" t="s">
        <v>688</v>
      </c>
      <c r="J119" s="33"/>
      <c r="K119" s="22"/>
      <c r="L119" s="4" t="s">
        <v>661</v>
      </c>
      <c r="M119" s="4"/>
      <c r="N119" s="4" t="s">
        <v>56</v>
      </c>
    </row>
    <row r="120" spans="1:14" ht="36">
      <c r="A120" s="13" t="s">
        <v>689</v>
      </c>
      <c r="B120" s="27" t="s">
        <v>658</v>
      </c>
      <c r="C120" s="8" t="s">
        <v>37</v>
      </c>
      <c r="D120" s="8"/>
      <c r="E120" s="8"/>
      <c r="F120" s="27">
        <v>2.39</v>
      </c>
      <c r="G120" s="19" t="s">
        <v>678</v>
      </c>
      <c r="H120" s="19" t="s">
        <v>498</v>
      </c>
      <c r="I120" s="19"/>
      <c r="J120" s="27" t="s">
        <v>660</v>
      </c>
      <c r="K120" s="3"/>
      <c r="L120" s="4" t="s">
        <v>661</v>
      </c>
      <c r="M120" s="4"/>
      <c r="N120" s="4" t="s">
        <v>124</v>
      </c>
    </row>
    <row r="121" spans="1:14" ht="24">
      <c r="A121" s="13" t="s">
        <v>690</v>
      </c>
      <c r="B121" s="8" t="s">
        <v>691</v>
      </c>
      <c r="C121" s="8" t="s">
        <v>37</v>
      </c>
      <c r="D121" s="8"/>
      <c r="E121" s="8"/>
      <c r="F121" s="27" t="s">
        <v>692</v>
      </c>
      <c r="G121" s="18" t="s">
        <v>97</v>
      </c>
      <c r="H121" s="19" t="s">
        <v>498</v>
      </c>
      <c r="I121" s="18"/>
      <c r="J121" s="27" t="s">
        <v>693</v>
      </c>
      <c r="K121" s="22"/>
      <c r="L121" s="4" t="s">
        <v>661</v>
      </c>
      <c r="M121" s="4"/>
      <c r="N121" s="4" t="s">
        <v>124</v>
      </c>
    </row>
    <row r="122" spans="1:14" ht="24">
      <c r="A122" s="13" t="s">
        <v>694</v>
      </c>
      <c r="B122" s="8" t="s">
        <v>691</v>
      </c>
      <c r="C122" s="8" t="s">
        <v>37</v>
      </c>
      <c r="D122" s="8"/>
      <c r="E122" s="8"/>
      <c r="F122" s="27" t="s">
        <v>692</v>
      </c>
      <c r="G122" s="18" t="s">
        <v>97</v>
      </c>
      <c r="H122" s="19" t="s">
        <v>498</v>
      </c>
      <c r="I122" s="18"/>
      <c r="J122" s="27" t="s">
        <v>693</v>
      </c>
      <c r="K122" s="22"/>
      <c r="L122" s="4" t="s">
        <v>661</v>
      </c>
      <c r="M122" s="4"/>
      <c r="N122" s="4" t="s">
        <v>124</v>
      </c>
    </row>
    <row r="123" spans="1:14">
      <c r="A123" s="13" t="s">
        <v>695</v>
      </c>
      <c r="B123" s="8" t="s">
        <v>691</v>
      </c>
      <c r="C123" s="8" t="s">
        <v>37</v>
      </c>
      <c r="D123" s="8"/>
      <c r="E123" s="8"/>
      <c r="F123" s="27">
        <v>0</v>
      </c>
      <c r="G123" s="18" t="s">
        <v>14</v>
      </c>
      <c r="H123" s="18">
        <v>341</v>
      </c>
      <c r="I123" s="3"/>
      <c r="J123" s="18" t="s">
        <v>696</v>
      </c>
      <c r="K123" s="22"/>
      <c r="L123" s="4" t="s">
        <v>661</v>
      </c>
      <c r="M123" s="4"/>
      <c r="N123" s="4" t="s">
        <v>124</v>
      </c>
    </row>
    <row r="124" spans="1:14" ht="48">
      <c r="A124" s="13" t="s">
        <v>697</v>
      </c>
      <c r="B124" s="27" t="s">
        <v>658</v>
      </c>
      <c r="C124" s="8" t="s">
        <v>37</v>
      </c>
      <c r="D124" s="8"/>
      <c r="E124" s="8"/>
      <c r="F124" s="27">
        <v>0</v>
      </c>
      <c r="G124" s="19" t="s">
        <v>698</v>
      </c>
      <c r="H124" s="19" t="s">
        <v>699</v>
      </c>
      <c r="I124" s="3"/>
      <c r="J124" s="19" t="s">
        <v>700</v>
      </c>
      <c r="K124" s="3"/>
      <c r="L124" s="4" t="s">
        <v>661</v>
      </c>
      <c r="M124" s="4"/>
      <c r="N124" s="4" t="s">
        <v>56</v>
      </c>
    </row>
    <row r="125" spans="1:14" ht="24">
      <c r="A125" s="13" t="s">
        <v>701</v>
      </c>
      <c r="B125" s="8" t="s">
        <v>671</v>
      </c>
      <c r="C125" s="8" t="s">
        <v>37</v>
      </c>
      <c r="D125" s="8"/>
      <c r="E125" s="8"/>
      <c r="F125" s="8">
        <v>0</v>
      </c>
      <c r="G125" s="18" t="s">
        <v>97</v>
      </c>
      <c r="H125" s="18">
        <v>290</v>
      </c>
      <c r="I125" s="3"/>
      <c r="J125" s="18" t="s">
        <v>702</v>
      </c>
      <c r="K125" s="22"/>
      <c r="L125" s="4" t="s">
        <v>661</v>
      </c>
      <c r="M125" s="4"/>
      <c r="N125" s="4" t="s">
        <v>56</v>
      </c>
    </row>
    <row r="126" spans="1:14">
      <c r="A126" s="13" t="s">
        <v>703</v>
      </c>
      <c r="B126" s="8" t="s">
        <v>671</v>
      </c>
      <c r="C126" s="8" t="s">
        <v>37</v>
      </c>
      <c r="D126" s="8"/>
      <c r="E126" s="8"/>
      <c r="F126" s="8">
        <v>180</v>
      </c>
      <c r="G126" s="18" t="s">
        <v>97</v>
      </c>
      <c r="H126" s="18">
        <v>10</v>
      </c>
      <c r="I126" s="18" t="s">
        <v>704</v>
      </c>
      <c r="J126" s="33"/>
      <c r="K126" s="22"/>
      <c r="L126" s="4" t="s">
        <v>661</v>
      </c>
      <c r="M126" s="4"/>
      <c r="N126" s="4" t="s">
        <v>56</v>
      </c>
    </row>
    <row r="127" spans="1:14">
      <c r="A127" s="13" t="s">
        <v>705</v>
      </c>
      <c r="B127" s="8"/>
      <c r="C127" s="8" t="s">
        <v>37</v>
      </c>
      <c r="D127" s="8"/>
      <c r="E127" s="8"/>
      <c r="F127" s="8">
        <v>1</v>
      </c>
      <c r="G127" s="18" t="s">
        <v>706</v>
      </c>
      <c r="H127" s="18">
        <v>401</v>
      </c>
      <c r="J127" s="33"/>
      <c r="K127" s="22"/>
      <c r="L127" s="4" t="s">
        <v>661</v>
      </c>
      <c r="M127" s="4"/>
      <c r="N127" s="4" t="s">
        <v>56</v>
      </c>
    </row>
    <row r="128" spans="1:14">
      <c r="A128" s="13" t="s">
        <v>707</v>
      </c>
      <c r="B128" s="8" t="s">
        <v>671</v>
      </c>
      <c r="C128" s="8" t="s">
        <v>37</v>
      </c>
      <c r="D128" s="8"/>
      <c r="E128" s="8"/>
      <c r="F128" s="8">
        <v>180</v>
      </c>
      <c r="G128" s="18" t="s">
        <v>97</v>
      </c>
      <c r="H128" s="18">
        <v>10</v>
      </c>
      <c r="I128" s="18" t="s">
        <v>708</v>
      </c>
      <c r="J128" s="33"/>
      <c r="K128" s="22"/>
      <c r="L128" s="4" t="s">
        <v>661</v>
      </c>
      <c r="M128" s="4"/>
      <c r="N128" s="4" t="s">
        <v>56</v>
      </c>
    </row>
    <row r="129" spans="1:14" ht="24">
      <c r="A129" s="13" t="s">
        <v>709</v>
      </c>
      <c r="B129" s="8"/>
      <c r="C129" s="8" t="s">
        <v>37</v>
      </c>
      <c r="D129" s="8"/>
      <c r="E129" s="8"/>
      <c r="F129" s="21">
        <v>0.01</v>
      </c>
      <c r="G129" s="18" t="s">
        <v>706</v>
      </c>
      <c r="H129" s="18">
        <v>401</v>
      </c>
      <c r="J129" s="18" t="s">
        <v>710</v>
      </c>
      <c r="K129" s="22"/>
      <c r="L129" s="4" t="s">
        <v>661</v>
      </c>
      <c r="M129" s="4"/>
      <c r="N129" s="4" t="s">
        <v>46</v>
      </c>
    </row>
    <row r="130" spans="1:14" ht="36">
      <c r="A130" s="13" t="s">
        <v>711</v>
      </c>
      <c r="B130" s="27" t="s">
        <v>658</v>
      </c>
      <c r="C130" s="8" t="s">
        <v>37</v>
      </c>
      <c r="D130" s="8"/>
      <c r="E130" s="8"/>
      <c r="F130" s="27">
        <v>4.4299999999999999E-2</v>
      </c>
      <c r="G130" s="19" t="s">
        <v>712</v>
      </c>
      <c r="H130" s="19" t="s">
        <v>649</v>
      </c>
      <c r="I130" s="19"/>
      <c r="J130" s="27"/>
      <c r="K130" s="3"/>
      <c r="L130" s="4" t="s">
        <v>661</v>
      </c>
      <c r="M130" s="4"/>
      <c r="N130" s="4" t="s">
        <v>101</v>
      </c>
    </row>
    <row r="131" spans="1:14" ht="36">
      <c r="A131" s="13" t="s">
        <v>713</v>
      </c>
      <c r="B131" s="27" t="s">
        <v>658</v>
      </c>
      <c r="C131" s="8" t="s">
        <v>37</v>
      </c>
      <c r="D131" s="8"/>
      <c r="E131" s="8"/>
      <c r="F131" s="27">
        <v>9.7000000000000003E-3</v>
      </c>
      <c r="G131" s="19" t="s">
        <v>678</v>
      </c>
      <c r="H131" s="19" t="s">
        <v>679</v>
      </c>
      <c r="I131" s="19"/>
      <c r="J131" s="27" t="s">
        <v>660</v>
      </c>
      <c r="K131" s="3"/>
      <c r="L131" s="4" t="s">
        <v>661</v>
      </c>
      <c r="M131" s="4"/>
      <c r="N131" s="4" t="s">
        <v>101</v>
      </c>
    </row>
    <row r="132" spans="1:14">
      <c r="A132" s="13" t="s">
        <v>714</v>
      </c>
      <c r="B132" s="8" t="s">
        <v>671</v>
      </c>
      <c r="C132" s="8" t="s">
        <v>37</v>
      </c>
      <c r="D132" s="8"/>
      <c r="E132" s="8"/>
      <c r="F132" s="8">
        <v>3.45</v>
      </c>
      <c r="G132" s="18" t="s">
        <v>97</v>
      </c>
      <c r="H132" s="18">
        <v>10</v>
      </c>
      <c r="I132" s="18" t="s">
        <v>715</v>
      </c>
      <c r="J132" s="33"/>
      <c r="K132" s="22"/>
      <c r="L132" s="4" t="s">
        <v>661</v>
      </c>
      <c r="M132" s="4"/>
      <c r="N132" s="4" t="s">
        <v>46</v>
      </c>
    </row>
    <row r="133" spans="1:14">
      <c r="A133" s="13" t="s">
        <v>716</v>
      </c>
      <c r="B133" s="8" t="s">
        <v>671</v>
      </c>
      <c r="C133" s="8" t="s">
        <v>37</v>
      </c>
      <c r="D133" s="8"/>
      <c r="E133" s="8"/>
      <c r="F133" s="8">
        <v>575</v>
      </c>
      <c r="G133" s="18" t="s">
        <v>97</v>
      </c>
      <c r="H133" s="18">
        <v>10</v>
      </c>
      <c r="I133" s="18" t="s">
        <v>717</v>
      </c>
      <c r="J133" s="33"/>
      <c r="K133" s="22"/>
      <c r="L133" s="4" t="s">
        <v>661</v>
      </c>
      <c r="M133" s="4"/>
      <c r="N133" s="4" t="s">
        <v>56</v>
      </c>
    </row>
    <row r="134" spans="1:14">
      <c r="A134" s="13" t="s">
        <v>718</v>
      </c>
      <c r="B134" s="8"/>
      <c r="C134" s="8" t="s">
        <v>37</v>
      </c>
      <c r="D134" s="8"/>
      <c r="E134" s="8"/>
      <c r="F134" s="8">
        <v>1</v>
      </c>
      <c r="G134" s="8" t="s">
        <v>14</v>
      </c>
      <c r="H134" s="18">
        <v>317</v>
      </c>
      <c r="J134" s="33"/>
      <c r="K134" s="22"/>
      <c r="L134" s="4" t="s">
        <v>661</v>
      </c>
      <c r="M134" s="4"/>
      <c r="N134" s="4" t="s">
        <v>46</v>
      </c>
    </row>
    <row r="135" spans="1:14">
      <c r="A135" s="13" t="s">
        <v>719</v>
      </c>
      <c r="B135" s="8" t="s">
        <v>671</v>
      </c>
      <c r="C135" s="8" t="s">
        <v>37</v>
      </c>
      <c r="D135" s="8"/>
      <c r="E135" s="8"/>
      <c r="F135" s="8">
        <v>571.54999999999995</v>
      </c>
      <c r="G135" s="18" t="s">
        <v>97</v>
      </c>
      <c r="H135" s="18">
        <v>10</v>
      </c>
      <c r="I135" s="18" t="s">
        <v>720</v>
      </c>
      <c r="J135" s="33"/>
      <c r="K135" s="22"/>
      <c r="L135" s="4" t="s">
        <v>661</v>
      </c>
      <c r="M135" s="4"/>
      <c r="N135" s="4" t="s">
        <v>56</v>
      </c>
    </row>
    <row r="136" spans="1:14" ht="36">
      <c r="A136" s="13" t="s">
        <v>721</v>
      </c>
      <c r="B136" s="27" t="s">
        <v>658</v>
      </c>
      <c r="C136" s="8" t="s">
        <v>37</v>
      </c>
      <c r="D136" s="8"/>
      <c r="E136" s="8"/>
      <c r="F136" s="27">
        <v>8.8000000000000005E-3</v>
      </c>
      <c r="G136" s="19" t="s">
        <v>678</v>
      </c>
      <c r="H136" s="19" t="s">
        <v>679</v>
      </c>
      <c r="I136" s="19"/>
      <c r="J136" s="27" t="s">
        <v>660</v>
      </c>
      <c r="K136" s="3"/>
      <c r="L136" s="4" t="s">
        <v>661</v>
      </c>
      <c r="M136" s="4"/>
      <c r="N136" s="4" t="s">
        <v>101</v>
      </c>
    </row>
    <row r="137" spans="1:14">
      <c r="A137" s="13" t="s">
        <v>722</v>
      </c>
      <c r="B137" s="8" t="s">
        <v>671</v>
      </c>
      <c r="C137" s="8" t="s">
        <v>37</v>
      </c>
      <c r="D137" s="8"/>
      <c r="E137" s="8"/>
      <c r="F137" s="8">
        <v>5.32</v>
      </c>
      <c r="G137" s="18" t="s">
        <v>97</v>
      </c>
      <c r="H137" s="18">
        <v>10</v>
      </c>
      <c r="I137" s="18" t="s">
        <v>715</v>
      </c>
      <c r="J137" s="33"/>
      <c r="K137" s="22"/>
      <c r="L137" s="4" t="s">
        <v>661</v>
      </c>
      <c r="M137" s="4"/>
      <c r="N137" s="4" t="s">
        <v>56</v>
      </c>
    </row>
    <row r="138" spans="1:14">
      <c r="A138" s="13" t="s">
        <v>723</v>
      </c>
      <c r="B138" s="8" t="s">
        <v>671</v>
      </c>
      <c r="C138" s="8" t="s">
        <v>37</v>
      </c>
      <c r="D138" s="8"/>
      <c r="E138" s="8"/>
      <c r="F138" s="8">
        <v>638</v>
      </c>
      <c r="G138" s="18" t="s">
        <v>97</v>
      </c>
      <c r="H138" s="18">
        <v>10</v>
      </c>
      <c r="I138" s="18" t="s">
        <v>724</v>
      </c>
      <c r="J138" s="33"/>
      <c r="K138" s="22"/>
      <c r="L138" s="4" t="s">
        <v>661</v>
      </c>
      <c r="M138" s="4"/>
      <c r="N138" s="4" t="s">
        <v>56</v>
      </c>
    </row>
    <row r="139" spans="1:14">
      <c r="A139" s="13" t="s">
        <v>725</v>
      </c>
      <c r="B139" s="8"/>
      <c r="C139" s="8" t="s">
        <v>37</v>
      </c>
      <c r="D139" s="8"/>
      <c r="E139" s="8"/>
      <c r="F139" s="8">
        <v>0.99199999999999999</v>
      </c>
      <c r="G139" s="8" t="s">
        <v>14</v>
      </c>
      <c r="H139" s="18">
        <v>317</v>
      </c>
      <c r="J139" s="33"/>
      <c r="K139" s="22"/>
      <c r="L139" s="4" t="s">
        <v>661</v>
      </c>
      <c r="M139" s="4"/>
      <c r="N139" s="4" t="s">
        <v>46</v>
      </c>
    </row>
    <row r="140" spans="1:14">
      <c r="A140" s="13" t="s">
        <v>726</v>
      </c>
      <c r="B140" s="8" t="s">
        <v>671</v>
      </c>
      <c r="C140" s="8" t="s">
        <v>37</v>
      </c>
      <c r="D140" s="8"/>
      <c r="E140" s="8"/>
      <c r="F140" s="8">
        <v>632.78</v>
      </c>
      <c r="G140" s="18" t="s">
        <v>97</v>
      </c>
      <c r="H140" s="18">
        <v>10</v>
      </c>
      <c r="I140" s="18" t="s">
        <v>720</v>
      </c>
      <c r="J140" s="33"/>
      <c r="K140" s="22"/>
      <c r="L140" s="4" t="s">
        <v>661</v>
      </c>
      <c r="M140" s="4"/>
      <c r="N140" s="4" t="s">
        <v>56</v>
      </c>
    </row>
    <row r="141" spans="1:14" ht="36">
      <c r="A141" s="13" t="s">
        <v>727</v>
      </c>
      <c r="B141" s="27" t="s">
        <v>658</v>
      </c>
      <c r="C141" s="8" t="s">
        <v>37</v>
      </c>
      <c r="D141" s="8"/>
      <c r="E141" s="8"/>
      <c r="F141" s="27">
        <v>0.77800000000000002</v>
      </c>
      <c r="G141" s="19" t="s">
        <v>678</v>
      </c>
      <c r="H141" s="19" t="s">
        <v>679</v>
      </c>
      <c r="I141" s="19"/>
      <c r="J141" s="27" t="s">
        <v>660</v>
      </c>
      <c r="K141" s="3"/>
      <c r="L141" s="4" t="s">
        <v>661</v>
      </c>
      <c r="M141" s="4"/>
      <c r="N141" s="4" t="s">
        <v>124</v>
      </c>
    </row>
    <row r="142" spans="1:14">
      <c r="A142" s="13" t="s">
        <v>728</v>
      </c>
      <c r="B142" s="8" t="s">
        <v>691</v>
      </c>
      <c r="C142" s="8" t="s">
        <v>37</v>
      </c>
      <c r="D142" s="8"/>
      <c r="E142" s="8"/>
      <c r="F142" s="21">
        <v>18</v>
      </c>
      <c r="G142" s="18" t="s">
        <v>259</v>
      </c>
      <c r="H142" s="18">
        <v>160</v>
      </c>
      <c r="I142" s="18"/>
      <c r="J142" s="33"/>
      <c r="K142" s="22"/>
      <c r="L142" s="4" t="s">
        <v>661</v>
      </c>
      <c r="M142" s="4"/>
      <c r="N142" s="4" t="s">
        <v>56</v>
      </c>
    </row>
    <row r="143" spans="1:14">
      <c r="A143" s="13" t="s">
        <v>729</v>
      </c>
      <c r="B143" s="8" t="s">
        <v>691</v>
      </c>
      <c r="C143" s="8" t="s">
        <v>37</v>
      </c>
      <c r="D143" s="8"/>
      <c r="E143" s="8"/>
      <c r="F143" s="8">
        <v>31</v>
      </c>
      <c r="G143" s="18" t="s">
        <v>259</v>
      </c>
      <c r="H143" s="18">
        <v>160</v>
      </c>
      <c r="I143" s="18"/>
      <c r="J143" s="33"/>
      <c r="K143" s="22"/>
      <c r="L143" s="4" t="s">
        <v>661</v>
      </c>
      <c r="M143" s="4"/>
      <c r="N143" s="4" t="s">
        <v>56</v>
      </c>
    </row>
    <row r="144" spans="1:14">
      <c r="A144" s="13" t="s">
        <v>730</v>
      </c>
      <c r="B144" s="8" t="s">
        <v>691</v>
      </c>
      <c r="C144" s="8" t="s">
        <v>37</v>
      </c>
      <c r="D144" s="8"/>
      <c r="E144" s="8"/>
      <c r="F144" s="8">
        <v>13</v>
      </c>
      <c r="G144" s="18" t="s">
        <v>259</v>
      </c>
      <c r="H144" s="18">
        <v>160</v>
      </c>
      <c r="I144" s="18" t="s">
        <v>731</v>
      </c>
      <c r="J144" s="33"/>
      <c r="K144" s="22"/>
      <c r="L144" s="4" t="s">
        <v>661</v>
      </c>
      <c r="M144" s="4"/>
      <c r="N144" s="4" t="s">
        <v>56</v>
      </c>
    </row>
    <row r="145" spans="1:1024">
      <c r="A145" s="60" t="s">
        <v>732</v>
      </c>
      <c r="B145" s="12" t="s">
        <v>1</v>
      </c>
      <c r="C145" s="12" t="s">
        <v>24</v>
      </c>
      <c r="D145" s="12" t="s">
        <v>25</v>
      </c>
      <c r="E145" s="12" t="s">
        <v>26</v>
      </c>
      <c r="F145" s="12" t="s">
        <v>27</v>
      </c>
      <c r="G145" s="12" t="s">
        <v>3</v>
      </c>
      <c r="H145" s="12" t="s">
        <v>28</v>
      </c>
      <c r="I145" s="12" t="s">
        <v>29</v>
      </c>
      <c r="J145" s="12" t="s">
        <v>30</v>
      </c>
      <c r="K145" s="12" t="s">
        <v>31</v>
      </c>
      <c r="L145" s="12" t="s">
        <v>32</v>
      </c>
      <c r="M145" s="12" t="s">
        <v>33</v>
      </c>
      <c r="N145" s="12" t="s">
        <v>34</v>
      </c>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spans="1:1024">
      <c r="A146" s="40" t="s">
        <v>733</v>
      </c>
      <c r="B146" s="4"/>
      <c r="C146" s="50" t="s">
        <v>734</v>
      </c>
      <c r="D146" s="8"/>
      <c r="E146" s="8"/>
      <c r="F146" s="4" t="s">
        <v>735</v>
      </c>
      <c r="G146" s="50" t="s">
        <v>736</v>
      </c>
      <c r="H146" s="50"/>
      <c r="I146" s="3" t="s">
        <v>737</v>
      </c>
      <c r="J146" s="58"/>
      <c r="K146" s="61"/>
      <c r="L146" s="7" t="s">
        <v>732</v>
      </c>
      <c r="M146" s="7" t="s">
        <v>738</v>
      </c>
      <c r="N146" s="4"/>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row>
    <row r="147" spans="1:1024">
      <c r="A147" s="40" t="s">
        <v>739</v>
      </c>
      <c r="B147" s="4"/>
      <c r="C147" s="50"/>
      <c r="D147" s="8"/>
      <c r="E147" s="8"/>
      <c r="F147" s="4"/>
      <c r="G147" s="50"/>
      <c r="H147" s="3"/>
      <c r="I147" s="3"/>
      <c r="J147" s="58"/>
      <c r="K147" s="61"/>
      <c r="L147" s="7" t="s">
        <v>732</v>
      </c>
      <c r="M147" s="7" t="s">
        <v>738</v>
      </c>
      <c r="N147" s="4"/>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row>
    <row r="148" spans="1:1024">
      <c r="A148" s="40" t="s">
        <v>238</v>
      </c>
      <c r="B148" s="4"/>
      <c r="C148" s="50" t="s">
        <v>734</v>
      </c>
      <c r="D148" s="8"/>
      <c r="E148" s="8"/>
      <c r="F148" s="4" t="s">
        <v>740</v>
      </c>
      <c r="G148" s="50" t="s">
        <v>741</v>
      </c>
      <c r="H148" s="50"/>
      <c r="I148" s="3" t="s">
        <v>742</v>
      </c>
      <c r="J148" s="58"/>
      <c r="K148" s="61"/>
      <c r="L148" s="7" t="s">
        <v>732</v>
      </c>
      <c r="M148" s="7" t="s">
        <v>738</v>
      </c>
      <c r="N148" s="4"/>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row>
    <row r="149" spans="1:1024">
      <c r="A149" s="40" t="s">
        <v>743</v>
      </c>
      <c r="B149" s="4"/>
      <c r="C149" s="50" t="s">
        <v>734</v>
      </c>
      <c r="D149" s="8"/>
      <c r="E149" s="8"/>
      <c r="F149" s="4" t="s">
        <v>740</v>
      </c>
      <c r="G149" s="50" t="s">
        <v>741</v>
      </c>
      <c r="H149" s="50"/>
      <c r="I149" s="3" t="s">
        <v>744</v>
      </c>
      <c r="J149" s="58"/>
      <c r="K149" s="61"/>
      <c r="L149" s="7" t="s">
        <v>732</v>
      </c>
      <c r="M149" s="7" t="s">
        <v>738</v>
      </c>
      <c r="N149" s="4"/>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row>
    <row r="150" spans="1:1024">
      <c r="A150" s="40" t="s">
        <v>745</v>
      </c>
      <c r="B150" s="4"/>
      <c r="C150" s="50"/>
      <c r="D150" s="8"/>
      <c r="E150" s="8"/>
      <c r="F150" s="4"/>
      <c r="G150" s="50"/>
      <c r="H150" s="3"/>
      <c r="I150" s="3"/>
      <c r="J150" s="58"/>
      <c r="K150" s="61"/>
      <c r="L150" s="7" t="s">
        <v>732</v>
      </c>
      <c r="M150" s="7" t="s">
        <v>738</v>
      </c>
      <c r="N150" s="4"/>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row>
    <row r="151" spans="1:1024">
      <c r="A151" s="40" t="s">
        <v>746</v>
      </c>
      <c r="B151" s="4"/>
      <c r="C151" s="4" t="str">
        <f>C11</f>
        <v>Mean</v>
      </c>
      <c r="D151" s="8"/>
      <c r="E151" s="8"/>
      <c r="F151" s="4" t="str">
        <f>F11</f>
        <v>[1.01,1.022],
[1.003,1.040]</v>
      </c>
      <c r="G151" s="4" t="str">
        <f>G11</f>
        <v>valtin1995renal,
walker1990clinical</v>
      </c>
      <c r="H151" s="4" t="str">
        <f>H11</f>
        <v>Valtin &amp; Shaffer p.291</v>
      </c>
      <c r="I151" s="3"/>
      <c r="J151" s="58"/>
      <c r="K151" s="61"/>
      <c r="L151" s="7" t="s">
        <v>732</v>
      </c>
      <c r="M151" s="7" t="s">
        <v>738</v>
      </c>
      <c r="N151" s="4"/>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row>
    <row r="152" spans="1:1024">
      <c r="A152" s="40" t="s">
        <v>747</v>
      </c>
      <c r="B152" s="4"/>
      <c r="C152" s="50" t="s">
        <v>734</v>
      </c>
      <c r="D152" s="8"/>
      <c r="E152" s="8"/>
      <c r="F152" s="4" t="s">
        <v>740</v>
      </c>
      <c r="G152" s="50" t="s">
        <v>741</v>
      </c>
      <c r="H152" s="50"/>
      <c r="I152" s="3" t="s">
        <v>748</v>
      </c>
      <c r="J152" s="58"/>
      <c r="K152" s="61"/>
      <c r="L152" s="7" t="s">
        <v>732</v>
      </c>
      <c r="M152" s="7" t="s">
        <v>738</v>
      </c>
      <c r="N152" s="4"/>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c r="ALW152"/>
      <c r="ALX152"/>
      <c r="ALY152"/>
      <c r="ALZ152"/>
      <c r="AMA152"/>
      <c r="AMB152"/>
      <c r="AMC152"/>
      <c r="AMD152"/>
      <c r="AME152"/>
      <c r="AMF152"/>
      <c r="AMG152"/>
      <c r="AMH152"/>
      <c r="AMI152"/>
      <c r="AMJ152"/>
    </row>
    <row r="153" spans="1:1024">
      <c r="A153" s="40" t="s">
        <v>749</v>
      </c>
      <c r="B153" s="4"/>
      <c r="C153" s="50"/>
      <c r="D153" s="8"/>
      <c r="E153" s="8"/>
      <c r="F153" s="4"/>
      <c r="G153" s="50"/>
      <c r="H153" s="3"/>
      <c r="I153" s="3"/>
      <c r="J153" s="58"/>
      <c r="K153" s="61"/>
      <c r="L153" s="7" t="s">
        <v>732</v>
      </c>
      <c r="M153" s="7" t="s">
        <v>738</v>
      </c>
      <c r="N153" s="4"/>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c r="IZ153"/>
      <c r="JA153"/>
      <c r="JB153"/>
      <c r="JC153"/>
      <c r="JD153"/>
      <c r="JE153"/>
      <c r="JF153"/>
      <c r="JG153"/>
      <c r="JH153"/>
      <c r="JI153"/>
      <c r="JJ153"/>
      <c r="JK153"/>
      <c r="JL153"/>
      <c r="JM153"/>
      <c r="JN153"/>
      <c r="JO153"/>
      <c r="JP153"/>
      <c r="JQ153"/>
      <c r="JR153"/>
      <c r="JS153"/>
      <c r="JT153"/>
      <c r="JU153"/>
      <c r="JV153"/>
      <c r="JW153"/>
      <c r="JX153"/>
      <c r="JY153"/>
      <c r="JZ153"/>
      <c r="KA153"/>
      <c r="KB153"/>
      <c r="KC153"/>
      <c r="KD153"/>
      <c r="KE153"/>
      <c r="KF153"/>
      <c r="KG153"/>
      <c r="KH153"/>
      <c r="KI153"/>
      <c r="KJ153"/>
      <c r="KK153"/>
      <c r="KL153"/>
      <c r="KM153"/>
      <c r="KN153"/>
      <c r="KO153"/>
      <c r="KP153"/>
      <c r="KQ153"/>
      <c r="KR153"/>
      <c r="KS153"/>
      <c r="KT153"/>
      <c r="KU153"/>
      <c r="KV153"/>
      <c r="KW153"/>
      <c r="KX153"/>
      <c r="KY153"/>
      <c r="KZ153"/>
      <c r="LA153"/>
      <c r="LB153"/>
      <c r="LC153"/>
      <c r="LD153"/>
      <c r="LE153"/>
      <c r="LF153"/>
      <c r="LG153"/>
      <c r="LH153"/>
      <c r="LI153"/>
      <c r="LJ153"/>
      <c r="LK153"/>
      <c r="LL153"/>
      <c r="LM153"/>
      <c r="LN153"/>
      <c r="LO153"/>
      <c r="LP153"/>
      <c r="LQ153"/>
      <c r="LR153"/>
      <c r="LS153"/>
      <c r="LT153"/>
      <c r="LU153"/>
      <c r="LV153"/>
      <c r="LW153"/>
      <c r="LX153"/>
      <c r="LY153"/>
      <c r="LZ153"/>
      <c r="MA153"/>
      <c r="MB153"/>
      <c r="MC153"/>
      <c r="MD153"/>
      <c r="ME153"/>
      <c r="MF153"/>
      <c r="MG153"/>
      <c r="MH153"/>
      <c r="MI153"/>
      <c r="MJ153"/>
      <c r="MK153"/>
      <c r="ML153"/>
      <c r="MM153"/>
      <c r="MN153"/>
      <c r="MO153"/>
      <c r="MP153"/>
      <c r="MQ153"/>
      <c r="MR153"/>
      <c r="MS153"/>
      <c r="MT153"/>
      <c r="MU153"/>
      <c r="MV153"/>
      <c r="MW153"/>
      <c r="MX153"/>
      <c r="MY153"/>
      <c r="MZ153"/>
      <c r="NA153"/>
      <c r="NB153"/>
      <c r="NC153"/>
      <c r="ND153"/>
      <c r="NE153"/>
      <c r="NF153"/>
      <c r="NG153"/>
      <c r="NH153"/>
      <c r="NI153"/>
      <c r="NJ153"/>
      <c r="NK153"/>
      <c r="NL153"/>
      <c r="NM153"/>
      <c r="NN153"/>
      <c r="NO153"/>
      <c r="NP153"/>
      <c r="NQ153"/>
      <c r="NR153"/>
      <c r="NS153"/>
      <c r="NT153"/>
      <c r="NU153"/>
      <c r="NV153"/>
      <c r="NW153"/>
      <c r="NX153"/>
      <c r="NY153"/>
      <c r="NZ153"/>
      <c r="OA153"/>
      <c r="OB153"/>
      <c r="OC153"/>
      <c r="OD153"/>
      <c r="OE153"/>
      <c r="OF153"/>
      <c r="OG153"/>
      <c r="OH153"/>
      <c r="OI153"/>
      <c r="OJ153"/>
      <c r="OK153"/>
      <c r="OL153"/>
      <c r="OM153"/>
      <c r="ON153"/>
      <c r="OO153"/>
      <c r="OP153"/>
      <c r="OQ153"/>
      <c r="OR153"/>
      <c r="OS153"/>
      <c r="OT153"/>
      <c r="OU153"/>
      <c r="OV153"/>
      <c r="OW153"/>
      <c r="OX153"/>
      <c r="OY153"/>
      <c r="OZ153"/>
      <c r="PA153"/>
      <c r="PB153"/>
      <c r="PC153"/>
      <c r="PD153"/>
      <c r="PE153"/>
      <c r="PF153"/>
      <c r="PG153"/>
      <c r="PH153"/>
      <c r="PI153"/>
      <c r="PJ153"/>
      <c r="PK153"/>
      <c r="PL153"/>
      <c r="PM153"/>
      <c r="PN153"/>
      <c r="PO153"/>
      <c r="PP153"/>
      <c r="PQ153"/>
      <c r="PR153"/>
      <c r="PS153"/>
      <c r="PT153"/>
      <c r="PU153"/>
      <c r="PV153"/>
      <c r="PW153"/>
      <c r="PX153"/>
      <c r="PY153"/>
      <c r="PZ153"/>
      <c r="QA153"/>
      <c r="QB153"/>
      <c r="QC153"/>
      <c r="QD153"/>
      <c r="QE153"/>
      <c r="QF153"/>
      <c r="QG153"/>
      <c r="QH153"/>
      <c r="QI153"/>
      <c r="QJ153"/>
      <c r="QK153"/>
      <c r="QL153"/>
      <c r="QM153"/>
      <c r="QN153"/>
      <c r="QO153"/>
      <c r="QP153"/>
      <c r="QQ153"/>
      <c r="QR153"/>
      <c r="QS153"/>
      <c r="QT153"/>
      <c r="QU153"/>
      <c r="QV153"/>
      <c r="QW153"/>
      <c r="QX153"/>
      <c r="QY153"/>
      <c r="QZ153"/>
      <c r="RA153"/>
      <c r="RB153"/>
      <c r="RC153"/>
      <c r="RD153"/>
      <c r="RE153"/>
      <c r="RF153"/>
      <c r="RG153"/>
      <c r="RH153"/>
      <c r="RI153"/>
      <c r="RJ153"/>
      <c r="RK153"/>
      <c r="RL153"/>
      <c r="RM153"/>
      <c r="RN153"/>
      <c r="RO153"/>
      <c r="RP153"/>
      <c r="RQ153"/>
      <c r="RR153"/>
      <c r="RS153"/>
      <c r="RT153"/>
      <c r="RU153"/>
      <c r="RV153"/>
      <c r="RW153"/>
      <c r="RX153"/>
      <c r="RY153"/>
      <c r="RZ153"/>
      <c r="SA153"/>
      <c r="SB153"/>
      <c r="SC153"/>
      <c r="SD153"/>
      <c r="SE153"/>
      <c r="SF153"/>
      <c r="SG153"/>
      <c r="SH153"/>
      <c r="SI153"/>
      <c r="SJ153"/>
      <c r="SK153"/>
      <c r="SL153"/>
      <c r="SM153"/>
      <c r="SN153"/>
      <c r="SO153"/>
      <c r="SP153"/>
      <c r="SQ153"/>
      <c r="SR153"/>
      <c r="SS153"/>
      <c r="ST153"/>
      <c r="SU153"/>
      <c r="SV153"/>
      <c r="SW153"/>
      <c r="SX153"/>
      <c r="SY153"/>
      <c r="SZ153"/>
      <c r="TA153"/>
      <c r="TB153"/>
      <c r="TC153"/>
      <c r="TD153"/>
      <c r="TE153"/>
      <c r="TF153"/>
      <c r="TG153"/>
      <c r="TH153"/>
      <c r="TI153"/>
      <c r="TJ153"/>
      <c r="TK153"/>
      <c r="TL153"/>
      <c r="TM153"/>
      <c r="TN153"/>
      <c r="TO153"/>
      <c r="TP153"/>
      <c r="TQ153"/>
      <c r="TR153"/>
      <c r="TS153"/>
      <c r="TT153"/>
      <c r="TU153"/>
      <c r="TV153"/>
      <c r="TW153"/>
      <c r="TX153"/>
      <c r="TY153"/>
      <c r="TZ153"/>
      <c r="UA153"/>
      <c r="UB153"/>
      <c r="UC153"/>
      <c r="UD153"/>
      <c r="UE153"/>
      <c r="UF153"/>
      <c r="UG153"/>
      <c r="UH153"/>
      <c r="UI153"/>
      <c r="UJ153"/>
      <c r="UK153"/>
      <c r="UL153"/>
      <c r="UM153"/>
      <c r="UN153"/>
      <c r="UO153"/>
      <c r="UP153"/>
      <c r="UQ153"/>
      <c r="UR153"/>
      <c r="US153"/>
      <c r="UT153"/>
      <c r="UU153"/>
      <c r="UV153"/>
      <c r="UW153"/>
      <c r="UX153"/>
      <c r="UY153"/>
      <c r="UZ153"/>
      <c r="VA153"/>
      <c r="VB153"/>
      <c r="VC153"/>
      <c r="VD153"/>
      <c r="VE153"/>
      <c r="VF153"/>
      <c r="VG153"/>
      <c r="VH153"/>
      <c r="VI153"/>
      <c r="VJ153"/>
      <c r="VK153"/>
      <c r="VL153"/>
      <c r="VM153"/>
      <c r="VN153"/>
      <c r="VO153"/>
      <c r="VP153"/>
      <c r="VQ153"/>
      <c r="VR153"/>
      <c r="VS153"/>
      <c r="VT153"/>
      <c r="VU153"/>
      <c r="VV153"/>
      <c r="VW153"/>
      <c r="VX153"/>
      <c r="VY153"/>
      <c r="VZ153"/>
      <c r="WA153"/>
      <c r="WB153"/>
      <c r="WC153"/>
      <c r="WD153"/>
      <c r="WE153"/>
      <c r="WF153"/>
      <c r="WG153"/>
      <c r="WH153"/>
      <c r="WI153"/>
      <c r="WJ153"/>
      <c r="WK153"/>
      <c r="WL153"/>
      <c r="WM153"/>
      <c r="WN153"/>
      <c r="WO153"/>
      <c r="WP153"/>
      <c r="WQ153"/>
      <c r="WR153"/>
      <c r="WS153"/>
      <c r="WT153"/>
      <c r="WU153"/>
      <c r="WV153"/>
      <c r="WW153"/>
      <c r="WX153"/>
      <c r="WY153"/>
      <c r="WZ153"/>
      <c r="XA153"/>
      <c r="XB153"/>
      <c r="XC153"/>
      <c r="XD153"/>
      <c r="XE153"/>
      <c r="XF153"/>
      <c r="XG153"/>
      <c r="XH153"/>
      <c r="XI153"/>
      <c r="XJ153"/>
      <c r="XK153"/>
      <c r="XL153"/>
      <c r="XM153"/>
      <c r="XN153"/>
      <c r="XO153"/>
      <c r="XP153"/>
      <c r="XQ153"/>
      <c r="XR153"/>
      <c r="XS153"/>
      <c r="XT153"/>
      <c r="XU153"/>
      <c r="XV153"/>
      <c r="XW153"/>
      <c r="XX153"/>
      <c r="XY153"/>
      <c r="XZ153"/>
      <c r="YA153"/>
      <c r="YB153"/>
      <c r="YC153"/>
      <c r="YD153"/>
      <c r="YE153"/>
      <c r="YF153"/>
      <c r="YG153"/>
      <c r="YH153"/>
      <c r="YI153"/>
      <c r="YJ153"/>
      <c r="YK153"/>
      <c r="YL153"/>
      <c r="YM153"/>
      <c r="YN153"/>
      <c r="YO153"/>
      <c r="YP153"/>
      <c r="YQ153"/>
      <c r="YR153"/>
      <c r="YS153"/>
      <c r="YT153"/>
      <c r="YU153"/>
      <c r="YV153"/>
      <c r="YW153"/>
      <c r="YX153"/>
      <c r="YY153"/>
      <c r="YZ153"/>
      <c r="ZA153"/>
      <c r="ZB153"/>
      <c r="ZC153"/>
      <c r="ZD153"/>
      <c r="ZE153"/>
      <c r="ZF153"/>
      <c r="ZG153"/>
      <c r="ZH153"/>
      <c r="ZI153"/>
      <c r="ZJ153"/>
      <c r="ZK153"/>
      <c r="ZL153"/>
      <c r="ZM153"/>
      <c r="ZN153"/>
      <c r="ZO153"/>
      <c r="ZP153"/>
      <c r="ZQ153"/>
      <c r="ZR153"/>
      <c r="ZS153"/>
      <c r="ZT153"/>
      <c r="ZU153"/>
      <c r="ZV153"/>
      <c r="ZW153"/>
      <c r="ZX153"/>
      <c r="ZY153"/>
      <c r="ZZ153"/>
      <c r="AAA153"/>
      <c r="AAB153"/>
      <c r="AAC153"/>
      <c r="AAD153"/>
      <c r="AAE153"/>
      <c r="AAF153"/>
      <c r="AAG153"/>
      <c r="AAH153"/>
      <c r="AAI153"/>
      <c r="AAJ153"/>
      <c r="AAK153"/>
      <c r="AAL153"/>
      <c r="AAM153"/>
      <c r="AAN153"/>
      <c r="AAO153"/>
      <c r="AAP153"/>
      <c r="AAQ153"/>
      <c r="AAR153"/>
      <c r="AAS153"/>
      <c r="AAT153"/>
      <c r="AAU153"/>
      <c r="AAV153"/>
      <c r="AAW153"/>
      <c r="AAX153"/>
      <c r="AAY153"/>
      <c r="AAZ153"/>
      <c r="ABA153"/>
      <c r="ABB153"/>
      <c r="ABC153"/>
      <c r="ABD153"/>
      <c r="ABE153"/>
      <c r="ABF153"/>
      <c r="ABG153"/>
      <c r="ABH153"/>
      <c r="ABI153"/>
      <c r="ABJ153"/>
      <c r="ABK153"/>
      <c r="ABL153"/>
      <c r="ABM153"/>
      <c r="ABN153"/>
      <c r="ABO153"/>
      <c r="ABP153"/>
      <c r="ABQ153"/>
      <c r="ABR153"/>
      <c r="ABS153"/>
      <c r="ABT153"/>
      <c r="ABU153"/>
      <c r="ABV153"/>
      <c r="ABW153"/>
      <c r="ABX153"/>
      <c r="ABY153"/>
      <c r="ABZ153"/>
      <c r="ACA153"/>
      <c r="ACB153"/>
      <c r="ACC153"/>
      <c r="ACD153"/>
      <c r="ACE153"/>
      <c r="ACF153"/>
      <c r="ACG153"/>
      <c r="ACH153"/>
      <c r="ACI153"/>
      <c r="ACJ153"/>
      <c r="ACK153"/>
      <c r="ACL153"/>
      <c r="ACM153"/>
      <c r="ACN153"/>
      <c r="ACO153"/>
      <c r="ACP153"/>
      <c r="ACQ153"/>
      <c r="ACR153"/>
      <c r="ACS153"/>
      <c r="ACT153"/>
      <c r="ACU153"/>
      <c r="ACV153"/>
      <c r="ACW153"/>
      <c r="ACX153"/>
      <c r="ACY153"/>
      <c r="ACZ153"/>
      <c r="ADA153"/>
      <c r="ADB153"/>
      <c r="ADC153"/>
      <c r="ADD153"/>
      <c r="ADE153"/>
      <c r="ADF153"/>
      <c r="ADG153"/>
      <c r="ADH153"/>
      <c r="ADI153"/>
      <c r="ADJ153"/>
      <c r="ADK153"/>
      <c r="ADL153"/>
      <c r="ADM153"/>
      <c r="ADN153"/>
      <c r="ADO153"/>
      <c r="ADP153"/>
      <c r="ADQ153"/>
      <c r="ADR153"/>
      <c r="ADS153"/>
      <c r="ADT153"/>
      <c r="ADU153"/>
      <c r="ADV153"/>
      <c r="ADW153"/>
      <c r="ADX153"/>
      <c r="ADY153"/>
      <c r="ADZ153"/>
      <c r="AEA153"/>
      <c r="AEB153"/>
      <c r="AEC153"/>
      <c r="AED153"/>
      <c r="AEE153"/>
      <c r="AEF153"/>
      <c r="AEG153"/>
      <c r="AEH153"/>
      <c r="AEI153"/>
      <c r="AEJ153"/>
      <c r="AEK153"/>
      <c r="AEL153"/>
      <c r="AEM153"/>
      <c r="AEN153"/>
      <c r="AEO153"/>
      <c r="AEP153"/>
      <c r="AEQ153"/>
      <c r="AER153"/>
      <c r="AES153"/>
      <c r="AET153"/>
      <c r="AEU153"/>
      <c r="AEV153"/>
      <c r="AEW153"/>
      <c r="AEX153"/>
      <c r="AEY153"/>
      <c r="AEZ153"/>
      <c r="AFA153"/>
      <c r="AFB153"/>
      <c r="AFC153"/>
      <c r="AFD153"/>
      <c r="AFE153"/>
      <c r="AFF153"/>
      <c r="AFG153"/>
      <c r="AFH153"/>
      <c r="AFI153"/>
      <c r="AFJ153"/>
      <c r="AFK153"/>
      <c r="AFL153"/>
      <c r="AFM153"/>
      <c r="AFN153"/>
      <c r="AFO153"/>
      <c r="AFP153"/>
      <c r="AFQ153"/>
      <c r="AFR153"/>
      <c r="AFS153"/>
      <c r="AFT153"/>
      <c r="AFU153"/>
      <c r="AFV153"/>
      <c r="AFW153"/>
      <c r="AFX153"/>
      <c r="AFY153"/>
      <c r="AFZ153"/>
      <c r="AGA153"/>
      <c r="AGB153"/>
      <c r="AGC153"/>
      <c r="AGD153"/>
      <c r="AGE153"/>
      <c r="AGF153"/>
      <c r="AGG153"/>
      <c r="AGH153"/>
      <c r="AGI153"/>
      <c r="AGJ153"/>
      <c r="AGK153"/>
      <c r="AGL153"/>
      <c r="AGM153"/>
      <c r="AGN153"/>
      <c r="AGO153"/>
      <c r="AGP153"/>
      <c r="AGQ153"/>
      <c r="AGR153"/>
      <c r="AGS153"/>
      <c r="AGT153"/>
      <c r="AGU153"/>
      <c r="AGV153"/>
      <c r="AGW153"/>
      <c r="AGX153"/>
      <c r="AGY153"/>
      <c r="AGZ153"/>
      <c r="AHA153"/>
      <c r="AHB153"/>
      <c r="AHC153"/>
      <c r="AHD153"/>
      <c r="AHE153"/>
      <c r="AHF153"/>
      <c r="AHG153"/>
      <c r="AHH153"/>
      <c r="AHI153"/>
      <c r="AHJ153"/>
      <c r="AHK153"/>
      <c r="AHL153"/>
      <c r="AHM153"/>
      <c r="AHN153"/>
      <c r="AHO153"/>
      <c r="AHP153"/>
      <c r="AHQ153"/>
      <c r="AHR153"/>
      <c r="AHS153"/>
      <c r="AHT153"/>
      <c r="AHU153"/>
      <c r="AHV153"/>
      <c r="AHW153"/>
      <c r="AHX153"/>
      <c r="AHY153"/>
      <c r="AHZ153"/>
      <c r="AIA153"/>
      <c r="AIB153"/>
      <c r="AIC153"/>
      <c r="AID153"/>
      <c r="AIE153"/>
      <c r="AIF153"/>
      <c r="AIG153"/>
      <c r="AIH153"/>
      <c r="AII153"/>
      <c r="AIJ153"/>
      <c r="AIK153"/>
      <c r="AIL153"/>
      <c r="AIM153"/>
      <c r="AIN153"/>
      <c r="AIO153"/>
      <c r="AIP153"/>
      <c r="AIQ153"/>
      <c r="AIR153"/>
      <c r="AIS153"/>
      <c r="AIT153"/>
      <c r="AIU153"/>
      <c r="AIV153"/>
      <c r="AIW153"/>
      <c r="AIX153"/>
      <c r="AIY153"/>
      <c r="AIZ153"/>
      <c r="AJA153"/>
      <c r="AJB153"/>
      <c r="AJC153"/>
      <c r="AJD153"/>
      <c r="AJE153"/>
      <c r="AJF153"/>
      <c r="AJG153"/>
      <c r="AJH153"/>
      <c r="AJI153"/>
      <c r="AJJ153"/>
      <c r="AJK153"/>
      <c r="AJL153"/>
      <c r="AJM153"/>
      <c r="AJN153"/>
      <c r="AJO153"/>
      <c r="AJP153"/>
      <c r="AJQ153"/>
      <c r="AJR153"/>
      <c r="AJS153"/>
      <c r="AJT153"/>
      <c r="AJU153"/>
      <c r="AJV153"/>
      <c r="AJW153"/>
      <c r="AJX153"/>
      <c r="AJY153"/>
      <c r="AJZ153"/>
      <c r="AKA153"/>
      <c r="AKB153"/>
      <c r="AKC153"/>
      <c r="AKD153"/>
      <c r="AKE153"/>
      <c r="AKF153"/>
      <c r="AKG153"/>
      <c r="AKH153"/>
      <c r="AKI153"/>
      <c r="AKJ153"/>
      <c r="AKK153"/>
      <c r="AKL153"/>
      <c r="AKM153"/>
      <c r="AKN153"/>
      <c r="AKO153"/>
      <c r="AKP153"/>
      <c r="AKQ153"/>
      <c r="AKR153"/>
      <c r="AKS153"/>
      <c r="AKT153"/>
      <c r="AKU153"/>
      <c r="AKV153"/>
      <c r="AKW153"/>
      <c r="AKX153"/>
      <c r="AKY153"/>
      <c r="AKZ153"/>
      <c r="ALA153"/>
      <c r="ALB153"/>
      <c r="ALC153"/>
      <c r="ALD153"/>
      <c r="ALE153"/>
      <c r="ALF153"/>
      <c r="ALG153"/>
      <c r="ALH153"/>
      <c r="ALI153"/>
      <c r="ALJ153"/>
      <c r="ALK153"/>
      <c r="ALL153"/>
      <c r="ALM153"/>
      <c r="ALN153"/>
      <c r="ALO153"/>
      <c r="ALP153"/>
      <c r="ALQ153"/>
      <c r="ALR153"/>
      <c r="ALS153"/>
      <c r="ALT153"/>
      <c r="ALU153"/>
      <c r="ALV153"/>
      <c r="ALW153"/>
      <c r="ALX153"/>
      <c r="ALY153"/>
      <c r="ALZ153"/>
      <c r="AMA153"/>
      <c r="AMB153"/>
      <c r="AMC153"/>
      <c r="AMD153"/>
      <c r="AME153"/>
      <c r="AMF153"/>
      <c r="AMG153"/>
      <c r="AMH153"/>
      <c r="AMI153"/>
      <c r="AMJ153"/>
    </row>
    <row r="154" spans="1:1024">
      <c r="A154" s="40" t="s">
        <v>750</v>
      </c>
      <c r="B154" s="4"/>
      <c r="C154" s="50" t="s">
        <v>734</v>
      </c>
      <c r="D154" s="8"/>
      <c r="E154" s="8"/>
      <c r="F154" s="4" t="s">
        <v>740</v>
      </c>
      <c r="G154" s="50" t="s">
        <v>741</v>
      </c>
      <c r="H154" s="50"/>
      <c r="I154" s="3" t="s">
        <v>751</v>
      </c>
      <c r="J154" s="58"/>
      <c r="K154" s="61"/>
      <c r="L154" s="7" t="s">
        <v>732</v>
      </c>
      <c r="M154" s="7" t="s">
        <v>738</v>
      </c>
      <c r="N154" s="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c r="IZ154"/>
      <c r="JA154"/>
      <c r="JB154"/>
      <c r="JC154"/>
      <c r="JD154"/>
      <c r="JE154"/>
      <c r="JF154"/>
      <c r="JG154"/>
      <c r="JH154"/>
      <c r="JI154"/>
      <c r="JJ154"/>
      <c r="JK154"/>
      <c r="JL154"/>
      <c r="JM154"/>
      <c r="JN154"/>
      <c r="JO154"/>
      <c r="JP154"/>
      <c r="JQ154"/>
      <c r="JR154"/>
      <c r="JS154"/>
      <c r="JT154"/>
      <c r="JU154"/>
      <c r="JV154"/>
      <c r="JW154"/>
      <c r="JX154"/>
      <c r="JY154"/>
      <c r="JZ154"/>
      <c r="KA154"/>
      <c r="KB154"/>
      <c r="KC154"/>
      <c r="KD154"/>
      <c r="KE154"/>
      <c r="KF154"/>
      <c r="KG154"/>
      <c r="KH154"/>
      <c r="KI154"/>
      <c r="KJ154"/>
      <c r="KK154"/>
      <c r="KL154"/>
      <c r="KM154"/>
      <c r="KN154"/>
      <c r="KO154"/>
      <c r="KP154"/>
      <c r="KQ154"/>
      <c r="KR154"/>
      <c r="KS154"/>
      <c r="KT154"/>
      <c r="KU154"/>
      <c r="KV154"/>
      <c r="KW154"/>
      <c r="KX154"/>
      <c r="KY154"/>
      <c r="KZ154"/>
      <c r="LA154"/>
      <c r="LB154"/>
      <c r="LC154"/>
      <c r="LD154"/>
      <c r="LE154"/>
      <c r="LF154"/>
      <c r="LG154"/>
      <c r="LH154"/>
      <c r="LI154"/>
      <c r="LJ154"/>
      <c r="LK154"/>
      <c r="LL154"/>
      <c r="LM154"/>
      <c r="LN154"/>
      <c r="LO154"/>
      <c r="LP154"/>
      <c r="LQ154"/>
      <c r="LR154"/>
      <c r="LS154"/>
      <c r="LT154"/>
      <c r="LU154"/>
      <c r="LV154"/>
      <c r="LW154"/>
      <c r="LX154"/>
      <c r="LY154"/>
      <c r="LZ154"/>
      <c r="MA154"/>
      <c r="MB154"/>
      <c r="MC154"/>
      <c r="MD154"/>
      <c r="ME154"/>
      <c r="MF154"/>
      <c r="MG154"/>
      <c r="MH154"/>
      <c r="MI154"/>
      <c r="MJ154"/>
      <c r="MK154"/>
      <c r="ML154"/>
      <c r="MM154"/>
      <c r="MN154"/>
      <c r="MO154"/>
      <c r="MP154"/>
      <c r="MQ154"/>
      <c r="MR154"/>
      <c r="MS154"/>
      <c r="MT154"/>
      <c r="MU154"/>
      <c r="MV154"/>
      <c r="MW154"/>
      <c r="MX154"/>
      <c r="MY154"/>
      <c r="MZ154"/>
      <c r="NA154"/>
      <c r="NB154"/>
      <c r="NC154"/>
      <c r="ND154"/>
      <c r="NE154"/>
      <c r="NF154"/>
      <c r="NG154"/>
      <c r="NH154"/>
      <c r="NI154"/>
      <c r="NJ154"/>
      <c r="NK154"/>
      <c r="NL154"/>
      <c r="NM154"/>
      <c r="NN154"/>
      <c r="NO154"/>
      <c r="NP154"/>
      <c r="NQ154"/>
      <c r="NR154"/>
      <c r="NS154"/>
      <c r="NT154"/>
      <c r="NU154"/>
      <c r="NV154"/>
      <c r="NW154"/>
      <c r="NX154"/>
      <c r="NY154"/>
      <c r="NZ154"/>
      <c r="OA154"/>
      <c r="OB154"/>
      <c r="OC154"/>
      <c r="OD154"/>
      <c r="OE154"/>
      <c r="OF154"/>
      <c r="OG154"/>
      <c r="OH154"/>
      <c r="OI154"/>
      <c r="OJ154"/>
      <c r="OK154"/>
      <c r="OL154"/>
      <c r="OM154"/>
      <c r="ON154"/>
      <c r="OO154"/>
      <c r="OP154"/>
      <c r="OQ154"/>
      <c r="OR154"/>
      <c r="OS154"/>
      <c r="OT154"/>
      <c r="OU154"/>
      <c r="OV154"/>
      <c r="OW154"/>
      <c r="OX154"/>
      <c r="OY154"/>
      <c r="OZ154"/>
      <c r="PA154"/>
      <c r="PB154"/>
      <c r="PC154"/>
      <c r="PD154"/>
      <c r="PE154"/>
      <c r="PF154"/>
      <c r="PG154"/>
      <c r="PH154"/>
      <c r="PI154"/>
      <c r="PJ154"/>
      <c r="PK154"/>
      <c r="PL154"/>
      <c r="PM154"/>
      <c r="PN154"/>
      <c r="PO154"/>
      <c r="PP154"/>
      <c r="PQ154"/>
      <c r="PR154"/>
      <c r="PS154"/>
      <c r="PT154"/>
      <c r="PU154"/>
      <c r="PV154"/>
      <c r="PW154"/>
      <c r="PX154"/>
      <c r="PY154"/>
      <c r="PZ154"/>
      <c r="QA154"/>
      <c r="QB154"/>
      <c r="QC154"/>
      <c r="QD154"/>
      <c r="QE154"/>
      <c r="QF154"/>
      <c r="QG154"/>
      <c r="QH154"/>
      <c r="QI154"/>
      <c r="QJ154"/>
      <c r="QK154"/>
      <c r="QL154"/>
      <c r="QM154"/>
      <c r="QN154"/>
      <c r="QO154"/>
      <c r="QP154"/>
      <c r="QQ154"/>
      <c r="QR154"/>
      <c r="QS154"/>
      <c r="QT154"/>
      <c r="QU154"/>
      <c r="QV154"/>
      <c r="QW154"/>
      <c r="QX154"/>
      <c r="QY154"/>
      <c r="QZ154"/>
      <c r="RA154"/>
      <c r="RB154"/>
      <c r="RC154"/>
      <c r="RD154"/>
      <c r="RE154"/>
      <c r="RF154"/>
      <c r="RG154"/>
      <c r="RH154"/>
      <c r="RI154"/>
      <c r="RJ154"/>
      <c r="RK154"/>
      <c r="RL154"/>
      <c r="RM154"/>
      <c r="RN154"/>
      <c r="RO154"/>
      <c r="RP154"/>
      <c r="RQ154"/>
      <c r="RR154"/>
      <c r="RS154"/>
      <c r="RT154"/>
      <c r="RU154"/>
      <c r="RV154"/>
      <c r="RW154"/>
      <c r="RX154"/>
      <c r="RY154"/>
      <c r="RZ154"/>
      <c r="SA154"/>
      <c r="SB154"/>
      <c r="SC154"/>
      <c r="SD154"/>
      <c r="SE154"/>
      <c r="SF154"/>
      <c r="SG154"/>
      <c r="SH154"/>
      <c r="SI154"/>
      <c r="SJ154"/>
      <c r="SK154"/>
      <c r="SL154"/>
      <c r="SM154"/>
      <c r="SN154"/>
      <c r="SO154"/>
      <c r="SP154"/>
      <c r="SQ154"/>
      <c r="SR154"/>
      <c r="SS154"/>
      <c r="ST154"/>
      <c r="SU154"/>
      <c r="SV154"/>
      <c r="SW154"/>
      <c r="SX154"/>
      <c r="SY154"/>
      <c r="SZ154"/>
      <c r="TA154"/>
      <c r="TB154"/>
      <c r="TC154"/>
      <c r="TD154"/>
      <c r="TE154"/>
      <c r="TF154"/>
      <c r="TG154"/>
      <c r="TH154"/>
      <c r="TI154"/>
      <c r="TJ154"/>
      <c r="TK154"/>
      <c r="TL154"/>
      <c r="TM154"/>
      <c r="TN154"/>
      <c r="TO154"/>
      <c r="TP154"/>
      <c r="TQ154"/>
      <c r="TR154"/>
      <c r="TS154"/>
      <c r="TT154"/>
      <c r="TU154"/>
      <c r="TV154"/>
      <c r="TW154"/>
      <c r="TX154"/>
      <c r="TY154"/>
      <c r="TZ154"/>
      <c r="UA154"/>
      <c r="UB154"/>
      <c r="UC154"/>
      <c r="UD154"/>
      <c r="UE154"/>
      <c r="UF154"/>
      <c r="UG154"/>
      <c r="UH154"/>
      <c r="UI154"/>
      <c r="UJ154"/>
      <c r="UK154"/>
      <c r="UL154"/>
      <c r="UM154"/>
      <c r="UN154"/>
      <c r="UO154"/>
      <c r="UP154"/>
      <c r="UQ154"/>
      <c r="UR154"/>
      <c r="US154"/>
      <c r="UT154"/>
      <c r="UU154"/>
      <c r="UV154"/>
      <c r="UW154"/>
      <c r="UX154"/>
      <c r="UY154"/>
      <c r="UZ154"/>
      <c r="VA154"/>
      <c r="VB154"/>
      <c r="VC154"/>
      <c r="VD154"/>
      <c r="VE154"/>
      <c r="VF154"/>
      <c r="VG154"/>
      <c r="VH154"/>
      <c r="VI154"/>
      <c r="VJ154"/>
      <c r="VK154"/>
      <c r="VL154"/>
      <c r="VM154"/>
      <c r="VN154"/>
      <c r="VO154"/>
      <c r="VP154"/>
      <c r="VQ154"/>
      <c r="VR154"/>
      <c r="VS154"/>
      <c r="VT154"/>
      <c r="VU154"/>
      <c r="VV154"/>
      <c r="VW154"/>
      <c r="VX154"/>
      <c r="VY154"/>
      <c r="VZ154"/>
      <c r="WA154"/>
      <c r="WB154"/>
      <c r="WC154"/>
      <c r="WD154"/>
      <c r="WE154"/>
      <c r="WF154"/>
      <c r="WG154"/>
      <c r="WH154"/>
      <c r="WI154"/>
      <c r="WJ154"/>
      <c r="WK154"/>
      <c r="WL154"/>
      <c r="WM154"/>
      <c r="WN154"/>
      <c r="WO154"/>
      <c r="WP154"/>
      <c r="WQ154"/>
      <c r="WR154"/>
      <c r="WS154"/>
      <c r="WT154"/>
      <c r="WU154"/>
      <c r="WV154"/>
      <c r="WW154"/>
      <c r="WX154"/>
      <c r="WY154"/>
      <c r="WZ154"/>
      <c r="XA154"/>
      <c r="XB154"/>
      <c r="XC154"/>
      <c r="XD154"/>
      <c r="XE154"/>
      <c r="XF154"/>
      <c r="XG154"/>
      <c r="XH154"/>
      <c r="XI154"/>
      <c r="XJ154"/>
      <c r="XK154"/>
      <c r="XL154"/>
      <c r="XM154"/>
      <c r="XN154"/>
      <c r="XO154"/>
      <c r="XP154"/>
      <c r="XQ154"/>
      <c r="XR154"/>
      <c r="XS154"/>
      <c r="XT154"/>
      <c r="XU154"/>
      <c r="XV154"/>
      <c r="XW154"/>
      <c r="XX154"/>
      <c r="XY154"/>
      <c r="XZ154"/>
      <c r="YA154"/>
      <c r="YB154"/>
      <c r="YC154"/>
      <c r="YD154"/>
      <c r="YE154"/>
      <c r="YF154"/>
      <c r="YG154"/>
      <c r="YH154"/>
      <c r="YI154"/>
      <c r="YJ154"/>
      <c r="YK154"/>
      <c r="YL154"/>
      <c r="YM154"/>
      <c r="YN154"/>
      <c r="YO154"/>
      <c r="YP154"/>
      <c r="YQ154"/>
      <c r="YR154"/>
      <c r="YS154"/>
      <c r="YT154"/>
      <c r="YU154"/>
      <c r="YV154"/>
      <c r="YW154"/>
      <c r="YX154"/>
      <c r="YY154"/>
      <c r="YZ154"/>
      <c r="ZA154"/>
      <c r="ZB154"/>
      <c r="ZC154"/>
      <c r="ZD154"/>
      <c r="ZE154"/>
      <c r="ZF154"/>
      <c r="ZG154"/>
      <c r="ZH154"/>
      <c r="ZI154"/>
      <c r="ZJ154"/>
      <c r="ZK154"/>
      <c r="ZL154"/>
      <c r="ZM154"/>
      <c r="ZN154"/>
      <c r="ZO154"/>
      <c r="ZP154"/>
      <c r="ZQ154"/>
      <c r="ZR154"/>
      <c r="ZS154"/>
      <c r="ZT154"/>
      <c r="ZU154"/>
      <c r="ZV154"/>
      <c r="ZW154"/>
      <c r="ZX154"/>
      <c r="ZY154"/>
      <c r="ZZ154"/>
      <c r="AAA154"/>
      <c r="AAB154"/>
      <c r="AAC154"/>
      <c r="AAD154"/>
      <c r="AAE154"/>
      <c r="AAF154"/>
      <c r="AAG154"/>
      <c r="AAH154"/>
      <c r="AAI154"/>
      <c r="AAJ154"/>
      <c r="AAK154"/>
      <c r="AAL154"/>
      <c r="AAM154"/>
      <c r="AAN154"/>
      <c r="AAO154"/>
      <c r="AAP154"/>
      <c r="AAQ154"/>
      <c r="AAR154"/>
      <c r="AAS154"/>
      <c r="AAT154"/>
      <c r="AAU154"/>
      <c r="AAV154"/>
      <c r="AAW154"/>
      <c r="AAX154"/>
      <c r="AAY154"/>
      <c r="AAZ154"/>
      <c r="ABA154"/>
      <c r="ABB154"/>
      <c r="ABC154"/>
      <c r="ABD154"/>
      <c r="ABE154"/>
      <c r="ABF154"/>
      <c r="ABG154"/>
      <c r="ABH154"/>
      <c r="ABI154"/>
      <c r="ABJ154"/>
      <c r="ABK154"/>
      <c r="ABL154"/>
      <c r="ABM154"/>
      <c r="ABN154"/>
      <c r="ABO154"/>
      <c r="ABP154"/>
      <c r="ABQ154"/>
      <c r="ABR154"/>
      <c r="ABS154"/>
      <c r="ABT154"/>
      <c r="ABU154"/>
      <c r="ABV154"/>
      <c r="ABW154"/>
      <c r="ABX154"/>
      <c r="ABY154"/>
      <c r="ABZ154"/>
      <c r="ACA154"/>
      <c r="ACB154"/>
      <c r="ACC154"/>
      <c r="ACD154"/>
      <c r="ACE154"/>
      <c r="ACF154"/>
      <c r="ACG154"/>
      <c r="ACH154"/>
      <c r="ACI154"/>
      <c r="ACJ154"/>
      <c r="ACK154"/>
      <c r="ACL154"/>
      <c r="ACM154"/>
      <c r="ACN154"/>
      <c r="ACO154"/>
      <c r="ACP154"/>
      <c r="ACQ154"/>
      <c r="ACR154"/>
      <c r="ACS154"/>
      <c r="ACT154"/>
      <c r="ACU154"/>
      <c r="ACV154"/>
      <c r="ACW154"/>
      <c r="ACX154"/>
      <c r="ACY154"/>
      <c r="ACZ154"/>
      <c r="ADA154"/>
      <c r="ADB154"/>
      <c r="ADC154"/>
      <c r="ADD154"/>
      <c r="ADE154"/>
      <c r="ADF154"/>
      <c r="ADG154"/>
      <c r="ADH154"/>
      <c r="ADI154"/>
      <c r="ADJ154"/>
      <c r="ADK154"/>
      <c r="ADL154"/>
      <c r="ADM154"/>
      <c r="ADN154"/>
      <c r="ADO154"/>
      <c r="ADP154"/>
      <c r="ADQ154"/>
      <c r="ADR154"/>
      <c r="ADS154"/>
      <c r="ADT154"/>
      <c r="ADU154"/>
      <c r="ADV154"/>
      <c r="ADW154"/>
      <c r="ADX154"/>
      <c r="ADY154"/>
      <c r="ADZ154"/>
      <c r="AEA154"/>
      <c r="AEB154"/>
      <c r="AEC154"/>
      <c r="AED154"/>
      <c r="AEE154"/>
      <c r="AEF154"/>
      <c r="AEG154"/>
      <c r="AEH154"/>
      <c r="AEI154"/>
      <c r="AEJ154"/>
      <c r="AEK154"/>
      <c r="AEL154"/>
      <c r="AEM154"/>
      <c r="AEN154"/>
      <c r="AEO154"/>
      <c r="AEP154"/>
      <c r="AEQ154"/>
      <c r="AER154"/>
      <c r="AES154"/>
      <c r="AET154"/>
      <c r="AEU154"/>
      <c r="AEV154"/>
      <c r="AEW154"/>
      <c r="AEX154"/>
      <c r="AEY154"/>
      <c r="AEZ154"/>
      <c r="AFA154"/>
      <c r="AFB154"/>
      <c r="AFC154"/>
      <c r="AFD154"/>
      <c r="AFE154"/>
      <c r="AFF154"/>
      <c r="AFG154"/>
      <c r="AFH154"/>
      <c r="AFI154"/>
      <c r="AFJ154"/>
      <c r="AFK154"/>
      <c r="AFL154"/>
      <c r="AFM154"/>
      <c r="AFN154"/>
      <c r="AFO154"/>
      <c r="AFP154"/>
      <c r="AFQ154"/>
      <c r="AFR154"/>
      <c r="AFS154"/>
      <c r="AFT154"/>
      <c r="AFU154"/>
      <c r="AFV154"/>
      <c r="AFW154"/>
      <c r="AFX154"/>
      <c r="AFY154"/>
      <c r="AFZ154"/>
      <c r="AGA154"/>
      <c r="AGB154"/>
      <c r="AGC154"/>
      <c r="AGD154"/>
      <c r="AGE154"/>
      <c r="AGF154"/>
      <c r="AGG154"/>
      <c r="AGH154"/>
      <c r="AGI154"/>
      <c r="AGJ154"/>
      <c r="AGK154"/>
      <c r="AGL154"/>
      <c r="AGM154"/>
      <c r="AGN154"/>
      <c r="AGO154"/>
      <c r="AGP154"/>
      <c r="AGQ154"/>
      <c r="AGR154"/>
      <c r="AGS154"/>
      <c r="AGT154"/>
      <c r="AGU154"/>
      <c r="AGV154"/>
      <c r="AGW154"/>
      <c r="AGX154"/>
      <c r="AGY154"/>
      <c r="AGZ154"/>
      <c r="AHA154"/>
      <c r="AHB154"/>
      <c r="AHC154"/>
      <c r="AHD154"/>
      <c r="AHE154"/>
      <c r="AHF154"/>
      <c r="AHG154"/>
      <c r="AHH154"/>
      <c r="AHI154"/>
      <c r="AHJ154"/>
      <c r="AHK154"/>
      <c r="AHL154"/>
      <c r="AHM154"/>
      <c r="AHN154"/>
      <c r="AHO154"/>
      <c r="AHP154"/>
      <c r="AHQ154"/>
      <c r="AHR154"/>
      <c r="AHS154"/>
      <c r="AHT154"/>
      <c r="AHU154"/>
      <c r="AHV154"/>
      <c r="AHW154"/>
      <c r="AHX154"/>
      <c r="AHY154"/>
      <c r="AHZ154"/>
      <c r="AIA154"/>
      <c r="AIB154"/>
      <c r="AIC154"/>
      <c r="AID154"/>
      <c r="AIE154"/>
      <c r="AIF154"/>
      <c r="AIG154"/>
      <c r="AIH154"/>
      <c r="AII154"/>
      <c r="AIJ154"/>
      <c r="AIK154"/>
      <c r="AIL154"/>
      <c r="AIM154"/>
      <c r="AIN154"/>
      <c r="AIO154"/>
      <c r="AIP154"/>
      <c r="AIQ154"/>
      <c r="AIR154"/>
      <c r="AIS154"/>
      <c r="AIT154"/>
      <c r="AIU154"/>
      <c r="AIV154"/>
      <c r="AIW154"/>
      <c r="AIX154"/>
      <c r="AIY154"/>
      <c r="AIZ154"/>
      <c r="AJA154"/>
      <c r="AJB154"/>
      <c r="AJC154"/>
      <c r="AJD154"/>
      <c r="AJE154"/>
      <c r="AJF154"/>
      <c r="AJG154"/>
      <c r="AJH154"/>
      <c r="AJI154"/>
      <c r="AJJ154"/>
      <c r="AJK154"/>
      <c r="AJL154"/>
      <c r="AJM154"/>
      <c r="AJN154"/>
      <c r="AJO154"/>
      <c r="AJP154"/>
      <c r="AJQ154"/>
      <c r="AJR154"/>
      <c r="AJS154"/>
      <c r="AJT154"/>
      <c r="AJU154"/>
      <c r="AJV154"/>
      <c r="AJW154"/>
      <c r="AJX154"/>
      <c r="AJY154"/>
      <c r="AJZ154"/>
      <c r="AKA154"/>
      <c r="AKB154"/>
      <c r="AKC154"/>
      <c r="AKD154"/>
      <c r="AKE154"/>
      <c r="AKF154"/>
      <c r="AKG154"/>
      <c r="AKH154"/>
      <c r="AKI154"/>
      <c r="AKJ154"/>
      <c r="AKK154"/>
      <c r="AKL154"/>
      <c r="AKM154"/>
      <c r="AKN154"/>
      <c r="AKO154"/>
      <c r="AKP154"/>
      <c r="AKQ154"/>
      <c r="AKR154"/>
      <c r="AKS154"/>
      <c r="AKT154"/>
      <c r="AKU154"/>
      <c r="AKV154"/>
      <c r="AKW154"/>
      <c r="AKX154"/>
      <c r="AKY154"/>
      <c r="AKZ154"/>
      <c r="ALA154"/>
      <c r="ALB154"/>
      <c r="ALC154"/>
      <c r="ALD154"/>
      <c r="ALE154"/>
      <c r="ALF154"/>
      <c r="ALG154"/>
      <c r="ALH154"/>
      <c r="ALI154"/>
      <c r="ALJ154"/>
      <c r="ALK154"/>
      <c r="ALL154"/>
      <c r="ALM154"/>
      <c r="ALN154"/>
      <c r="ALO154"/>
      <c r="ALP154"/>
      <c r="ALQ154"/>
      <c r="ALR154"/>
      <c r="ALS154"/>
      <c r="ALT154"/>
      <c r="ALU154"/>
      <c r="ALV154"/>
      <c r="ALW154"/>
      <c r="ALX154"/>
      <c r="ALY154"/>
      <c r="ALZ154"/>
      <c r="AMA154"/>
      <c r="AMB154"/>
      <c r="AMC154"/>
      <c r="AMD154"/>
      <c r="AME154"/>
      <c r="AMF154"/>
      <c r="AMG154"/>
      <c r="AMH154"/>
      <c r="AMI154"/>
      <c r="AMJ154"/>
    </row>
    <row r="155" spans="1:1024">
      <c r="A155" s="40" t="s">
        <v>752</v>
      </c>
      <c r="B155" s="4"/>
      <c r="C155" s="50"/>
      <c r="D155" s="8"/>
      <c r="E155" s="8"/>
      <c r="F155" s="4"/>
      <c r="G155" s="50"/>
      <c r="H155" s="3"/>
      <c r="I155" s="3"/>
      <c r="J155" s="58"/>
      <c r="K155" s="61"/>
      <c r="L155" s="7" t="s">
        <v>732</v>
      </c>
      <c r="M155" s="7" t="s">
        <v>738</v>
      </c>
      <c r="N155" s="4"/>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c r="IZ155"/>
      <c r="JA155"/>
      <c r="JB155"/>
      <c r="JC155"/>
      <c r="JD155"/>
      <c r="JE155"/>
      <c r="JF155"/>
      <c r="JG155"/>
      <c r="JH155"/>
      <c r="JI155"/>
      <c r="JJ155"/>
      <c r="JK155"/>
      <c r="JL155"/>
      <c r="JM155"/>
      <c r="JN155"/>
      <c r="JO155"/>
      <c r="JP155"/>
      <c r="JQ155"/>
      <c r="JR155"/>
      <c r="JS155"/>
      <c r="JT155"/>
      <c r="JU155"/>
      <c r="JV155"/>
      <c r="JW155"/>
      <c r="JX155"/>
      <c r="JY155"/>
      <c r="JZ155"/>
      <c r="KA155"/>
      <c r="KB155"/>
      <c r="KC155"/>
      <c r="KD155"/>
      <c r="KE155"/>
      <c r="KF155"/>
      <c r="KG155"/>
      <c r="KH155"/>
      <c r="KI155"/>
      <c r="KJ155"/>
      <c r="KK155"/>
      <c r="KL155"/>
      <c r="KM155"/>
      <c r="KN155"/>
      <c r="KO155"/>
      <c r="KP155"/>
      <c r="KQ155"/>
      <c r="KR155"/>
      <c r="KS155"/>
      <c r="KT155"/>
      <c r="KU155"/>
      <c r="KV155"/>
      <c r="KW155"/>
      <c r="KX155"/>
      <c r="KY155"/>
      <c r="KZ155"/>
      <c r="LA155"/>
      <c r="LB155"/>
      <c r="LC155"/>
      <c r="LD155"/>
      <c r="LE155"/>
      <c r="LF155"/>
      <c r="LG155"/>
      <c r="LH155"/>
      <c r="LI155"/>
      <c r="LJ155"/>
      <c r="LK155"/>
      <c r="LL155"/>
      <c r="LM155"/>
      <c r="LN155"/>
      <c r="LO155"/>
      <c r="LP155"/>
      <c r="LQ155"/>
      <c r="LR155"/>
      <c r="LS155"/>
      <c r="LT155"/>
      <c r="LU155"/>
      <c r="LV155"/>
      <c r="LW155"/>
      <c r="LX155"/>
      <c r="LY155"/>
      <c r="LZ155"/>
      <c r="MA155"/>
      <c r="MB155"/>
      <c r="MC155"/>
      <c r="MD155"/>
      <c r="ME155"/>
      <c r="MF155"/>
      <c r="MG155"/>
      <c r="MH155"/>
      <c r="MI155"/>
      <c r="MJ155"/>
      <c r="MK155"/>
      <c r="ML155"/>
      <c r="MM155"/>
      <c r="MN155"/>
      <c r="MO155"/>
      <c r="MP155"/>
      <c r="MQ155"/>
      <c r="MR155"/>
      <c r="MS155"/>
      <c r="MT155"/>
      <c r="MU155"/>
      <c r="MV155"/>
      <c r="MW155"/>
      <c r="MX155"/>
      <c r="MY155"/>
      <c r="MZ155"/>
      <c r="NA155"/>
      <c r="NB155"/>
      <c r="NC155"/>
      <c r="ND155"/>
      <c r="NE155"/>
      <c r="NF155"/>
      <c r="NG155"/>
      <c r="NH155"/>
      <c r="NI155"/>
      <c r="NJ155"/>
      <c r="NK155"/>
      <c r="NL155"/>
      <c r="NM155"/>
      <c r="NN155"/>
      <c r="NO155"/>
      <c r="NP155"/>
      <c r="NQ155"/>
      <c r="NR155"/>
      <c r="NS155"/>
      <c r="NT155"/>
      <c r="NU155"/>
      <c r="NV155"/>
      <c r="NW155"/>
      <c r="NX155"/>
      <c r="NY155"/>
      <c r="NZ155"/>
      <c r="OA155"/>
      <c r="OB155"/>
      <c r="OC155"/>
      <c r="OD155"/>
      <c r="OE155"/>
      <c r="OF155"/>
      <c r="OG155"/>
      <c r="OH155"/>
      <c r="OI155"/>
      <c r="OJ155"/>
      <c r="OK155"/>
      <c r="OL155"/>
      <c r="OM155"/>
      <c r="ON155"/>
      <c r="OO155"/>
      <c r="OP155"/>
      <c r="OQ155"/>
      <c r="OR155"/>
      <c r="OS155"/>
      <c r="OT155"/>
      <c r="OU155"/>
      <c r="OV155"/>
      <c r="OW155"/>
      <c r="OX155"/>
      <c r="OY155"/>
      <c r="OZ155"/>
      <c r="PA155"/>
      <c r="PB155"/>
      <c r="PC155"/>
      <c r="PD155"/>
      <c r="PE155"/>
      <c r="PF155"/>
      <c r="PG155"/>
      <c r="PH155"/>
      <c r="PI155"/>
      <c r="PJ155"/>
      <c r="PK155"/>
      <c r="PL155"/>
      <c r="PM155"/>
      <c r="PN155"/>
      <c r="PO155"/>
      <c r="PP155"/>
      <c r="PQ155"/>
      <c r="PR155"/>
      <c r="PS155"/>
      <c r="PT155"/>
      <c r="PU155"/>
      <c r="PV155"/>
      <c r="PW155"/>
      <c r="PX155"/>
      <c r="PY155"/>
      <c r="PZ155"/>
      <c r="QA155"/>
      <c r="QB155"/>
      <c r="QC155"/>
      <c r="QD155"/>
      <c r="QE155"/>
      <c r="QF155"/>
      <c r="QG155"/>
      <c r="QH155"/>
      <c r="QI155"/>
      <c r="QJ155"/>
      <c r="QK155"/>
      <c r="QL155"/>
      <c r="QM155"/>
      <c r="QN155"/>
      <c r="QO155"/>
      <c r="QP155"/>
      <c r="QQ155"/>
      <c r="QR155"/>
      <c r="QS155"/>
      <c r="QT155"/>
      <c r="QU155"/>
      <c r="QV155"/>
      <c r="QW155"/>
      <c r="QX155"/>
      <c r="QY155"/>
      <c r="QZ155"/>
      <c r="RA155"/>
      <c r="RB155"/>
      <c r="RC155"/>
      <c r="RD155"/>
      <c r="RE155"/>
      <c r="RF155"/>
      <c r="RG155"/>
      <c r="RH155"/>
      <c r="RI155"/>
      <c r="RJ155"/>
      <c r="RK155"/>
      <c r="RL155"/>
      <c r="RM155"/>
      <c r="RN155"/>
      <c r="RO155"/>
      <c r="RP155"/>
      <c r="RQ155"/>
      <c r="RR155"/>
      <c r="RS155"/>
      <c r="RT155"/>
      <c r="RU155"/>
      <c r="RV155"/>
      <c r="RW155"/>
      <c r="RX155"/>
      <c r="RY155"/>
      <c r="RZ155"/>
      <c r="SA155"/>
      <c r="SB155"/>
      <c r="SC155"/>
      <c r="SD155"/>
      <c r="SE155"/>
      <c r="SF155"/>
      <c r="SG155"/>
      <c r="SH155"/>
      <c r="SI155"/>
      <c r="SJ155"/>
      <c r="SK155"/>
      <c r="SL155"/>
      <c r="SM155"/>
      <c r="SN155"/>
      <c r="SO155"/>
      <c r="SP155"/>
      <c r="SQ155"/>
      <c r="SR155"/>
      <c r="SS155"/>
      <c r="ST155"/>
      <c r="SU155"/>
      <c r="SV155"/>
      <c r="SW155"/>
      <c r="SX155"/>
      <c r="SY155"/>
      <c r="SZ155"/>
      <c r="TA155"/>
      <c r="TB155"/>
      <c r="TC155"/>
      <c r="TD155"/>
      <c r="TE155"/>
      <c r="TF155"/>
      <c r="TG155"/>
      <c r="TH155"/>
      <c r="TI155"/>
      <c r="TJ155"/>
      <c r="TK155"/>
      <c r="TL155"/>
      <c r="TM155"/>
      <c r="TN155"/>
      <c r="TO155"/>
      <c r="TP155"/>
      <c r="TQ155"/>
      <c r="TR155"/>
      <c r="TS155"/>
      <c r="TT155"/>
      <c r="TU155"/>
      <c r="TV155"/>
      <c r="TW155"/>
      <c r="TX155"/>
      <c r="TY155"/>
      <c r="TZ155"/>
      <c r="UA155"/>
      <c r="UB155"/>
      <c r="UC155"/>
      <c r="UD155"/>
      <c r="UE155"/>
      <c r="UF155"/>
      <c r="UG155"/>
      <c r="UH155"/>
      <c r="UI155"/>
      <c r="UJ155"/>
      <c r="UK155"/>
      <c r="UL155"/>
      <c r="UM155"/>
      <c r="UN155"/>
      <c r="UO155"/>
      <c r="UP155"/>
      <c r="UQ155"/>
      <c r="UR155"/>
      <c r="US155"/>
      <c r="UT155"/>
      <c r="UU155"/>
      <c r="UV155"/>
      <c r="UW155"/>
      <c r="UX155"/>
      <c r="UY155"/>
      <c r="UZ155"/>
      <c r="VA155"/>
      <c r="VB155"/>
      <c r="VC155"/>
      <c r="VD155"/>
      <c r="VE155"/>
      <c r="VF155"/>
      <c r="VG155"/>
      <c r="VH155"/>
      <c r="VI155"/>
      <c r="VJ155"/>
      <c r="VK155"/>
      <c r="VL155"/>
      <c r="VM155"/>
      <c r="VN155"/>
      <c r="VO155"/>
      <c r="VP155"/>
      <c r="VQ155"/>
      <c r="VR155"/>
      <c r="VS155"/>
      <c r="VT155"/>
      <c r="VU155"/>
      <c r="VV155"/>
      <c r="VW155"/>
      <c r="VX155"/>
      <c r="VY155"/>
      <c r="VZ155"/>
      <c r="WA155"/>
      <c r="WB155"/>
      <c r="WC155"/>
      <c r="WD155"/>
      <c r="WE155"/>
      <c r="WF155"/>
      <c r="WG155"/>
      <c r="WH155"/>
      <c r="WI155"/>
      <c r="WJ155"/>
      <c r="WK155"/>
      <c r="WL155"/>
      <c r="WM155"/>
      <c r="WN155"/>
      <c r="WO155"/>
      <c r="WP155"/>
      <c r="WQ155"/>
      <c r="WR155"/>
      <c r="WS155"/>
      <c r="WT155"/>
      <c r="WU155"/>
      <c r="WV155"/>
      <c r="WW155"/>
      <c r="WX155"/>
      <c r="WY155"/>
      <c r="WZ155"/>
      <c r="XA155"/>
      <c r="XB155"/>
      <c r="XC155"/>
      <c r="XD155"/>
      <c r="XE155"/>
      <c r="XF155"/>
      <c r="XG155"/>
      <c r="XH155"/>
      <c r="XI155"/>
      <c r="XJ155"/>
      <c r="XK155"/>
      <c r="XL155"/>
      <c r="XM155"/>
      <c r="XN155"/>
      <c r="XO155"/>
      <c r="XP155"/>
      <c r="XQ155"/>
      <c r="XR155"/>
      <c r="XS155"/>
      <c r="XT155"/>
      <c r="XU155"/>
      <c r="XV155"/>
      <c r="XW155"/>
      <c r="XX155"/>
      <c r="XY155"/>
      <c r="XZ155"/>
      <c r="YA155"/>
      <c r="YB155"/>
      <c r="YC155"/>
      <c r="YD155"/>
      <c r="YE155"/>
      <c r="YF155"/>
      <c r="YG155"/>
      <c r="YH155"/>
      <c r="YI155"/>
      <c r="YJ155"/>
      <c r="YK155"/>
      <c r="YL155"/>
      <c r="YM155"/>
      <c r="YN155"/>
      <c r="YO155"/>
      <c r="YP155"/>
      <c r="YQ155"/>
      <c r="YR155"/>
      <c r="YS155"/>
      <c r="YT155"/>
      <c r="YU155"/>
      <c r="YV155"/>
      <c r="YW155"/>
      <c r="YX155"/>
      <c r="YY155"/>
      <c r="YZ155"/>
      <c r="ZA155"/>
      <c r="ZB155"/>
      <c r="ZC155"/>
      <c r="ZD155"/>
      <c r="ZE155"/>
      <c r="ZF155"/>
      <c r="ZG155"/>
      <c r="ZH155"/>
      <c r="ZI155"/>
      <c r="ZJ155"/>
      <c r="ZK155"/>
      <c r="ZL155"/>
      <c r="ZM155"/>
      <c r="ZN155"/>
      <c r="ZO155"/>
      <c r="ZP155"/>
      <c r="ZQ155"/>
      <c r="ZR155"/>
      <c r="ZS155"/>
      <c r="ZT155"/>
      <c r="ZU155"/>
      <c r="ZV155"/>
      <c r="ZW155"/>
      <c r="ZX155"/>
      <c r="ZY155"/>
      <c r="ZZ155"/>
      <c r="AAA155"/>
      <c r="AAB155"/>
      <c r="AAC155"/>
      <c r="AAD155"/>
      <c r="AAE155"/>
      <c r="AAF155"/>
      <c r="AAG155"/>
      <c r="AAH155"/>
      <c r="AAI155"/>
      <c r="AAJ155"/>
      <c r="AAK155"/>
      <c r="AAL155"/>
      <c r="AAM155"/>
      <c r="AAN155"/>
      <c r="AAO155"/>
      <c r="AAP155"/>
      <c r="AAQ155"/>
      <c r="AAR155"/>
      <c r="AAS155"/>
      <c r="AAT155"/>
      <c r="AAU155"/>
      <c r="AAV155"/>
      <c r="AAW155"/>
      <c r="AAX155"/>
      <c r="AAY155"/>
      <c r="AAZ155"/>
      <c r="ABA155"/>
      <c r="ABB155"/>
      <c r="ABC155"/>
      <c r="ABD155"/>
      <c r="ABE155"/>
      <c r="ABF155"/>
      <c r="ABG155"/>
      <c r="ABH155"/>
      <c r="ABI155"/>
      <c r="ABJ155"/>
      <c r="ABK155"/>
      <c r="ABL155"/>
      <c r="ABM155"/>
      <c r="ABN155"/>
      <c r="ABO155"/>
      <c r="ABP155"/>
      <c r="ABQ155"/>
      <c r="ABR155"/>
      <c r="ABS155"/>
      <c r="ABT155"/>
      <c r="ABU155"/>
      <c r="ABV155"/>
      <c r="ABW155"/>
      <c r="ABX155"/>
      <c r="ABY155"/>
      <c r="ABZ155"/>
      <c r="ACA155"/>
      <c r="ACB155"/>
      <c r="ACC155"/>
      <c r="ACD155"/>
      <c r="ACE155"/>
      <c r="ACF155"/>
      <c r="ACG155"/>
      <c r="ACH155"/>
      <c r="ACI155"/>
      <c r="ACJ155"/>
      <c r="ACK155"/>
      <c r="ACL155"/>
      <c r="ACM155"/>
      <c r="ACN155"/>
      <c r="ACO155"/>
      <c r="ACP155"/>
      <c r="ACQ155"/>
      <c r="ACR155"/>
      <c r="ACS155"/>
      <c r="ACT155"/>
      <c r="ACU155"/>
      <c r="ACV155"/>
      <c r="ACW155"/>
      <c r="ACX155"/>
      <c r="ACY155"/>
      <c r="ACZ155"/>
      <c r="ADA155"/>
      <c r="ADB155"/>
      <c r="ADC155"/>
      <c r="ADD155"/>
      <c r="ADE155"/>
      <c r="ADF155"/>
      <c r="ADG155"/>
      <c r="ADH155"/>
      <c r="ADI155"/>
      <c r="ADJ155"/>
      <c r="ADK155"/>
      <c r="ADL155"/>
      <c r="ADM155"/>
      <c r="ADN155"/>
      <c r="ADO155"/>
      <c r="ADP155"/>
      <c r="ADQ155"/>
      <c r="ADR155"/>
      <c r="ADS155"/>
      <c r="ADT155"/>
      <c r="ADU155"/>
      <c r="ADV155"/>
      <c r="ADW155"/>
      <c r="ADX155"/>
      <c r="ADY155"/>
      <c r="ADZ155"/>
      <c r="AEA155"/>
      <c r="AEB155"/>
      <c r="AEC155"/>
      <c r="AED155"/>
      <c r="AEE155"/>
      <c r="AEF155"/>
      <c r="AEG155"/>
      <c r="AEH155"/>
      <c r="AEI155"/>
      <c r="AEJ155"/>
      <c r="AEK155"/>
      <c r="AEL155"/>
      <c r="AEM155"/>
      <c r="AEN155"/>
      <c r="AEO155"/>
      <c r="AEP155"/>
      <c r="AEQ155"/>
      <c r="AER155"/>
      <c r="AES155"/>
      <c r="AET155"/>
      <c r="AEU155"/>
      <c r="AEV155"/>
      <c r="AEW155"/>
      <c r="AEX155"/>
      <c r="AEY155"/>
      <c r="AEZ155"/>
      <c r="AFA155"/>
      <c r="AFB155"/>
      <c r="AFC155"/>
      <c r="AFD155"/>
      <c r="AFE155"/>
      <c r="AFF155"/>
      <c r="AFG155"/>
      <c r="AFH155"/>
      <c r="AFI155"/>
      <c r="AFJ155"/>
      <c r="AFK155"/>
      <c r="AFL155"/>
      <c r="AFM155"/>
      <c r="AFN155"/>
      <c r="AFO155"/>
      <c r="AFP155"/>
      <c r="AFQ155"/>
      <c r="AFR155"/>
      <c r="AFS155"/>
      <c r="AFT155"/>
      <c r="AFU155"/>
      <c r="AFV155"/>
      <c r="AFW155"/>
      <c r="AFX155"/>
      <c r="AFY155"/>
      <c r="AFZ155"/>
      <c r="AGA155"/>
      <c r="AGB155"/>
      <c r="AGC155"/>
      <c r="AGD155"/>
      <c r="AGE155"/>
      <c r="AGF155"/>
      <c r="AGG155"/>
      <c r="AGH155"/>
      <c r="AGI155"/>
      <c r="AGJ155"/>
      <c r="AGK155"/>
      <c r="AGL155"/>
      <c r="AGM155"/>
      <c r="AGN155"/>
      <c r="AGO155"/>
      <c r="AGP155"/>
      <c r="AGQ155"/>
      <c r="AGR155"/>
      <c r="AGS155"/>
      <c r="AGT155"/>
      <c r="AGU155"/>
      <c r="AGV155"/>
      <c r="AGW155"/>
      <c r="AGX155"/>
      <c r="AGY155"/>
      <c r="AGZ155"/>
      <c r="AHA155"/>
      <c r="AHB155"/>
      <c r="AHC155"/>
      <c r="AHD155"/>
      <c r="AHE155"/>
      <c r="AHF155"/>
      <c r="AHG155"/>
      <c r="AHH155"/>
      <c r="AHI155"/>
      <c r="AHJ155"/>
      <c r="AHK155"/>
      <c r="AHL155"/>
      <c r="AHM155"/>
      <c r="AHN155"/>
      <c r="AHO155"/>
      <c r="AHP155"/>
      <c r="AHQ155"/>
      <c r="AHR155"/>
      <c r="AHS155"/>
      <c r="AHT155"/>
      <c r="AHU155"/>
      <c r="AHV155"/>
      <c r="AHW155"/>
      <c r="AHX155"/>
      <c r="AHY155"/>
      <c r="AHZ155"/>
      <c r="AIA155"/>
      <c r="AIB155"/>
      <c r="AIC155"/>
      <c r="AID155"/>
      <c r="AIE155"/>
      <c r="AIF155"/>
      <c r="AIG155"/>
      <c r="AIH155"/>
      <c r="AII155"/>
      <c r="AIJ155"/>
      <c r="AIK155"/>
      <c r="AIL155"/>
      <c r="AIM155"/>
      <c r="AIN155"/>
      <c r="AIO155"/>
      <c r="AIP155"/>
      <c r="AIQ155"/>
      <c r="AIR155"/>
      <c r="AIS155"/>
      <c r="AIT155"/>
      <c r="AIU155"/>
      <c r="AIV155"/>
      <c r="AIW155"/>
      <c r="AIX155"/>
      <c r="AIY155"/>
      <c r="AIZ155"/>
      <c r="AJA155"/>
      <c r="AJB155"/>
      <c r="AJC155"/>
      <c r="AJD155"/>
      <c r="AJE155"/>
      <c r="AJF155"/>
      <c r="AJG155"/>
      <c r="AJH155"/>
      <c r="AJI155"/>
      <c r="AJJ155"/>
      <c r="AJK155"/>
      <c r="AJL155"/>
      <c r="AJM155"/>
      <c r="AJN155"/>
      <c r="AJO155"/>
      <c r="AJP155"/>
      <c r="AJQ155"/>
      <c r="AJR155"/>
      <c r="AJS155"/>
      <c r="AJT155"/>
      <c r="AJU155"/>
      <c r="AJV155"/>
      <c r="AJW155"/>
      <c r="AJX155"/>
      <c r="AJY155"/>
      <c r="AJZ155"/>
      <c r="AKA155"/>
      <c r="AKB155"/>
      <c r="AKC155"/>
      <c r="AKD155"/>
      <c r="AKE155"/>
      <c r="AKF155"/>
      <c r="AKG155"/>
      <c r="AKH155"/>
      <c r="AKI155"/>
      <c r="AKJ155"/>
      <c r="AKK155"/>
      <c r="AKL155"/>
      <c r="AKM155"/>
      <c r="AKN155"/>
      <c r="AKO155"/>
      <c r="AKP155"/>
      <c r="AKQ155"/>
      <c r="AKR155"/>
      <c r="AKS155"/>
      <c r="AKT155"/>
      <c r="AKU155"/>
      <c r="AKV155"/>
      <c r="AKW155"/>
      <c r="AKX155"/>
      <c r="AKY155"/>
      <c r="AKZ155"/>
      <c r="ALA155"/>
      <c r="ALB155"/>
      <c r="ALC155"/>
      <c r="ALD155"/>
      <c r="ALE155"/>
      <c r="ALF155"/>
      <c r="ALG155"/>
      <c r="ALH155"/>
      <c r="ALI155"/>
      <c r="ALJ155"/>
      <c r="ALK155"/>
      <c r="ALL155"/>
      <c r="ALM155"/>
      <c r="ALN155"/>
      <c r="ALO155"/>
      <c r="ALP155"/>
      <c r="ALQ155"/>
      <c r="ALR155"/>
      <c r="ALS155"/>
      <c r="ALT155"/>
      <c r="ALU155"/>
      <c r="ALV155"/>
      <c r="ALW155"/>
      <c r="ALX155"/>
      <c r="ALY155"/>
      <c r="ALZ155"/>
      <c r="AMA155"/>
      <c r="AMB155"/>
      <c r="AMC155"/>
      <c r="AMD155"/>
      <c r="AME155"/>
      <c r="AMF155"/>
      <c r="AMG155"/>
      <c r="AMH155"/>
      <c r="AMI155"/>
      <c r="AMJ155"/>
    </row>
    <row r="156" spans="1:1024">
      <c r="A156" s="40" t="s">
        <v>753</v>
      </c>
      <c r="B156" s="4"/>
      <c r="C156" s="50"/>
      <c r="D156" s="8"/>
      <c r="E156" s="8"/>
      <c r="F156" s="4"/>
      <c r="G156" s="50"/>
      <c r="H156" s="3"/>
      <c r="I156" s="3"/>
      <c r="J156" s="58"/>
      <c r="K156" s="61"/>
      <c r="L156" s="7" t="s">
        <v>732</v>
      </c>
      <c r="M156" s="7" t="s">
        <v>738</v>
      </c>
      <c r="N156" s="4"/>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c r="IZ156"/>
      <c r="JA156"/>
      <c r="JB156"/>
      <c r="JC156"/>
      <c r="JD156"/>
      <c r="JE156"/>
      <c r="JF156"/>
      <c r="JG156"/>
      <c r="JH156"/>
      <c r="JI156"/>
      <c r="JJ156"/>
      <c r="JK156"/>
      <c r="JL156"/>
      <c r="JM156"/>
      <c r="JN156"/>
      <c r="JO156"/>
      <c r="JP156"/>
      <c r="JQ156"/>
      <c r="JR156"/>
      <c r="JS156"/>
      <c r="JT156"/>
      <c r="JU156"/>
      <c r="JV156"/>
      <c r="JW156"/>
      <c r="JX156"/>
      <c r="JY156"/>
      <c r="JZ156"/>
      <c r="KA156"/>
      <c r="KB156"/>
      <c r="KC156"/>
      <c r="KD156"/>
      <c r="KE156"/>
      <c r="KF156"/>
      <c r="KG156"/>
      <c r="KH156"/>
      <c r="KI156"/>
      <c r="KJ156"/>
      <c r="KK156"/>
      <c r="KL156"/>
      <c r="KM156"/>
      <c r="KN156"/>
      <c r="KO156"/>
      <c r="KP156"/>
      <c r="KQ156"/>
      <c r="KR156"/>
      <c r="KS156"/>
      <c r="KT156"/>
      <c r="KU156"/>
      <c r="KV156"/>
      <c r="KW156"/>
      <c r="KX156"/>
      <c r="KY156"/>
      <c r="KZ156"/>
      <c r="LA156"/>
      <c r="LB156"/>
      <c r="LC156"/>
      <c r="LD156"/>
      <c r="LE156"/>
      <c r="LF156"/>
      <c r="LG156"/>
      <c r="LH156"/>
      <c r="LI156"/>
      <c r="LJ156"/>
      <c r="LK156"/>
      <c r="LL156"/>
      <c r="LM156"/>
      <c r="LN156"/>
      <c r="LO156"/>
      <c r="LP156"/>
      <c r="LQ156"/>
      <c r="LR156"/>
      <c r="LS156"/>
      <c r="LT156"/>
      <c r="LU156"/>
      <c r="LV156"/>
      <c r="LW156"/>
      <c r="LX156"/>
      <c r="LY156"/>
      <c r="LZ156"/>
      <c r="MA156"/>
      <c r="MB156"/>
      <c r="MC156"/>
      <c r="MD156"/>
      <c r="ME156"/>
      <c r="MF156"/>
      <c r="MG156"/>
      <c r="MH156"/>
      <c r="MI156"/>
      <c r="MJ156"/>
      <c r="MK156"/>
      <c r="ML156"/>
      <c r="MM156"/>
      <c r="MN156"/>
      <c r="MO156"/>
      <c r="MP156"/>
      <c r="MQ156"/>
      <c r="MR156"/>
      <c r="MS156"/>
      <c r="MT156"/>
      <c r="MU156"/>
      <c r="MV156"/>
      <c r="MW156"/>
      <c r="MX156"/>
      <c r="MY156"/>
      <c r="MZ156"/>
      <c r="NA156"/>
      <c r="NB156"/>
      <c r="NC156"/>
      <c r="ND156"/>
      <c r="NE156"/>
      <c r="NF156"/>
      <c r="NG156"/>
      <c r="NH156"/>
      <c r="NI156"/>
      <c r="NJ156"/>
      <c r="NK156"/>
      <c r="NL156"/>
      <c r="NM156"/>
      <c r="NN156"/>
      <c r="NO156"/>
      <c r="NP156"/>
      <c r="NQ156"/>
      <c r="NR156"/>
      <c r="NS156"/>
      <c r="NT156"/>
      <c r="NU156"/>
      <c r="NV156"/>
      <c r="NW156"/>
      <c r="NX156"/>
      <c r="NY156"/>
      <c r="NZ156"/>
      <c r="OA156"/>
      <c r="OB156"/>
      <c r="OC156"/>
      <c r="OD156"/>
      <c r="OE156"/>
      <c r="OF156"/>
      <c r="OG156"/>
      <c r="OH156"/>
      <c r="OI156"/>
      <c r="OJ156"/>
      <c r="OK156"/>
      <c r="OL156"/>
      <c r="OM156"/>
      <c r="ON156"/>
      <c r="OO156"/>
      <c r="OP156"/>
      <c r="OQ156"/>
      <c r="OR156"/>
      <c r="OS156"/>
      <c r="OT156"/>
      <c r="OU156"/>
      <c r="OV156"/>
      <c r="OW156"/>
      <c r="OX156"/>
      <c r="OY156"/>
      <c r="OZ156"/>
      <c r="PA156"/>
      <c r="PB156"/>
      <c r="PC156"/>
      <c r="PD156"/>
      <c r="PE156"/>
      <c r="PF156"/>
      <c r="PG156"/>
      <c r="PH156"/>
      <c r="PI156"/>
      <c r="PJ156"/>
      <c r="PK156"/>
      <c r="PL156"/>
      <c r="PM156"/>
      <c r="PN156"/>
      <c r="PO156"/>
      <c r="PP156"/>
      <c r="PQ156"/>
      <c r="PR156"/>
      <c r="PS156"/>
      <c r="PT156"/>
      <c r="PU156"/>
      <c r="PV156"/>
      <c r="PW156"/>
      <c r="PX156"/>
      <c r="PY156"/>
      <c r="PZ156"/>
      <c r="QA156"/>
      <c r="QB156"/>
      <c r="QC156"/>
      <c r="QD156"/>
      <c r="QE156"/>
      <c r="QF156"/>
      <c r="QG156"/>
      <c r="QH156"/>
      <c r="QI156"/>
      <c r="QJ156"/>
      <c r="QK156"/>
      <c r="QL156"/>
      <c r="QM156"/>
      <c r="QN156"/>
      <c r="QO156"/>
      <c r="QP156"/>
      <c r="QQ156"/>
      <c r="QR156"/>
      <c r="QS156"/>
      <c r="QT156"/>
      <c r="QU156"/>
      <c r="QV156"/>
      <c r="QW156"/>
      <c r="QX156"/>
      <c r="QY156"/>
      <c r="QZ156"/>
      <c r="RA156"/>
      <c r="RB156"/>
      <c r="RC156"/>
      <c r="RD156"/>
      <c r="RE156"/>
      <c r="RF156"/>
      <c r="RG156"/>
      <c r="RH156"/>
      <c r="RI156"/>
      <c r="RJ156"/>
      <c r="RK156"/>
      <c r="RL156"/>
      <c r="RM156"/>
      <c r="RN156"/>
      <c r="RO156"/>
      <c r="RP156"/>
      <c r="RQ156"/>
      <c r="RR156"/>
      <c r="RS156"/>
      <c r="RT156"/>
      <c r="RU156"/>
      <c r="RV156"/>
      <c r="RW156"/>
      <c r="RX156"/>
      <c r="RY156"/>
      <c r="RZ156"/>
      <c r="SA156"/>
      <c r="SB156"/>
      <c r="SC156"/>
      <c r="SD156"/>
      <c r="SE156"/>
      <c r="SF156"/>
      <c r="SG156"/>
      <c r="SH156"/>
      <c r="SI156"/>
      <c r="SJ156"/>
      <c r="SK156"/>
      <c r="SL156"/>
      <c r="SM156"/>
      <c r="SN156"/>
      <c r="SO156"/>
      <c r="SP156"/>
      <c r="SQ156"/>
      <c r="SR156"/>
      <c r="SS156"/>
      <c r="ST156"/>
      <c r="SU156"/>
      <c r="SV156"/>
      <c r="SW156"/>
      <c r="SX156"/>
      <c r="SY156"/>
      <c r="SZ156"/>
      <c r="TA156"/>
      <c r="TB156"/>
      <c r="TC156"/>
      <c r="TD156"/>
      <c r="TE156"/>
      <c r="TF156"/>
      <c r="TG156"/>
      <c r="TH156"/>
      <c r="TI156"/>
      <c r="TJ156"/>
      <c r="TK156"/>
      <c r="TL156"/>
      <c r="TM156"/>
      <c r="TN156"/>
      <c r="TO156"/>
      <c r="TP156"/>
      <c r="TQ156"/>
      <c r="TR156"/>
      <c r="TS156"/>
      <c r="TT156"/>
      <c r="TU156"/>
      <c r="TV156"/>
      <c r="TW156"/>
      <c r="TX156"/>
      <c r="TY156"/>
      <c r="TZ156"/>
      <c r="UA156"/>
      <c r="UB156"/>
      <c r="UC156"/>
      <c r="UD156"/>
      <c r="UE156"/>
      <c r="UF156"/>
      <c r="UG156"/>
      <c r="UH156"/>
      <c r="UI156"/>
      <c r="UJ156"/>
      <c r="UK156"/>
      <c r="UL156"/>
      <c r="UM156"/>
      <c r="UN156"/>
      <c r="UO156"/>
      <c r="UP156"/>
      <c r="UQ156"/>
      <c r="UR156"/>
      <c r="US156"/>
      <c r="UT156"/>
      <c r="UU156"/>
      <c r="UV156"/>
      <c r="UW156"/>
      <c r="UX156"/>
      <c r="UY156"/>
      <c r="UZ156"/>
      <c r="VA156"/>
      <c r="VB156"/>
      <c r="VC156"/>
      <c r="VD156"/>
      <c r="VE156"/>
      <c r="VF156"/>
      <c r="VG156"/>
      <c r="VH156"/>
      <c r="VI156"/>
      <c r="VJ156"/>
      <c r="VK156"/>
      <c r="VL156"/>
      <c r="VM156"/>
      <c r="VN156"/>
      <c r="VO156"/>
      <c r="VP156"/>
      <c r="VQ156"/>
      <c r="VR156"/>
      <c r="VS156"/>
      <c r="VT156"/>
      <c r="VU156"/>
      <c r="VV156"/>
      <c r="VW156"/>
      <c r="VX156"/>
      <c r="VY156"/>
      <c r="VZ156"/>
      <c r="WA156"/>
      <c r="WB156"/>
      <c r="WC156"/>
      <c r="WD156"/>
      <c r="WE156"/>
      <c r="WF156"/>
      <c r="WG156"/>
      <c r="WH156"/>
      <c r="WI156"/>
      <c r="WJ156"/>
      <c r="WK156"/>
      <c r="WL156"/>
      <c r="WM156"/>
      <c r="WN156"/>
      <c r="WO156"/>
      <c r="WP156"/>
      <c r="WQ156"/>
      <c r="WR156"/>
      <c r="WS156"/>
      <c r="WT156"/>
      <c r="WU156"/>
      <c r="WV156"/>
      <c r="WW156"/>
      <c r="WX156"/>
      <c r="WY156"/>
      <c r="WZ156"/>
      <c r="XA156"/>
      <c r="XB156"/>
      <c r="XC156"/>
      <c r="XD156"/>
      <c r="XE156"/>
      <c r="XF156"/>
      <c r="XG156"/>
      <c r="XH156"/>
      <c r="XI156"/>
      <c r="XJ156"/>
      <c r="XK156"/>
      <c r="XL156"/>
      <c r="XM156"/>
      <c r="XN156"/>
      <c r="XO156"/>
      <c r="XP156"/>
      <c r="XQ156"/>
      <c r="XR156"/>
      <c r="XS156"/>
      <c r="XT156"/>
      <c r="XU156"/>
      <c r="XV156"/>
      <c r="XW156"/>
      <c r="XX156"/>
      <c r="XY156"/>
      <c r="XZ156"/>
      <c r="YA156"/>
      <c r="YB156"/>
      <c r="YC156"/>
      <c r="YD156"/>
      <c r="YE156"/>
      <c r="YF156"/>
      <c r="YG156"/>
      <c r="YH156"/>
      <c r="YI156"/>
      <c r="YJ156"/>
      <c r="YK156"/>
      <c r="YL156"/>
      <c r="YM156"/>
      <c r="YN156"/>
      <c r="YO156"/>
      <c r="YP156"/>
      <c r="YQ156"/>
      <c r="YR156"/>
      <c r="YS156"/>
      <c r="YT156"/>
      <c r="YU156"/>
      <c r="YV156"/>
      <c r="YW156"/>
      <c r="YX156"/>
      <c r="YY156"/>
      <c r="YZ156"/>
      <c r="ZA156"/>
      <c r="ZB156"/>
      <c r="ZC156"/>
      <c r="ZD156"/>
      <c r="ZE156"/>
      <c r="ZF156"/>
      <c r="ZG156"/>
      <c r="ZH156"/>
      <c r="ZI156"/>
      <c r="ZJ156"/>
      <c r="ZK156"/>
      <c r="ZL156"/>
      <c r="ZM156"/>
      <c r="ZN156"/>
      <c r="ZO156"/>
      <c r="ZP156"/>
      <c r="ZQ156"/>
      <c r="ZR156"/>
      <c r="ZS156"/>
      <c r="ZT156"/>
      <c r="ZU156"/>
      <c r="ZV156"/>
      <c r="ZW156"/>
      <c r="ZX156"/>
      <c r="ZY156"/>
      <c r="ZZ156"/>
      <c r="AAA156"/>
      <c r="AAB156"/>
      <c r="AAC156"/>
      <c r="AAD156"/>
      <c r="AAE156"/>
      <c r="AAF156"/>
      <c r="AAG156"/>
      <c r="AAH156"/>
      <c r="AAI156"/>
      <c r="AAJ156"/>
      <c r="AAK156"/>
      <c r="AAL156"/>
      <c r="AAM156"/>
      <c r="AAN156"/>
      <c r="AAO156"/>
      <c r="AAP156"/>
      <c r="AAQ156"/>
      <c r="AAR156"/>
      <c r="AAS156"/>
      <c r="AAT156"/>
      <c r="AAU156"/>
      <c r="AAV156"/>
      <c r="AAW156"/>
      <c r="AAX156"/>
      <c r="AAY156"/>
      <c r="AAZ156"/>
      <c r="ABA156"/>
      <c r="ABB156"/>
      <c r="ABC156"/>
      <c r="ABD156"/>
      <c r="ABE156"/>
      <c r="ABF156"/>
      <c r="ABG156"/>
      <c r="ABH156"/>
      <c r="ABI156"/>
      <c r="ABJ156"/>
      <c r="ABK156"/>
      <c r="ABL156"/>
      <c r="ABM156"/>
      <c r="ABN156"/>
      <c r="ABO156"/>
      <c r="ABP156"/>
      <c r="ABQ156"/>
      <c r="ABR156"/>
      <c r="ABS156"/>
      <c r="ABT156"/>
      <c r="ABU156"/>
      <c r="ABV156"/>
      <c r="ABW156"/>
      <c r="ABX156"/>
      <c r="ABY156"/>
      <c r="ABZ156"/>
      <c r="ACA156"/>
      <c r="ACB156"/>
      <c r="ACC156"/>
      <c r="ACD156"/>
      <c r="ACE156"/>
      <c r="ACF156"/>
      <c r="ACG156"/>
      <c r="ACH156"/>
      <c r="ACI156"/>
      <c r="ACJ156"/>
      <c r="ACK156"/>
      <c r="ACL156"/>
      <c r="ACM156"/>
      <c r="ACN156"/>
      <c r="ACO156"/>
      <c r="ACP156"/>
      <c r="ACQ156"/>
      <c r="ACR156"/>
      <c r="ACS156"/>
      <c r="ACT156"/>
      <c r="ACU156"/>
      <c r="ACV156"/>
      <c r="ACW156"/>
      <c r="ACX156"/>
      <c r="ACY156"/>
      <c r="ACZ156"/>
      <c r="ADA156"/>
      <c r="ADB156"/>
      <c r="ADC156"/>
      <c r="ADD156"/>
      <c r="ADE156"/>
      <c r="ADF156"/>
      <c r="ADG156"/>
      <c r="ADH156"/>
      <c r="ADI156"/>
      <c r="ADJ156"/>
      <c r="ADK156"/>
      <c r="ADL156"/>
      <c r="ADM156"/>
      <c r="ADN156"/>
      <c r="ADO156"/>
      <c r="ADP156"/>
      <c r="ADQ156"/>
      <c r="ADR156"/>
      <c r="ADS156"/>
      <c r="ADT156"/>
      <c r="ADU156"/>
      <c r="ADV156"/>
      <c r="ADW156"/>
      <c r="ADX156"/>
      <c r="ADY156"/>
      <c r="ADZ156"/>
      <c r="AEA156"/>
      <c r="AEB156"/>
      <c r="AEC156"/>
      <c r="AED156"/>
      <c r="AEE156"/>
      <c r="AEF156"/>
      <c r="AEG156"/>
      <c r="AEH156"/>
      <c r="AEI156"/>
      <c r="AEJ156"/>
      <c r="AEK156"/>
      <c r="AEL156"/>
      <c r="AEM156"/>
      <c r="AEN156"/>
      <c r="AEO156"/>
      <c r="AEP156"/>
      <c r="AEQ156"/>
      <c r="AER156"/>
      <c r="AES156"/>
      <c r="AET156"/>
      <c r="AEU156"/>
      <c r="AEV156"/>
      <c r="AEW156"/>
      <c r="AEX156"/>
      <c r="AEY156"/>
      <c r="AEZ156"/>
      <c r="AFA156"/>
      <c r="AFB156"/>
      <c r="AFC156"/>
      <c r="AFD156"/>
      <c r="AFE156"/>
      <c r="AFF156"/>
      <c r="AFG156"/>
      <c r="AFH156"/>
      <c r="AFI156"/>
      <c r="AFJ156"/>
      <c r="AFK156"/>
      <c r="AFL156"/>
      <c r="AFM156"/>
      <c r="AFN156"/>
      <c r="AFO156"/>
      <c r="AFP156"/>
      <c r="AFQ156"/>
      <c r="AFR156"/>
      <c r="AFS156"/>
      <c r="AFT156"/>
      <c r="AFU156"/>
      <c r="AFV156"/>
      <c r="AFW156"/>
      <c r="AFX156"/>
      <c r="AFY156"/>
      <c r="AFZ156"/>
      <c r="AGA156"/>
      <c r="AGB156"/>
      <c r="AGC156"/>
      <c r="AGD156"/>
      <c r="AGE156"/>
      <c r="AGF156"/>
      <c r="AGG156"/>
      <c r="AGH156"/>
      <c r="AGI156"/>
      <c r="AGJ156"/>
      <c r="AGK156"/>
      <c r="AGL156"/>
      <c r="AGM156"/>
      <c r="AGN156"/>
      <c r="AGO156"/>
      <c r="AGP156"/>
      <c r="AGQ156"/>
      <c r="AGR156"/>
      <c r="AGS156"/>
      <c r="AGT156"/>
      <c r="AGU156"/>
      <c r="AGV156"/>
      <c r="AGW156"/>
      <c r="AGX156"/>
      <c r="AGY156"/>
      <c r="AGZ156"/>
      <c r="AHA156"/>
      <c r="AHB156"/>
      <c r="AHC156"/>
      <c r="AHD156"/>
      <c r="AHE156"/>
      <c r="AHF156"/>
      <c r="AHG156"/>
      <c r="AHH156"/>
      <c r="AHI156"/>
      <c r="AHJ156"/>
      <c r="AHK156"/>
      <c r="AHL156"/>
      <c r="AHM156"/>
      <c r="AHN156"/>
      <c r="AHO156"/>
      <c r="AHP156"/>
      <c r="AHQ156"/>
      <c r="AHR156"/>
      <c r="AHS156"/>
      <c r="AHT156"/>
      <c r="AHU156"/>
      <c r="AHV156"/>
      <c r="AHW156"/>
      <c r="AHX156"/>
      <c r="AHY156"/>
      <c r="AHZ156"/>
      <c r="AIA156"/>
      <c r="AIB156"/>
      <c r="AIC156"/>
      <c r="AID156"/>
      <c r="AIE156"/>
      <c r="AIF156"/>
      <c r="AIG156"/>
      <c r="AIH156"/>
      <c r="AII156"/>
      <c r="AIJ156"/>
      <c r="AIK156"/>
      <c r="AIL156"/>
      <c r="AIM156"/>
      <c r="AIN156"/>
      <c r="AIO156"/>
      <c r="AIP156"/>
      <c r="AIQ156"/>
      <c r="AIR156"/>
      <c r="AIS156"/>
      <c r="AIT156"/>
      <c r="AIU156"/>
      <c r="AIV156"/>
      <c r="AIW156"/>
      <c r="AIX156"/>
      <c r="AIY156"/>
      <c r="AIZ156"/>
      <c r="AJA156"/>
      <c r="AJB156"/>
      <c r="AJC156"/>
      <c r="AJD156"/>
      <c r="AJE156"/>
      <c r="AJF156"/>
      <c r="AJG156"/>
      <c r="AJH156"/>
      <c r="AJI156"/>
      <c r="AJJ156"/>
      <c r="AJK156"/>
      <c r="AJL156"/>
      <c r="AJM156"/>
      <c r="AJN156"/>
      <c r="AJO156"/>
      <c r="AJP156"/>
      <c r="AJQ156"/>
      <c r="AJR156"/>
      <c r="AJS156"/>
      <c r="AJT156"/>
      <c r="AJU156"/>
      <c r="AJV156"/>
      <c r="AJW156"/>
      <c r="AJX156"/>
      <c r="AJY156"/>
      <c r="AJZ156"/>
      <c r="AKA156"/>
      <c r="AKB156"/>
      <c r="AKC156"/>
      <c r="AKD156"/>
      <c r="AKE156"/>
      <c r="AKF156"/>
      <c r="AKG156"/>
      <c r="AKH156"/>
      <c r="AKI156"/>
      <c r="AKJ156"/>
      <c r="AKK156"/>
      <c r="AKL156"/>
      <c r="AKM156"/>
      <c r="AKN156"/>
      <c r="AKO156"/>
      <c r="AKP156"/>
      <c r="AKQ156"/>
      <c r="AKR156"/>
      <c r="AKS156"/>
      <c r="AKT156"/>
      <c r="AKU156"/>
      <c r="AKV156"/>
      <c r="AKW156"/>
      <c r="AKX156"/>
      <c r="AKY156"/>
      <c r="AKZ156"/>
      <c r="ALA156"/>
      <c r="ALB156"/>
      <c r="ALC156"/>
      <c r="ALD156"/>
      <c r="ALE156"/>
      <c r="ALF156"/>
      <c r="ALG156"/>
      <c r="ALH156"/>
      <c r="ALI156"/>
      <c r="ALJ156"/>
      <c r="ALK156"/>
      <c r="ALL156"/>
      <c r="ALM156"/>
      <c r="ALN156"/>
      <c r="ALO156"/>
      <c r="ALP156"/>
      <c r="ALQ156"/>
      <c r="ALR156"/>
      <c r="ALS156"/>
      <c r="ALT156"/>
      <c r="ALU156"/>
      <c r="ALV156"/>
      <c r="ALW156"/>
      <c r="ALX156"/>
      <c r="ALY156"/>
      <c r="ALZ156"/>
      <c r="AMA156"/>
      <c r="AMB156"/>
      <c r="AMC156"/>
      <c r="AMD156"/>
      <c r="AME156"/>
      <c r="AMF156"/>
      <c r="AMG156"/>
      <c r="AMH156"/>
      <c r="AMI156"/>
      <c r="AMJ156"/>
    </row>
    <row r="157" spans="1:1024">
      <c r="A157" s="40" t="s">
        <v>754</v>
      </c>
      <c r="B157" s="4"/>
      <c r="C157" s="50"/>
      <c r="D157" s="8"/>
      <c r="E157" s="8"/>
      <c r="F157" s="4"/>
      <c r="G157" s="50"/>
      <c r="H157" s="3"/>
      <c r="I157" s="3"/>
      <c r="J157" s="58"/>
      <c r="K157" s="61"/>
      <c r="L157" s="7" t="s">
        <v>732</v>
      </c>
      <c r="M157" s="7" t="s">
        <v>738</v>
      </c>
      <c r="N157" s="4"/>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c r="IZ157"/>
      <c r="JA157"/>
      <c r="JB157"/>
      <c r="JC157"/>
      <c r="JD157"/>
      <c r="JE157"/>
      <c r="JF157"/>
      <c r="JG157"/>
      <c r="JH157"/>
      <c r="JI157"/>
      <c r="JJ157"/>
      <c r="JK157"/>
      <c r="JL157"/>
      <c r="JM157"/>
      <c r="JN157"/>
      <c r="JO157"/>
      <c r="JP157"/>
      <c r="JQ157"/>
      <c r="JR157"/>
      <c r="JS157"/>
      <c r="JT157"/>
      <c r="JU157"/>
      <c r="JV157"/>
      <c r="JW157"/>
      <c r="JX157"/>
      <c r="JY157"/>
      <c r="JZ157"/>
      <c r="KA157"/>
      <c r="KB157"/>
      <c r="KC157"/>
      <c r="KD157"/>
      <c r="KE157"/>
      <c r="KF157"/>
      <c r="KG157"/>
      <c r="KH157"/>
      <c r="KI157"/>
      <c r="KJ157"/>
      <c r="KK157"/>
      <c r="KL157"/>
      <c r="KM157"/>
      <c r="KN157"/>
      <c r="KO157"/>
      <c r="KP157"/>
      <c r="KQ157"/>
      <c r="KR157"/>
      <c r="KS157"/>
      <c r="KT157"/>
      <c r="KU157"/>
      <c r="KV157"/>
      <c r="KW157"/>
      <c r="KX157"/>
      <c r="KY157"/>
      <c r="KZ157"/>
      <c r="LA157"/>
      <c r="LB157"/>
      <c r="LC157"/>
      <c r="LD157"/>
      <c r="LE157"/>
      <c r="LF157"/>
      <c r="LG157"/>
      <c r="LH157"/>
      <c r="LI157"/>
      <c r="LJ157"/>
      <c r="LK157"/>
      <c r="LL157"/>
      <c r="LM157"/>
      <c r="LN157"/>
      <c r="LO157"/>
      <c r="LP157"/>
      <c r="LQ157"/>
      <c r="LR157"/>
      <c r="LS157"/>
      <c r="LT157"/>
      <c r="LU157"/>
      <c r="LV157"/>
      <c r="LW157"/>
      <c r="LX157"/>
      <c r="LY157"/>
      <c r="LZ157"/>
      <c r="MA157"/>
      <c r="MB157"/>
      <c r="MC157"/>
      <c r="MD157"/>
      <c r="ME157"/>
      <c r="MF157"/>
      <c r="MG157"/>
      <c r="MH157"/>
      <c r="MI157"/>
      <c r="MJ157"/>
      <c r="MK157"/>
      <c r="ML157"/>
      <c r="MM157"/>
      <c r="MN157"/>
      <c r="MO157"/>
      <c r="MP157"/>
      <c r="MQ157"/>
      <c r="MR157"/>
      <c r="MS157"/>
      <c r="MT157"/>
      <c r="MU157"/>
      <c r="MV157"/>
      <c r="MW157"/>
      <c r="MX157"/>
      <c r="MY157"/>
      <c r="MZ157"/>
      <c r="NA157"/>
      <c r="NB157"/>
      <c r="NC157"/>
      <c r="ND157"/>
      <c r="NE157"/>
      <c r="NF157"/>
      <c r="NG157"/>
      <c r="NH157"/>
      <c r="NI157"/>
      <c r="NJ157"/>
      <c r="NK157"/>
      <c r="NL157"/>
      <c r="NM157"/>
      <c r="NN157"/>
      <c r="NO157"/>
      <c r="NP157"/>
      <c r="NQ157"/>
      <c r="NR157"/>
      <c r="NS157"/>
      <c r="NT157"/>
      <c r="NU157"/>
      <c r="NV157"/>
      <c r="NW157"/>
      <c r="NX157"/>
      <c r="NY157"/>
      <c r="NZ157"/>
      <c r="OA157"/>
      <c r="OB157"/>
      <c r="OC157"/>
      <c r="OD157"/>
      <c r="OE157"/>
      <c r="OF157"/>
      <c r="OG157"/>
      <c r="OH157"/>
      <c r="OI157"/>
      <c r="OJ157"/>
      <c r="OK157"/>
      <c r="OL157"/>
      <c r="OM157"/>
      <c r="ON157"/>
      <c r="OO157"/>
      <c r="OP157"/>
      <c r="OQ157"/>
      <c r="OR157"/>
      <c r="OS157"/>
      <c r="OT157"/>
      <c r="OU157"/>
      <c r="OV157"/>
      <c r="OW157"/>
      <c r="OX157"/>
      <c r="OY157"/>
      <c r="OZ157"/>
      <c r="PA157"/>
      <c r="PB157"/>
      <c r="PC157"/>
      <c r="PD157"/>
      <c r="PE157"/>
      <c r="PF157"/>
      <c r="PG157"/>
      <c r="PH157"/>
      <c r="PI157"/>
      <c r="PJ157"/>
      <c r="PK157"/>
      <c r="PL157"/>
      <c r="PM157"/>
      <c r="PN157"/>
      <c r="PO157"/>
      <c r="PP157"/>
      <c r="PQ157"/>
      <c r="PR157"/>
      <c r="PS157"/>
      <c r="PT157"/>
      <c r="PU157"/>
      <c r="PV157"/>
      <c r="PW157"/>
      <c r="PX157"/>
      <c r="PY157"/>
      <c r="PZ157"/>
      <c r="QA157"/>
      <c r="QB157"/>
      <c r="QC157"/>
      <c r="QD157"/>
      <c r="QE157"/>
      <c r="QF157"/>
      <c r="QG157"/>
      <c r="QH157"/>
      <c r="QI157"/>
      <c r="QJ157"/>
      <c r="QK157"/>
      <c r="QL157"/>
      <c r="QM157"/>
      <c r="QN157"/>
      <c r="QO157"/>
      <c r="QP157"/>
      <c r="QQ157"/>
      <c r="QR157"/>
      <c r="QS157"/>
      <c r="QT157"/>
      <c r="QU157"/>
      <c r="QV157"/>
      <c r="QW157"/>
      <c r="QX157"/>
      <c r="QY157"/>
      <c r="QZ157"/>
      <c r="RA157"/>
      <c r="RB157"/>
      <c r="RC157"/>
      <c r="RD157"/>
      <c r="RE157"/>
      <c r="RF157"/>
      <c r="RG157"/>
      <c r="RH157"/>
      <c r="RI157"/>
      <c r="RJ157"/>
      <c r="RK157"/>
      <c r="RL157"/>
      <c r="RM157"/>
      <c r="RN157"/>
      <c r="RO157"/>
      <c r="RP157"/>
      <c r="RQ157"/>
      <c r="RR157"/>
      <c r="RS157"/>
      <c r="RT157"/>
      <c r="RU157"/>
      <c r="RV157"/>
      <c r="RW157"/>
      <c r="RX157"/>
      <c r="RY157"/>
      <c r="RZ157"/>
      <c r="SA157"/>
      <c r="SB157"/>
      <c r="SC157"/>
      <c r="SD157"/>
      <c r="SE157"/>
      <c r="SF157"/>
      <c r="SG157"/>
      <c r="SH157"/>
      <c r="SI157"/>
      <c r="SJ157"/>
      <c r="SK157"/>
      <c r="SL157"/>
      <c r="SM157"/>
      <c r="SN157"/>
      <c r="SO157"/>
      <c r="SP157"/>
      <c r="SQ157"/>
      <c r="SR157"/>
      <c r="SS157"/>
      <c r="ST157"/>
      <c r="SU157"/>
      <c r="SV157"/>
      <c r="SW157"/>
      <c r="SX157"/>
      <c r="SY157"/>
      <c r="SZ157"/>
      <c r="TA157"/>
      <c r="TB157"/>
      <c r="TC157"/>
      <c r="TD157"/>
      <c r="TE157"/>
      <c r="TF157"/>
      <c r="TG157"/>
      <c r="TH157"/>
      <c r="TI157"/>
      <c r="TJ157"/>
      <c r="TK157"/>
      <c r="TL157"/>
      <c r="TM157"/>
      <c r="TN157"/>
      <c r="TO157"/>
      <c r="TP157"/>
      <c r="TQ157"/>
      <c r="TR157"/>
      <c r="TS157"/>
      <c r="TT157"/>
      <c r="TU157"/>
      <c r="TV157"/>
      <c r="TW157"/>
      <c r="TX157"/>
      <c r="TY157"/>
      <c r="TZ157"/>
      <c r="UA157"/>
      <c r="UB157"/>
      <c r="UC157"/>
      <c r="UD157"/>
      <c r="UE157"/>
      <c r="UF157"/>
      <c r="UG157"/>
      <c r="UH157"/>
      <c r="UI157"/>
      <c r="UJ157"/>
      <c r="UK157"/>
      <c r="UL157"/>
      <c r="UM157"/>
      <c r="UN157"/>
      <c r="UO157"/>
      <c r="UP157"/>
      <c r="UQ157"/>
      <c r="UR157"/>
      <c r="US157"/>
      <c r="UT157"/>
      <c r="UU157"/>
      <c r="UV157"/>
      <c r="UW157"/>
      <c r="UX157"/>
      <c r="UY157"/>
      <c r="UZ157"/>
      <c r="VA157"/>
      <c r="VB157"/>
      <c r="VC157"/>
      <c r="VD157"/>
      <c r="VE157"/>
      <c r="VF157"/>
      <c r="VG157"/>
      <c r="VH157"/>
      <c r="VI157"/>
      <c r="VJ157"/>
      <c r="VK157"/>
      <c r="VL157"/>
      <c r="VM157"/>
      <c r="VN157"/>
      <c r="VO157"/>
      <c r="VP157"/>
      <c r="VQ157"/>
      <c r="VR157"/>
      <c r="VS157"/>
      <c r="VT157"/>
      <c r="VU157"/>
      <c r="VV157"/>
      <c r="VW157"/>
      <c r="VX157"/>
      <c r="VY157"/>
      <c r="VZ157"/>
      <c r="WA157"/>
      <c r="WB157"/>
      <c r="WC157"/>
      <c r="WD157"/>
      <c r="WE157"/>
      <c r="WF157"/>
      <c r="WG157"/>
      <c r="WH157"/>
      <c r="WI157"/>
      <c r="WJ157"/>
      <c r="WK157"/>
      <c r="WL157"/>
      <c r="WM157"/>
      <c r="WN157"/>
      <c r="WO157"/>
      <c r="WP157"/>
      <c r="WQ157"/>
      <c r="WR157"/>
      <c r="WS157"/>
      <c r="WT157"/>
      <c r="WU157"/>
      <c r="WV157"/>
      <c r="WW157"/>
      <c r="WX157"/>
      <c r="WY157"/>
      <c r="WZ157"/>
      <c r="XA157"/>
      <c r="XB157"/>
      <c r="XC157"/>
      <c r="XD157"/>
      <c r="XE157"/>
      <c r="XF157"/>
      <c r="XG157"/>
      <c r="XH157"/>
      <c r="XI157"/>
      <c r="XJ157"/>
      <c r="XK157"/>
      <c r="XL157"/>
      <c r="XM157"/>
      <c r="XN157"/>
      <c r="XO157"/>
      <c r="XP157"/>
      <c r="XQ157"/>
      <c r="XR157"/>
      <c r="XS157"/>
      <c r="XT157"/>
      <c r="XU157"/>
      <c r="XV157"/>
      <c r="XW157"/>
      <c r="XX157"/>
      <c r="XY157"/>
      <c r="XZ157"/>
      <c r="YA157"/>
      <c r="YB157"/>
      <c r="YC157"/>
      <c r="YD157"/>
      <c r="YE157"/>
      <c r="YF157"/>
      <c r="YG157"/>
      <c r="YH157"/>
      <c r="YI157"/>
      <c r="YJ157"/>
      <c r="YK157"/>
      <c r="YL157"/>
      <c r="YM157"/>
      <c r="YN157"/>
      <c r="YO157"/>
      <c r="YP157"/>
      <c r="YQ157"/>
      <c r="YR157"/>
      <c r="YS157"/>
      <c r="YT157"/>
      <c r="YU157"/>
      <c r="YV157"/>
      <c r="YW157"/>
      <c r="YX157"/>
      <c r="YY157"/>
      <c r="YZ157"/>
      <c r="ZA157"/>
      <c r="ZB157"/>
      <c r="ZC157"/>
      <c r="ZD157"/>
      <c r="ZE157"/>
      <c r="ZF157"/>
      <c r="ZG157"/>
      <c r="ZH157"/>
      <c r="ZI157"/>
      <c r="ZJ157"/>
      <c r="ZK157"/>
      <c r="ZL157"/>
      <c r="ZM157"/>
      <c r="ZN157"/>
      <c r="ZO157"/>
      <c r="ZP157"/>
      <c r="ZQ157"/>
      <c r="ZR157"/>
      <c r="ZS157"/>
      <c r="ZT157"/>
      <c r="ZU157"/>
      <c r="ZV157"/>
      <c r="ZW157"/>
      <c r="ZX157"/>
      <c r="ZY157"/>
      <c r="ZZ157"/>
      <c r="AAA157"/>
      <c r="AAB157"/>
      <c r="AAC157"/>
      <c r="AAD157"/>
      <c r="AAE157"/>
      <c r="AAF157"/>
      <c r="AAG157"/>
      <c r="AAH157"/>
      <c r="AAI157"/>
      <c r="AAJ157"/>
      <c r="AAK157"/>
      <c r="AAL157"/>
      <c r="AAM157"/>
      <c r="AAN157"/>
      <c r="AAO157"/>
      <c r="AAP157"/>
      <c r="AAQ157"/>
      <c r="AAR157"/>
      <c r="AAS157"/>
      <c r="AAT157"/>
      <c r="AAU157"/>
      <c r="AAV157"/>
      <c r="AAW157"/>
      <c r="AAX157"/>
      <c r="AAY157"/>
      <c r="AAZ157"/>
      <c r="ABA157"/>
      <c r="ABB157"/>
      <c r="ABC157"/>
      <c r="ABD157"/>
      <c r="ABE157"/>
      <c r="ABF157"/>
      <c r="ABG157"/>
      <c r="ABH157"/>
      <c r="ABI157"/>
      <c r="ABJ157"/>
      <c r="ABK157"/>
      <c r="ABL157"/>
      <c r="ABM157"/>
      <c r="ABN157"/>
      <c r="ABO157"/>
      <c r="ABP157"/>
      <c r="ABQ157"/>
      <c r="ABR157"/>
      <c r="ABS157"/>
      <c r="ABT157"/>
      <c r="ABU157"/>
      <c r="ABV157"/>
      <c r="ABW157"/>
      <c r="ABX157"/>
      <c r="ABY157"/>
      <c r="ABZ157"/>
      <c r="ACA157"/>
      <c r="ACB157"/>
      <c r="ACC157"/>
      <c r="ACD157"/>
      <c r="ACE157"/>
      <c r="ACF157"/>
      <c r="ACG157"/>
      <c r="ACH157"/>
      <c r="ACI157"/>
      <c r="ACJ157"/>
      <c r="ACK157"/>
      <c r="ACL157"/>
      <c r="ACM157"/>
      <c r="ACN157"/>
      <c r="ACO157"/>
      <c r="ACP157"/>
      <c r="ACQ157"/>
      <c r="ACR157"/>
      <c r="ACS157"/>
      <c r="ACT157"/>
      <c r="ACU157"/>
      <c r="ACV157"/>
      <c r="ACW157"/>
      <c r="ACX157"/>
      <c r="ACY157"/>
      <c r="ACZ157"/>
      <c r="ADA157"/>
      <c r="ADB157"/>
      <c r="ADC157"/>
      <c r="ADD157"/>
      <c r="ADE157"/>
      <c r="ADF157"/>
      <c r="ADG157"/>
      <c r="ADH157"/>
      <c r="ADI157"/>
      <c r="ADJ157"/>
      <c r="ADK157"/>
      <c r="ADL157"/>
      <c r="ADM157"/>
      <c r="ADN157"/>
      <c r="ADO157"/>
      <c r="ADP157"/>
      <c r="ADQ157"/>
      <c r="ADR157"/>
      <c r="ADS157"/>
      <c r="ADT157"/>
      <c r="ADU157"/>
      <c r="ADV157"/>
      <c r="ADW157"/>
      <c r="ADX157"/>
      <c r="ADY157"/>
      <c r="ADZ157"/>
      <c r="AEA157"/>
      <c r="AEB157"/>
      <c r="AEC157"/>
      <c r="AED157"/>
      <c r="AEE157"/>
      <c r="AEF157"/>
      <c r="AEG157"/>
      <c r="AEH157"/>
      <c r="AEI157"/>
      <c r="AEJ157"/>
      <c r="AEK157"/>
      <c r="AEL157"/>
      <c r="AEM157"/>
      <c r="AEN157"/>
      <c r="AEO157"/>
      <c r="AEP157"/>
      <c r="AEQ157"/>
      <c r="AER157"/>
      <c r="AES157"/>
      <c r="AET157"/>
      <c r="AEU157"/>
      <c r="AEV157"/>
      <c r="AEW157"/>
      <c r="AEX157"/>
      <c r="AEY157"/>
      <c r="AEZ157"/>
      <c r="AFA157"/>
      <c r="AFB157"/>
      <c r="AFC157"/>
      <c r="AFD157"/>
      <c r="AFE157"/>
      <c r="AFF157"/>
      <c r="AFG157"/>
      <c r="AFH157"/>
      <c r="AFI157"/>
      <c r="AFJ157"/>
      <c r="AFK157"/>
      <c r="AFL157"/>
      <c r="AFM157"/>
      <c r="AFN157"/>
      <c r="AFO157"/>
      <c r="AFP157"/>
      <c r="AFQ157"/>
      <c r="AFR157"/>
      <c r="AFS157"/>
      <c r="AFT157"/>
      <c r="AFU157"/>
      <c r="AFV157"/>
      <c r="AFW157"/>
      <c r="AFX157"/>
      <c r="AFY157"/>
      <c r="AFZ157"/>
      <c r="AGA157"/>
      <c r="AGB157"/>
      <c r="AGC157"/>
      <c r="AGD157"/>
      <c r="AGE157"/>
      <c r="AGF157"/>
      <c r="AGG157"/>
      <c r="AGH157"/>
      <c r="AGI157"/>
      <c r="AGJ157"/>
      <c r="AGK157"/>
      <c r="AGL157"/>
      <c r="AGM157"/>
      <c r="AGN157"/>
      <c r="AGO157"/>
      <c r="AGP157"/>
      <c r="AGQ157"/>
      <c r="AGR157"/>
      <c r="AGS157"/>
      <c r="AGT157"/>
      <c r="AGU157"/>
      <c r="AGV157"/>
      <c r="AGW157"/>
      <c r="AGX157"/>
      <c r="AGY157"/>
      <c r="AGZ157"/>
      <c r="AHA157"/>
      <c r="AHB157"/>
      <c r="AHC157"/>
      <c r="AHD157"/>
      <c r="AHE157"/>
      <c r="AHF157"/>
      <c r="AHG157"/>
      <c r="AHH157"/>
      <c r="AHI157"/>
      <c r="AHJ157"/>
      <c r="AHK157"/>
      <c r="AHL157"/>
      <c r="AHM157"/>
      <c r="AHN157"/>
      <c r="AHO157"/>
      <c r="AHP157"/>
      <c r="AHQ157"/>
      <c r="AHR157"/>
      <c r="AHS157"/>
      <c r="AHT157"/>
      <c r="AHU157"/>
      <c r="AHV157"/>
      <c r="AHW157"/>
      <c r="AHX157"/>
      <c r="AHY157"/>
      <c r="AHZ157"/>
      <c r="AIA157"/>
      <c r="AIB157"/>
      <c r="AIC157"/>
      <c r="AID157"/>
      <c r="AIE157"/>
      <c r="AIF157"/>
      <c r="AIG157"/>
      <c r="AIH157"/>
      <c r="AII157"/>
      <c r="AIJ157"/>
      <c r="AIK157"/>
      <c r="AIL157"/>
      <c r="AIM157"/>
      <c r="AIN157"/>
      <c r="AIO157"/>
      <c r="AIP157"/>
      <c r="AIQ157"/>
      <c r="AIR157"/>
      <c r="AIS157"/>
      <c r="AIT157"/>
      <c r="AIU157"/>
      <c r="AIV157"/>
      <c r="AIW157"/>
      <c r="AIX157"/>
      <c r="AIY157"/>
      <c r="AIZ157"/>
      <c r="AJA157"/>
      <c r="AJB157"/>
      <c r="AJC157"/>
      <c r="AJD157"/>
      <c r="AJE157"/>
      <c r="AJF157"/>
      <c r="AJG157"/>
      <c r="AJH157"/>
      <c r="AJI157"/>
      <c r="AJJ157"/>
      <c r="AJK157"/>
      <c r="AJL157"/>
      <c r="AJM157"/>
      <c r="AJN157"/>
      <c r="AJO157"/>
      <c r="AJP157"/>
      <c r="AJQ157"/>
      <c r="AJR157"/>
      <c r="AJS157"/>
      <c r="AJT157"/>
      <c r="AJU157"/>
      <c r="AJV157"/>
      <c r="AJW157"/>
      <c r="AJX157"/>
      <c r="AJY157"/>
      <c r="AJZ157"/>
      <c r="AKA157"/>
      <c r="AKB157"/>
      <c r="AKC157"/>
      <c r="AKD157"/>
      <c r="AKE157"/>
      <c r="AKF157"/>
      <c r="AKG157"/>
      <c r="AKH157"/>
      <c r="AKI157"/>
      <c r="AKJ157"/>
      <c r="AKK157"/>
      <c r="AKL157"/>
      <c r="AKM157"/>
      <c r="AKN157"/>
      <c r="AKO157"/>
      <c r="AKP157"/>
      <c r="AKQ157"/>
      <c r="AKR157"/>
      <c r="AKS157"/>
      <c r="AKT157"/>
      <c r="AKU157"/>
      <c r="AKV157"/>
      <c r="AKW157"/>
      <c r="AKX157"/>
      <c r="AKY157"/>
      <c r="AKZ157"/>
      <c r="ALA157"/>
      <c r="ALB157"/>
      <c r="ALC157"/>
      <c r="ALD157"/>
      <c r="ALE157"/>
      <c r="ALF157"/>
      <c r="ALG157"/>
      <c r="ALH157"/>
      <c r="ALI157"/>
      <c r="ALJ157"/>
      <c r="ALK157"/>
      <c r="ALL157"/>
      <c r="ALM157"/>
      <c r="ALN157"/>
      <c r="ALO157"/>
      <c r="ALP157"/>
      <c r="ALQ157"/>
      <c r="ALR157"/>
      <c r="ALS157"/>
      <c r="ALT157"/>
      <c r="ALU157"/>
      <c r="ALV157"/>
      <c r="ALW157"/>
      <c r="ALX157"/>
      <c r="ALY157"/>
      <c r="ALZ157"/>
      <c r="AMA157"/>
      <c r="AMB157"/>
      <c r="AMC157"/>
      <c r="AMD157"/>
      <c r="AME157"/>
      <c r="AMF157"/>
      <c r="AMG157"/>
      <c r="AMH157"/>
      <c r="AMI157"/>
      <c r="AMJ157"/>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118"/>
  <sheetViews>
    <sheetView zoomScaleNormal="100" workbookViewId="0">
      <pane xSplit="1" ySplit="9" topLeftCell="B43" activePane="bottomRight" state="frozen"/>
      <selection pane="topRight" activeCell="B1" sqref="B1"/>
      <selection pane="bottomLeft" activeCell="A10" sqref="A10"/>
      <selection pane="bottomRight" activeCell="F48" sqref="F48"/>
    </sheetView>
  </sheetViews>
  <sheetFormatPr defaultRowHeight="15"/>
  <cols>
    <col min="1" max="1" width="44.42578125" style="81" customWidth="1"/>
    <col min="2" max="2" width="16.7109375" style="11" customWidth="1"/>
    <col min="3" max="5" width="30" style="11" customWidth="1"/>
    <col min="6" max="6" width="18.5703125" style="11" customWidth="1"/>
    <col min="7" max="7" width="20" style="45" customWidth="1"/>
    <col min="8" max="8" width="27.28515625" style="45" customWidth="1"/>
    <col min="9" max="9" width="24" style="45" customWidth="1"/>
    <col min="10" max="10" width="37.5703125" style="11" customWidth="1"/>
    <col min="11" max="11" width="52" style="1" customWidth="1"/>
    <col min="12" max="12" width="24.7109375" style="82" customWidth="1"/>
    <col min="13" max="13" width="28.85546875" style="1" customWidth="1"/>
    <col min="14" max="14" width="30.42578125" style="1" customWidth="1"/>
    <col min="15" max="1025" width="9.140625" style="81" customWidth="1"/>
  </cols>
  <sheetData>
    <row r="1" spans="1:14">
      <c r="A1" s="2" t="s">
        <v>23</v>
      </c>
      <c r="B1" s="12" t="s">
        <v>1</v>
      </c>
      <c r="C1" s="12" t="s">
        <v>24</v>
      </c>
      <c r="D1" s="12" t="s">
        <v>25</v>
      </c>
      <c r="E1" s="12" t="s">
        <v>26</v>
      </c>
      <c r="F1" s="12" t="s">
        <v>27</v>
      </c>
      <c r="G1" s="12" t="s">
        <v>3</v>
      </c>
      <c r="H1" s="2" t="s">
        <v>28</v>
      </c>
      <c r="I1" s="2" t="s">
        <v>29</v>
      </c>
      <c r="J1" s="2" t="s">
        <v>30</v>
      </c>
      <c r="K1" s="2" t="s">
        <v>31</v>
      </c>
      <c r="L1" s="12" t="s">
        <v>32</v>
      </c>
      <c r="M1" s="12" t="s">
        <v>33</v>
      </c>
      <c r="N1" s="12" t="s">
        <v>34</v>
      </c>
    </row>
    <row r="2" spans="1:14">
      <c r="A2" s="13" t="s">
        <v>755</v>
      </c>
      <c r="B2" s="27" t="s">
        <v>756</v>
      </c>
      <c r="C2" s="50" t="s">
        <v>37</v>
      </c>
      <c r="D2" s="50"/>
      <c r="E2" s="50"/>
      <c r="F2" s="5">
        <v>1033.23</v>
      </c>
      <c r="G2" s="18" t="s">
        <v>757</v>
      </c>
      <c r="H2" s="18"/>
      <c r="I2" s="18" t="s">
        <v>758</v>
      </c>
      <c r="J2" s="27"/>
      <c r="K2" s="83"/>
      <c r="L2" s="62" t="s">
        <v>759</v>
      </c>
      <c r="M2" s="4"/>
      <c r="N2" s="4" t="s">
        <v>86</v>
      </c>
    </row>
    <row r="3" spans="1:14" ht="48">
      <c r="A3" s="13" t="s">
        <v>760</v>
      </c>
      <c r="B3" s="18" t="s">
        <v>184</v>
      </c>
      <c r="C3" s="50" t="s">
        <v>37</v>
      </c>
      <c r="D3" s="50"/>
      <c r="E3" s="50"/>
      <c r="F3" s="50" t="s">
        <v>761</v>
      </c>
      <c r="G3" s="8" t="s">
        <v>762</v>
      </c>
      <c r="H3" s="18"/>
      <c r="I3" s="18"/>
      <c r="J3" s="27" t="s">
        <v>763</v>
      </c>
      <c r="K3" s="84"/>
      <c r="L3" s="62" t="s">
        <v>759</v>
      </c>
      <c r="M3" s="4"/>
      <c r="N3" s="4" t="s">
        <v>764</v>
      </c>
    </row>
    <row r="4" spans="1:14" ht="36">
      <c r="A4" s="13" t="s">
        <v>765</v>
      </c>
      <c r="B4" s="18" t="s">
        <v>16</v>
      </c>
      <c r="C4" s="50" t="s">
        <v>766</v>
      </c>
      <c r="D4" s="50"/>
      <c r="E4" s="50"/>
      <c r="F4" s="50">
        <v>1.2999999999999999E-2</v>
      </c>
      <c r="G4" s="18" t="s">
        <v>767</v>
      </c>
      <c r="H4" s="18" t="s">
        <v>768</v>
      </c>
      <c r="I4" s="18" t="s">
        <v>769</v>
      </c>
      <c r="J4" s="27" t="s">
        <v>770</v>
      </c>
      <c r="K4" s="84"/>
      <c r="L4" s="62" t="s">
        <v>759</v>
      </c>
      <c r="M4" s="4"/>
      <c r="N4" s="4" t="s">
        <v>86</v>
      </c>
    </row>
    <row r="5" spans="1:14">
      <c r="A5" s="13" t="s">
        <v>771</v>
      </c>
      <c r="B5" s="18" t="s">
        <v>16</v>
      </c>
      <c r="C5" s="50" t="s">
        <v>766</v>
      </c>
      <c r="D5" s="50"/>
      <c r="E5" s="50"/>
      <c r="F5" s="50">
        <v>2</v>
      </c>
      <c r="G5" s="18" t="s">
        <v>767</v>
      </c>
      <c r="H5" s="18" t="s">
        <v>772</v>
      </c>
      <c r="I5" s="18" t="s">
        <v>773</v>
      </c>
      <c r="J5" s="27"/>
      <c r="K5" s="84"/>
      <c r="L5" s="62" t="s">
        <v>759</v>
      </c>
      <c r="M5" s="4"/>
      <c r="N5" s="4" t="s">
        <v>86</v>
      </c>
    </row>
    <row r="6" spans="1:14">
      <c r="A6" s="13" t="s">
        <v>774</v>
      </c>
      <c r="B6" s="18" t="s">
        <v>775</v>
      </c>
      <c r="C6" s="50" t="s">
        <v>37</v>
      </c>
      <c r="D6" s="50"/>
      <c r="E6" s="50"/>
      <c r="F6" s="85">
        <v>0.2</v>
      </c>
      <c r="G6" s="18" t="s">
        <v>767</v>
      </c>
      <c r="H6" s="18" t="s">
        <v>776</v>
      </c>
      <c r="I6" s="18"/>
      <c r="J6" s="27"/>
      <c r="K6" s="83"/>
      <c r="L6" s="62" t="s">
        <v>759</v>
      </c>
      <c r="M6" s="4"/>
      <c r="N6" s="4" t="s">
        <v>86</v>
      </c>
    </row>
    <row r="7" spans="1:14">
      <c r="A7" s="47" t="s">
        <v>777</v>
      </c>
      <c r="B7" s="18" t="s">
        <v>778</v>
      </c>
      <c r="C7" s="50"/>
      <c r="D7" s="50"/>
      <c r="E7" s="50"/>
      <c r="F7" s="50"/>
      <c r="G7" s="18"/>
      <c r="H7" s="18"/>
      <c r="I7" s="18"/>
      <c r="J7" s="27"/>
      <c r="K7" s="83"/>
      <c r="L7" s="62" t="s">
        <v>759</v>
      </c>
      <c r="M7" s="4"/>
      <c r="N7" s="4" t="s">
        <v>86</v>
      </c>
    </row>
    <row r="8" spans="1:14">
      <c r="A8" s="47" t="s">
        <v>779</v>
      </c>
      <c r="B8" s="18"/>
      <c r="C8" s="21"/>
      <c r="D8" s="21"/>
      <c r="E8" s="21"/>
      <c r="F8" s="50"/>
      <c r="G8" s="18"/>
      <c r="H8" s="18"/>
      <c r="I8" s="18"/>
      <c r="J8" s="27"/>
      <c r="K8" s="84"/>
      <c r="L8" s="62" t="s">
        <v>759</v>
      </c>
      <c r="M8" s="4"/>
      <c r="N8" s="4" t="s">
        <v>764</v>
      </c>
    </row>
    <row r="9" spans="1:14">
      <c r="A9" s="13" t="s">
        <v>780</v>
      </c>
      <c r="B9" s="18" t="s">
        <v>184</v>
      </c>
      <c r="C9" s="21" t="s">
        <v>37</v>
      </c>
      <c r="D9" s="21"/>
      <c r="E9" s="21"/>
      <c r="F9" s="50" t="s">
        <v>781</v>
      </c>
      <c r="G9" s="18" t="s">
        <v>767</v>
      </c>
      <c r="H9" s="18" t="s">
        <v>782</v>
      </c>
      <c r="I9" s="18"/>
      <c r="J9" s="27"/>
      <c r="K9" s="84"/>
      <c r="L9" s="62" t="s">
        <v>759</v>
      </c>
      <c r="M9" s="4"/>
      <c r="N9" s="4" t="s">
        <v>86</v>
      </c>
    </row>
    <row r="10" spans="1:14">
      <c r="A10" s="47" t="s">
        <v>783</v>
      </c>
      <c r="B10" s="18"/>
      <c r="C10" s="50"/>
      <c r="D10" s="50"/>
      <c r="E10" s="50"/>
      <c r="F10" s="50"/>
      <c r="G10" s="18"/>
      <c r="H10" s="18"/>
      <c r="I10" s="18"/>
      <c r="J10" s="27"/>
      <c r="K10" s="84"/>
      <c r="L10" s="62" t="s">
        <v>759</v>
      </c>
      <c r="M10" s="4"/>
      <c r="N10" s="4" t="s">
        <v>86</v>
      </c>
    </row>
    <row r="11" spans="1:14">
      <c r="A11" s="47" t="s">
        <v>784</v>
      </c>
      <c r="B11" s="18"/>
      <c r="C11" s="50"/>
      <c r="D11" s="50"/>
      <c r="E11" s="50"/>
      <c r="F11" s="50"/>
      <c r="G11" s="18"/>
      <c r="H11" s="18"/>
      <c r="I11" s="18"/>
      <c r="J11" s="27"/>
      <c r="K11" s="84"/>
      <c r="L11" s="62" t="s">
        <v>759</v>
      </c>
      <c r="M11" s="4"/>
      <c r="N11" s="4" t="s">
        <v>86</v>
      </c>
    </row>
    <row r="12" spans="1:14" ht="15.75" customHeight="1">
      <c r="A12" s="13" t="s">
        <v>785</v>
      </c>
      <c r="B12" s="19" t="s">
        <v>786</v>
      </c>
      <c r="C12" s="21" t="s">
        <v>357</v>
      </c>
      <c r="D12" s="21"/>
      <c r="E12" s="21"/>
      <c r="F12" s="86">
        <v>0.44</v>
      </c>
      <c r="G12" s="18" t="s">
        <v>787</v>
      </c>
      <c r="H12" s="8" t="s">
        <v>788</v>
      </c>
      <c r="I12" s="18"/>
      <c r="J12" s="27"/>
      <c r="K12" s="83"/>
      <c r="L12" s="62" t="s">
        <v>759</v>
      </c>
      <c r="M12" s="4"/>
      <c r="N12" s="4" t="s">
        <v>86</v>
      </c>
    </row>
    <row r="13" spans="1:14">
      <c r="A13" s="13" t="s">
        <v>789</v>
      </c>
      <c r="B13" s="18" t="s">
        <v>790</v>
      </c>
      <c r="C13" s="50" t="s">
        <v>37</v>
      </c>
      <c r="D13" s="50"/>
      <c r="E13" s="50"/>
      <c r="F13" s="50" t="s">
        <v>791</v>
      </c>
      <c r="G13" s="18" t="s">
        <v>757</v>
      </c>
      <c r="H13" s="18" t="s">
        <v>792</v>
      </c>
      <c r="I13" s="18"/>
      <c r="J13" s="27"/>
      <c r="K13" s="87"/>
      <c r="L13" s="62" t="s">
        <v>759</v>
      </c>
      <c r="M13" s="4"/>
      <c r="N13" s="4" t="s">
        <v>86</v>
      </c>
    </row>
    <row r="14" spans="1:14">
      <c r="A14" s="13" t="s">
        <v>793</v>
      </c>
      <c r="B14" s="18" t="s">
        <v>16</v>
      </c>
      <c r="C14" s="50" t="s">
        <v>766</v>
      </c>
      <c r="D14" s="50"/>
      <c r="E14" s="50"/>
      <c r="F14" s="50">
        <v>7</v>
      </c>
      <c r="G14" s="18" t="s">
        <v>767</v>
      </c>
      <c r="H14" s="8" t="s">
        <v>794</v>
      </c>
      <c r="I14" s="18"/>
      <c r="J14" s="27"/>
      <c r="K14" s="83"/>
      <c r="L14" s="62" t="s">
        <v>759</v>
      </c>
      <c r="M14" s="4"/>
      <c r="N14" s="4" t="s">
        <v>764</v>
      </c>
    </row>
    <row r="15" spans="1:14">
      <c r="A15" s="13" t="s">
        <v>795</v>
      </c>
      <c r="B15" s="18"/>
      <c r="C15" s="50" t="s">
        <v>37</v>
      </c>
      <c r="D15" s="50"/>
      <c r="E15" s="50"/>
      <c r="F15" s="50">
        <v>0.21</v>
      </c>
      <c r="G15" s="18" t="s">
        <v>14</v>
      </c>
      <c r="H15" s="18"/>
      <c r="I15" s="18"/>
      <c r="J15" s="27"/>
      <c r="K15" s="87"/>
      <c r="L15" s="62" t="s">
        <v>759</v>
      </c>
      <c r="M15" s="4"/>
      <c r="N15" s="4" t="s">
        <v>86</v>
      </c>
    </row>
    <row r="16" spans="1:14">
      <c r="A16" s="13" t="s">
        <v>796</v>
      </c>
      <c r="B16" s="18" t="s">
        <v>184</v>
      </c>
      <c r="C16" s="50" t="s">
        <v>37</v>
      </c>
      <c r="D16" s="50"/>
      <c r="E16" s="50"/>
      <c r="F16" s="50">
        <v>452</v>
      </c>
      <c r="G16" s="8" t="s">
        <v>14</v>
      </c>
      <c r="H16" s="18" t="s">
        <v>797</v>
      </c>
      <c r="I16" s="18" t="s">
        <v>798</v>
      </c>
      <c r="J16" s="27"/>
      <c r="K16" s="84"/>
      <c r="L16" s="62" t="s">
        <v>759</v>
      </c>
      <c r="M16" s="4"/>
      <c r="N16" s="4" t="s">
        <v>86</v>
      </c>
    </row>
    <row r="17" spans="1:14">
      <c r="A17" s="47" t="s">
        <v>799</v>
      </c>
      <c r="B17" s="18" t="s">
        <v>800</v>
      </c>
      <c r="C17" s="50"/>
      <c r="D17" s="50"/>
      <c r="E17" s="50"/>
      <c r="F17" s="50"/>
      <c r="G17" s="18"/>
      <c r="H17" s="18"/>
      <c r="I17" s="18"/>
      <c r="J17" s="27"/>
      <c r="K17" s="83"/>
      <c r="L17" s="62" t="s">
        <v>759</v>
      </c>
      <c r="M17" s="4"/>
      <c r="N17" s="4" t="s">
        <v>86</v>
      </c>
    </row>
    <row r="18" spans="1:14">
      <c r="A18" s="47" t="s">
        <v>801</v>
      </c>
      <c r="B18" s="18" t="s">
        <v>778</v>
      </c>
      <c r="C18" s="50"/>
      <c r="D18" s="50"/>
      <c r="E18" s="50"/>
      <c r="F18" s="50"/>
      <c r="G18" s="18"/>
      <c r="H18" s="18"/>
      <c r="I18" s="18"/>
      <c r="J18" s="27"/>
      <c r="K18" s="83"/>
      <c r="L18" s="62" t="s">
        <v>759</v>
      </c>
      <c r="M18" s="4"/>
      <c r="N18" s="4" t="s">
        <v>86</v>
      </c>
    </row>
    <row r="19" spans="1:14">
      <c r="A19" s="13" t="s">
        <v>802</v>
      </c>
      <c r="B19" s="18"/>
      <c r="C19" s="50" t="s">
        <v>37</v>
      </c>
      <c r="D19" s="50"/>
      <c r="E19" s="50"/>
      <c r="F19" s="50" t="s">
        <v>803</v>
      </c>
      <c r="G19" s="18" t="s">
        <v>767</v>
      </c>
      <c r="H19" s="18" t="s">
        <v>804</v>
      </c>
      <c r="I19" s="18"/>
      <c r="J19" s="27" t="s">
        <v>805</v>
      </c>
      <c r="K19" s="87"/>
      <c r="L19" s="62" t="s">
        <v>759</v>
      </c>
      <c r="M19" s="4"/>
      <c r="N19" s="4" t="s">
        <v>86</v>
      </c>
    </row>
    <row r="20" spans="1:14">
      <c r="A20" s="13" t="s">
        <v>806</v>
      </c>
      <c r="B20" s="19" t="s">
        <v>786</v>
      </c>
      <c r="C20" s="21" t="s">
        <v>357</v>
      </c>
      <c r="D20" s="21"/>
      <c r="E20" s="21"/>
      <c r="F20" s="88">
        <v>0.4</v>
      </c>
      <c r="G20" s="18" t="s">
        <v>787</v>
      </c>
      <c r="H20" s="8" t="s">
        <v>788</v>
      </c>
      <c r="I20" s="18"/>
      <c r="J20" s="27"/>
      <c r="K20" s="83"/>
      <c r="L20" s="62" t="s">
        <v>759</v>
      </c>
      <c r="M20" s="4"/>
      <c r="N20" s="4" t="s">
        <v>86</v>
      </c>
    </row>
    <row r="21" spans="1:14">
      <c r="A21" s="13" t="s">
        <v>807</v>
      </c>
      <c r="B21" s="18" t="s">
        <v>790</v>
      </c>
      <c r="C21" s="50" t="s">
        <v>37</v>
      </c>
      <c r="D21" s="50"/>
      <c r="E21" s="50"/>
      <c r="F21" s="50" t="s">
        <v>791</v>
      </c>
      <c r="G21" s="18" t="s">
        <v>757</v>
      </c>
      <c r="H21" s="18" t="s">
        <v>792</v>
      </c>
      <c r="I21" s="18"/>
      <c r="J21" s="27"/>
      <c r="K21" s="87"/>
      <c r="L21" s="62" t="s">
        <v>759</v>
      </c>
      <c r="M21" s="4"/>
      <c r="N21" s="4" t="s">
        <v>86</v>
      </c>
    </row>
    <row r="22" spans="1:14">
      <c r="A22" s="13" t="s">
        <v>808</v>
      </c>
      <c r="B22" s="18" t="s">
        <v>16</v>
      </c>
      <c r="C22" s="50" t="s">
        <v>766</v>
      </c>
      <c r="D22" s="50"/>
      <c r="E22" s="50"/>
      <c r="F22" s="50">
        <v>7</v>
      </c>
      <c r="G22" s="18" t="s">
        <v>767</v>
      </c>
      <c r="H22" s="8" t="s">
        <v>794</v>
      </c>
      <c r="I22" s="18"/>
      <c r="J22" s="27"/>
      <c r="K22" s="83"/>
      <c r="L22" s="62" t="s">
        <v>759</v>
      </c>
      <c r="M22" s="4"/>
      <c r="N22" s="4" t="s">
        <v>764</v>
      </c>
    </row>
    <row r="23" spans="1:14">
      <c r="A23" s="13" t="s">
        <v>809</v>
      </c>
      <c r="B23" s="19" t="s">
        <v>756</v>
      </c>
      <c r="C23" s="21" t="s">
        <v>354</v>
      </c>
      <c r="D23" s="21"/>
      <c r="E23" s="21"/>
      <c r="F23" s="89">
        <v>-8</v>
      </c>
      <c r="G23" s="18" t="s">
        <v>767</v>
      </c>
      <c r="H23" s="8" t="s">
        <v>810</v>
      </c>
      <c r="I23" s="18"/>
      <c r="J23" s="27"/>
      <c r="K23" s="83"/>
      <c r="L23" s="62" t="s">
        <v>759</v>
      </c>
      <c r="M23" s="4"/>
      <c r="N23" s="4" t="s">
        <v>86</v>
      </c>
    </row>
    <row r="24" spans="1:14">
      <c r="A24" s="13" t="s">
        <v>809</v>
      </c>
      <c r="B24" s="19" t="s">
        <v>756</v>
      </c>
      <c r="C24" s="21" t="s">
        <v>357</v>
      </c>
      <c r="D24" s="21"/>
      <c r="E24" s="21"/>
      <c r="F24" s="89">
        <v>-5</v>
      </c>
      <c r="G24" s="18" t="s">
        <v>767</v>
      </c>
      <c r="H24" s="8" t="s">
        <v>810</v>
      </c>
      <c r="I24" s="18"/>
      <c r="J24" s="27"/>
      <c r="K24" s="83"/>
      <c r="L24" s="62" t="s">
        <v>759</v>
      </c>
      <c r="M24" s="4"/>
      <c r="N24" s="4" t="s">
        <v>86</v>
      </c>
    </row>
    <row r="25" spans="1:14">
      <c r="A25" s="13" t="s">
        <v>811</v>
      </c>
      <c r="B25" s="19" t="s">
        <v>756</v>
      </c>
      <c r="C25" s="21" t="s">
        <v>357</v>
      </c>
      <c r="D25" s="21"/>
      <c r="E25" s="21"/>
      <c r="F25" s="90">
        <v>5.4</v>
      </c>
      <c r="G25" s="18" t="s">
        <v>14</v>
      </c>
      <c r="H25" s="8"/>
      <c r="I25" s="18"/>
      <c r="J25" s="27" t="s">
        <v>812</v>
      </c>
      <c r="K25" s="83"/>
      <c r="L25" s="62" t="s">
        <v>759</v>
      </c>
      <c r="M25" s="4"/>
      <c r="N25" s="4" t="s">
        <v>86</v>
      </c>
    </row>
    <row r="26" spans="1:14">
      <c r="A26" s="13" t="s">
        <v>811</v>
      </c>
      <c r="B26" s="19" t="s">
        <v>756</v>
      </c>
      <c r="C26" s="21" t="s">
        <v>354</v>
      </c>
      <c r="D26" s="21"/>
      <c r="E26" s="21"/>
      <c r="F26" s="90">
        <v>0</v>
      </c>
      <c r="G26" s="18" t="s">
        <v>14</v>
      </c>
      <c r="H26" s="8"/>
      <c r="I26" s="18"/>
      <c r="J26" s="27"/>
      <c r="K26" s="83"/>
      <c r="L26" s="62" t="s">
        <v>759</v>
      </c>
      <c r="M26" s="4"/>
      <c r="N26" s="4" t="s">
        <v>86</v>
      </c>
    </row>
    <row r="27" spans="1:14">
      <c r="A27" s="13" t="s">
        <v>813</v>
      </c>
      <c r="B27" s="19" t="s">
        <v>756</v>
      </c>
      <c r="C27" s="21" t="s">
        <v>354</v>
      </c>
      <c r="D27" s="21"/>
      <c r="E27" s="21"/>
      <c r="F27" s="90">
        <v>0</v>
      </c>
      <c r="G27" s="18" t="s">
        <v>14</v>
      </c>
      <c r="H27" s="8"/>
      <c r="I27" s="18"/>
      <c r="J27" s="27"/>
      <c r="K27" s="83"/>
      <c r="L27" s="62" t="s">
        <v>759</v>
      </c>
      <c r="M27" s="4"/>
      <c r="N27" s="4" t="s">
        <v>86</v>
      </c>
    </row>
    <row r="28" spans="1:14">
      <c r="A28" s="13" t="s">
        <v>814</v>
      </c>
      <c r="B28" s="18" t="s">
        <v>775</v>
      </c>
      <c r="C28" s="50" t="s">
        <v>37</v>
      </c>
      <c r="D28" s="50"/>
      <c r="E28" s="50"/>
      <c r="F28" s="85">
        <v>0.2</v>
      </c>
      <c r="G28" s="18" t="s">
        <v>767</v>
      </c>
      <c r="H28" s="18" t="s">
        <v>776</v>
      </c>
      <c r="I28" s="18"/>
      <c r="J28" s="27"/>
      <c r="K28" s="83"/>
      <c r="L28" s="62" t="s">
        <v>759</v>
      </c>
      <c r="M28" s="4"/>
      <c r="N28" s="4" t="s">
        <v>86</v>
      </c>
    </row>
    <row r="29" spans="1:14" ht="60">
      <c r="A29" s="13" t="s">
        <v>815</v>
      </c>
      <c r="B29" s="27" t="s">
        <v>756</v>
      </c>
      <c r="C29" s="50" t="s">
        <v>37</v>
      </c>
      <c r="D29" s="50"/>
      <c r="E29" s="50"/>
      <c r="F29" s="5">
        <v>-1</v>
      </c>
      <c r="G29" s="18" t="s">
        <v>767</v>
      </c>
      <c r="H29" s="18" t="s">
        <v>816</v>
      </c>
      <c r="I29" s="18"/>
      <c r="J29" s="27" t="s">
        <v>817</v>
      </c>
      <c r="K29" s="83"/>
      <c r="L29" s="62" t="s">
        <v>759</v>
      </c>
      <c r="M29" s="4"/>
      <c r="N29" s="4" t="s">
        <v>86</v>
      </c>
    </row>
    <row r="30" spans="1:14">
      <c r="A30" s="13" t="s">
        <v>818</v>
      </c>
      <c r="B30" s="27" t="s">
        <v>756</v>
      </c>
      <c r="C30" s="50" t="s">
        <v>37</v>
      </c>
      <c r="D30" s="50"/>
      <c r="E30" s="50"/>
      <c r="F30" s="5">
        <v>0</v>
      </c>
      <c r="G30" s="18" t="s">
        <v>757</v>
      </c>
      <c r="H30" s="18"/>
      <c r="I30" s="18"/>
      <c r="J30" s="27"/>
      <c r="K30" s="83"/>
      <c r="L30" s="62" t="s">
        <v>759</v>
      </c>
      <c r="M30" s="4"/>
      <c r="N30" s="4" t="s">
        <v>86</v>
      </c>
    </row>
    <row r="31" spans="1:14">
      <c r="A31" s="13" t="s">
        <v>819</v>
      </c>
      <c r="B31" s="27"/>
      <c r="C31" s="50" t="s">
        <v>37</v>
      </c>
      <c r="D31" s="50"/>
      <c r="E31" s="50"/>
      <c r="F31" s="5">
        <v>0</v>
      </c>
      <c r="G31" s="18" t="s">
        <v>757</v>
      </c>
      <c r="H31" s="18"/>
      <c r="I31" s="18" t="s">
        <v>820</v>
      </c>
      <c r="J31" s="27"/>
      <c r="K31" s="83"/>
      <c r="L31" s="62" t="s">
        <v>759</v>
      </c>
      <c r="M31" s="4"/>
      <c r="N31" s="4" t="s">
        <v>86</v>
      </c>
    </row>
    <row r="32" spans="1:14">
      <c r="A32" s="13" t="s">
        <v>821</v>
      </c>
      <c r="B32" s="27" t="s">
        <v>184</v>
      </c>
      <c r="C32" s="50" t="s">
        <v>37</v>
      </c>
      <c r="D32" s="50"/>
      <c r="E32" s="50"/>
      <c r="F32" s="5">
        <v>0</v>
      </c>
      <c r="G32" s="18" t="s">
        <v>757</v>
      </c>
      <c r="H32" s="18"/>
      <c r="I32" s="18" t="s">
        <v>822</v>
      </c>
      <c r="J32" s="27"/>
      <c r="K32" s="83"/>
      <c r="L32" s="62" t="s">
        <v>759</v>
      </c>
      <c r="M32" s="4"/>
      <c r="N32" s="4" t="s">
        <v>86</v>
      </c>
    </row>
    <row r="33" spans="1:1024">
      <c r="A33" s="47" t="s">
        <v>823</v>
      </c>
      <c r="B33" s="18" t="s">
        <v>800</v>
      </c>
      <c r="C33" s="50"/>
      <c r="D33" s="50"/>
      <c r="E33" s="50"/>
      <c r="F33" s="50"/>
      <c r="G33" s="18"/>
      <c r="H33" s="18"/>
      <c r="I33" s="18"/>
      <c r="J33" s="27"/>
      <c r="K33" s="83"/>
      <c r="L33" s="62" t="s">
        <v>759</v>
      </c>
      <c r="M33" s="4"/>
      <c r="N33" s="4" t="s">
        <v>86</v>
      </c>
    </row>
    <row r="34" spans="1:1024">
      <c r="A34" s="47" t="s">
        <v>824</v>
      </c>
      <c r="B34" s="18" t="s">
        <v>778</v>
      </c>
      <c r="C34" s="50"/>
      <c r="D34" s="50"/>
      <c r="E34" s="50"/>
      <c r="F34" s="50"/>
      <c r="G34" s="18"/>
      <c r="H34" s="18"/>
      <c r="I34" s="18"/>
      <c r="J34" s="27"/>
      <c r="K34" s="83"/>
      <c r="L34" s="62" t="s">
        <v>759</v>
      </c>
      <c r="M34" s="4"/>
      <c r="N34" s="4" t="s">
        <v>86</v>
      </c>
    </row>
    <row r="35" spans="1:1024" ht="24">
      <c r="A35" s="13" t="s">
        <v>825</v>
      </c>
      <c r="B35" s="27" t="s">
        <v>756</v>
      </c>
      <c r="C35" s="50" t="s">
        <v>37</v>
      </c>
      <c r="D35" s="50"/>
      <c r="E35" s="50"/>
      <c r="F35" s="5">
        <v>1</v>
      </c>
      <c r="G35" s="18" t="s">
        <v>767</v>
      </c>
      <c r="H35" s="18"/>
      <c r="I35" s="18"/>
      <c r="J35" s="27" t="s">
        <v>826</v>
      </c>
      <c r="K35" s="83"/>
      <c r="L35" s="62" t="s">
        <v>759</v>
      </c>
      <c r="M35" s="4"/>
      <c r="N35" s="4" t="s">
        <v>86</v>
      </c>
    </row>
    <row r="36" spans="1:1024" ht="15.75" customHeight="1">
      <c r="A36" s="13" t="s">
        <v>827</v>
      </c>
      <c r="B36" s="27" t="s">
        <v>16</v>
      </c>
      <c r="C36" s="50" t="s">
        <v>766</v>
      </c>
      <c r="D36" s="50"/>
      <c r="E36" s="50"/>
      <c r="F36" s="4">
        <v>2</v>
      </c>
      <c r="G36" s="18" t="s">
        <v>767</v>
      </c>
      <c r="H36" s="8" t="s">
        <v>794</v>
      </c>
      <c r="I36" s="18"/>
      <c r="J36" s="27"/>
      <c r="K36" s="83"/>
      <c r="L36" s="62" t="s">
        <v>759</v>
      </c>
      <c r="M36" s="4"/>
      <c r="N36" s="4" t="s">
        <v>86</v>
      </c>
    </row>
    <row r="37" spans="1:1024" ht="120">
      <c r="A37" s="13" t="s">
        <v>828</v>
      </c>
      <c r="B37" s="27" t="s">
        <v>756</v>
      </c>
      <c r="C37" s="50" t="s">
        <v>37</v>
      </c>
      <c r="D37" s="50"/>
      <c r="E37" s="50"/>
      <c r="F37" s="5">
        <v>0</v>
      </c>
      <c r="G37" s="18" t="s">
        <v>767</v>
      </c>
      <c r="H37" s="18"/>
      <c r="I37" s="18"/>
      <c r="J37" s="27" t="s">
        <v>829</v>
      </c>
      <c r="K37" s="83"/>
      <c r="L37" s="62" t="s">
        <v>759</v>
      </c>
      <c r="M37" s="4"/>
      <c r="N37" s="4" t="s">
        <v>86</v>
      </c>
    </row>
    <row r="38" spans="1:1024" ht="96">
      <c r="A38" s="13" t="s">
        <v>830</v>
      </c>
      <c r="B38" s="18" t="s">
        <v>775</v>
      </c>
      <c r="C38" s="50" t="s">
        <v>37</v>
      </c>
      <c r="D38" s="50"/>
      <c r="E38" s="50"/>
      <c r="F38" s="18" t="s">
        <v>831</v>
      </c>
      <c r="G38" s="18" t="s">
        <v>767</v>
      </c>
      <c r="H38" s="18" t="s">
        <v>832</v>
      </c>
      <c r="I38" s="18"/>
      <c r="J38" s="27" t="s">
        <v>833</v>
      </c>
      <c r="K38" s="87"/>
      <c r="L38" s="62" t="s">
        <v>759</v>
      </c>
      <c r="M38" s="4"/>
      <c r="N38" s="4" t="s">
        <v>86</v>
      </c>
    </row>
    <row r="39" spans="1:1024">
      <c r="A39" s="13" t="s">
        <v>834</v>
      </c>
      <c r="B39" s="18" t="s">
        <v>835</v>
      </c>
      <c r="C39" s="50" t="s">
        <v>37</v>
      </c>
      <c r="D39" s="50"/>
      <c r="E39" s="50"/>
      <c r="F39" s="18" t="s">
        <v>836</v>
      </c>
      <c r="G39" s="18" t="s">
        <v>767</v>
      </c>
      <c r="H39" s="18" t="s">
        <v>832</v>
      </c>
      <c r="I39" s="18"/>
      <c r="J39" s="27" t="s">
        <v>837</v>
      </c>
      <c r="K39" s="87"/>
      <c r="L39" s="62" t="s">
        <v>759</v>
      </c>
      <c r="M39" s="4"/>
      <c r="N39" s="4" t="s">
        <v>86</v>
      </c>
    </row>
    <row r="40" spans="1:1024" ht="24">
      <c r="A40" s="13" t="s">
        <v>838</v>
      </c>
      <c r="B40" s="19" t="s">
        <v>839</v>
      </c>
      <c r="C40" s="50" t="s">
        <v>766</v>
      </c>
      <c r="D40" s="50"/>
      <c r="E40" s="50"/>
      <c r="F40" s="18">
        <v>3.5</v>
      </c>
      <c r="G40" s="18" t="s">
        <v>767</v>
      </c>
      <c r="H40" s="8" t="s">
        <v>794</v>
      </c>
      <c r="I40" s="18"/>
      <c r="J40" s="27" t="s">
        <v>840</v>
      </c>
      <c r="K40" s="55"/>
      <c r="L40" s="62" t="s">
        <v>759</v>
      </c>
      <c r="M40" s="4"/>
      <c r="N40" s="4" t="s">
        <v>86</v>
      </c>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c r="A41" s="47" t="s">
        <v>841</v>
      </c>
      <c r="B41" s="18" t="s">
        <v>778</v>
      </c>
      <c r="C41" s="50"/>
      <c r="D41" s="50"/>
      <c r="E41" s="50"/>
      <c r="F41" s="50"/>
      <c r="G41" s="18"/>
      <c r="H41" s="18"/>
      <c r="I41" s="18"/>
      <c r="J41" s="27"/>
      <c r="K41" s="83"/>
      <c r="L41" s="62" t="s">
        <v>759</v>
      </c>
      <c r="M41" s="4"/>
      <c r="N41" s="4" t="s">
        <v>86</v>
      </c>
    </row>
    <row r="42" spans="1:1024">
      <c r="A42" s="47" t="s">
        <v>842</v>
      </c>
      <c r="B42" s="18" t="s">
        <v>778</v>
      </c>
      <c r="C42" s="50"/>
      <c r="D42" s="50"/>
      <c r="E42" s="50"/>
      <c r="F42" s="50"/>
      <c r="G42" s="18"/>
      <c r="H42" s="18"/>
      <c r="I42" s="18"/>
      <c r="J42" s="27"/>
      <c r="K42" s="83"/>
      <c r="L42" s="62" t="s">
        <v>759</v>
      </c>
      <c r="M42" s="4"/>
      <c r="N42" s="4" t="s">
        <v>86</v>
      </c>
    </row>
    <row r="43" spans="1:1024" ht="36">
      <c r="A43" s="13" t="s">
        <v>843</v>
      </c>
      <c r="B43" s="19" t="s">
        <v>275</v>
      </c>
      <c r="C43" s="50" t="s">
        <v>37</v>
      </c>
      <c r="D43" s="50"/>
      <c r="E43" s="50"/>
      <c r="F43" s="19" t="s">
        <v>844</v>
      </c>
      <c r="G43" s="91" t="s">
        <v>845</v>
      </c>
      <c r="H43" s="8" t="s">
        <v>846</v>
      </c>
      <c r="I43" s="18"/>
      <c r="J43" s="27"/>
      <c r="K43" s="92"/>
      <c r="L43" s="62" t="s">
        <v>759</v>
      </c>
      <c r="M43" s="4"/>
      <c r="N43" s="4" t="s">
        <v>86</v>
      </c>
    </row>
    <row r="44" spans="1:1024">
      <c r="A44" s="47" t="s">
        <v>847</v>
      </c>
      <c r="B44" s="18"/>
      <c r="C44" s="50" t="s">
        <v>37</v>
      </c>
      <c r="D44" s="50"/>
      <c r="E44" s="50"/>
      <c r="F44" s="50">
        <v>0</v>
      </c>
      <c r="G44" s="18" t="s">
        <v>848</v>
      </c>
      <c r="H44" s="18"/>
      <c r="I44" s="18"/>
      <c r="J44" s="27"/>
      <c r="K44" s="83"/>
      <c r="L44" s="62" t="s">
        <v>759</v>
      </c>
      <c r="M44" s="4"/>
      <c r="N44" s="4" t="s">
        <v>86</v>
      </c>
    </row>
    <row r="45" spans="1:1024">
      <c r="A45" s="47" t="s">
        <v>849</v>
      </c>
      <c r="B45" s="16"/>
      <c r="C45" s="50"/>
      <c r="D45" s="50"/>
      <c r="E45" s="50"/>
      <c r="F45" s="50"/>
      <c r="G45" s="50"/>
      <c r="H45" s="50"/>
      <c r="I45" s="50"/>
      <c r="J45" s="50"/>
      <c r="K45" s="50"/>
      <c r="L45" s="62" t="s">
        <v>759</v>
      </c>
      <c r="M45" s="4"/>
      <c r="N45" s="4" t="s">
        <v>86</v>
      </c>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c r="A46" s="13" t="s">
        <v>850</v>
      </c>
      <c r="B46" s="16"/>
      <c r="C46" s="50" t="s">
        <v>37</v>
      </c>
      <c r="D46" s="50"/>
      <c r="E46" s="50"/>
      <c r="F46" s="50">
        <v>4.62</v>
      </c>
      <c r="G46" s="50" t="s">
        <v>14</v>
      </c>
      <c r="H46" s="50"/>
      <c r="I46" s="50" t="s">
        <v>851</v>
      </c>
      <c r="J46" s="50"/>
      <c r="K46" s="50"/>
      <c r="L46" s="62" t="s">
        <v>759</v>
      </c>
      <c r="M46" s="4"/>
      <c r="N46" s="4" t="s">
        <v>86</v>
      </c>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24">
      <c r="A47" s="13" t="s">
        <v>852</v>
      </c>
      <c r="B47" s="18"/>
      <c r="C47" s="50" t="s">
        <v>37</v>
      </c>
      <c r="D47" s="50"/>
      <c r="E47" s="50"/>
      <c r="F47" s="18">
        <v>0.23</v>
      </c>
      <c r="G47" s="18" t="s">
        <v>767</v>
      </c>
      <c r="H47" s="8" t="s">
        <v>794</v>
      </c>
      <c r="I47" s="18"/>
      <c r="J47" s="27" t="s">
        <v>853</v>
      </c>
      <c r="K47" s="84"/>
      <c r="L47" s="62" t="s">
        <v>759</v>
      </c>
      <c r="M47" s="4"/>
      <c r="N47" s="4" t="s">
        <v>86</v>
      </c>
    </row>
    <row r="48" spans="1:1024">
      <c r="A48" s="13" t="s">
        <v>854</v>
      </c>
      <c r="B48" s="18" t="s">
        <v>16</v>
      </c>
      <c r="C48" s="50" t="s">
        <v>766</v>
      </c>
      <c r="D48" s="50"/>
      <c r="E48" s="50"/>
      <c r="F48" s="50">
        <v>7</v>
      </c>
      <c r="G48" s="18" t="s">
        <v>767</v>
      </c>
      <c r="H48" s="8" t="s">
        <v>794</v>
      </c>
      <c r="I48" s="18"/>
      <c r="J48" s="27"/>
      <c r="K48" s="83"/>
      <c r="L48" s="62" t="s">
        <v>759</v>
      </c>
      <c r="M48" s="4"/>
      <c r="N48" s="4" t="s">
        <v>764</v>
      </c>
    </row>
    <row r="49" spans="1:1024" ht="24">
      <c r="A49" s="13" t="s">
        <v>855</v>
      </c>
      <c r="B49" s="18" t="s">
        <v>856</v>
      </c>
      <c r="C49" s="50" t="s">
        <v>766</v>
      </c>
      <c r="D49" s="50"/>
      <c r="E49" s="50"/>
      <c r="F49" s="50">
        <v>0.08</v>
      </c>
      <c r="G49" s="18" t="s">
        <v>767</v>
      </c>
      <c r="H49" s="8" t="s">
        <v>794</v>
      </c>
      <c r="I49" s="18"/>
      <c r="J49" s="27" t="s">
        <v>857</v>
      </c>
      <c r="K49" s="83"/>
      <c r="L49" s="62" t="s">
        <v>759</v>
      </c>
      <c r="M49" s="4"/>
      <c r="N49" s="4" t="s">
        <v>86</v>
      </c>
    </row>
    <row r="50" spans="1:1024" ht="24">
      <c r="A50" s="13" t="s">
        <v>858</v>
      </c>
      <c r="B50" s="18" t="s">
        <v>856</v>
      </c>
      <c r="C50" s="50" t="s">
        <v>766</v>
      </c>
      <c r="D50" s="50"/>
      <c r="E50" s="50"/>
      <c r="F50" s="50">
        <f>0.002*12</f>
        <v>2.4E-2</v>
      </c>
      <c r="G50" s="18" t="s">
        <v>767</v>
      </c>
      <c r="H50" s="8" t="s">
        <v>794</v>
      </c>
      <c r="I50" s="18"/>
      <c r="J50" s="27" t="s">
        <v>859</v>
      </c>
      <c r="K50" s="55"/>
      <c r="L50" s="62" t="s">
        <v>759</v>
      </c>
      <c r="M50" s="4"/>
      <c r="N50" s="4" t="s">
        <v>86</v>
      </c>
    </row>
    <row r="51" spans="1:1024" ht="36">
      <c r="A51" s="13" t="s">
        <v>860</v>
      </c>
      <c r="B51" s="19" t="s">
        <v>839</v>
      </c>
      <c r="C51" s="50" t="s">
        <v>766</v>
      </c>
      <c r="D51" s="50"/>
      <c r="E51" s="50"/>
      <c r="F51" s="18">
        <v>3.3500000000000002E-2</v>
      </c>
      <c r="G51" s="18" t="s">
        <v>767</v>
      </c>
      <c r="H51" s="8" t="s">
        <v>794</v>
      </c>
      <c r="I51" s="18"/>
      <c r="J51" s="27" t="s">
        <v>861</v>
      </c>
      <c r="K51" s="55"/>
      <c r="L51" s="62" t="s">
        <v>759</v>
      </c>
      <c r="M51" s="4"/>
      <c r="N51" s="4" t="s">
        <v>86</v>
      </c>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c r="A52" s="47" t="s">
        <v>862</v>
      </c>
      <c r="B52" s="18" t="s">
        <v>800</v>
      </c>
      <c r="C52" s="50"/>
      <c r="D52" s="50"/>
      <c r="E52" s="50"/>
      <c r="F52" s="50"/>
      <c r="G52" s="18"/>
      <c r="H52" s="18"/>
      <c r="I52" s="18"/>
      <c r="J52" s="27"/>
      <c r="K52" s="83"/>
      <c r="L52" s="62" t="s">
        <v>759</v>
      </c>
      <c r="M52" s="4"/>
      <c r="N52" s="4" t="s">
        <v>86</v>
      </c>
    </row>
    <row r="53" spans="1:1024" ht="45.75" customHeight="1">
      <c r="A53" s="13" t="s">
        <v>863</v>
      </c>
      <c r="B53" s="18" t="s">
        <v>856</v>
      </c>
      <c r="C53" s="50" t="s">
        <v>766</v>
      </c>
      <c r="D53" s="50"/>
      <c r="E53" s="50"/>
      <c r="F53" s="50">
        <f>0.007*12</f>
        <v>8.4000000000000005E-2</v>
      </c>
      <c r="G53" s="18" t="s">
        <v>767</v>
      </c>
      <c r="H53" s="8" t="s">
        <v>794</v>
      </c>
      <c r="I53" s="18"/>
      <c r="J53" s="27" t="s">
        <v>864</v>
      </c>
      <c r="K53" s="83"/>
      <c r="L53" s="62" t="s">
        <v>759</v>
      </c>
      <c r="M53" s="4"/>
      <c r="N53" s="4" t="s">
        <v>86</v>
      </c>
    </row>
    <row r="54" spans="1:1024">
      <c r="A54" s="47" t="s">
        <v>865</v>
      </c>
      <c r="B54" s="18" t="s">
        <v>778</v>
      </c>
      <c r="C54" s="50"/>
      <c r="D54" s="50"/>
      <c r="E54" s="50"/>
      <c r="F54" s="50"/>
      <c r="G54" s="18"/>
      <c r="H54" s="18"/>
      <c r="I54" s="18"/>
      <c r="J54" s="27"/>
      <c r="K54" s="83"/>
      <c r="L54" s="62" t="s">
        <v>759</v>
      </c>
      <c r="M54" s="4"/>
      <c r="N54" s="4" t="s">
        <v>86</v>
      </c>
    </row>
    <row r="55" spans="1:1024">
      <c r="A55" s="13" t="s">
        <v>866</v>
      </c>
      <c r="B55" s="19" t="s">
        <v>756</v>
      </c>
      <c r="C55" s="21" t="s">
        <v>354</v>
      </c>
      <c r="D55" s="21"/>
      <c r="E55" s="21"/>
      <c r="F55" s="50">
        <v>-1</v>
      </c>
      <c r="G55" s="18" t="s">
        <v>767</v>
      </c>
      <c r="H55" s="18" t="s">
        <v>816</v>
      </c>
      <c r="I55" s="18"/>
      <c r="J55" s="27"/>
      <c r="K55" s="83"/>
      <c r="L55" s="62" t="s">
        <v>759</v>
      </c>
      <c r="M55" s="4"/>
      <c r="N55" s="4" t="s">
        <v>86</v>
      </c>
    </row>
    <row r="56" spans="1:1024">
      <c r="A56" s="13" t="s">
        <v>866</v>
      </c>
      <c r="B56" s="19" t="s">
        <v>756</v>
      </c>
      <c r="C56" s="21" t="s">
        <v>357</v>
      </c>
      <c r="D56" s="21"/>
      <c r="E56" s="21"/>
      <c r="F56" s="50">
        <v>1</v>
      </c>
      <c r="G56" s="18" t="s">
        <v>767</v>
      </c>
      <c r="H56" s="18" t="s">
        <v>816</v>
      </c>
      <c r="I56" s="18"/>
      <c r="J56" s="27"/>
      <c r="K56" s="83"/>
      <c r="L56" s="62" t="s">
        <v>759</v>
      </c>
      <c r="M56" s="4"/>
      <c r="N56" s="4" t="s">
        <v>86</v>
      </c>
    </row>
    <row r="57" spans="1:1024">
      <c r="A57" s="13" t="s">
        <v>867</v>
      </c>
      <c r="B57" s="18" t="s">
        <v>756</v>
      </c>
      <c r="C57" s="21" t="s">
        <v>354</v>
      </c>
      <c r="D57" s="21"/>
      <c r="E57" s="21"/>
      <c r="F57" s="50">
        <v>5.2</v>
      </c>
      <c r="G57" s="18" t="s">
        <v>14</v>
      </c>
      <c r="H57" s="18" t="s">
        <v>868</v>
      </c>
      <c r="I57" s="18"/>
      <c r="J57" s="27"/>
      <c r="K57" s="83"/>
      <c r="L57" s="62" t="s">
        <v>759</v>
      </c>
      <c r="M57" s="4"/>
      <c r="N57" s="4" t="s">
        <v>86</v>
      </c>
    </row>
    <row r="58" spans="1:1024">
      <c r="A58" s="13" t="s">
        <v>867</v>
      </c>
      <c r="B58" s="18" t="s">
        <v>756</v>
      </c>
      <c r="C58" s="21" t="s">
        <v>357</v>
      </c>
      <c r="D58" s="21"/>
      <c r="E58" s="21"/>
      <c r="F58" s="50">
        <v>7.2</v>
      </c>
      <c r="G58" s="18" t="s">
        <v>14</v>
      </c>
      <c r="H58" s="18" t="s">
        <v>868</v>
      </c>
      <c r="I58" s="18"/>
      <c r="J58" s="27"/>
      <c r="K58" s="83"/>
      <c r="L58" s="62" t="s">
        <v>759</v>
      </c>
      <c r="M58" s="4"/>
      <c r="N58" s="4" t="s">
        <v>86</v>
      </c>
    </row>
    <row r="59" spans="1:1024" ht="24">
      <c r="A59" s="13" t="s">
        <v>869</v>
      </c>
      <c r="B59" s="19" t="s">
        <v>756</v>
      </c>
      <c r="C59" s="21" t="s">
        <v>354</v>
      </c>
      <c r="D59" s="21"/>
      <c r="E59" s="21"/>
      <c r="F59" s="89">
        <v>-8</v>
      </c>
      <c r="G59" s="18" t="s">
        <v>767</v>
      </c>
      <c r="H59" s="8" t="s">
        <v>810</v>
      </c>
      <c r="I59" s="18"/>
      <c r="J59" s="27" t="s">
        <v>870</v>
      </c>
      <c r="K59" s="83"/>
      <c r="L59" s="62" t="s">
        <v>759</v>
      </c>
      <c r="M59" s="4"/>
      <c r="N59" s="4" t="s">
        <v>86</v>
      </c>
    </row>
    <row r="60" spans="1:1024" ht="24">
      <c r="A60" s="13" t="s">
        <v>869</v>
      </c>
      <c r="B60" s="19" t="s">
        <v>756</v>
      </c>
      <c r="C60" s="21" t="s">
        <v>357</v>
      </c>
      <c r="D60" s="21"/>
      <c r="E60" s="21"/>
      <c r="F60" s="89">
        <v>-5</v>
      </c>
      <c r="G60" s="18" t="s">
        <v>767</v>
      </c>
      <c r="H60" s="8" t="s">
        <v>810</v>
      </c>
      <c r="I60" s="18"/>
      <c r="J60" s="27" t="s">
        <v>870</v>
      </c>
      <c r="K60" s="83"/>
      <c r="L60" s="62" t="s">
        <v>759</v>
      </c>
      <c r="M60" s="4"/>
      <c r="N60" s="4" t="s">
        <v>86</v>
      </c>
    </row>
    <row r="61" spans="1:1024">
      <c r="A61" s="13" t="s">
        <v>871</v>
      </c>
      <c r="B61" s="19" t="s">
        <v>756</v>
      </c>
      <c r="C61" s="21" t="s">
        <v>354</v>
      </c>
      <c r="D61" s="21"/>
      <c r="E61" s="21"/>
      <c r="F61" s="90">
        <v>-5.4</v>
      </c>
      <c r="G61" s="18" t="s">
        <v>14</v>
      </c>
      <c r="H61" s="8"/>
      <c r="I61" s="18"/>
      <c r="J61" s="27" t="s">
        <v>812</v>
      </c>
      <c r="K61" s="83"/>
      <c r="L61" s="62" t="s">
        <v>759</v>
      </c>
      <c r="M61" s="4"/>
      <c r="N61" s="4" t="s">
        <v>86</v>
      </c>
    </row>
    <row r="62" spans="1:1024">
      <c r="A62" s="13" t="s">
        <v>871</v>
      </c>
      <c r="B62" s="19" t="s">
        <v>756</v>
      </c>
      <c r="C62" s="21" t="s">
        <v>357</v>
      </c>
      <c r="D62" s="21"/>
      <c r="E62" s="21"/>
      <c r="F62" s="90">
        <v>0</v>
      </c>
      <c r="G62" s="18" t="s">
        <v>14</v>
      </c>
      <c r="H62" s="8"/>
      <c r="I62" s="18"/>
      <c r="J62" s="27"/>
      <c r="K62" s="83"/>
      <c r="L62" s="62" t="s">
        <v>759</v>
      </c>
      <c r="M62" s="4"/>
      <c r="N62" s="4" t="s">
        <v>86</v>
      </c>
    </row>
    <row r="63" spans="1:1024">
      <c r="A63" s="13" t="s">
        <v>872</v>
      </c>
      <c r="B63" s="18" t="s">
        <v>756</v>
      </c>
      <c r="C63" s="21" t="s">
        <v>354</v>
      </c>
      <c r="D63" s="21"/>
      <c r="E63" s="21"/>
      <c r="F63" s="50">
        <v>5</v>
      </c>
      <c r="G63" s="18" t="s">
        <v>14</v>
      </c>
      <c r="H63" s="18" t="s">
        <v>868</v>
      </c>
      <c r="I63" s="18"/>
      <c r="J63" s="27"/>
      <c r="K63" s="83"/>
      <c r="L63" s="62" t="s">
        <v>759</v>
      </c>
      <c r="M63" s="4"/>
      <c r="N63" s="4" t="s">
        <v>86</v>
      </c>
    </row>
    <row r="64" spans="1:1024">
      <c r="A64" s="13" t="s">
        <v>872</v>
      </c>
      <c r="B64" s="18" t="s">
        <v>756</v>
      </c>
      <c r="C64" s="21" t="s">
        <v>357</v>
      </c>
      <c r="D64" s="21"/>
      <c r="E64" s="21"/>
      <c r="F64" s="50">
        <v>7.5</v>
      </c>
      <c r="G64" s="18" t="s">
        <v>14</v>
      </c>
      <c r="H64" s="18" t="s">
        <v>868</v>
      </c>
      <c r="I64" s="18"/>
      <c r="J64" s="27"/>
      <c r="K64" s="83"/>
      <c r="L64" s="62" t="s">
        <v>759</v>
      </c>
      <c r="M64" s="4"/>
      <c r="N64" s="4" t="s">
        <v>86</v>
      </c>
    </row>
    <row r="65" spans="1:1024" ht="24">
      <c r="A65" s="13" t="s">
        <v>873</v>
      </c>
      <c r="B65" s="19" t="s">
        <v>756</v>
      </c>
      <c r="C65" s="21" t="s">
        <v>354</v>
      </c>
      <c r="D65" s="21"/>
      <c r="E65" s="21"/>
      <c r="F65" s="50">
        <v>0</v>
      </c>
      <c r="G65" s="18" t="s">
        <v>757</v>
      </c>
      <c r="H65" s="18" t="s">
        <v>874</v>
      </c>
      <c r="I65" s="18" t="s">
        <v>875</v>
      </c>
      <c r="J65" s="27"/>
      <c r="K65" s="83"/>
      <c r="L65" s="62" t="s">
        <v>759</v>
      </c>
      <c r="M65" s="4"/>
      <c r="N65" s="4" t="s">
        <v>86</v>
      </c>
    </row>
    <row r="66" spans="1:1024" ht="24">
      <c r="A66" s="13" t="s">
        <v>873</v>
      </c>
      <c r="B66" s="19" t="s">
        <v>756</v>
      </c>
      <c r="C66" s="21" t="s">
        <v>357</v>
      </c>
      <c r="D66" s="21"/>
      <c r="E66" s="21"/>
      <c r="F66" s="50">
        <v>0</v>
      </c>
      <c r="G66" s="18" t="s">
        <v>757</v>
      </c>
      <c r="H66" s="18" t="s">
        <v>874</v>
      </c>
      <c r="I66" s="18" t="s">
        <v>875</v>
      </c>
      <c r="J66" s="27"/>
      <c r="K66" s="83"/>
      <c r="L66" s="62" t="s">
        <v>759</v>
      </c>
      <c r="M66" s="4"/>
      <c r="N66" s="4" t="s">
        <v>86</v>
      </c>
    </row>
    <row r="67" spans="1:1024">
      <c r="A67" s="13" t="s">
        <v>876</v>
      </c>
      <c r="B67" s="19" t="s">
        <v>756</v>
      </c>
      <c r="C67" s="21" t="s">
        <v>354</v>
      </c>
      <c r="D67" s="21"/>
      <c r="E67" s="21"/>
      <c r="F67" s="50">
        <v>-1</v>
      </c>
      <c r="G67" s="18" t="s">
        <v>767</v>
      </c>
      <c r="H67" s="18" t="s">
        <v>816</v>
      </c>
      <c r="I67" s="18"/>
      <c r="J67" s="27"/>
      <c r="K67" s="83"/>
      <c r="L67" s="62" t="s">
        <v>759</v>
      </c>
      <c r="M67" s="4"/>
      <c r="N67" s="4" t="s">
        <v>86</v>
      </c>
    </row>
    <row r="68" spans="1:1024">
      <c r="A68" s="13" t="s">
        <v>876</v>
      </c>
      <c r="B68" s="19" t="s">
        <v>756</v>
      </c>
      <c r="C68" s="21" t="s">
        <v>357</v>
      </c>
      <c r="D68" s="21"/>
      <c r="E68" s="21"/>
      <c r="F68" s="50">
        <v>1</v>
      </c>
      <c r="G68" s="18" t="s">
        <v>767</v>
      </c>
      <c r="H68" s="18" t="s">
        <v>816</v>
      </c>
      <c r="I68" s="18"/>
      <c r="J68" s="27"/>
      <c r="K68" s="83"/>
      <c r="L68" s="62" t="s">
        <v>759</v>
      </c>
      <c r="M68" s="4"/>
      <c r="N68" s="4" t="s">
        <v>86</v>
      </c>
    </row>
    <row r="69" spans="1:1024">
      <c r="A69" s="29" t="s">
        <v>328</v>
      </c>
      <c r="B69" s="2" t="s">
        <v>1</v>
      </c>
      <c r="C69" s="12" t="s">
        <v>24</v>
      </c>
      <c r="D69" s="12" t="s">
        <v>25</v>
      </c>
      <c r="E69" s="12" t="s">
        <v>26</v>
      </c>
      <c r="F69" s="12" t="s">
        <v>109</v>
      </c>
      <c r="G69" s="93" t="s">
        <v>110</v>
      </c>
      <c r="H69" s="93" t="s">
        <v>111</v>
      </c>
      <c r="I69" s="2" t="s">
        <v>29</v>
      </c>
      <c r="J69" s="2" t="s">
        <v>30</v>
      </c>
      <c r="K69" s="93" t="s">
        <v>31</v>
      </c>
      <c r="L69" s="12" t="s">
        <v>32</v>
      </c>
      <c r="M69" s="12" t="s">
        <v>33</v>
      </c>
      <c r="N69" s="12" t="s">
        <v>34</v>
      </c>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ht="25.5" customHeight="1">
      <c r="A70" s="13" t="s">
        <v>877</v>
      </c>
      <c r="B70" s="18" t="s">
        <v>756</v>
      </c>
      <c r="C70" s="21" t="s">
        <v>357</v>
      </c>
      <c r="D70" s="21"/>
      <c r="E70" s="21"/>
      <c r="F70" s="94" t="s">
        <v>878</v>
      </c>
      <c r="G70" s="18" t="s">
        <v>14</v>
      </c>
      <c r="H70" s="18" t="s">
        <v>879</v>
      </c>
      <c r="I70" s="18" t="s">
        <v>880</v>
      </c>
      <c r="J70" s="27" t="s">
        <v>881</v>
      </c>
      <c r="K70" s="83"/>
      <c r="L70" s="62" t="s">
        <v>882</v>
      </c>
      <c r="M70" s="4"/>
      <c r="N70" s="4" t="s">
        <v>883</v>
      </c>
    </row>
    <row r="71" spans="1:1024" ht="24">
      <c r="A71" s="13" t="s">
        <v>877</v>
      </c>
      <c r="B71" s="18" t="s">
        <v>756</v>
      </c>
      <c r="C71" s="21" t="s">
        <v>354</v>
      </c>
      <c r="D71" s="21"/>
      <c r="E71" s="21"/>
      <c r="F71" s="94" t="s">
        <v>884</v>
      </c>
      <c r="G71" s="18" t="s">
        <v>14</v>
      </c>
      <c r="H71" s="18" t="s">
        <v>879</v>
      </c>
      <c r="I71" s="18" t="s">
        <v>880</v>
      </c>
      <c r="J71" s="27" t="s">
        <v>881</v>
      </c>
      <c r="K71" s="83"/>
      <c r="L71" s="62" t="s">
        <v>882</v>
      </c>
      <c r="M71" s="4"/>
      <c r="N71" s="4" t="s">
        <v>883</v>
      </c>
    </row>
    <row r="72" spans="1:1024" ht="24">
      <c r="A72" s="13" t="s">
        <v>885</v>
      </c>
      <c r="B72" s="18" t="s">
        <v>184</v>
      </c>
      <c r="C72" s="21" t="s">
        <v>357</v>
      </c>
      <c r="D72" s="21"/>
      <c r="E72" s="21"/>
      <c r="F72" s="18" t="s">
        <v>886</v>
      </c>
      <c r="G72" s="91" t="s">
        <v>887</v>
      </c>
      <c r="H72" s="18" t="s">
        <v>888</v>
      </c>
      <c r="I72" s="18"/>
      <c r="J72" s="27" t="s">
        <v>889</v>
      </c>
      <c r="K72" s="83"/>
      <c r="L72" s="62" t="s">
        <v>882</v>
      </c>
      <c r="M72" s="4"/>
      <c r="N72" s="4" t="s">
        <v>107</v>
      </c>
    </row>
    <row r="73" spans="1:1024">
      <c r="A73" s="13" t="s">
        <v>885</v>
      </c>
      <c r="B73" s="18" t="s">
        <v>184</v>
      </c>
      <c r="C73" s="21" t="s">
        <v>354</v>
      </c>
      <c r="D73" s="21"/>
      <c r="E73" s="21"/>
      <c r="F73" s="95">
        <v>120</v>
      </c>
      <c r="G73" s="50" t="s">
        <v>767</v>
      </c>
      <c r="H73" s="18" t="s">
        <v>890</v>
      </c>
      <c r="I73" s="18"/>
      <c r="J73" s="4"/>
      <c r="K73" s="55"/>
      <c r="L73" s="62" t="s">
        <v>882</v>
      </c>
      <c r="M73" s="4"/>
      <c r="N73" s="4" t="s">
        <v>107</v>
      </c>
    </row>
    <row r="74" spans="1:1024">
      <c r="A74" s="13" t="s">
        <v>891</v>
      </c>
      <c r="B74" s="18" t="s">
        <v>184</v>
      </c>
      <c r="C74" s="21" t="s">
        <v>357</v>
      </c>
      <c r="D74" s="21"/>
      <c r="E74" s="21"/>
      <c r="F74" s="50" t="s">
        <v>892</v>
      </c>
      <c r="G74" s="50" t="s">
        <v>767</v>
      </c>
      <c r="H74" s="18" t="s">
        <v>893</v>
      </c>
      <c r="I74" s="18"/>
      <c r="J74" s="18"/>
      <c r="K74" s="83"/>
      <c r="L74" s="62" t="s">
        <v>882</v>
      </c>
      <c r="M74" s="4"/>
      <c r="N74" s="4" t="s">
        <v>86</v>
      </c>
    </row>
    <row r="75" spans="1:1024" ht="30" customHeight="1">
      <c r="A75" s="13" t="s">
        <v>891</v>
      </c>
      <c r="B75" s="18" t="s">
        <v>184</v>
      </c>
      <c r="C75" s="21" t="s">
        <v>354</v>
      </c>
      <c r="D75" s="21"/>
      <c r="E75" s="21"/>
      <c r="F75" s="18" t="s">
        <v>894</v>
      </c>
      <c r="G75" s="91" t="s">
        <v>887</v>
      </c>
      <c r="H75" s="18" t="s">
        <v>888</v>
      </c>
      <c r="I75" s="18"/>
      <c r="J75" s="27" t="s">
        <v>895</v>
      </c>
      <c r="K75" s="83"/>
      <c r="L75" s="62" t="s">
        <v>882</v>
      </c>
      <c r="M75" s="4"/>
      <c r="N75" s="4" t="s">
        <v>86</v>
      </c>
    </row>
    <row r="76" spans="1:1024" ht="24">
      <c r="A76" s="13" t="s">
        <v>896</v>
      </c>
      <c r="B76" s="18" t="s">
        <v>756</v>
      </c>
      <c r="C76" s="21" t="s">
        <v>357</v>
      </c>
      <c r="D76" s="21"/>
      <c r="E76" s="21"/>
      <c r="F76" s="50">
        <v>1028.2</v>
      </c>
      <c r="G76" s="18" t="s">
        <v>14</v>
      </c>
      <c r="H76" s="18" t="s">
        <v>868</v>
      </c>
      <c r="I76" s="18" t="s">
        <v>880</v>
      </c>
      <c r="J76" s="27" t="s">
        <v>897</v>
      </c>
      <c r="K76" s="55"/>
      <c r="L76" s="62" t="s">
        <v>882</v>
      </c>
      <c r="M76" s="4"/>
      <c r="N76" s="4" t="s">
        <v>883</v>
      </c>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ht="24">
      <c r="A77" s="13" t="s">
        <v>896</v>
      </c>
      <c r="B77" s="18" t="s">
        <v>756</v>
      </c>
      <c r="C77" s="21" t="s">
        <v>354</v>
      </c>
      <c r="D77" s="21"/>
      <c r="E77" s="21"/>
      <c r="F77" s="50">
        <v>1025.7</v>
      </c>
      <c r="G77" s="18" t="s">
        <v>14</v>
      </c>
      <c r="H77" s="18" t="s">
        <v>868</v>
      </c>
      <c r="I77" s="18" t="s">
        <v>880</v>
      </c>
      <c r="J77" s="27" t="s">
        <v>897</v>
      </c>
      <c r="K77" s="55"/>
      <c r="L77" s="62" t="s">
        <v>882</v>
      </c>
      <c r="M77" s="4"/>
      <c r="N77" s="4" t="s">
        <v>883</v>
      </c>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ht="24">
      <c r="A78" s="13" t="s">
        <v>898</v>
      </c>
      <c r="B78" s="18" t="s">
        <v>756</v>
      </c>
      <c r="C78" s="21" t="s">
        <v>357</v>
      </c>
      <c r="D78" s="21"/>
      <c r="E78" s="21"/>
      <c r="F78" s="50">
        <v>1028.2</v>
      </c>
      <c r="G78" s="18" t="s">
        <v>14</v>
      </c>
      <c r="H78" s="18" t="s">
        <v>868</v>
      </c>
      <c r="I78" s="18" t="s">
        <v>880</v>
      </c>
      <c r="J78" s="27" t="s">
        <v>897</v>
      </c>
      <c r="K78" s="55"/>
      <c r="L78" s="62" t="s">
        <v>882</v>
      </c>
      <c r="M78" s="4"/>
      <c r="N78" s="4" t="s">
        <v>883</v>
      </c>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ht="24">
      <c r="A79" s="13" t="s">
        <v>898</v>
      </c>
      <c r="B79" s="18" t="s">
        <v>756</v>
      </c>
      <c r="C79" s="21" t="s">
        <v>354</v>
      </c>
      <c r="D79" s="21"/>
      <c r="E79" s="21"/>
      <c r="F79" s="50">
        <v>1025.7</v>
      </c>
      <c r="G79" s="18" t="s">
        <v>14</v>
      </c>
      <c r="H79" s="18" t="s">
        <v>868</v>
      </c>
      <c r="I79" s="18" t="s">
        <v>880</v>
      </c>
      <c r="J79" s="27" t="s">
        <v>897</v>
      </c>
      <c r="K79" s="55"/>
      <c r="L79" s="62" t="s">
        <v>882</v>
      </c>
      <c r="M79" s="4"/>
      <c r="N79" s="4" t="s">
        <v>883</v>
      </c>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c r="A80" s="13" t="s">
        <v>899</v>
      </c>
      <c r="B80" s="19" t="s">
        <v>839</v>
      </c>
      <c r="C80" s="50" t="s">
        <v>900</v>
      </c>
      <c r="D80" s="50"/>
      <c r="E80" s="50"/>
      <c r="F80" s="96">
        <v>0.03</v>
      </c>
      <c r="G80" s="50" t="s">
        <v>767</v>
      </c>
      <c r="H80" s="8" t="s">
        <v>794</v>
      </c>
      <c r="I80" s="18"/>
      <c r="J80" s="4" t="s">
        <v>901</v>
      </c>
      <c r="K80" s="97"/>
      <c r="L80" s="62" t="s">
        <v>882</v>
      </c>
      <c r="M80" s="4"/>
      <c r="N80" s="4" t="s">
        <v>764</v>
      </c>
    </row>
    <row r="81" spans="1:14">
      <c r="A81" s="13" t="s">
        <v>899</v>
      </c>
      <c r="B81" s="19" t="s">
        <v>839</v>
      </c>
      <c r="C81" s="50" t="s">
        <v>902</v>
      </c>
      <c r="D81" s="50"/>
      <c r="E81" s="50"/>
      <c r="F81" s="4">
        <v>3.6999999999999998E-2</v>
      </c>
      <c r="G81" s="50" t="s">
        <v>767</v>
      </c>
      <c r="H81" s="8" t="s">
        <v>794</v>
      </c>
      <c r="I81" s="18"/>
      <c r="J81" s="4" t="s">
        <v>903</v>
      </c>
      <c r="K81" s="97"/>
      <c r="L81" s="62" t="s">
        <v>882</v>
      </c>
      <c r="M81" s="4"/>
      <c r="N81" s="4" t="s">
        <v>764</v>
      </c>
    </row>
    <row r="82" spans="1:14" ht="24">
      <c r="A82" s="13" t="s">
        <v>904</v>
      </c>
      <c r="B82" s="18" t="s">
        <v>756</v>
      </c>
      <c r="C82" s="21" t="s">
        <v>357</v>
      </c>
      <c r="D82" s="21"/>
      <c r="E82" s="21"/>
      <c r="F82" s="18" t="s">
        <v>905</v>
      </c>
      <c r="G82" s="18" t="s">
        <v>906</v>
      </c>
      <c r="H82" s="18" t="s">
        <v>907</v>
      </c>
      <c r="I82" s="18" t="s">
        <v>880</v>
      </c>
      <c r="J82" s="27" t="s">
        <v>908</v>
      </c>
      <c r="K82" s="83"/>
      <c r="L82" s="62" t="s">
        <v>882</v>
      </c>
      <c r="M82" s="4"/>
      <c r="N82" s="4" t="s">
        <v>883</v>
      </c>
    </row>
    <row r="83" spans="1:14" ht="24">
      <c r="A83" s="13" t="s">
        <v>904</v>
      </c>
      <c r="B83" s="18" t="s">
        <v>756</v>
      </c>
      <c r="C83" s="21" t="s">
        <v>354</v>
      </c>
      <c r="D83" s="21"/>
      <c r="E83" s="21"/>
      <c r="F83" s="18" t="s">
        <v>909</v>
      </c>
      <c r="G83" s="18" t="s">
        <v>906</v>
      </c>
      <c r="H83" s="18" t="s">
        <v>907</v>
      </c>
      <c r="I83" s="18" t="s">
        <v>880</v>
      </c>
      <c r="J83" s="27" t="s">
        <v>908</v>
      </c>
      <c r="K83" s="83"/>
      <c r="L83" s="62" t="s">
        <v>882</v>
      </c>
      <c r="M83" s="4"/>
      <c r="N83" s="4" t="s">
        <v>883</v>
      </c>
    </row>
    <row r="84" spans="1:14" ht="24">
      <c r="A84" s="13" t="s">
        <v>910</v>
      </c>
      <c r="B84" s="18" t="s">
        <v>756</v>
      </c>
      <c r="C84" s="21" t="s">
        <v>357</v>
      </c>
      <c r="D84" s="21"/>
      <c r="E84" s="21"/>
      <c r="F84" s="18" t="s">
        <v>905</v>
      </c>
      <c r="G84" s="18" t="s">
        <v>906</v>
      </c>
      <c r="H84" s="18" t="s">
        <v>907</v>
      </c>
      <c r="I84" s="18" t="s">
        <v>880</v>
      </c>
      <c r="J84" s="27" t="s">
        <v>911</v>
      </c>
      <c r="K84" s="83"/>
      <c r="L84" s="62" t="s">
        <v>882</v>
      </c>
      <c r="M84" s="4"/>
      <c r="N84" s="4" t="s">
        <v>883</v>
      </c>
    </row>
    <row r="85" spans="1:14" ht="24">
      <c r="A85" s="13" t="s">
        <v>910</v>
      </c>
      <c r="B85" s="18" t="s">
        <v>756</v>
      </c>
      <c r="C85" s="21" t="s">
        <v>354</v>
      </c>
      <c r="D85" s="21"/>
      <c r="E85" s="21"/>
      <c r="F85" s="18" t="s">
        <v>909</v>
      </c>
      <c r="G85" s="18" t="s">
        <v>906</v>
      </c>
      <c r="H85" s="18" t="s">
        <v>907</v>
      </c>
      <c r="I85" s="18" t="s">
        <v>880</v>
      </c>
      <c r="J85" s="27" t="s">
        <v>911</v>
      </c>
      <c r="K85" s="83"/>
      <c r="L85" s="62" t="s">
        <v>882</v>
      </c>
      <c r="M85" s="4"/>
      <c r="N85" s="4" t="s">
        <v>883</v>
      </c>
    </row>
    <row r="86" spans="1:14" ht="24">
      <c r="A86" s="13" t="s">
        <v>912</v>
      </c>
      <c r="B86" s="19" t="s">
        <v>839</v>
      </c>
      <c r="C86" s="50" t="s">
        <v>900</v>
      </c>
      <c r="D86" s="50"/>
      <c r="E86" s="50"/>
      <c r="F86" s="4">
        <v>1.26E-2</v>
      </c>
      <c r="G86" s="50" t="s">
        <v>767</v>
      </c>
      <c r="H86" s="8" t="s">
        <v>794</v>
      </c>
      <c r="I86" s="18"/>
      <c r="J86" s="18" t="s">
        <v>913</v>
      </c>
      <c r="K86" s="83"/>
      <c r="L86" s="62" t="s">
        <v>882</v>
      </c>
      <c r="M86" s="4"/>
      <c r="N86" s="4" t="s">
        <v>86</v>
      </c>
    </row>
    <row r="87" spans="1:14" ht="24">
      <c r="A87" s="13" t="s">
        <v>912</v>
      </c>
      <c r="B87" s="19" t="s">
        <v>839</v>
      </c>
      <c r="C87" s="50" t="s">
        <v>902</v>
      </c>
      <c r="D87" s="50"/>
      <c r="E87" s="50"/>
      <c r="F87" s="4">
        <v>1.5800000000000002E-2</v>
      </c>
      <c r="G87" s="50" t="s">
        <v>767</v>
      </c>
      <c r="H87" s="8" t="s">
        <v>794</v>
      </c>
      <c r="I87" s="18"/>
      <c r="J87" s="18" t="s">
        <v>914</v>
      </c>
      <c r="K87" s="83"/>
      <c r="L87" s="62" t="s">
        <v>882</v>
      </c>
      <c r="M87" s="4"/>
      <c r="N87" s="4" t="s">
        <v>86</v>
      </c>
    </row>
    <row r="88" spans="1:14" ht="24">
      <c r="A88" s="13" t="s">
        <v>915</v>
      </c>
      <c r="B88" s="18" t="s">
        <v>756</v>
      </c>
      <c r="C88" s="21" t="s">
        <v>357</v>
      </c>
      <c r="D88" s="21"/>
      <c r="E88" s="21"/>
      <c r="F88" s="18" t="s">
        <v>905</v>
      </c>
      <c r="G88" s="18" t="s">
        <v>906</v>
      </c>
      <c r="H88" s="18" t="s">
        <v>907</v>
      </c>
      <c r="I88" s="18" t="s">
        <v>880</v>
      </c>
      <c r="J88" s="27"/>
      <c r="K88" s="83"/>
      <c r="L88" s="62" t="s">
        <v>882</v>
      </c>
      <c r="M88" s="4"/>
      <c r="N88" s="4" t="s">
        <v>883</v>
      </c>
    </row>
    <row r="89" spans="1:14" ht="24">
      <c r="A89" s="13" t="s">
        <v>915</v>
      </c>
      <c r="B89" s="18" t="s">
        <v>756</v>
      </c>
      <c r="C89" s="21" t="s">
        <v>354</v>
      </c>
      <c r="D89" s="21"/>
      <c r="E89" s="21"/>
      <c r="F89" s="18" t="s">
        <v>909</v>
      </c>
      <c r="G89" s="18" t="s">
        <v>906</v>
      </c>
      <c r="H89" s="18" t="s">
        <v>907</v>
      </c>
      <c r="I89" s="18" t="s">
        <v>880</v>
      </c>
      <c r="J89" s="27"/>
      <c r="K89" s="83"/>
      <c r="L89" s="62" t="s">
        <v>882</v>
      </c>
      <c r="M89" s="4"/>
      <c r="N89" s="4" t="s">
        <v>883</v>
      </c>
    </row>
    <row r="90" spans="1:14" ht="36">
      <c r="A90" s="13" t="s">
        <v>916</v>
      </c>
      <c r="B90" s="18" t="s">
        <v>184</v>
      </c>
      <c r="C90" s="50" t="s">
        <v>37</v>
      </c>
      <c r="D90" s="50"/>
      <c r="E90" s="50"/>
      <c r="F90" s="98" t="s">
        <v>917</v>
      </c>
      <c r="G90" s="91" t="s">
        <v>918</v>
      </c>
      <c r="H90" s="18" t="s">
        <v>919</v>
      </c>
      <c r="I90" s="18"/>
      <c r="J90" s="27"/>
      <c r="K90" s="83"/>
      <c r="L90" s="62" t="s">
        <v>882</v>
      </c>
      <c r="M90" s="4"/>
      <c r="N90" s="4" t="s">
        <v>107</v>
      </c>
    </row>
    <row r="91" spans="1:14" s="81" customFormat="1" ht="39" customHeight="1">
      <c r="A91" s="13" t="s">
        <v>920</v>
      </c>
      <c r="B91" s="18" t="s">
        <v>184</v>
      </c>
      <c r="C91" s="50" t="s">
        <v>37</v>
      </c>
      <c r="D91" s="50"/>
      <c r="E91" s="50"/>
      <c r="F91" s="18" t="s">
        <v>921</v>
      </c>
      <c r="G91" s="91" t="s">
        <v>922</v>
      </c>
      <c r="H91" s="18" t="s">
        <v>923</v>
      </c>
      <c r="I91" s="18"/>
      <c r="K91" s="83"/>
      <c r="L91" s="62" t="s">
        <v>882</v>
      </c>
      <c r="M91" s="4"/>
      <c r="N91" s="4" t="s">
        <v>86</v>
      </c>
    </row>
    <row r="92" spans="1:14" ht="24">
      <c r="A92" s="13" t="s">
        <v>924</v>
      </c>
      <c r="B92" s="19" t="s">
        <v>839</v>
      </c>
      <c r="C92" s="50" t="s">
        <v>900</v>
      </c>
      <c r="D92" s="50"/>
      <c r="E92" s="50"/>
      <c r="F92" s="4">
        <v>1.54E-2</v>
      </c>
      <c r="G92" s="50" t="s">
        <v>767</v>
      </c>
      <c r="H92" s="8" t="s">
        <v>794</v>
      </c>
      <c r="I92" s="18"/>
      <c r="J92" s="18" t="s">
        <v>913</v>
      </c>
      <c r="K92" s="83"/>
      <c r="L92" s="62" t="s">
        <v>882</v>
      </c>
      <c r="M92" s="4"/>
      <c r="N92" s="4" t="s">
        <v>86</v>
      </c>
    </row>
    <row r="93" spans="1:14" ht="24">
      <c r="A93" s="13" t="s">
        <v>924</v>
      </c>
      <c r="B93" s="19" t="s">
        <v>839</v>
      </c>
      <c r="C93" s="50" t="s">
        <v>902</v>
      </c>
      <c r="D93" s="50"/>
      <c r="E93" s="50"/>
      <c r="F93" s="4">
        <v>1.9300000000000001E-2</v>
      </c>
      <c r="G93" s="50" t="s">
        <v>767</v>
      </c>
      <c r="H93" s="8" t="s">
        <v>794</v>
      </c>
      <c r="I93" s="18"/>
      <c r="J93" s="18" t="s">
        <v>914</v>
      </c>
      <c r="K93" s="83"/>
      <c r="L93" s="62" t="s">
        <v>882</v>
      </c>
      <c r="M93" s="4"/>
      <c r="N93" s="4" t="s">
        <v>86</v>
      </c>
    </row>
    <row r="94" spans="1:14" ht="24">
      <c r="A94" s="13" t="s">
        <v>925</v>
      </c>
      <c r="B94" s="18" t="s">
        <v>756</v>
      </c>
      <c r="C94" s="21" t="s">
        <v>357</v>
      </c>
      <c r="D94" s="21"/>
      <c r="E94" s="21"/>
      <c r="F94" s="18" t="s">
        <v>905</v>
      </c>
      <c r="G94" s="18" t="s">
        <v>906</v>
      </c>
      <c r="H94" s="18" t="s">
        <v>907</v>
      </c>
      <c r="I94" s="18" t="s">
        <v>880</v>
      </c>
      <c r="J94" s="27"/>
      <c r="K94" s="83"/>
      <c r="L94" s="62" t="s">
        <v>882</v>
      </c>
      <c r="M94" s="4"/>
      <c r="N94" s="4" t="s">
        <v>883</v>
      </c>
    </row>
    <row r="95" spans="1:14" ht="24">
      <c r="A95" s="13" t="s">
        <v>925</v>
      </c>
      <c r="B95" s="18" t="s">
        <v>756</v>
      </c>
      <c r="C95" s="21" t="s">
        <v>354</v>
      </c>
      <c r="D95" s="21"/>
      <c r="E95" s="21"/>
      <c r="F95" s="18" t="s">
        <v>909</v>
      </c>
      <c r="G95" s="18" t="s">
        <v>906</v>
      </c>
      <c r="H95" s="18" t="s">
        <v>907</v>
      </c>
      <c r="I95" s="18" t="s">
        <v>880</v>
      </c>
      <c r="J95" s="27"/>
      <c r="K95" s="83"/>
      <c r="L95" s="62" t="s">
        <v>882</v>
      </c>
      <c r="M95" s="4"/>
      <c r="N95" s="4" t="s">
        <v>883</v>
      </c>
    </row>
    <row r="96" spans="1:14" ht="36">
      <c r="A96" s="13" t="s">
        <v>926</v>
      </c>
      <c r="B96" s="18" t="s">
        <v>184</v>
      </c>
      <c r="C96" s="50" t="s">
        <v>37</v>
      </c>
      <c r="D96" s="50"/>
      <c r="E96" s="50"/>
      <c r="F96" s="98" t="s">
        <v>917</v>
      </c>
      <c r="G96" s="91" t="s">
        <v>918</v>
      </c>
      <c r="H96" s="18" t="s">
        <v>919</v>
      </c>
      <c r="I96" s="18"/>
      <c r="J96" s="27"/>
      <c r="K96" s="83"/>
      <c r="L96" s="62" t="s">
        <v>882</v>
      </c>
      <c r="M96" s="4"/>
      <c r="N96" s="4" t="s">
        <v>107</v>
      </c>
    </row>
    <row r="97" spans="1:1024" ht="36.75" customHeight="1">
      <c r="A97" s="13" t="s">
        <v>927</v>
      </c>
      <c r="B97" s="18" t="s">
        <v>184</v>
      </c>
      <c r="C97" s="50" t="s">
        <v>37</v>
      </c>
      <c r="D97" s="50"/>
      <c r="E97" s="50"/>
      <c r="F97" s="18" t="s">
        <v>921</v>
      </c>
      <c r="G97" s="91" t="s">
        <v>922</v>
      </c>
      <c r="H97" s="18" t="s">
        <v>923</v>
      </c>
      <c r="I97" s="18"/>
      <c r="J97" s="27"/>
      <c r="K97" s="83"/>
      <c r="L97" s="62" t="s">
        <v>882</v>
      </c>
      <c r="M97" s="4"/>
      <c r="N97" s="4" t="s">
        <v>86</v>
      </c>
    </row>
    <row r="98" spans="1:1024">
      <c r="A98" s="13" t="s">
        <v>928</v>
      </c>
      <c r="B98" s="19" t="s">
        <v>839</v>
      </c>
      <c r="C98" s="50" t="s">
        <v>766</v>
      </c>
      <c r="D98" s="50"/>
      <c r="E98" s="50"/>
      <c r="F98" s="99">
        <v>8.9999999999999998E-4</v>
      </c>
      <c r="G98" s="50" t="s">
        <v>767</v>
      </c>
      <c r="H98" s="8" t="s">
        <v>794</v>
      </c>
      <c r="I98" s="18"/>
      <c r="J98" s="18" t="s">
        <v>929</v>
      </c>
      <c r="K98" s="83"/>
      <c r="L98" s="62" t="s">
        <v>882</v>
      </c>
      <c r="M98" s="4"/>
      <c r="N98" s="4" t="s">
        <v>764</v>
      </c>
    </row>
    <row r="99" spans="1:1024">
      <c r="A99" s="13" t="s">
        <v>930</v>
      </c>
      <c r="B99" s="18" t="s">
        <v>184</v>
      </c>
      <c r="C99" s="21" t="s">
        <v>37</v>
      </c>
      <c r="D99" s="21"/>
      <c r="E99" s="21"/>
      <c r="F99" s="18" t="s">
        <v>931</v>
      </c>
      <c r="G99" s="91" t="s">
        <v>767</v>
      </c>
      <c r="H99" s="18" t="s">
        <v>932</v>
      </c>
      <c r="I99" s="18"/>
      <c r="J99" s="27" t="s">
        <v>933</v>
      </c>
      <c r="K99" s="83"/>
      <c r="L99" s="62" t="s">
        <v>882</v>
      </c>
      <c r="M99" s="4"/>
      <c r="N99" s="4" t="s">
        <v>107</v>
      </c>
    </row>
    <row r="100" spans="1:1024">
      <c r="A100" s="13" t="s">
        <v>934</v>
      </c>
      <c r="B100" s="18" t="s">
        <v>184</v>
      </c>
      <c r="C100" s="21" t="s">
        <v>37</v>
      </c>
      <c r="D100" s="21"/>
      <c r="E100" s="21"/>
      <c r="F100" s="50" t="s">
        <v>935</v>
      </c>
      <c r="G100" s="50" t="s">
        <v>767</v>
      </c>
      <c r="H100" s="18" t="s">
        <v>932</v>
      </c>
      <c r="I100" s="18"/>
      <c r="J100" s="27" t="s">
        <v>933</v>
      </c>
      <c r="K100" s="83"/>
      <c r="L100" s="62" t="s">
        <v>882</v>
      </c>
      <c r="M100" s="4"/>
      <c r="N100" s="4" t="s">
        <v>86</v>
      </c>
    </row>
    <row r="101" spans="1:1024">
      <c r="A101" s="13" t="s">
        <v>936</v>
      </c>
      <c r="B101" s="19" t="s">
        <v>839</v>
      </c>
      <c r="C101" s="50" t="s">
        <v>766</v>
      </c>
      <c r="D101" s="50"/>
      <c r="E101" s="50"/>
      <c r="F101" s="86">
        <v>1.1000000000000001E-3</v>
      </c>
      <c r="G101" s="50" t="s">
        <v>767</v>
      </c>
      <c r="H101" s="8" t="s">
        <v>794</v>
      </c>
      <c r="I101" s="18"/>
      <c r="J101" s="18" t="s">
        <v>937</v>
      </c>
      <c r="K101" s="83"/>
      <c r="L101" s="62" t="s">
        <v>882</v>
      </c>
      <c r="M101" s="4"/>
      <c r="N101" s="4" t="s">
        <v>764</v>
      </c>
    </row>
    <row r="102" spans="1:1024">
      <c r="A102" s="13" t="s">
        <v>938</v>
      </c>
      <c r="B102" s="18" t="s">
        <v>184</v>
      </c>
      <c r="C102" s="21" t="s">
        <v>37</v>
      </c>
      <c r="D102" s="21"/>
      <c r="E102" s="21"/>
      <c r="F102" s="18" t="s">
        <v>931</v>
      </c>
      <c r="G102" s="91" t="s">
        <v>767</v>
      </c>
      <c r="H102" s="18" t="s">
        <v>932</v>
      </c>
      <c r="I102" s="18"/>
      <c r="J102" s="27" t="s">
        <v>933</v>
      </c>
      <c r="K102" s="83"/>
      <c r="L102" s="62" t="s">
        <v>882</v>
      </c>
      <c r="M102" s="4"/>
      <c r="N102" s="4" t="s">
        <v>107</v>
      </c>
    </row>
    <row r="103" spans="1:1024" ht="14.25" customHeight="1">
      <c r="A103" s="13" t="s">
        <v>939</v>
      </c>
      <c r="B103" s="18" t="s">
        <v>184</v>
      </c>
      <c r="C103" s="21" t="s">
        <v>37</v>
      </c>
      <c r="D103" s="21"/>
      <c r="E103" s="21"/>
      <c r="F103" s="50" t="s">
        <v>935</v>
      </c>
      <c r="G103" s="50" t="s">
        <v>767</v>
      </c>
      <c r="H103" s="18" t="s">
        <v>932</v>
      </c>
      <c r="I103" s="18"/>
      <c r="J103" s="27" t="s">
        <v>933</v>
      </c>
      <c r="K103" s="83"/>
      <c r="L103" s="62" t="s">
        <v>882</v>
      </c>
      <c r="M103" s="4"/>
      <c r="N103" s="4" t="s">
        <v>86</v>
      </c>
    </row>
    <row r="104" spans="1:1024">
      <c r="A104" s="60" t="s">
        <v>940</v>
      </c>
      <c r="B104" s="12" t="s">
        <v>1</v>
      </c>
      <c r="C104" s="12" t="s">
        <v>24</v>
      </c>
      <c r="D104" s="12" t="s">
        <v>25</v>
      </c>
      <c r="E104" s="12" t="s">
        <v>26</v>
      </c>
      <c r="F104" s="12" t="s">
        <v>27</v>
      </c>
      <c r="G104" s="12" t="s">
        <v>3</v>
      </c>
      <c r="H104" s="12" t="s">
        <v>28</v>
      </c>
      <c r="I104" s="12" t="s">
        <v>29</v>
      </c>
      <c r="J104" s="12" t="s">
        <v>30</v>
      </c>
      <c r="K104" s="12" t="s">
        <v>31</v>
      </c>
      <c r="L104" s="12" t="s">
        <v>32</v>
      </c>
      <c r="M104" s="12" t="s">
        <v>33</v>
      </c>
      <c r="N104" s="12" t="s">
        <v>34</v>
      </c>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ht="24.75">
      <c r="A105" s="40" t="s">
        <v>941</v>
      </c>
      <c r="B105" s="4" t="s">
        <v>839</v>
      </c>
      <c r="C105" s="50" t="s">
        <v>766</v>
      </c>
      <c r="D105" s="50"/>
      <c r="E105" s="50"/>
      <c r="F105" s="4">
        <v>1.4999999999999999E-2</v>
      </c>
      <c r="G105" s="50" t="s">
        <v>942</v>
      </c>
      <c r="H105" s="3"/>
      <c r="I105" s="3"/>
      <c r="J105" s="58" t="s">
        <v>943</v>
      </c>
      <c r="K105" s="61"/>
      <c r="L105" s="7" t="s">
        <v>944</v>
      </c>
      <c r="M105" s="56" t="s">
        <v>945</v>
      </c>
      <c r="N105" s="4" t="s">
        <v>764</v>
      </c>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spans="1:1024">
      <c r="A106" s="65" t="s">
        <v>946</v>
      </c>
      <c r="B106" s="4" t="s">
        <v>16</v>
      </c>
      <c r="C106" s="50" t="s">
        <v>766</v>
      </c>
      <c r="D106" s="50"/>
      <c r="E106" s="50"/>
      <c r="F106" s="100">
        <v>0.06</v>
      </c>
      <c r="G106" s="50" t="s">
        <v>767</v>
      </c>
      <c r="H106" s="8" t="s">
        <v>794</v>
      </c>
      <c r="I106" s="18"/>
      <c r="J106" s="4" t="s">
        <v>947</v>
      </c>
      <c r="K106" s="61"/>
      <c r="L106" s="7" t="s">
        <v>944</v>
      </c>
      <c r="M106" s="7" t="s">
        <v>945</v>
      </c>
      <c r="N106" s="4"/>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spans="1:1024">
      <c r="A107" s="65" t="s">
        <v>948</v>
      </c>
      <c r="B107" s="4" t="s">
        <v>839</v>
      </c>
      <c r="C107" s="50" t="s">
        <v>37</v>
      </c>
      <c r="D107" s="50"/>
      <c r="E107" s="50"/>
      <c r="F107" s="7" t="s">
        <v>949</v>
      </c>
      <c r="G107" s="50" t="s">
        <v>950</v>
      </c>
      <c r="H107" s="3"/>
      <c r="I107" s="3"/>
      <c r="J107" s="7" t="s">
        <v>951</v>
      </c>
      <c r="K107" s="61"/>
      <c r="L107" s="7" t="s">
        <v>944</v>
      </c>
      <c r="M107" s="7" t="s">
        <v>945</v>
      </c>
      <c r="N107" s="4"/>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spans="1:1024">
      <c r="A108" s="65" t="s">
        <v>952</v>
      </c>
      <c r="B108" s="4" t="s">
        <v>786</v>
      </c>
      <c r="C108" s="50" t="s">
        <v>37</v>
      </c>
      <c r="D108" s="50"/>
      <c r="E108" s="50"/>
      <c r="F108" s="7" t="s">
        <v>953</v>
      </c>
      <c r="G108" s="50" t="s">
        <v>950</v>
      </c>
      <c r="H108" s="3"/>
      <c r="I108" s="3"/>
      <c r="J108" s="4" t="s">
        <v>954</v>
      </c>
      <c r="K108" s="61"/>
      <c r="L108" s="7" t="s">
        <v>944</v>
      </c>
      <c r="M108" s="7" t="s">
        <v>945</v>
      </c>
      <c r="N108" s="4"/>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spans="1:1024">
      <c r="A109" s="40" t="s">
        <v>955</v>
      </c>
      <c r="B109" s="27" t="s">
        <v>839</v>
      </c>
      <c r="C109" s="50" t="s">
        <v>766</v>
      </c>
      <c r="D109" s="50"/>
      <c r="E109" s="50"/>
      <c r="F109" s="100">
        <v>0.03</v>
      </c>
      <c r="G109" s="50" t="s">
        <v>767</v>
      </c>
      <c r="H109" s="8" t="s">
        <v>794</v>
      </c>
      <c r="I109" s="18"/>
      <c r="J109" s="4"/>
      <c r="K109" s="97"/>
      <c r="L109" s="7" t="s">
        <v>944</v>
      </c>
      <c r="M109" s="7" t="s">
        <v>945</v>
      </c>
      <c r="N109" s="4" t="s">
        <v>764</v>
      </c>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spans="1:1024">
      <c r="A110" s="40" t="s">
        <v>956</v>
      </c>
      <c r="B110" s="4" t="s">
        <v>839</v>
      </c>
      <c r="C110" s="50" t="s">
        <v>766</v>
      </c>
      <c r="D110" s="50"/>
      <c r="E110" s="50"/>
      <c r="F110" s="100">
        <v>0.05</v>
      </c>
      <c r="G110" s="50" t="s">
        <v>942</v>
      </c>
      <c r="H110" s="3"/>
      <c r="I110" s="3"/>
      <c r="J110" s="7" t="s">
        <v>957</v>
      </c>
      <c r="K110" s="61"/>
      <c r="L110" s="7" t="s">
        <v>944</v>
      </c>
      <c r="M110" s="7" t="s">
        <v>945</v>
      </c>
      <c r="N110" s="4" t="s">
        <v>764</v>
      </c>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spans="1:1024">
      <c r="A111" s="40" t="s">
        <v>958</v>
      </c>
      <c r="B111" s="4" t="s">
        <v>839</v>
      </c>
      <c r="C111" s="50" t="s">
        <v>766</v>
      </c>
      <c r="D111" s="50"/>
      <c r="E111" s="50"/>
      <c r="F111" s="7">
        <v>4.2999999999999997E-2</v>
      </c>
      <c r="G111" s="50" t="s">
        <v>942</v>
      </c>
      <c r="H111" s="3"/>
      <c r="I111" s="3"/>
      <c r="J111" s="7" t="s">
        <v>957</v>
      </c>
      <c r="K111" s="61"/>
      <c r="L111" s="7" t="s">
        <v>944</v>
      </c>
      <c r="M111" s="7" t="s">
        <v>945</v>
      </c>
      <c r="N111" s="4" t="s">
        <v>764</v>
      </c>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spans="1:1024">
      <c r="A112" s="65" t="s">
        <v>959</v>
      </c>
      <c r="B112" s="4" t="s">
        <v>786</v>
      </c>
      <c r="C112" s="50" t="s">
        <v>37</v>
      </c>
      <c r="D112" s="50"/>
      <c r="E112" s="50"/>
      <c r="F112" s="7" t="s">
        <v>960</v>
      </c>
      <c r="G112" s="50" t="s">
        <v>942</v>
      </c>
      <c r="H112" s="3"/>
      <c r="I112" s="3"/>
      <c r="J112" s="7" t="s">
        <v>957</v>
      </c>
      <c r="K112" s="61"/>
      <c r="L112" s="7" t="s">
        <v>944</v>
      </c>
      <c r="M112" s="7" t="s">
        <v>945</v>
      </c>
      <c r="N112" s="4"/>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spans="1:1024">
      <c r="A113" s="65" t="s">
        <v>961</v>
      </c>
      <c r="B113" s="19" t="s">
        <v>786</v>
      </c>
      <c r="C113" s="21" t="s">
        <v>357</v>
      </c>
      <c r="D113" s="21"/>
      <c r="E113" s="21"/>
      <c r="F113" s="7">
        <v>0.44</v>
      </c>
      <c r="G113" s="18" t="s">
        <v>962</v>
      </c>
      <c r="H113" s="8" t="s">
        <v>788</v>
      </c>
      <c r="I113" s="18"/>
      <c r="J113" s="101"/>
      <c r="K113" s="83"/>
      <c r="L113" s="7" t="s">
        <v>944</v>
      </c>
      <c r="M113" s="7" t="s">
        <v>945</v>
      </c>
      <c r="N113" s="4" t="s">
        <v>764</v>
      </c>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row>
    <row r="114" spans="1:1024" ht="24.75">
      <c r="A114" s="40" t="s">
        <v>963</v>
      </c>
      <c r="B114" s="4" t="s">
        <v>839</v>
      </c>
      <c r="C114" s="50" t="s">
        <v>766</v>
      </c>
      <c r="D114" s="50"/>
      <c r="E114" s="50"/>
      <c r="F114" s="4">
        <v>1.4999999999999999E-2</v>
      </c>
      <c r="G114" s="50" t="s">
        <v>942</v>
      </c>
      <c r="H114" s="3"/>
      <c r="I114" s="3"/>
      <c r="J114" s="58" t="s">
        <v>943</v>
      </c>
      <c r="K114" s="61"/>
      <c r="L114" s="7" t="s">
        <v>944</v>
      </c>
      <c r="M114" s="7" t="s">
        <v>945</v>
      </c>
      <c r="N114" s="4" t="s">
        <v>764</v>
      </c>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row>
    <row r="115" spans="1:1024">
      <c r="A115" s="65" t="s">
        <v>964</v>
      </c>
      <c r="B115" s="4" t="s">
        <v>839</v>
      </c>
      <c r="C115" s="50" t="s">
        <v>766</v>
      </c>
      <c r="D115" s="50"/>
      <c r="E115" s="50"/>
      <c r="F115" s="96">
        <v>0.06</v>
      </c>
      <c r="G115" s="50" t="s">
        <v>767</v>
      </c>
      <c r="H115" s="8" t="s">
        <v>794</v>
      </c>
      <c r="I115" s="18"/>
      <c r="J115" s="4" t="s">
        <v>965</v>
      </c>
      <c r="K115" s="61"/>
      <c r="L115" s="7" t="s">
        <v>944</v>
      </c>
      <c r="M115" s="7" t="s">
        <v>945</v>
      </c>
      <c r="N115" s="4"/>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row>
    <row r="116" spans="1:1024" ht="24.75">
      <c r="A116" s="40" t="s">
        <v>966</v>
      </c>
      <c r="B116" s="4" t="s">
        <v>839</v>
      </c>
      <c r="C116" s="50" t="s">
        <v>766</v>
      </c>
      <c r="D116" s="50"/>
      <c r="E116" s="50"/>
      <c r="F116" s="4">
        <v>0.08</v>
      </c>
      <c r="G116" s="50" t="s">
        <v>942</v>
      </c>
      <c r="H116" s="3"/>
      <c r="I116" s="3"/>
      <c r="J116" s="58" t="s">
        <v>967</v>
      </c>
      <c r="K116" s="61"/>
      <c r="L116" s="7" t="s">
        <v>944</v>
      </c>
      <c r="M116" s="7" t="s">
        <v>945</v>
      </c>
      <c r="N116" s="4" t="s">
        <v>764</v>
      </c>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c r="ALW116"/>
      <c r="ALX116"/>
      <c r="ALY116"/>
      <c r="ALZ116"/>
      <c r="AMA116"/>
      <c r="AMB116"/>
      <c r="AMC116"/>
      <c r="AMD116"/>
      <c r="AME116"/>
      <c r="AMF116"/>
      <c r="AMG116"/>
      <c r="AMH116"/>
      <c r="AMI116"/>
      <c r="AMJ116"/>
    </row>
    <row r="117" spans="1:1024">
      <c r="A117" s="40" t="s">
        <v>968</v>
      </c>
      <c r="B117" s="27" t="s">
        <v>839</v>
      </c>
      <c r="C117" s="50" t="s">
        <v>766</v>
      </c>
      <c r="D117" s="50"/>
      <c r="E117" s="50"/>
      <c r="F117" s="96">
        <v>0.06</v>
      </c>
      <c r="G117" s="50" t="s">
        <v>767</v>
      </c>
      <c r="H117" s="8" t="s">
        <v>794</v>
      </c>
      <c r="I117" s="18"/>
      <c r="J117" s="4"/>
      <c r="K117" s="97"/>
      <c r="L117" s="7" t="s">
        <v>944</v>
      </c>
      <c r="M117" s="7" t="s">
        <v>945</v>
      </c>
      <c r="N117" s="4" t="s">
        <v>764</v>
      </c>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row>
    <row r="118" spans="1:1024">
      <c r="A118" s="65" t="s">
        <v>969</v>
      </c>
      <c r="B118" s="3"/>
      <c r="C118" s="50"/>
      <c r="D118" s="50"/>
      <c r="E118" s="50"/>
      <c r="F118" s="7"/>
      <c r="G118" s="3"/>
      <c r="H118" s="3"/>
      <c r="I118" s="3"/>
      <c r="J118" s="3"/>
      <c r="K118" s="61"/>
      <c r="L118" s="7" t="s">
        <v>944</v>
      </c>
      <c r="M118" s="7" t="s">
        <v>945</v>
      </c>
      <c r="N118" s="4"/>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65</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Patient</vt: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Clipp ARA/SED</dc:creator>
  <dc:description/>
  <cp:lastModifiedBy>Rachel Clipp</cp:lastModifiedBy>
  <cp:revision>20</cp:revision>
  <dcterms:created xsi:type="dcterms:W3CDTF">2014-01-03T14:43:46Z</dcterms:created>
  <dcterms:modified xsi:type="dcterms:W3CDTF">2022-07-20T18:39:37Z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