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Work\Source\Pulse_ventilator_validation\source\data\human\adult\validation\MechanicalVentilator\"/>
    </mc:Choice>
  </mc:AlternateContent>
  <xr:revisionPtr revIDLastSave="0" documentId="13_ncr:1_{04CF72A3-54DB-4B58-9F3B-8DF92368763A}" xr6:coauthVersionLast="46" xr6:coauthVersionMax="46" xr10:uidLastSave="{00000000-0000-0000-0000-000000000000}"/>
  <bookViews>
    <workbookView xWindow="30465" yWindow="2985" windowWidth="26055" windowHeight="26235" activeTab="1" xr2:uid="{00000000-000D-0000-FFFF-FFFF00000000}"/>
  </bookViews>
  <sheets>
    <sheet name="Notes" sheetId="3" r:id="rId1"/>
    <sheet name="Model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" i="4" l="1"/>
  <c r="AA96" i="4" l="1"/>
  <c r="W96" i="4" s="1"/>
  <c r="AE96" i="4"/>
  <c r="AA120" i="4" l="1"/>
  <c r="W120" i="4" s="1"/>
  <c r="AA108" i="4"/>
  <c r="W108" i="4" s="1"/>
  <c r="W58" i="4"/>
  <c r="R120" i="4" l="1"/>
  <c r="D115" i="4"/>
  <c r="D120" i="4" s="1"/>
  <c r="D103" i="4"/>
  <c r="D108" i="4" s="1"/>
  <c r="D91" i="4"/>
  <c r="D94" i="4" s="1"/>
  <c r="D77" i="4"/>
  <c r="D65" i="4"/>
  <c r="D70" i="4" s="1"/>
  <c r="D53" i="4"/>
  <c r="D40" i="4"/>
  <c r="D45" i="4" s="1"/>
  <c r="D29" i="4"/>
  <c r="D34" i="4" s="1"/>
  <c r="D18" i="4"/>
  <c r="D23" i="4" s="1"/>
  <c r="R108" i="4"/>
  <c r="R96" i="4"/>
  <c r="I65" i="4"/>
  <c r="D80" i="4" l="1"/>
  <c r="I77" i="4" l="1"/>
  <c r="D82" i="4"/>
  <c r="D56" i="4"/>
  <c r="D58" i="4" s="1"/>
  <c r="I53" i="4" l="1"/>
  <c r="U64" i="4"/>
  <c r="W64" i="4"/>
  <c r="U76" i="4"/>
  <c r="W76" i="4"/>
  <c r="U52" i="4"/>
  <c r="W52" i="4"/>
  <c r="D55" i="4" l="1"/>
  <c r="D79" i="4"/>
  <c r="D67" i="4"/>
  <c r="V76" i="4"/>
  <c r="AA76" i="4" s="1"/>
  <c r="U78" i="4"/>
  <c r="S78" i="4"/>
  <c r="Q78" i="4"/>
  <c r="O78" i="4"/>
  <c r="Y78" i="4" l="1"/>
  <c r="M78" i="4" l="1"/>
  <c r="Y19" i="4" l="1"/>
  <c r="Y92" i="4" l="1"/>
  <c r="U92" i="4"/>
  <c r="S92" i="4"/>
  <c r="Q92" i="4"/>
  <c r="O92" i="4"/>
  <c r="M92" i="4"/>
  <c r="K92" i="4"/>
  <c r="I92" i="4"/>
  <c r="X90" i="4"/>
  <c r="AB90" i="4" s="1"/>
  <c r="V90" i="4"/>
  <c r="AA90" i="4" s="1"/>
  <c r="AI96" i="4" s="1"/>
  <c r="Y54" i="4"/>
  <c r="U54" i="4"/>
  <c r="S54" i="4"/>
  <c r="Q54" i="4"/>
  <c r="O54" i="4"/>
  <c r="M54" i="4"/>
  <c r="K54" i="4"/>
  <c r="I54" i="4"/>
  <c r="X52" i="4"/>
  <c r="AB52" i="4" s="1"/>
  <c r="V52" i="4"/>
  <c r="AA52" i="4" s="1"/>
  <c r="Y104" i="4"/>
  <c r="U104" i="4"/>
  <c r="S104" i="4"/>
  <c r="Q104" i="4"/>
  <c r="O104" i="4"/>
  <c r="M104" i="4"/>
  <c r="K104" i="4"/>
  <c r="I104" i="4"/>
  <c r="X102" i="4"/>
  <c r="AB102" i="4" s="1"/>
  <c r="V102" i="4"/>
  <c r="AA102" i="4" s="1"/>
  <c r="K78" i="4"/>
  <c r="I78" i="4"/>
  <c r="X76" i="4"/>
  <c r="AB76" i="4" s="1"/>
  <c r="AA78" i="4" s="1"/>
  <c r="Y116" i="4"/>
  <c r="U116" i="4"/>
  <c r="S116" i="4"/>
  <c r="Q116" i="4"/>
  <c r="O116" i="4"/>
  <c r="M116" i="4"/>
  <c r="K116" i="4"/>
  <c r="I116" i="4"/>
  <c r="X114" i="4"/>
  <c r="AB114" i="4" s="1"/>
  <c r="V114" i="4"/>
  <c r="AA114" i="4" s="1"/>
  <c r="Y66" i="4"/>
  <c r="U66" i="4"/>
  <c r="S66" i="4"/>
  <c r="Q66" i="4"/>
  <c r="O66" i="4"/>
  <c r="M66" i="4"/>
  <c r="K66" i="4"/>
  <c r="I66" i="4"/>
  <c r="X64" i="4"/>
  <c r="AB64" i="4" s="1"/>
  <c r="V64" i="4"/>
  <c r="AA64" i="4" s="1"/>
  <c r="U42" i="4"/>
  <c r="U31" i="4"/>
  <c r="U19" i="4"/>
  <c r="X17" i="4"/>
  <c r="X29" i="4"/>
  <c r="X40" i="4"/>
  <c r="V17" i="4"/>
  <c r="AA17" i="4" s="1"/>
  <c r="V29" i="4"/>
  <c r="AA29" i="4" s="1"/>
  <c r="V40" i="4"/>
  <c r="S19" i="4"/>
  <c r="Q19" i="4"/>
  <c r="O19" i="4"/>
  <c r="M19" i="4"/>
  <c r="K19" i="4"/>
  <c r="I19" i="4"/>
  <c r="Y31" i="4"/>
  <c r="S31" i="4"/>
  <c r="Q31" i="4"/>
  <c r="O31" i="4"/>
  <c r="M31" i="4"/>
  <c r="K31" i="4"/>
  <c r="I31" i="4"/>
  <c r="Q42" i="4"/>
  <c r="O42" i="4"/>
  <c r="M42" i="4"/>
  <c r="K42" i="4"/>
  <c r="I42" i="4"/>
  <c r="AA104" i="4" l="1"/>
  <c r="AA92" i="4"/>
  <c r="AA54" i="4"/>
  <c r="AA116" i="4"/>
  <c r="AA66" i="4"/>
  <c r="AB17" i="4"/>
  <c r="AA19" i="4" s="1"/>
  <c r="AB29" i="4"/>
  <c r="AA31" i="4" s="1"/>
  <c r="AB40" i="4"/>
  <c r="AA40" i="4"/>
  <c r="AA42" i="4" l="1"/>
  <c r="Y42" i="4"/>
  <c r="S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</author>
  </authors>
  <commentList>
    <comment ref="G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G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G3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G5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J52" authorId="0" shapeId="0" xr:uid="{00000000-0006-0000-0100-000009000000}">
      <text>
        <r>
          <rPr>
            <sz val="9"/>
            <color indexed="81"/>
            <rFont val="Tahoma"/>
            <family val="2"/>
          </rPr>
          <t xml:space="preserve">in range from referemce #5
</t>
        </r>
      </text>
    </comment>
    <comment ref="G6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3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J64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in range from referemce #5
</t>
        </r>
      </text>
    </comment>
    <comment ref="G7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5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J76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in range from referemce #5
</t>
        </r>
      </text>
    </comment>
    <comment ref="D7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 xml:space="preserve">within upper limit of reference #5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9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G10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1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  <comment ref="D10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arbitrary but within limits reference 1
</t>
        </r>
      </text>
    </comment>
    <comment ref="G11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normal = 0
mild = 0.3
moderate = 0.6
Severe = 0.9
</t>
        </r>
      </text>
    </comment>
  </commentList>
</comments>
</file>

<file path=xl/sharedStrings.xml><?xml version="1.0" encoding="utf-8"?>
<sst xmlns="http://schemas.openxmlformats.org/spreadsheetml/2006/main" count="563" uniqueCount="115">
  <si>
    <t>Goals</t>
  </si>
  <si>
    <t>Create evidence-based models for a set of patient diagnoses</t>
  </si>
  <si>
    <t>Validate output from Pulse Kitware Physiology Simulator using published data</t>
  </si>
  <si>
    <t>A. Select references that give values for ventilator settings and resultant gas exchange variables</t>
  </si>
  <si>
    <t>B. Empirically select ventilator settings within reference ranges to get physiology model to be in reference ranges</t>
  </si>
  <si>
    <t>C. Modify physiology model and repeat step B as needed to get outputs into reference ranges</t>
  </si>
  <si>
    <t>Patient Diagnoses</t>
  </si>
  <si>
    <t>Normal</t>
  </si>
  <si>
    <t>ARDS (mild, moderate, severe)</t>
  </si>
  <si>
    <t>COPD (mild, moderate, severe)</t>
  </si>
  <si>
    <t>Modes of Ventilation</t>
  </si>
  <si>
    <t>PC-IMV</t>
  </si>
  <si>
    <t>VC-CMV</t>
  </si>
  <si>
    <t xml:space="preserve">Procedure for Validating Ventilation </t>
  </si>
  <si>
    <r>
      <t>Establish Lo and Hi values for PaCO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from reference #1 (range is better than SD because normal distribution not assumed)</t>
    </r>
  </si>
  <si>
    <t>For normal and COPD use vent settings from reference #1</t>
  </si>
  <si>
    <t>For ARDS, set test values for tidal volume and rate from reference #5 (has wider range of minute ventilation than Arnal so wider range of dead space of patients was included in dataset)</t>
  </si>
  <si>
    <t>Run physiology simulation</t>
  </si>
  <si>
    <r>
      <t>If PaCO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is out of limits then adjust rate using equation from reference #6  </t>
    </r>
  </si>
  <si>
    <t>new rate = (old PaCO2 * old rate)/(AVERAGE(low limit PaCO2,high limit PaCO2))</t>
  </si>
  <si>
    <t>new tidal volume = (old PaCO2 * old tidal volume)/(AVERAGE(low limit PaCO2,high limit PaCO2))</t>
  </si>
  <si>
    <r>
      <t>Run physiology simulation and confirm new PaCO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is within limits</t>
    </r>
  </si>
  <si>
    <t xml:space="preserve">Procedure for Validating Oxygenation </t>
  </si>
  <si>
    <r>
      <t>Set test values for FiO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>,  tidal volume and rate from - Arnal J-M, Garnero A, Novonti D, et al. Feasibility study on full closed-loop control ventilation (IntelliVent-ASVTM) in ICU patients with acute respiratory failure: a prospective observational comparative study. Crit Care. 2013;17(5):R196.</t>
    </r>
  </si>
  <si>
    <r>
      <t>Set limits for PaO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(ARDS patients) from reference #4</t>
    </r>
  </si>
  <si>
    <r>
      <t>-calculate limits: PaO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= (Oxygenation Ratio +/- 1 SD) x FiO</t>
    </r>
    <r>
      <rPr>
        <vertAlign val="subscript"/>
        <sz val="10"/>
        <color theme="1"/>
        <rFont val="Helvetica Neue"/>
      </rPr>
      <t>2</t>
    </r>
  </si>
  <si>
    <r>
      <t>If PaO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is out of limits then adjust FiO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using equation from reference #6: new FiO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= AVERAGE(Low PaO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>,Hi PaO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>)/(old PaO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>/old FiO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>)</t>
    </r>
  </si>
  <si>
    <r>
      <t>Run physiology simulation and confirm new PaO</t>
    </r>
    <r>
      <rPr>
        <vertAlign val="subscript"/>
        <sz val="10"/>
        <color theme="1"/>
        <rFont val="Helvetica Neue"/>
      </rPr>
      <t>2</t>
    </r>
    <r>
      <rPr>
        <sz val="10"/>
        <color theme="1"/>
        <rFont val="Helvetica Neue"/>
      </rPr>
      <t xml:space="preserve"> is within limits</t>
    </r>
  </si>
  <si>
    <t>References</t>
  </si>
  <si>
    <t>1. Arnal J-M, Garnero A, Novonti D, et al. Feasibility study on full closed-loop control ventilation (IntelliVent-ASVTM) in ICU patients with acute respiratory failure: a prospective observational comparative study. Crit Care. 2013;17(5):R196.</t>
  </si>
  <si>
    <t>2. Arnal JM, Garnero A, Saoli M, Chatburn RL. Parameters for Simulation of Adult Patients During Mechanical Ventilation. Respir Care. 2017;63(2):158-168.</t>
  </si>
  <si>
    <t>3. Ferguson, N. D., Fan, E., Camporota, L., Antonelli, M., Anzueto, A., Beale, R., ... &amp; Rhodes, A. (2012). The Berlin definition of ARDS: an expanded rationale, justification, and supplementary material. Intensive care medicine, 38(10), 1573-1582.</t>
  </si>
  <si>
    <t>4. El-Khatib MF, Bouakl IJ, Ayoub CM, et al. Comparison of the Oxygenation Factor and the Oxygenation Ratio in Subjects With ARDS. Respir Care. July 2020.</t>
  </si>
  <si>
    <t>5. Ventilation with lower tidal volumes as compared with traditional tidal volumes for acute lung injury and the acute respiratory distress syndrome. The Acute Respiratory Distress Syndrome Network. N Engl J Med. 2000;342(18):1301-1308.</t>
  </si>
  <si>
    <t>6. Kacmarek RM, Stoller JK, Heuer AJ. Egan's fundmentals of respiratory care. 12th edition. St. Louis: Elsevier, 2021:1091-1097.</t>
  </si>
  <si>
    <t xml:space="preserve">ARDS &amp; COPD Validation </t>
  </si>
  <si>
    <r>
      <t>Patient</t>
    </r>
    <r>
      <rPr>
        <b/>
        <vertAlign val="superscript"/>
        <sz val="14"/>
        <color indexed="8"/>
        <rFont val="Helvetica Neue"/>
        <scheme val="major"/>
      </rPr>
      <t>1</t>
    </r>
  </si>
  <si>
    <t>Sex</t>
  </si>
  <si>
    <t>male</t>
  </si>
  <si>
    <t>Goal</t>
  </si>
  <si>
    <t>Age (years)</t>
  </si>
  <si>
    <r>
      <t>Validate performance of physiology simulator for passive and active patient models in two modes of ventilation
-Note that expected values are for PC-CMV, but values for VC-CMV should be within specified ranges
-Expected values for SpO</t>
    </r>
    <r>
      <rPr>
        <vertAlign val="subscript"/>
        <sz val="9"/>
        <color indexed="8"/>
        <rFont val="Helvetica Neue"/>
        <scheme val="major"/>
      </rPr>
      <t>2</t>
    </r>
    <r>
      <rPr>
        <sz val="9"/>
        <color indexed="8"/>
        <rFont val="Helvetica Neue"/>
        <scheme val="major"/>
      </rPr>
      <t xml:space="preserve"> are calculated
-</t>
    </r>
    <r>
      <rPr>
        <i/>
        <sz val="9"/>
        <color rgb="FF000000"/>
        <rFont val="Helvetica Neue"/>
        <scheme val="major"/>
      </rPr>
      <t>Active effort</t>
    </r>
    <r>
      <rPr>
        <sz val="9"/>
        <color indexed="8"/>
        <rFont val="Helvetica Neue"/>
        <scheme val="major"/>
      </rPr>
      <t xml:space="preserve"> = spontaneous breathing; </t>
    </r>
    <r>
      <rPr>
        <i/>
        <sz val="9"/>
        <color rgb="FF000000"/>
        <rFont val="Helvetica Neue"/>
        <scheme val="major"/>
      </rPr>
      <t>passive effort</t>
    </r>
    <r>
      <rPr>
        <sz val="9"/>
        <color indexed="8"/>
        <rFont val="Helvetica Neue"/>
        <scheme val="major"/>
      </rPr>
      <t xml:space="preserve"> = apnea</t>
    </r>
  </si>
  <si>
    <t>Predicted Weight (kg)</t>
  </si>
  <si>
    <t>RR Baseline (bpm)</t>
  </si>
  <si>
    <t>Pathology</t>
  </si>
  <si>
    <r>
      <t>Interventions</t>
    </r>
    <r>
      <rPr>
        <b/>
        <vertAlign val="superscript"/>
        <sz val="14"/>
        <color indexed="8"/>
        <rFont val="Helvetica Neue"/>
        <scheme val="major"/>
      </rPr>
      <t>2</t>
    </r>
    <r>
      <rPr>
        <b/>
        <sz val="14"/>
        <color indexed="8"/>
        <rFont val="Helvetica Neue"/>
        <scheme val="major"/>
      </rPr>
      <t xml:space="preserve"> </t>
    </r>
  </si>
  <si>
    <t>Invasive Mechanical Ventilation</t>
  </si>
  <si>
    <t>NORMAL</t>
  </si>
  <si>
    <r>
      <t>Simulation Parameters</t>
    </r>
    <r>
      <rPr>
        <b/>
        <vertAlign val="superscript"/>
        <sz val="10"/>
        <color rgb="FF00B050"/>
        <rFont val="Helvetica Neue"/>
        <scheme val="major"/>
      </rPr>
      <t>1</t>
    </r>
  </si>
  <si>
    <r>
      <t>Expected Values</t>
    </r>
    <r>
      <rPr>
        <b/>
        <vertAlign val="superscript"/>
        <sz val="10"/>
        <color rgb="FF0070C0"/>
        <rFont val="Helvetica Neue"/>
        <scheme val="major"/>
      </rPr>
      <t>2</t>
    </r>
  </si>
  <si>
    <t>Mode</t>
  </si>
  <si>
    <t>PC-CMV</t>
  </si>
  <si>
    <t>PHYSIOLOGY MODEL</t>
  </si>
  <si>
    <t>RR (bpm)</t>
  </si>
  <si>
    <t>I:E</t>
  </si>
  <si>
    <t>R (cmH2O-s/L)</t>
  </si>
  <si>
    <r>
      <t>C</t>
    </r>
    <r>
      <rPr>
        <b/>
        <vertAlign val="subscript"/>
        <sz val="10"/>
        <color theme="0"/>
        <rFont val="Helvetica Neue"/>
        <scheme val="major"/>
      </rPr>
      <t>stat</t>
    </r>
    <r>
      <rPr>
        <b/>
        <sz val="10"/>
        <color theme="0"/>
        <rFont val="Helvetica Neue"/>
        <scheme val="major"/>
      </rPr>
      <t xml:space="preserve"> (mL/cmH2O)</t>
    </r>
  </si>
  <si>
    <t>pH</t>
  </si>
  <si>
    <r>
      <t>PaCO</t>
    </r>
    <r>
      <rPr>
        <b/>
        <vertAlign val="subscript"/>
        <sz val="10"/>
        <color theme="0"/>
        <rFont val="Helvetica Neue"/>
        <scheme val="major"/>
      </rPr>
      <t>2</t>
    </r>
    <r>
      <rPr>
        <b/>
        <sz val="10"/>
        <color theme="0"/>
        <rFont val="Helvetica Neue"/>
        <scheme val="major"/>
      </rPr>
      <t xml:space="preserve"> (mmHg)</t>
    </r>
  </si>
  <si>
    <r>
      <t>PaO</t>
    </r>
    <r>
      <rPr>
        <b/>
        <vertAlign val="subscript"/>
        <sz val="10"/>
        <color theme="0"/>
        <rFont val="Helvetica Neue"/>
        <scheme val="major"/>
      </rPr>
      <t>2</t>
    </r>
    <r>
      <rPr>
        <b/>
        <sz val="10"/>
        <color theme="0"/>
        <rFont val="Helvetica Neue"/>
        <scheme val="major"/>
      </rPr>
      <t xml:space="preserve"> (mmHg)</t>
    </r>
  </si>
  <si>
    <r>
      <t>PaO</t>
    </r>
    <r>
      <rPr>
        <b/>
        <vertAlign val="subscript"/>
        <sz val="10"/>
        <color theme="0"/>
        <rFont val="Helvetica Neue"/>
        <scheme val="major"/>
      </rPr>
      <t>2/</t>
    </r>
    <r>
      <rPr>
        <b/>
        <sz val="10"/>
        <color theme="0"/>
        <rFont val="Helvetica Neue"/>
        <scheme val="major"/>
      </rPr>
      <t>FiO</t>
    </r>
    <r>
      <rPr>
        <b/>
        <vertAlign val="subscript"/>
        <sz val="10"/>
        <color theme="0"/>
        <rFont val="Helvetica Neue"/>
        <scheme val="major"/>
      </rPr>
      <t>2</t>
    </r>
    <r>
      <rPr>
        <b/>
        <sz val="10"/>
        <color theme="0"/>
        <rFont val="Helvetica Neue"/>
        <scheme val="major"/>
      </rPr>
      <t xml:space="preserve"> (mmHg)</t>
    </r>
  </si>
  <si>
    <r>
      <t>SpO</t>
    </r>
    <r>
      <rPr>
        <b/>
        <vertAlign val="subscript"/>
        <sz val="10"/>
        <color theme="0"/>
        <rFont val="Helvetica Neue"/>
        <scheme val="major"/>
      </rPr>
      <t>2</t>
    </r>
    <r>
      <rPr>
        <b/>
        <sz val="10"/>
        <color theme="0"/>
        <rFont val="Helvetica Neue"/>
        <scheme val="major"/>
      </rPr>
      <t xml:space="preserve"> (%)</t>
    </r>
  </si>
  <si>
    <t>Inspiratory Pressure Target</t>
  </si>
  <si>
    <r>
      <t>set empirically to achieve V</t>
    </r>
    <r>
      <rPr>
        <i/>
        <vertAlign val="subscript"/>
        <sz val="10"/>
        <color rgb="FF00B050"/>
        <rFont val="Helvetica Neue"/>
        <scheme val="major"/>
      </rPr>
      <t xml:space="preserve">T </t>
    </r>
    <r>
      <rPr>
        <i/>
        <sz val="10"/>
        <color rgb="FF00B050"/>
        <rFont val="Helvetica Neue"/>
        <scheme val="major"/>
      </rPr>
      <t>Target</t>
    </r>
  </si>
  <si>
    <t>Effort</t>
  </si>
  <si>
    <t>Dx</t>
  </si>
  <si>
    <t>Severity</t>
  </si>
  <si>
    <t>Lo</t>
  </si>
  <si>
    <t>Hi</t>
  </si>
  <si>
    <r>
      <t>V</t>
    </r>
    <r>
      <rPr>
        <b/>
        <i/>
        <vertAlign val="subscript"/>
        <sz val="10"/>
        <color theme="1"/>
        <rFont val="Helvetica Neue"/>
        <scheme val="major"/>
      </rPr>
      <t>T</t>
    </r>
    <r>
      <rPr>
        <b/>
        <i/>
        <sz val="10"/>
        <color theme="1"/>
        <rFont val="Helvetica Neue"/>
        <scheme val="major"/>
      </rPr>
      <t xml:space="preserve"> Target (mL/kg)</t>
    </r>
  </si>
  <si>
    <t>passive</t>
  </si>
  <si>
    <t>normal</t>
  </si>
  <si>
    <r>
      <t>V</t>
    </r>
    <r>
      <rPr>
        <b/>
        <i/>
        <vertAlign val="subscript"/>
        <sz val="10"/>
        <color theme="1"/>
        <rFont val="Helvetica Neue"/>
        <scheme val="major"/>
      </rPr>
      <t>T</t>
    </r>
    <r>
      <rPr>
        <b/>
        <i/>
        <sz val="10"/>
        <color theme="1"/>
        <rFont val="Helvetica Neue"/>
        <scheme val="major"/>
      </rPr>
      <t xml:space="preserve"> Target (mL)</t>
    </r>
  </si>
  <si>
    <t>Observed Values from Physiology Simulator</t>
  </si>
  <si>
    <r>
      <t>PEEP (cm H</t>
    </r>
    <r>
      <rPr>
        <b/>
        <i/>
        <vertAlign val="subscript"/>
        <sz val="10"/>
        <color indexed="8"/>
        <rFont val="Helvetica Neue"/>
        <scheme val="major"/>
      </rPr>
      <t>2</t>
    </r>
    <r>
      <rPr>
        <b/>
        <i/>
        <sz val="10"/>
        <color indexed="8"/>
        <rFont val="Helvetica Neue"/>
        <scheme val="major"/>
      </rPr>
      <t>O)</t>
    </r>
  </si>
  <si>
    <t>Outcome</t>
  </si>
  <si>
    <r>
      <t>FiO</t>
    </r>
    <r>
      <rPr>
        <b/>
        <i/>
        <vertAlign val="subscript"/>
        <sz val="10"/>
        <color theme="1"/>
        <rFont val="Helvetica Neue"/>
        <scheme val="major"/>
      </rPr>
      <t xml:space="preserve">2 </t>
    </r>
    <r>
      <rPr>
        <b/>
        <i/>
        <sz val="10"/>
        <color theme="1"/>
        <rFont val="Helvetica Neue"/>
        <scheme val="major"/>
      </rPr>
      <t>(%)</t>
    </r>
  </si>
  <si>
    <t>Mandatory Rate (bpm)</t>
  </si>
  <si>
    <t>Comments</t>
  </si>
  <si>
    <t>Minute Ventilation (L/min)</t>
  </si>
  <si>
    <t>Commnets</t>
  </si>
  <si>
    <t>VC-AC</t>
  </si>
  <si>
    <t>active</t>
  </si>
  <si>
    <t>ARDS</t>
  </si>
  <si>
    <r>
      <t>Expected Values</t>
    </r>
    <r>
      <rPr>
        <b/>
        <vertAlign val="superscript"/>
        <sz val="10"/>
        <color rgb="FF0070C0"/>
        <rFont val="Helvetica Neue"/>
        <scheme val="major"/>
      </rPr>
      <t>2,3</t>
    </r>
  </si>
  <si>
    <r>
      <t xml:space="preserve">range from Ref #4: 47 </t>
    </r>
    <r>
      <rPr>
        <sz val="10"/>
        <color indexed="8"/>
        <rFont val="Calibri"/>
        <family val="2"/>
      </rPr>
      <t>±</t>
    </r>
    <r>
      <rPr>
        <sz val="10"/>
        <color indexed="8"/>
        <rFont val="Helvetica Neue"/>
        <scheme val="major"/>
      </rPr>
      <t xml:space="preserve"> 14</t>
    </r>
  </si>
  <si>
    <t>target</t>
  </si>
  <si>
    <r>
      <t>If PaO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 xml:space="preserve"> is out of limits then adjust FiO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 xml:space="preserve"> using equation from reference #6: new FiO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 xml:space="preserve"> = AVERAGE(Low PaO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,Hi PaO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)/(old PaO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/old FiO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)</t>
    </r>
  </si>
  <si>
    <r>
      <t>New FiO</t>
    </r>
    <r>
      <rPr>
        <b/>
        <vertAlign val="subscript"/>
        <sz val="11"/>
        <color theme="1"/>
        <rFont val="Helvetica Neue"/>
        <scheme val="minor"/>
      </rPr>
      <t>2</t>
    </r>
  </si>
  <si>
    <t>PCO2</t>
  </si>
  <si>
    <r>
      <t>Old FiO</t>
    </r>
    <r>
      <rPr>
        <b/>
        <vertAlign val="subscript"/>
        <sz val="11"/>
        <color theme="1"/>
        <rFont val="Helvetica Neue"/>
        <scheme val="minor"/>
      </rPr>
      <t>2</t>
    </r>
  </si>
  <si>
    <r>
      <t>Old PaO</t>
    </r>
    <r>
      <rPr>
        <b/>
        <vertAlign val="subscript"/>
        <sz val="11"/>
        <color theme="1"/>
        <rFont val="Helvetica Neue"/>
        <scheme val="minor"/>
      </rPr>
      <t>2</t>
    </r>
  </si>
  <si>
    <r>
      <t>PaO</t>
    </r>
    <r>
      <rPr>
        <b/>
        <vertAlign val="subscript"/>
        <sz val="11"/>
        <color theme="1"/>
        <rFont val="Helvetica Neue"/>
        <scheme val="minor"/>
      </rPr>
      <t>2</t>
    </r>
  </si>
  <si>
    <t>COPD</t>
  </si>
  <si>
    <t>HCO3</t>
  </si>
  <si>
    <t>New MV</t>
  </si>
  <si>
    <t>Old MV</t>
  </si>
  <si>
    <r>
      <t>Old PaCO</t>
    </r>
    <r>
      <rPr>
        <b/>
        <vertAlign val="subscript"/>
        <sz val="11"/>
        <color theme="1"/>
        <rFont val="Helvetica Neue"/>
        <scheme val="minor"/>
      </rPr>
      <t>2</t>
    </r>
  </si>
  <si>
    <r>
      <t>PaCO</t>
    </r>
    <r>
      <rPr>
        <b/>
        <vertAlign val="subscript"/>
        <sz val="11"/>
        <color theme="1"/>
        <rFont val="Helvetica Neue"/>
        <scheme val="minor"/>
      </rPr>
      <t>2</t>
    </r>
  </si>
  <si>
    <r>
      <t>new PaCO</t>
    </r>
    <r>
      <rPr>
        <b/>
        <vertAlign val="subscript"/>
        <sz val="11"/>
        <color theme="1"/>
        <rFont val="Helvetica Neue"/>
        <scheme val="minor"/>
      </rPr>
      <t>2</t>
    </r>
  </si>
  <si>
    <r>
      <t>old V</t>
    </r>
    <r>
      <rPr>
        <b/>
        <vertAlign val="subscript"/>
        <sz val="11"/>
        <color theme="1"/>
        <rFont val="Helvetica Neue"/>
        <scheme val="minor"/>
      </rPr>
      <t>T</t>
    </r>
  </si>
  <si>
    <r>
      <t>new V</t>
    </r>
    <r>
      <rPr>
        <b/>
        <vertAlign val="subscript"/>
        <sz val="11"/>
        <color theme="1"/>
        <rFont val="Helvetica Neue"/>
        <scheme val="minor"/>
      </rPr>
      <t>T</t>
    </r>
  </si>
  <si>
    <t>range from Ref#1:  5.3 - 9.0</t>
  </si>
  <si>
    <t>reference #1 gives incompatible ranges for VT, RR, and MV, so choose VT and MV as valid ranges</t>
  </si>
  <si>
    <t>Prior</t>
  </si>
  <si>
    <r>
      <t>new V</t>
    </r>
    <r>
      <rPr>
        <vertAlign val="subscript"/>
        <sz val="10"/>
        <color rgb="FFFF0000"/>
        <rFont val="Helvetica Neue"/>
        <scheme val="major"/>
      </rPr>
      <t>T</t>
    </r>
    <r>
      <rPr>
        <sz val="10"/>
        <color rgb="FFFF0000"/>
        <rFont val="Helvetica Neue"/>
        <scheme val="major"/>
      </rPr>
      <t xml:space="preserve"> is now in published range</t>
    </r>
  </si>
  <si>
    <t>new minute ventilation = (old PaCO2 * old mintute ventilation) / target PaCO2</t>
  </si>
  <si>
    <r>
      <t>reference #1 gives incompatible ranges for V</t>
    </r>
    <r>
      <rPr>
        <vertAlign val="subscript"/>
        <sz val="10"/>
        <color rgb="FFFF0000"/>
        <rFont val="Helvetica Neue"/>
        <scheme val="major"/>
      </rPr>
      <t>T</t>
    </r>
    <r>
      <rPr>
        <sz val="10"/>
        <color rgb="FFFF0000"/>
        <rFont val="Helvetica Neue"/>
        <scheme val="major"/>
      </rPr>
      <t>, RR, and MV, so choose V</t>
    </r>
    <r>
      <rPr>
        <vertAlign val="subscript"/>
        <sz val="10"/>
        <color rgb="FFFF0000"/>
        <rFont val="Helvetica Neue"/>
        <scheme val="major"/>
      </rPr>
      <t>T</t>
    </r>
    <r>
      <rPr>
        <sz val="10"/>
        <color rgb="FFFF0000"/>
        <rFont val="Helvetica Neue"/>
        <scheme val="major"/>
      </rPr>
      <t xml:space="preserve"> and MV as valid ranges</t>
    </r>
  </si>
  <si>
    <r>
      <t>If SpO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 xml:space="preserve"> is out of limits then adjust FiO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 xml:space="preserve"> using equation from reference #6: new FiO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 xml:space="preserve"> = AVERAGE(Low PaO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,Hi PaO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)/(old PaO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/old FiO</t>
    </r>
    <r>
      <rPr>
        <vertAlign val="subscript"/>
        <sz val="10"/>
        <color rgb="FFFF0000"/>
        <rFont val="Helvetica Neue"/>
      </rPr>
      <t>2</t>
    </r>
    <r>
      <rPr>
        <sz val="10"/>
        <color rgb="FFFF0000"/>
        <rFont val="Helvetica Neue"/>
      </rPr>
      <t>)</t>
    </r>
  </si>
  <si>
    <t>arnal2018parameters</t>
  </si>
  <si>
    <t>arnal2013feasibility</t>
  </si>
  <si>
    <t>ferguson2012berlin</t>
  </si>
  <si>
    <t>el2020comparison</t>
  </si>
  <si>
    <t>acute2000ventilation</t>
  </si>
  <si>
    <t>kacmarek2016egan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</si>
</sst>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6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Arial"/>
      <family val="2"/>
    </font>
    <font>
      <sz val="10"/>
      <color indexed="8"/>
      <name val="Helvetica Neue"/>
      <scheme val="major"/>
    </font>
    <font>
      <b/>
      <sz val="10"/>
      <color indexed="8"/>
      <name val="Helvetica Neue"/>
      <scheme val="major"/>
    </font>
    <font>
      <b/>
      <sz val="11"/>
      <color indexed="8"/>
      <name val="Helvetica Neue"/>
      <scheme val="major"/>
    </font>
    <font>
      <b/>
      <sz val="12"/>
      <color indexed="8"/>
      <name val="Helvetica Neue"/>
      <scheme val="major"/>
    </font>
    <font>
      <sz val="9"/>
      <color indexed="8"/>
      <name val="Helvetica Neue"/>
      <scheme val="major"/>
    </font>
    <font>
      <sz val="11"/>
      <color indexed="8"/>
      <name val="Helvetica Neue"/>
    </font>
    <font>
      <b/>
      <i/>
      <sz val="10"/>
      <color indexed="8"/>
      <name val="Helvetica Neue"/>
      <scheme val="major"/>
    </font>
    <font>
      <b/>
      <i/>
      <vertAlign val="subscript"/>
      <sz val="10"/>
      <color indexed="8"/>
      <name val="Helvetica Neue"/>
      <scheme val="major"/>
    </font>
    <font>
      <b/>
      <sz val="10"/>
      <color rgb="FF0070C0"/>
      <name val="Helvetica Neue"/>
      <scheme val="major"/>
    </font>
    <font>
      <b/>
      <sz val="10"/>
      <color rgb="FF00B050"/>
      <name val="Helvetica Neue"/>
      <scheme val="major"/>
    </font>
    <font>
      <sz val="10"/>
      <color rgb="FF00B050"/>
      <name val="Helvetica Neue"/>
      <scheme val="major"/>
    </font>
    <font>
      <sz val="10"/>
      <color rgb="FF00B050"/>
      <name val="Helvetica Neue"/>
    </font>
    <font>
      <b/>
      <i/>
      <sz val="10"/>
      <color theme="1"/>
      <name val="Helvetica Neue"/>
      <scheme val="major"/>
    </font>
    <font>
      <b/>
      <i/>
      <vertAlign val="subscript"/>
      <sz val="10"/>
      <color theme="1"/>
      <name val="Helvetica Neue"/>
      <scheme val="major"/>
    </font>
    <font>
      <sz val="10"/>
      <color theme="1"/>
      <name val="Helvetica Neue"/>
    </font>
    <font>
      <b/>
      <i/>
      <sz val="10"/>
      <color theme="1"/>
      <name val="Helvetica Neue"/>
    </font>
    <font>
      <i/>
      <sz val="10"/>
      <color rgb="FF00B050"/>
      <name val="Helvetica Neue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Helvetica Neue"/>
      <scheme val="major"/>
    </font>
    <font>
      <b/>
      <sz val="10"/>
      <color theme="2" tint="-0.89999084444715716"/>
      <name val="Helvetica Neue"/>
      <scheme val="major"/>
    </font>
    <font>
      <b/>
      <vertAlign val="subscript"/>
      <sz val="10"/>
      <color theme="0"/>
      <name val="Helvetica Neue"/>
      <scheme val="major"/>
    </font>
    <font>
      <i/>
      <vertAlign val="subscript"/>
      <sz val="10"/>
      <color rgb="FF00B050"/>
      <name val="Helvetica Neue"/>
      <scheme val="major"/>
    </font>
    <font>
      <b/>
      <vertAlign val="superscript"/>
      <sz val="10"/>
      <color rgb="FF00B050"/>
      <name val="Helvetica Neue"/>
      <scheme val="major"/>
    </font>
    <font>
      <b/>
      <vertAlign val="superscript"/>
      <sz val="10"/>
      <color rgb="FF0070C0"/>
      <name val="Helvetica Neue"/>
      <scheme val="major"/>
    </font>
    <font>
      <vertAlign val="subscript"/>
      <sz val="9"/>
      <color indexed="8"/>
      <name val="Helvetica Neue"/>
      <scheme val="major"/>
    </font>
    <font>
      <i/>
      <sz val="9"/>
      <color rgb="FF000000"/>
      <name val="Helvetica Neue"/>
      <scheme val="major"/>
    </font>
    <font>
      <b/>
      <i/>
      <sz val="10"/>
      <color rgb="FF00B0F0"/>
      <name val="Helvetica Neue"/>
    </font>
    <font>
      <sz val="10"/>
      <color rgb="FF00B0F0"/>
      <name val="Helvetica Neue"/>
    </font>
    <font>
      <b/>
      <sz val="14"/>
      <color indexed="8"/>
      <name val="Helvetica Neue"/>
      <scheme val="major"/>
    </font>
    <font>
      <b/>
      <vertAlign val="superscript"/>
      <sz val="14"/>
      <color indexed="8"/>
      <name val="Helvetica Neue"/>
      <scheme val="major"/>
    </font>
    <font>
      <b/>
      <i/>
      <sz val="14"/>
      <color theme="1"/>
      <name val="Helvetica Neue"/>
      <scheme val="major"/>
    </font>
    <font>
      <b/>
      <i/>
      <sz val="11"/>
      <color theme="1"/>
      <name val="Helvetica Neue"/>
      <scheme val="major"/>
    </font>
    <font>
      <b/>
      <sz val="12"/>
      <color theme="0"/>
      <name val="Helvetica Neue"/>
    </font>
    <font>
      <sz val="10"/>
      <color rgb="FFFF0000"/>
      <name val="Helvetica Neue"/>
      <scheme val="major"/>
    </font>
    <font>
      <b/>
      <sz val="12"/>
      <color rgb="FFFF0000"/>
      <name val="Helvetica Neue"/>
      <scheme val="major"/>
    </font>
    <font>
      <b/>
      <sz val="10"/>
      <color theme="9" tint="-0.499984740745262"/>
      <name val="Helvetica Neue"/>
      <scheme val="major"/>
    </font>
    <font>
      <sz val="10"/>
      <color theme="9" tint="-0.499984740745262"/>
      <name val="Helvetica Neue"/>
      <scheme val="major"/>
    </font>
    <font>
      <b/>
      <sz val="14"/>
      <color theme="9" tint="-0.499984740745262"/>
      <name val="Helvetica Neue"/>
      <scheme val="major"/>
    </font>
    <font>
      <b/>
      <sz val="12"/>
      <color theme="0"/>
      <name val="Helvetica Neue"/>
      <scheme val="major"/>
    </font>
    <font>
      <sz val="10"/>
      <color rgb="FFFF0000"/>
      <name val="Helvetica Neue"/>
    </font>
    <font>
      <b/>
      <sz val="11"/>
      <color theme="1"/>
      <name val="Helvetica Neue"/>
      <family val="2"/>
      <scheme val="minor"/>
    </font>
    <font>
      <b/>
      <sz val="12"/>
      <color theme="1"/>
      <name val="Helvetica Neue"/>
      <scheme val="major"/>
    </font>
    <font>
      <b/>
      <sz val="11"/>
      <color rgb="FFFF0000"/>
      <name val="Helvetica Neue"/>
      <family val="2"/>
      <scheme val="minor"/>
    </font>
    <font>
      <sz val="10"/>
      <color rgb="FFFF0000"/>
      <name val="Helvetica Neue"/>
      <family val="2"/>
    </font>
    <font>
      <b/>
      <i/>
      <sz val="10"/>
      <color theme="0" tint="-0.34998626667073579"/>
      <name val="Helvetica Neue"/>
    </font>
    <font>
      <sz val="10"/>
      <color theme="0" tint="-0.34998626667073579"/>
      <name val="Helvetica Neue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color theme="1"/>
      <name val="Helvetica Neue"/>
    </font>
    <font>
      <sz val="10"/>
      <color theme="1"/>
      <name val="Helvetica Neue"/>
      <family val="2"/>
    </font>
    <font>
      <b/>
      <vertAlign val="subscript"/>
      <sz val="11"/>
      <color theme="1"/>
      <name val="Helvetica Neue"/>
      <scheme val="minor"/>
    </font>
    <font>
      <sz val="10"/>
      <color indexed="8"/>
      <name val="Calibri"/>
      <family val="2"/>
    </font>
    <font>
      <vertAlign val="subscript"/>
      <sz val="10"/>
      <color rgb="FFFF0000"/>
      <name val="Helvetica Neue"/>
    </font>
    <font>
      <b/>
      <sz val="16"/>
      <color theme="9" tint="-0.249977111117893"/>
      <name val="Helvetica Neue"/>
      <scheme val="major"/>
    </font>
    <font>
      <b/>
      <sz val="11"/>
      <color theme="9" tint="-0.249977111117893"/>
      <name val="Helvetica Neue"/>
      <scheme val="major"/>
    </font>
    <font>
      <b/>
      <sz val="11"/>
      <color theme="9" tint="-0.249977111117893"/>
      <name val="Helvetica Neue"/>
    </font>
    <font>
      <b/>
      <sz val="10"/>
      <color theme="9" tint="-0.249977111117893"/>
      <name val="Helvetica Neue"/>
      <scheme val="major"/>
    </font>
    <font>
      <b/>
      <sz val="10"/>
      <color theme="9" tint="-0.249977111117893"/>
      <name val="Helvetica Neue"/>
    </font>
    <font>
      <b/>
      <sz val="8"/>
      <color theme="9" tint="-0.249977111117893"/>
      <name val="Helvetica Neue"/>
      <scheme val="major"/>
    </font>
    <font>
      <vertAlign val="subscript"/>
      <sz val="10"/>
      <color rgb="FFFF0000"/>
      <name val="Helvetica Neue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2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 wrapText="1"/>
    </xf>
    <xf numFmtId="0" fontId="13" fillId="0" borderId="0" xfId="0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8" fillId="0" borderId="0" xfId="0" applyFont="1" applyAlignment="1">
      <alignment horizontal="right" vertical="top" wrapText="1"/>
    </xf>
    <xf numFmtId="2" fontId="14" fillId="0" borderId="0" xfId="0" applyNumberFormat="1" applyFont="1" applyAlignment="1">
      <alignment horizontal="left" vertical="top" wrapText="1"/>
    </xf>
    <xf numFmtId="49" fontId="15" fillId="2" borderId="0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49" fontId="5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23" fillId="6" borderId="0" xfId="0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3" fillId="6" borderId="4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top"/>
    </xf>
    <xf numFmtId="49" fontId="2" fillId="0" borderId="0" xfId="0" applyNumberFormat="1" applyFont="1" applyBorder="1" applyAlignment="1">
      <alignment vertical="center" readingOrder="1"/>
    </xf>
    <xf numFmtId="0" fontId="0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horizontal="right" vertical="center" readingOrder="1"/>
    </xf>
    <xf numFmtId="0" fontId="0" fillId="0" borderId="0" xfId="0" applyFont="1" applyBorder="1" applyAlignment="1">
      <alignment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top" wrapText="1"/>
    </xf>
    <xf numFmtId="0" fontId="3" fillId="0" borderId="9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30" fillId="0" borderId="0" xfId="0" applyFont="1" applyAlignment="1">
      <alignment horizontal="right" vertical="top" wrapText="1"/>
    </xf>
    <xf numFmtId="0" fontId="4" fillId="0" borderId="13" xfId="0" applyFont="1" applyFill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vertical="center" wrapText="1"/>
    </xf>
    <xf numFmtId="0" fontId="18" fillId="0" borderId="0" xfId="0" applyFont="1" applyBorder="1" applyAlignment="1">
      <alignment horizontal="right" vertical="top" wrapText="1"/>
    </xf>
    <xf numFmtId="2" fontId="14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18" fillId="0" borderId="13" xfId="0" applyFont="1" applyBorder="1" applyAlignment="1">
      <alignment horizontal="right" vertical="top" wrapText="1"/>
    </xf>
    <xf numFmtId="2" fontId="14" fillId="0" borderId="13" xfId="0" applyNumberFormat="1" applyFont="1" applyBorder="1" applyAlignment="1">
      <alignment horizontal="left" vertical="top" wrapText="1"/>
    </xf>
    <xf numFmtId="0" fontId="0" fillId="0" borderId="13" xfId="0" applyFont="1" applyBorder="1" applyAlignment="1">
      <alignment vertical="top" wrapText="1"/>
    </xf>
    <xf numFmtId="49" fontId="32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right" vertical="center"/>
    </xf>
    <xf numFmtId="49" fontId="32" fillId="0" borderId="13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right" vertical="center"/>
    </xf>
    <xf numFmtId="0" fontId="4" fillId="7" borderId="14" xfId="0" applyFont="1" applyFill="1" applyBorder="1" applyAlignment="1">
      <alignment vertical="center"/>
    </xf>
    <xf numFmtId="0" fontId="0" fillId="7" borderId="14" xfId="0" applyFont="1" applyFill="1" applyBorder="1" applyAlignment="1">
      <alignment vertical="top" wrapText="1"/>
    </xf>
    <xf numFmtId="49" fontId="3" fillId="7" borderId="14" xfId="0" quotePrefix="1" applyNumberFormat="1" applyFont="1" applyFill="1" applyBorder="1" applyAlignment="1">
      <alignment horizontal="left" vertical="top" wrapText="1"/>
    </xf>
    <xf numFmtId="49" fontId="3" fillId="7" borderId="14" xfId="0" quotePrefix="1" applyNumberFormat="1" applyFont="1" applyFill="1" applyBorder="1" applyAlignment="1">
      <alignment horizontal="left" vertical="top"/>
    </xf>
    <xf numFmtId="0" fontId="3" fillId="7" borderId="14" xfId="0" applyNumberFormat="1" applyFont="1" applyFill="1" applyBorder="1" applyAlignment="1">
      <alignment horizontal="center" vertical="center" wrapText="1"/>
    </xf>
    <xf numFmtId="0" fontId="3" fillId="7" borderId="14" xfId="0" applyNumberFormat="1" applyFont="1" applyFill="1" applyBorder="1" applyAlignment="1">
      <alignment vertical="center" wrapText="1"/>
    </xf>
    <xf numFmtId="0" fontId="36" fillId="7" borderId="14" xfId="0" applyFont="1" applyFill="1" applyBorder="1" applyAlignment="1">
      <alignment horizontal="right" vertical="top" wrapText="1"/>
    </xf>
    <xf numFmtId="0" fontId="37" fillId="0" borderId="6" xfId="0" quotePrefix="1" applyFont="1" applyBorder="1" applyAlignment="1">
      <alignment horizontal="center" vertical="center"/>
    </xf>
    <xf numFmtId="0" fontId="39" fillId="7" borderId="14" xfId="0" applyFont="1" applyFill="1" applyBorder="1" applyAlignment="1">
      <alignment vertical="center"/>
    </xf>
    <xf numFmtId="0" fontId="40" fillId="7" borderId="14" xfId="0" applyNumberFormat="1" applyFont="1" applyFill="1" applyBorder="1" applyAlignment="1">
      <alignment vertical="center" wrapText="1"/>
    </xf>
    <xf numFmtId="49" fontId="41" fillId="7" borderId="14" xfId="0" applyNumberFormat="1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vertical="center"/>
    </xf>
    <xf numFmtId="0" fontId="40" fillId="7" borderId="14" xfId="0" applyNumberFormat="1" applyFont="1" applyFill="1" applyBorder="1" applyAlignment="1">
      <alignment horizontal="center" vertical="center" wrapText="1"/>
    </xf>
    <xf numFmtId="0" fontId="42" fillId="7" borderId="14" xfId="0" applyFont="1" applyFill="1" applyBorder="1" applyAlignment="1">
      <alignment horizontal="left" vertical="center"/>
    </xf>
    <xf numFmtId="1" fontId="37" fillId="0" borderId="9" xfId="0" applyNumberFormat="1" applyFont="1" applyBorder="1" applyAlignment="1">
      <alignment horizontal="center" vertical="center" wrapText="1"/>
    </xf>
    <xf numFmtId="0" fontId="37" fillId="0" borderId="9" xfId="0" applyNumberFormat="1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left" vertical="center" wrapText="1"/>
    </xf>
    <xf numFmtId="1" fontId="37" fillId="0" borderId="0" xfId="0" applyNumberFormat="1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37" fillId="0" borderId="7" xfId="0" applyFont="1" applyBorder="1" applyAlignment="1">
      <alignment horizontal="center" vertical="center"/>
    </xf>
    <xf numFmtId="49" fontId="3" fillId="0" borderId="13" xfId="0" quotePrefix="1" applyNumberFormat="1" applyFont="1" applyBorder="1" applyAlignment="1">
      <alignment vertical="top" wrapText="1"/>
    </xf>
    <xf numFmtId="49" fontId="3" fillId="0" borderId="13" xfId="0" quotePrefix="1" applyNumberFormat="1" applyFont="1" applyBorder="1" applyAlignment="1">
      <alignment vertical="top"/>
    </xf>
    <xf numFmtId="49" fontId="3" fillId="0" borderId="13" xfId="0" quotePrefix="1" applyNumberFormat="1" applyFont="1" applyBorder="1" applyAlignment="1">
      <alignment horizontal="center" vertical="top"/>
    </xf>
    <xf numFmtId="1" fontId="37" fillId="0" borderId="0" xfId="0" applyNumberFormat="1" applyFont="1" applyFill="1" applyBorder="1" applyAlignment="1">
      <alignment horizontal="left" vertical="center"/>
    </xf>
    <xf numFmtId="164" fontId="31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1" fontId="13" fillId="0" borderId="0" xfId="0" applyNumberFormat="1" applyFont="1" applyFill="1" applyBorder="1" applyAlignment="1">
      <alignment horizontal="left" vertical="center"/>
    </xf>
    <xf numFmtId="164" fontId="43" fillId="0" borderId="0" xfId="0" applyNumberFormat="1" applyFont="1" applyBorder="1" applyAlignment="1">
      <alignment horizontal="left" vertical="top" wrapText="1"/>
    </xf>
    <xf numFmtId="0" fontId="37" fillId="0" borderId="0" xfId="0" applyNumberFormat="1" applyFont="1" applyBorder="1" applyAlignment="1">
      <alignment vertical="center" wrapText="1"/>
    </xf>
    <xf numFmtId="0" fontId="44" fillId="0" borderId="0" xfId="0" applyFont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7" fillId="0" borderId="0" xfId="0" applyNumberFormat="1" applyFont="1" applyFill="1" applyBorder="1" applyAlignment="1">
      <alignment horizontal="left" vertical="center"/>
    </xf>
    <xf numFmtId="0" fontId="46" fillId="0" borderId="0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49" fontId="37" fillId="0" borderId="0" xfId="0" applyNumberFormat="1" applyFont="1" applyBorder="1" applyAlignment="1">
      <alignment horizontal="center" vertical="center"/>
    </xf>
    <xf numFmtId="0" fontId="48" fillId="0" borderId="0" xfId="0" applyFont="1" applyAlignment="1">
      <alignment horizontal="right" vertical="top" wrapText="1"/>
    </xf>
    <xf numFmtId="164" fontId="49" fillId="0" borderId="0" xfId="0" applyNumberFormat="1" applyFont="1" applyBorder="1" applyAlignment="1">
      <alignment horizontal="left" vertical="top" wrapText="1"/>
    </xf>
    <xf numFmtId="49" fontId="3" fillId="0" borderId="0" xfId="0" quotePrefix="1" applyNumberFormat="1" applyFont="1" applyBorder="1" applyAlignment="1">
      <alignment vertical="top"/>
    </xf>
    <xf numFmtId="0" fontId="0" fillId="0" borderId="0" xfId="0" applyFont="1" applyFill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13" xfId="0" quotePrefix="1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49" fontId="3" fillId="0" borderId="13" xfId="0" quotePrefix="1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6" fillId="0" borderId="0" xfId="0" applyFont="1" applyFill="1" applyBorder="1" applyAlignment="1">
      <alignment horizontal="right" vertical="top" wrapText="1"/>
    </xf>
    <xf numFmtId="0" fontId="4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top" wrapText="1"/>
    </xf>
    <xf numFmtId="49" fontId="3" fillId="0" borderId="0" xfId="0" quotePrefix="1" applyNumberFormat="1" applyFont="1" applyFill="1" applyBorder="1" applyAlignment="1">
      <alignment horizontal="left" vertical="top" wrapText="1"/>
    </xf>
    <xf numFmtId="49" fontId="3" fillId="0" borderId="0" xfId="0" quotePrefix="1" applyNumberFormat="1" applyFont="1" applyFill="1" applyBorder="1" applyAlignment="1">
      <alignment horizontal="left" vertical="top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3" fillId="0" borderId="0" xfId="0" applyFont="1" applyBorder="1" applyAlignment="1">
      <alignment horizontal="left" vertical="top"/>
    </xf>
    <xf numFmtId="0" fontId="50" fillId="0" borderId="0" xfId="0" applyFont="1" applyBorder="1" applyAlignment="1">
      <alignment horizontal="left" vertical="top"/>
    </xf>
    <xf numFmtId="49" fontId="50" fillId="0" borderId="0" xfId="0" applyNumberFormat="1" applyFont="1" applyBorder="1" applyAlignment="1">
      <alignment horizontal="left" readingOrder="1"/>
    </xf>
    <xf numFmtId="0" fontId="51" fillId="0" borderId="0" xfId="0" applyFont="1" applyBorder="1" applyAlignment="1">
      <alignment horizontal="left" readingOrder="1"/>
    </xf>
    <xf numFmtId="0" fontId="52" fillId="0" borderId="0" xfId="0" applyFont="1" applyBorder="1" applyAlignment="1">
      <alignment horizontal="left" vertical="top"/>
    </xf>
    <xf numFmtId="0" fontId="52" fillId="0" borderId="0" xfId="0" applyFont="1" applyBorder="1" applyAlignment="1">
      <alignment horizontal="left" readingOrder="1"/>
    </xf>
    <xf numFmtId="49" fontId="51" fillId="0" borderId="0" xfId="0" applyNumberFormat="1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0" xfId="0" quotePrefix="1" applyFont="1" applyBorder="1" applyAlignment="1">
      <alignment horizontal="left" vertical="top"/>
    </xf>
    <xf numFmtId="0" fontId="3" fillId="0" borderId="0" xfId="0" applyNumberFormat="1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37" fillId="0" borderId="0" xfId="0" applyNumberFormat="1" applyFont="1" applyBorder="1" applyAlignment="1">
      <alignment horizontal="left" vertical="center" wrapText="1"/>
    </xf>
    <xf numFmtId="49" fontId="3" fillId="0" borderId="13" xfId="0" quotePrefix="1" applyNumberFormat="1" applyFont="1" applyBorder="1" applyAlignment="1">
      <alignment horizontal="left" vertical="top"/>
    </xf>
    <xf numFmtId="0" fontId="44" fillId="0" borderId="0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55" fillId="0" borderId="1" xfId="0" applyNumberFormat="1" applyFont="1" applyFill="1" applyBorder="1" applyAlignment="1">
      <alignment horizontal="center"/>
    </xf>
    <xf numFmtId="0" fontId="37" fillId="0" borderId="0" xfId="0" applyNumberFormat="1" applyFont="1" applyBorder="1" applyAlignment="1">
      <alignment horizontal="left" vertical="center" wrapText="1"/>
    </xf>
    <xf numFmtId="0" fontId="37" fillId="0" borderId="0" xfId="0" applyNumberFormat="1" applyFont="1" applyBorder="1" applyAlignment="1">
      <alignment horizontal="center" vertical="center" wrapText="1"/>
    </xf>
    <xf numFmtId="49" fontId="59" fillId="2" borderId="0" xfId="0" applyNumberFormat="1" applyFont="1" applyFill="1" applyBorder="1" applyAlignment="1">
      <alignment vertical="center"/>
    </xf>
    <xf numFmtId="0" fontId="60" fillId="0" borderId="0" xfId="0" applyFont="1" applyBorder="1" applyAlignment="1">
      <alignment vertical="center"/>
    </xf>
    <xf numFmtId="49" fontId="60" fillId="0" borderId="0" xfId="0" applyNumberFormat="1" applyFont="1" applyBorder="1" applyAlignment="1">
      <alignment horizontal="left" vertical="center"/>
    </xf>
    <xf numFmtId="0" fontId="60" fillId="0" borderId="0" xfId="0" applyNumberFormat="1" applyFont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0" borderId="0" xfId="0" applyNumberFormat="1" applyFont="1" applyBorder="1" applyAlignment="1">
      <alignment vertical="center" wrapText="1"/>
    </xf>
    <xf numFmtId="0" fontId="62" fillId="0" borderId="13" xfId="0" applyNumberFormat="1" applyFont="1" applyBorder="1" applyAlignment="1">
      <alignment vertical="center" wrapText="1"/>
    </xf>
    <xf numFmtId="0" fontId="62" fillId="7" borderId="14" xfId="0" applyNumberFormat="1" applyFont="1" applyFill="1" applyBorder="1" applyAlignment="1">
      <alignment vertical="center" wrapText="1"/>
    </xf>
    <xf numFmtId="0" fontId="61" fillId="0" borderId="13" xfId="0" applyFont="1" applyBorder="1" applyAlignment="1">
      <alignment vertical="center" wrapText="1"/>
    </xf>
    <xf numFmtId="0" fontId="61" fillId="0" borderId="0" xfId="0" applyFont="1" applyBorder="1" applyAlignment="1">
      <alignment vertical="center" wrapText="1"/>
    </xf>
    <xf numFmtId="0" fontId="61" fillId="7" borderId="14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vertical="center" wrapText="1"/>
    </xf>
    <xf numFmtId="0" fontId="63" fillId="0" borderId="0" xfId="0" applyFont="1" applyAlignment="1">
      <alignment vertical="top" wrapText="1"/>
    </xf>
    <xf numFmtId="164" fontId="60" fillId="0" borderId="0" xfId="0" applyNumberFormat="1" applyFont="1" applyBorder="1" applyAlignment="1">
      <alignment vertical="center"/>
    </xf>
    <xf numFmtId="164" fontId="60" fillId="0" borderId="0" xfId="0" applyNumberFormat="1" applyFont="1" applyBorder="1" applyAlignment="1">
      <alignment vertical="center" wrapText="1"/>
    </xf>
    <xf numFmtId="1" fontId="61" fillId="0" borderId="0" xfId="0" applyNumberFormat="1" applyFont="1" applyAlignment="1">
      <alignment vertical="center" wrapText="1"/>
    </xf>
    <xf numFmtId="0" fontId="64" fillId="0" borderId="0" xfId="0" applyNumberFormat="1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/>
    </xf>
    <xf numFmtId="0" fontId="37" fillId="0" borderId="13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7" fillId="0" borderId="0" xfId="0" applyNumberFormat="1" applyFont="1" applyBorder="1" applyAlignment="1">
      <alignment horizontal="center" vertical="center" wrapText="1"/>
    </xf>
    <xf numFmtId="0" fontId="37" fillId="0" borderId="0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2" fillId="3" borderId="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8" fillId="0" borderId="1" xfId="0" applyNumberFormat="1" applyFont="1" applyBorder="1" applyAlignment="1" applyProtection="1">
      <alignment horizontal="center" vertical="center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13" xfId="0" quotePrefix="1" applyNumberFormat="1" applyFont="1" applyBorder="1" applyAlignment="1">
      <alignment horizontal="left" vertical="top"/>
    </xf>
    <xf numFmtId="0" fontId="45" fillId="0" borderId="1" xfId="0" applyFont="1" applyBorder="1" applyAlignment="1" applyProtection="1">
      <alignment horizontal="center" vertical="center"/>
      <protection locked="0"/>
    </xf>
    <xf numFmtId="1" fontId="45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273"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CCCCCC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201707</xdr:colOff>
      <xdr:row>130</xdr:row>
      <xdr:rowOff>153521</xdr:rowOff>
    </xdr:from>
    <xdr:to>
      <xdr:col>26</xdr:col>
      <xdr:colOff>591672</xdr:colOff>
      <xdr:row>133</xdr:row>
      <xdr:rowOff>191159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7295" y="27742403"/>
          <a:ext cx="3706906" cy="70999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135</xdr:row>
      <xdr:rowOff>190500</xdr:rowOff>
    </xdr:from>
    <xdr:to>
      <xdr:col>30</xdr:col>
      <xdr:colOff>172386</xdr:colOff>
      <xdr:row>140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55588" y="28899971"/>
          <a:ext cx="6089092" cy="1120588"/>
        </a:xfrm>
        <a:prstGeom prst="rect">
          <a:avLst/>
        </a:prstGeom>
      </xdr:spPr>
    </xdr:pic>
    <xdr:clientData/>
  </xdr:twoCellAnchor>
  <xdr:twoCellAnchor editAs="oneCell">
    <xdr:from>
      <xdr:col>14</xdr:col>
      <xdr:colOff>470647</xdr:colOff>
      <xdr:row>4</xdr:row>
      <xdr:rowOff>11207</xdr:rowOff>
    </xdr:from>
    <xdr:to>
      <xdr:col>17</xdr:col>
      <xdr:colOff>385162</xdr:colOff>
      <xdr:row>9</xdr:row>
      <xdr:rowOff>11205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6529" y="907678"/>
          <a:ext cx="1864337" cy="1120586"/>
        </a:xfrm>
        <a:prstGeom prst="rect">
          <a:avLst/>
        </a:prstGeom>
      </xdr:spPr>
    </xdr:pic>
    <xdr:clientData/>
  </xdr:twoCellAnchor>
  <xdr:twoCellAnchor>
    <xdr:from>
      <xdr:col>11</xdr:col>
      <xdr:colOff>253814</xdr:colOff>
      <xdr:row>132</xdr:row>
      <xdr:rowOff>179293</xdr:rowOff>
    </xdr:from>
    <xdr:to>
      <xdr:col>18</xdr:col>
      <xdr:colOff>256047</xdr:colOff>
      <xdr:row>146</xdr:row>
      <xdr:rowOff>147542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9274549" y="30233469"/>
          <a:ext cx="4551822" cy="3105897"/>
          <a:chOff x="511549" y="27700940"/>
          <a:chExt cx="4551822" cy="310589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11549" y="27855582"/>
            <a:ext cx="4551822" cy="2951254"/>
          </a:xfrm>
          <a:prstGeom prst="rect">
            <a:avLst/>
          </a:prstGeom>
        </xdr:spPr>
      </xdr:pic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672351" y="27700940"/>
            <a:ext cx="1266265" cy="26481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50800" tIns="50800" rIns="50800" bIns="50800" numCol="1" spcCol="38100" rtlCol="0" anchor="t">
            <a:spAutoFit/>
          </a:bodyPr>
          <a:lstStyle/>
          <a:p>
            <a:pPr marL="0" marR="0" indent="0" algn="l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sz="1100" b="0" i="0" u="none" strike="noStrike" cap="none" spc="0" normalizeH="0" baseline="0">
                <a:ln>
                  <a:noFill/>
                </a:ln>
                <a:solidFill>
                  <a:srgbClr val="0070C0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Reference #2</a:t>
            </a:r>
          </a:p>
        </xdr:txBody>
      </xdr:sp>
    </xdr:grpSp>
    <xdr:clientData/>
  </xdr:twoCellAnchor>
  <xdr:twoCellAnchor>
    <xdr:from>
      <xdr:col>0</xdr:col>
      <xdr:colOff>0</xdr:colOff>
      <xdr:row>133</xdr:row>
      <xdr:rowOff>56029</xdr:rowOff>
    </xdr:from>
    <xdr:to>
      <xdr:col>11</xdr:col>
      <xdr:colOff>21070</xdr:colOff>
      <xdr:row>157</xdr:row>
      <xdr:rowOff>179293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0" y="30334323"/>
          <a:ext cx="9041805" cy="5502088"/>
          <a:chOff x="4906682" y="27588882"/>
          <a:chExt cx="8840099" cy="550208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906682" y="27875192"/>
            <a:ext cx="8840099" cy="5215778"/>
          </a:xfrm>
          <a:prstGeom prst="rect">
            <a:avLst/>
          </a:prstGeom>
        </xdr:spPr>
      </xdr:pic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5255559" y="27588882"/>
            <a:ext cx="1266265" cy="26481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50800" tIns="50800" rIns="50800" bIns="50800" numCol="1" spcCol="38100" rtlCol="0" anchor="t">
            <a:noAutofit/>
          </a:bodyPr>
          <a:lstStyle/>
          <a:p>
            <a:pPr marL="0" marR="0" indent="0" algn="l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sz="1100" b="0" i="0" u="none" strike="noStrike" cap="none" spc="0" normalizeH="0" baseline="0">
                <a:ln>
                  <a:noFill/>
                </a:ln>
                <a:solidFill>
                  <a:srgbClr val="0070C0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Reference #1</a:t>
            </a:r>
          </a:p>
        </xdr:txBody>
      </xdr:sp>
    </xdr:grpSp>
    <xdr:clientData/>
  </xdr:twoCellAnchor>
  <xdr:twoCellAnchor>
    <xdr:from>
      <xdr:col>11</xdr:col>
      <xdr:colOff>212908</xdr:colOff>
      <xdr:row>149</xdr:row>
      <xdr:rowOff>179294</xdr:rowOff>
    </xdr:from>
    <xdr:to>
      <xdr:col>27</xdr:col>
      <xdr:colOff>323255</xdr:colOff>
      <xdr:row>172</xdr:row>
      <xdr:rowOff>82892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9233643" y="34043470"/>
          <a:ext cx="9276759" cy="5058304"/>
          <a:chOff x="8796614" y="31735059"/>
          <a:chExt cx="9209524" cy="5058304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796614" y="32060029"/>
            <a:ext cx="9209524" cy="4733334"/>
          </a:xfrm>
          <a:prstGeom prst="rect">
            <a:avLst/>
          </a:prstGeom>
        </xdr:spPr>
      </xdr:pic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8942294" y="31735059"/>
            <a:ext cx="1266265" cy="26481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50800" tIns="50800" rIns="50800" bIns="50800" numCol="1" spcCol="38100" rtlCol="0" anchor="t">
            <a:noAutofit/>
          </a:bodyPr>
          <a:lstStyle/>
          <a:p>
            <a:pPr marL="0" marR="0" indent="0" algn="l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sz="1100" b="0" i="0" u="none" strike="noStrike" cap="none" spc="0" normalizeH="0" baseline="0">
                <a:ln>
                  <a:noFill/>
                </a:ln>
                <a:solidFill>
                  <a:srgbClr val="0070C0"/>
                </a:solidFill>
                <a:effectLst/>
                <a:uFillTx/>
                <a:latin typeface="+mn-lt"/>
                <a:ea typeface="+mn-ea"/>
                <a:cs typeface="+mn-cs"/>
                <a:sym typeface="Helvetica Neue"/>
              </a:rPr>
              <a:t>Reference #4</a:t>
            </a:r>
          </a:p>
        </xdr:txBody>
      </xdr:sp>
    </xdr:grpSp>
    <xdr:clientData/>
  </xdr:twoCellAnchor>
  <xdr:twoCellAnchor>
    <xdr:from>
      <xdr:col>0</xdr:col>
      <xdr:colOff>291352</xdr:colOff>
      <xdr:row>159</xdr:row>
      <xdr:rowOff>201705</xdr:rowOff>
    </xdr:from>
    <xdr:to>
      <xdr:col>9</xdr:col>
      <xdr:colOff>280147</xdr:colOff>
      <xdr:row>190</xdr:row>
      <xdr:rowOff>112057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291352" y="36307058"/>
          <a:ext cx="7709648" cy="6857999"/>
          <a:chOff x="291352" y="34637381"/>
          <a:chExt cx="7507942" cy="6858000"/>
        </a:xfrm>
      </xdr:grpSpPr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GrpSpPr/>
        </xdr:nvGrpSpPr>
        <xdr:grpSpPr>
          <a:xfrm>
            <a:off x="291352" y="34637381"/>
            <a:ext cx="7507942" cy="6858000"/>
            <a:chOff x="246529" y="34435676"/>
            <a:chExt cx="7038096" cy="6321608"/>
          </a:xfrm>
        </xdr:grpSpPr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6529" y="34738236"/>
              <a:ext cx="7038096" cy="6019048"/>
            </a:xfrm>
            <a:prstGeom prst="rect">
              <a:avLst/>
            </a:prstGeom>
          </xdr:spPr>
        </xdr:pic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313765" y="34435676"/>
              <a:ext cx="1266265" cy="264816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none"/>
          </xdr:style>
          <xdr:txBody>
            <a:bodyPr rot="0" spcFirstLastPara="1" vertOverflow="clip" horzOverflow="clip" vert="horz" wrap="square" lIns="50800" tIns="50800" rIns="50800" bIns="50800" numCol="1" spcCol="38100" rtlCol="0" anchor="t">
              <a:noAutofit/>
            </a:bodyPr>
            <a:lstStyle/>
            <a:p>
              <a:pPr marL="0" marR="0" indent="0" algn="l" defTabSz="457200" rtl="0" fontAlgn="auto" latinLnBrk="0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</a:pPr>
              <a:r>
                <a:rPr kumimoji="0" lang="en-US" sz="1100" b="0" i="0" u="none" strike="noStrike" cap="none" spc="0" normalizeH="0" baseline="0">
                  <a:ln>
                    <a:noFill/>
                  </a:ln>
                  <a:solidFill>
                    <a:srgbClr val="0070C0"/>
                  </a:solidFill>
                  <a:effectLst/>
                  <a:uFillTx/>
                  <a:latin typeface="+mn-lt"/>
                  <a:ea typeface="+mn-ea"/>
                  <a:cs typeface="+mn-cs"/>
                  <a:sym typeface="Helvetica Neue"/>
                </a:rPr>
                <a:t>Reference #5</a:t>
              </a:r>
            </a:p>
          </xdr:txBody>
        </xdr:sp>
      </xdr:grp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4280647" y="36553588"/>
            <a:ext cx="750794" cy="4191000"/>
          </a:xfrm>
          <a:prstGeom prst="rect">
            <a:avLst/>
          </a:prstGeom>
          <a:noFill/>
          <a:ln w="12700" cap="flat">
            <a:solidFill>
              <a:srgbClr val="FF0000"/>
            </a:solidFill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Overflow="clip" horzOverflow="clip" vert="horz" wrap="square" lIns="50800" tIns="50800" rIns="50800" bIns="50800" numCol="1" spcCol="38100" rtlCol="0" anchor="t">
            <a:spAutoFit/>
          </a:bodyPr>
          <a:lstStyle/>
          <a:p>
            <a:pPr marL="0" marR="0" indent="0" algn="l" defTabSz="457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endParaRPr kumimoji="0" lang="en-US" sz="1200" b="0" i="0" u="none" strike="noStrike" cap="none" spc="0" normalizeH="0" baseline="0">
              <a:ln>
                <a:noFill/>
              </a:ln>
              <a:solidFill>
                <a:srgbClr val="FFFFFF"/>
              </a:solidFill>
              <a:effectLst/>
              <a:uFillTx/>
              <a:latin typeface="+mn-lt"/>
              <a:ea typeface="+mn-ea"/>
              <a:cs typeface="+mn-cs"/>
              <a:sym typeface="Helvetica Neue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44"/>
  <sheetViews>
    <sheetView showGridLines="0" workbookViewId="0">
      <selection activeCell="D49" sqref="D49"/>
    </sheetView>
  </sheetViews>
  <sheetFormatPr defaultColWidth="9.140625" defaultRowHeight="12.75"/>
  <cols>
    <col min="1" max="1" width="9.140625" style="1"/>
    <col min="2" max="2" width="2.42578125" style="1" customWidth="1"/>
    <col min="3" max="3" width="5.5703125" style="1" customWidth="1"/>
    <col min="4" max="4" width="159.28515625" style="1" customWidth="1"/>
    <col min="5" max="16384" width="9.140625" style="1"/>
  </cols>
  <sheetData>
    <row r="3" spans="2:4">
      <c r="B3" s="2" t="s">
        <v>0</v>
      </c>
      <c r="C3" s="139"/>
      <c r="D3" s="139"/>
    </row>
    <row r="4" spans="2:4">
      <c r="B4" s="139"/>
      <c r="C4" s="139" t="s">
        <v>1</v>
      </c>
      <c r="D4" s="139"/>
    </row>
    <row r="5" spans="2:4">
      <c r="B5" s="139"/>
      <c r="C5" s="45" t="s">
        <v>2</v>
      </c>
      <c r="D5" s="139"/>
    </row>
    <row r="6" spans="2:4" s="139" customFormat="1">
      <c r="D6" s="148" t="s">
        <v>3</v>
      </c>
    </row>
    <row r="7" spans="2:4" s="139" customFormat="1">
      <c r="D7" s="148" t="s">
        <v>4</v>
      </c>
    </row>
    <row r="8" spans="2:4" s="139" customFormat="1">
      <c r="D8" s="148" t="s">
        <v>5</v>
      </c>
    </row>
    <row r="10" spans="2:4">
      <c r="B10" s="2" t="s">
        <v>6</v>
      </c>
      <c r="C10" s="2"/>
      <c r="D10" s="139"/>
    </row>
    <row r="11" spans="2:4">
      <c r="B11" s="139"/>
      <c r="C11" s="139" t="s">
        <v>7</v>
      </c>
      <c r="D11" s="139"/>
    </row>
    <row r="12" spans="2:4">
      <c r="B12" s="139"/>
      <c r="C12" s="139" t="s">
        <v>8</v>
      </c>
      <c r="D12" s="139"/>
    </row>
    <row r="13" spans="2:4">
      <c r="B13" s="139"/>
      <c r="C13" s="139" t="s">
        <v>9</v>
      </c>
      <c r="D13" s="139"/>
    </row>
    <row r="15" spans="2:4">
      <c r="B15" s="46" t="s">
        <v>10</v>
      </c>
      <c r="C15" s="46"/>
      <c r="D15" s="47"/>
    </row>
    <row r="16" spans="2:4">
      <c r="B16" s="48"/>
      <c r="C16" s="49" t="s">
        <v>11</v>
      </c>
      <c r="D16" s="47"/>
    </row>
    <row r="17" spans="1:9">
      <c r="A17" s="139"/>
      <c r="B17" s="48"/>
      <c r="C17" s="49" t="s">
        <v>12</v>
      </c>
      <c r="D17" s="47"/>
      <c r="E17" s="139"/>
      <c r="F17" s="139"/>
      <c r="G17" s="139"/>
      <c r="H17" s="139"/>
      <c r="I17" s="139"/>
    </row>
    <row r="18" spans="1:9">
      <c r="A18" s="139"/>
      <c r="B18" s="47"/>
      <c r="C18" s="47"/>
      <c r="D18" s="47"/>
      <c r="E18" s="139"/>
      <c r="F18" s="139"/>
      <c r="G18" s="139"/>
      <c r="H18" s="139"/>
      <c r="I18" s="139"/>
    </row>
    <row r="19" spans="1:9" s="138" customFormat="1">
      <c r="A19" s="140"/>
      <c r="B19" s="143" t="s">
        <v>13</v>
      </c>
      <c r="C19" s="144"/>
      <c r="D19" s="144"/>
      <c r="E19" s="142"/>
      <c r="F19" s="140"/>
      <c r="G19" s="140"/>
      <c r="H19" s="140"/>
      <c r="I19" s="140"/>
    </row>
    <row r="20" spans="1:9" s="138" customFormat="1" ht="15.75">
      <c r="A20" s="140"/>
      <c r="B20" s="145"/>
      <c r="C20" s="145" t="s">
        <v>14</v>
      </c>
      <c r="D20" s="146"/>
      <c r="E20" s="141"/>
      <c r="F20" s="140"/>
      <c r="G20" s="140"/>
      <c r="H20" s="140"/>
      <c r="I20" s="140"/>
    </row>
    <row r="21" spans="1:9" s="138" customFormat="1">
      <c r="A21" s="140"/>
      <c r="B21" s="147"/>
      <c r="C21" s="148" t="s">
        <v>15</v>
      </c>
      <c r="D21" s="147"/>
      <c r="E21" s="140"/>
      <c r="F21" s="140"/>
      <c r="G21" s="140"/>
      <c r="H21" s="140"/>
      <c r="I21" s="140"/>
    </row>
    <row r="22" spans="1:9" s="138" customFormat="1">
      <c r="A22" s="140"/>
      <c r="B22" s="147"/>
      <c r="C22" s="147" t="s">
        <v>16</v>
      </c>
      <c r="D22" s="147"/>
      <c r="E22" s="140"/>
      <c r="F22" s="140"/>
      <c r="G22" s="140"/>
      <c r="H22" s="140"/>
      <c r="I22" s="140"/>
    </row>
    <row r="23" spans="1:9" s="138" customFormat="1">
      <c r="B23" s="148"/>
      <c r="C23" s="147" t="s">
        <v>17</v>
      </c>
      <c r="D23" s="148"/>
    </row>
    <row r="24" spans="1:9" s="138" customFormat="1" ht="15.75">
      <c r="B24" s="148"/>
      <c r="C24" s="148" t="s">
        <v>18</v>
      </c>
      <c r="D24" s="148"/>
    </row>
    <row r="25" spans="1:9" s="138" customFormat="1">
      <c r="B25" s="148"/>
      <c r="C25" s="148"/>
      <c r="D25" s="148" t="s">
        <v>19</v>
      </c>
    </row>
    <row r="26" spans="1:9" s="138" customFormat="1">
      <c r="B26" s="148"/>
      <c r="C26" s="148"/>
      <c r="D26" s="148" t="s">
        <v>20</v>
      </c>
    </row>
    <row r="27" spans="1:9" s="138" customFormat="1" ht="15.75">
      <c r="B27" s="148"/>
      <c r="C27" s="148" t="s">
        <v>21</v>
      </c>
      <c r="D27" s="148"/>
    </row>
    <row r="28" spans="1:9" s="138" customFormat="1">
      <c r="B28" s="148"/>
      <c r="C28" s="148"/>
      <c r="D28" s="148"/>
    </row>
    <row r="29" spans="1:9" s="138" customFormat="1">
      <c r="B29" s="143" t="s">
        <v>22</v>
      </c>
      <c r="C29" s="144"/>
      <c r="D29" s="144"/>
    </row>
    <row r="30" spans="1:9" s="138" customFormat="1" ht="15.75">
      <c r="B30" s="145"/>
      <c r="C30" s="147" t="s">
        <v>23</v>
      </c>
      <c r="D30" s="146"/>
    </row>
    <row r="31" spans="1:9" s="138" customFormat="1" ht="15.75">
      <c r="B31" s="147"/>
      <c r="C31" s="147" t="s">
        <v>24</v>
      </c>
      <c r="D31" s="147"/>
    </row>
    <row r="32" spans="1:9" s="138" customFormat="1" ht="15.75">
      <c r="B32" s="147"/>
      <c r="C32" s="147"/>
      <c r="D32" s="149" t="s">
        <v>25</v>
      </c>
    </row>
    <row r="33" spans="2:29" s="138" customFormat="1">
      <c r="B33" s="147"/>
      <c r="C33" s="147" t="s">
        <v>17</v>
      </c>
      <c r="D33" s="147"/>
    </row>
    <row r="34" spans="2:29" s="138" customFormat="1" ht="15.75">
      <c r="B34" s="148"/>
      <c r="C34" s="148" t="s">
        <v>26</v>
      </c>
      <c r="D34" s="148"/>
    </row>
    <row r="35" spans="2:29" s="138" customFormat="1" ht="15.75">
      <c r="B35" s="148"/>
      <c r="C35" s="148" t="s">
        <v>27</v>
      </c>
      <c r="D35" s="148"/>
    </row>
    <row r="38" spans="2:29" ht="15">
      <c r="B38" s="139"/>
      <c r="C38" s="27" t="s">
        <v>28</v>
      </c>
      <c r="D38" s="3"/>
      <c r="E38" s="3"/>
      <c r="F38" s="3"/>
      <c r="G38" s="3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</row>
    <row r="39" spans="2:29" ht="14.25">
      <c r="B39" s="139"/>
      <c r="C39" s="26"/>
      <c r="D39" s="180" t="s">
        <v>29</v>
      </c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</row>
    <row r="40" spans="2:29" ht="14.25">
      <c r="B40" s="139"/>
      <c r="C40" s="26"/>
      <c r="D40" s="181" t="s">
        <v>30</v>
      </c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</row>
    <row r="41" spans="2:29" ht="14.25">
      <c r="B41" s="139"/>
      <c r="C41" s="26"/>
      <c r="D41" s="182" t="s">
        <v>31</v>
      </c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51"/>
      <c r="V41" s="151"/>
      <c r="W41" s="151"/>
      <c r="X41" s="151"/>
      <c r="Y41" s="151"/>
      <c r="Z41" s="151"/>
      <c r="AA41" s="151"/>
      <c r="AB41" s="151"/>
      <c r="AC41" s="151"/>
    </row>
    <row r="42" spans="2:29" ht="14.25">
      <c r="B42" s="139"/>
      <c r="C42" s="26"/>
      <c r="D42" s="182" t="s">
        <v>32</v>
      </c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30"/>
      <c r="V42" s="10"/>
      <c r="W42" s="10"/>
      <c r="X42" s="10"/>
      <c r="Y42" s="10"/>
      <c r="Z42" s="10"/>
      <c r="AA42" s="10"/>
      <c r="AB42" s="10"/>
      <c r="AC42" s="10"/>
    </row>
    <row r="43" spans="2:29" ht="14.25">
      <c r="B43" s="139"/>
      <c r="C43" s="26"/>
      <c r="D43" s="181" t="s">
        <v>33</v>
      </c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30"/>
      <c r="V43" s="10"/>
      <c r="W43" s="10"/>
      <c r="X43" s="10"/>
      <c r="Y43" s="10"/>
      <c r="Z43" s="10"/>
      <c r="AA43" s="10"/>
      <c r="AB43" s="10"/>
      <c r="AC43" s="10"/>
    </row>
    <row r="44" spans="2:29">
      <c r="B44" s="139"/>
      <c r="C44" s="139"/>
      <c r="D44" s="139" t="s">
        <v>34</v>
      </c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</row>
  </sheetData>
  <mergeCells count="5">
    <mergeCell ref="D39:AC39"/>
    <mergeCell ref="D40:AC40"/>
    <mergeCell ref="D41:T41"/>
    <mergeCell ref="D42:T42"/>
    <mergeCell ref="D43:T4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F164"/>
  <sheetViews>
    <sheetView showGridLines="0" tabSelected="1" zoomScale="85" zoomScaleNormal="85" workbookViewId="0">
      <selection activeCell="D134" sqref="D134"/>
    </sheetView>
  </sheetViews>
  <sheetFormatPr defaultColWidth="16.28515625" defaultRowHeight="18" customHeight="1"/>
  <cols>
    <col min="1" max="1" width="5.7109375" style="9" customWidth="1"/>
    <col min="2" max="2" width="7" style="163" customWidth="1"/>
    <col min="3" max="3" width="32.7109375" style="14" customWidth="1"/>
    <col min="4" max="4" width="9.85546875" style="18" customWidth="1"/>
    <col min="5" max="5" width="21.140625" style="3" customWidth="1"/>
    <col min="6" max="6" width="9.7109375" style="10" customWidth="1"/>
    <col min="7" max="7" width="9.85546875" style="10" customWidth="1"/>
    <col min="8" max="10" width="9.7109375" style="10" customWidth="1"/>
    <col min="11" max="12" width="9.7109375" style="129" customWidth="1"/>
    <col min="13" max="21" width="9.7109375" style="10" customWidth="1"/>
    <col min="22" max="22" width="9.7109375" style="10" hidden="1" customWidth="1"/>
    <col min="23" max="23" width="10.7109375" style="10" customWidth="1"/>
    <col min="24" max="24" width="9.7109375" style="10" hidden="1" customWidth="1"/>
    <col min="25" max="33" width="9.7109375" style="10" customWidth="1"/>
    <col min="34" max="47" width="9.7109375" style="3" customWidth="1"/>
    <col min="48" max="56" width="5.7109375" style="3" customWidth="1"/>
    <col min="57" max="266" width="16.28515625" style="3" customWidth="1"/>
    <col min="267" max="16384" width="16.28515625" style="7"/>
  </cols>
  <sheetData>
    <row r="1" spans="1:33" customFormat="1" ht="18" customHeight="1">
      <c r="B1" s="164"/>
      <c r="F1" s="28"/>
      <c r="G1" s="28"/>
      <c r="H1" s="28"/>
      <c r="I1" s="31"/>
      <c r="J1" s="31"/>
      <c r="K1" s="117"/>
      <c r="L1" s="117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s="3" customFormat="1" ht="18" customHeight="1">
      <c r="A2" s="8"/>
      <c r="B2" s="160" t="s">
        <v>35</v>
      </c>
      <c r="C2" s="22"/>
      <c r="D2" s="23"/>
      <c r="E2" s="24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50"/>
      <c r="V2" s="50"/>
      <c r="W2" s="50"/>
      <c r="X2" s="50"/>
      <c r="Y2" s="50"/>
      <c r="Z2" s="50"/>
      <c r="AA2" s="50"/>
      <c r="AB2" s="50"/>
      <c r="AC2" s="10"/>
      <c r="AD2" s="10"/>
      <c r="AE2" s="10"/>
      <c r="AF2" s="10"/>
      <c r="AG2" s="10"/>
    </row>
    <row r="3" spans="1:33" s="3" customFormat="1" ht="18" customHeight="1">
      <c r="A3" s="8"/>
      <c r="B3" s="161"/>
      <c r="C3" s="15"/>
      <c r="D3" s="13"/>
      <c r="E3" s="4"/>
      <c r="K3" s="9"/>
      <c r="L3" s="9"/>
      <c r="AC3" s="10"/>
      <c r="AD3" s="10"/>
      <c r="AE3" s="10"/>
      <c r="AF3" s="10"/>
      <c r="AG3" s="10"/>
    </row>
    <row r="4" spans="1:33" s="3" customFormat="1" ht="18" customHeight="1">
      <c r="A4" s="8"/>
      <c r="B4" s="165"/>
      <c r="C4" s="71" t="s">
        <v>36</v>
      </c>
      <c r="D4" s="17"/>
      <c r="E4" s="4"/>
      <c r="K4" s="9"/>
      <c r="L4" s="9"/>
      <c r="AC4" s="10"/>
      <c r="AD4" s="10"/>
      <c r="AE4" s="10"/>
      <c r="AF4" s="10"/>
      <c r="AG4" s="10"/>
    </row>
    <row r="5" spans="1:33" s="3" customFormat="1" ht="18" customHeight="1">
      <c r="A5" s="8"/>
      <c r="B5" s="162"/>
      <c r="C5" s="74" t="s">
        <v>37</v>
      </c>
      <c r="D5" s="13" t="s">
        <v>38</v>
      </c>
      <c r="F5" s="52" t="s">
        <v>39</v>
      </c>
      <c r="K5" s="9"/>
      <c r="L5" s="9"/>
      <c r="AC5" s="10"/>
      <c r="AD5" s="10"/>
      <c r="AE5" s="10"/>
      <c r="AF5" s="10"/>
      <c r="AG5" s="10"/>
    </row>
    <row r="6" spans="1:33" s="3" customFormat="1" ht="18" customHeight="1">
      <c r="A6" s="8"/>
      <c r="B6" s="161"/>
      <c r="C6" s="74" t="s">
        <v>40</v>
      </c>
      <c r="D6" s="13">
        <v>44</v>
      </c>
      <c r="F6" s="205" t="s">
        <v>41</v>
      </c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10"/>
      <c r="AD6" s="10"/>
      <c r="AE6" s="10"/>
      <c r="AF6" s="10"/>
      <c r="AG6" s="10"/>
    </row>
    <row r="7" spans="1:33" s="3" customFormat="1" ht="18" customHeight="1">
      <c r="A7" s="8"/>
      <c r="B7" s="161"/>
      <c r="C7" s="74" t="s">
        <v>42</v>
      </c>
      <c r="D7" s="13">
        <v>75.3</v>
      </c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10"/>
      <c r="AD7" s="10"/>
      <c r="AE7" s="10"/>
      <c r="AF7" s="10"/>
      <c r="AG7" s="10"/>
    </row>
    <row r="8" spans="1:33" s="3" customFormat="1" ht="18" customHeight="1">
      <c r="A8" s="8"/>
      <c r="B8" s="161"/>
      <c r="C8" s="74" t="s">
        <v>43</v>
      </c>
      <c r="D8" s="13">
        <v>12</v>
      </c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10"/>
      <c r="AD8" s="10"/>
      <c r="AE8" s="10"/>
      <c r="AF8" s="10"/>
      <c r="AG8" s="10"/>
    </row>
    <row r="9" spans="1:33" s="3" customFormat="1" ht="18" customHeight="1">
      <c r="A9" s="8"/>
      <c r="B9" s="161"/>
      <c r="C9" s="72"/>
      <c r="D9" s="13"/>
      <c r="E9" s="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10"/>
      <c r="AD9" s="10"/>
      <c r="AE9" s="10"/>
      <c r="AF9" s="10"/>
      <c r="AG9" s="10"/>
    </row>
    <row r="10" spans="1:33" s="3" customFormat="1" ht="18" customHeight="1">
      <c r="A10" s="8"/>
      <c r="B10" s="165"/>
      <c r="C10" s="71" t="s">
        <v>44</v>
      </c>
      <c r="D10" s="13" t="s">
        <v>7</v>
      </c>
      <c r="E10" s="4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10"/>
      <c r="AD10" s="10"/>
      <c r="AE10" s="10"/>
      <c r="AF10" s="10"/>
      <c r="AG10" s="10"/>
    </row>
    <row r="11" spans="1:33" s="3" customFormat="1" ht="18" customHeight="1">
      <c r="A11" s="8"/>
      <c r="B11" s="163"/>
      <c r="C11" s="72"/>
      <c r="D11" s="18"/>
      <c r="E11" s="4"/>
      <c r="F11" s="25"/>
      <c r="G11" s="25"/>
      <c r="H11" s="25"/>
      <c r="I11" s="25"/>
      <c r="J11" s="25"/>
      <c r="K11" s="118"/>
      <c r="L11" s="118"/>
      <c r="M11" s="25"/>
      <c r="N11" s="25"/>
      <c r="O11" s="25"/>
      <c r="P11" s="25"/>
      <c r="Q11" s="25"/>
      <c r="R11" s="25"/>
      <c r="S11" s="25"/>
      <c r="T11" s="25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s="64" customFormat="1" ht="18" customHeight="1">
      <c r="A12" s="60"/>
      <c r="B12" s="166"/>
      <c r="C12" s="73" t="s">
        <v>45</v>
      </c>
      <c r="D12" s="61" t="s">
        <v>46</v>
      </c>
      <c r="E12" s="62"/>
      <c r="K12" s="119"/>
      <c r="L12" s="119"/>
      <c r="AC12" s="63"/>
      <c r="AD12" s="63"/>
      <c r="AE12" s="63"/>
      <c r="AF12" s="63"/>
      <c r="AG12" s="63"/>
    </row>
    <row r="13" spans="1:33" s="84" customFormat="1" ht="18" customHeight="1">
      <c r="A13" s="83"/>
      <c r="B13" s="167"/>
      <c r="C13" s="85"/>
      <c r="D13" s="88" t="s">
        <v>47</v>
      </c>
      <c r="E13" s="86"/>
      <c r="AC13" s="87"/>
      <c r="AD13" s="87"/>
      <c r="AE13" s="87"/>
      <c r="AF13" s="87"/>
      <c r="AG13" s="87"/>
    </row>
    <row r="14" spans="1:33" s="3" customFormat="1" ht="23.25" customHeight="1" thickBot="1">
      <c r="A14" s="8"/>
      <c r="B14" s="162"/>
      <c r="C14" s="12"/>
      <c r="D14" s="13"/>
      <c r="E14" s="4"/>
      <c r="F14" s="207" t="s">
        <v>48</v>
      </c>
      <c r="G14" s="207"/>
      <c r="H14" s="207"/>
      <c r="I14" s="206" t="s">
        <v>49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10"/>
      <c r="AD14" s="10"/>
      <c r="AE14" s="10"/>
      <c r="AF14" s="10"/>
      <c r="AG14" s="10"/>
    </row>
    <row r="15" spans="1:33" s="3" customFormat="1" ht="18" customHeight="1">
      <c r="A15" s="8"/>
      <c r="B15" s="163"/>
      <c r="C15" s="11" t="s">
        <v>50</v>
      </c>
      <c r="D15" s="16" t="s">
        <v>51</v>
      </c>
      <c r="E15" s="4"/>
      <c r="F15" s="189" t="s">
        <v>52</v>
      </c>
      <c r="G15" s="190"/>
      <c r="H15" s="191"/>
      <c r="I15" s="196" t="s">
        <v>53</v>
      </c>
      <c r="J15" s="198"/>
      <c r="K15" s="196" t="s">
        <v>54</v>
      </c>
      <c r="L15" s="198"/>
      <c r="M15" s="196" t="s">
        <v>55</v>
      </c>
      <c r="N15" s="198"/>
      <c r="O15" s="196" t="s">
        <v>56</v>
      </c>
      <c r="P15" s="198"/>
      <c r="Q15" s="196" t="s">
        <v>57</v>
      </c>
      <c r="R15" s="198"/>
      <c r="S15" s="196" t="s">
        <v>58</v>
      </c>
      <c r="T15" s="198"/>
      <c r="U15" s="196" t="s">
        <v>59</v>
      </c>
      <c r="V15" s="197"/>
      <c r="W15" s="197"/>
      <c r="X15" s="198"/>
      <c r="Y15" s="196" t="s">
        <v>60</v>
      </c>
      <c r="Z15" s="198"/>
      <c r="AA15" s="196" t="s">
        <v>61</v>
      </c>
      <c r="AB15" s="198"/>
      <c r="AC15" s="10"/>
      <c r="AD15" s="10"/>
      <c r="AE15" s="10"/>
      <c r="AF15" s="10"/>
      <c r="AG15" s="10"/>
    </row>
    <row r="16" spans="1:33" s="3" customFormat="1" ht="18" customHeight="1">
      <c r="A16" s="8"/>
      <c r="B16" s="163"/>
      <c r="C16" s="11" t="s">
        <v>62</v>
      </c>
      <c r="D16" s="16" t="s">
        <v>63</v>
      </c>
      <c r="E16" s="4"/>
      <c r="F16" s="36" t="s">
        <v>64</v>
      </c>
      <c r="G16" s="32" t="s">
        <v>65</v>
      </c>
      <c r="H16" s="37" t="s">
        <v>66</v>
      </c>
      <c r="I16" s="40" t="s">
        <v>67</v>
      </c>
      <c r="J16" s="41" t="s">
        <v>68</v>
      </c>
      <c r="K16" s="40" t="s">
        <v>67</v>
      </c>
      <c r="L16" s="41" t="s">
        <v>68</v>
      </c>
      <c r="M16" s="40" t="s">
        <v>67</v>
      </c>
      <c r="N16" s="41" t="s">
        <v>68</v>
      </c>
      <c r="O16" s="40" t="s">
        <v>67</v>
      </c>
      <c r="P16" s="41" t="s">
        <v>68</v>
      </c>
      <c r="Q16" s="40" t="s">
        <v>67</v>
      </c>
      <c r="R16" s="41" t="s">
        <v>68</v>
      </c>
      <c r="S16" s="40" t="s">
        <v>67</v>
      </c>
      <c r="T16" s="41" t="s">
        <v>68</v>
      </c>
      <c r="U16" s="40" t="s">
        <v>67</v>
      </c>
      <c r="V16" s="33"/>
      <c r="W16" s="34" t="s">
        <v>68</v>
      </c>
      <c r="X16" s="41"/>
      <c r="Y16" s="40" t="s">
        <v>67</v>
      </c>
      <c r="Z16" s="41" t="s">
        <v>68</v>
      </c>
      <c r="AA16" s="40" t="s">
        <v>67</v>
      </c>
      <c r="AB16" s="41" t="s">
        <v>68</v>
      </c>
      <c r="AC16" s="10"/>
      <c r="AD16" s="10"/>
      <c r="AE16" s="10"/>
      <c r="AF16" s="10"/>
      <c r="AG16" s="10"/>
    </row>
    <row r="17" spans="1:33" s="3" customFormat="1" ht="18" customHeight="1" thickBot="1">
      <c r="A17" s="8"/>
      <c r="B17" s="161"/>
      <c r="C17" s="14" t="s">
        <v>69</v>
      </c>
      <c r="D17" s="18">
        <v>7</v>
      </c>
      <c r="E17" s="4"/>
      <c r="F17" s="56" t="s">
        <v>70</v>
      </c>
      <c r="G17" s="51" t="s">
        <v>71</v>
      </c>
      <c r="H17" s="39">
        <v>0</v>
      </c>
      <c r="I17" s="38">
        <v>15</v>
      </c>
      <c r="J17" s="39">
        <v>21</v>
      </c>
      <c r="K17" s="120">
        <v>0.4</v>
      </c>
      <c r="L17" s="121">
        <v>0.8</v>
      </c>
      <c r="M17" s="38">
        <v>12</v>
      </c>
      <c r="N17" s="39">
        <v>17</v>
      </c>
      <c r="O17" s="38">
        <v>20</v>
      </c>
      <c r="P17" s="39">
        <v>54</v>
      </c>
      <c r="Q17" s="38">
        <v>7.27</v>
      </c>
      <c r="R17" s="39">
        <v>7.4</v>
      </c>
      <c r="S17" s="38">
        <v>35</v>
      </c>
      <c r="T17" s="39">
        <v>42</v>
      </c>
      <c r="U17" s="42">
        <v>85</v>
      </c>
      <c r="V17" s="53">
        <f>U17*0.133322368</f>
        <v>11.332401279999999</v>
      </c>
      <c r="W17" s="53">
        <v>114</v>
      </c>
      <c r="X17" s="43">
        <f>W17*0.133322368</f>
        <v>15.198749952</v>
      </c>
      <c r="Y17" s="42">
        <v>264</v>
      </c>
      <c r="Z17" s="43">
        <v>366</v>
      </c>
      <c r="AA17" s="54">
        <f>100*(V17^3+2.667*V17)/(V17^3+2.667*V17+55.47)</f>
        <v>96.400478344078252</v>
      </c>
      <c r="AB17" s="55">
        <f>100*(X17^3+2.667*X17)/(X17^3+2.667*X17+55.47)</f>
        <v>98.462134194085564</v>
      </c>
      <c r="AC17" s="10"/>
      <c r="AD17" s="10"/>
      <c r="AE17" s="10"/>
      <c r="AF17" s="10"/>
      <c r="AG17" s="10"/>
    </row>
    <row r="18" spans="1:33" s="3" customFormat="1" ht="18" customHeight="1">
      <c r="A18" s="8"/>
      <c r="B18" s="163"/>
      <c r="C18" s="14" t="s">
        <v>72</v>
      </c>
      <c r="D18" s="92">
        <f>D17*$D$7</f>
        <v>527.1</v>
      </c>
      <c r="E18" s="6"/>
      <c r="F18" s="25"/>
      <c r="G18" s="25"/>
      <c r="H18" s="35" t="s">
        <v>73</v>
      </c>
      <c r="I18" s="195">
        <v>15</v>
      </c>
      <c r="J18" s="195"/>
      <c r="K18" s="204">
        <v>0.6</v>
      </c>
      <c r="L18" s="204"/>
      <c r="M18" s="195">
        <v>13</v>
      </c>
      <c r="N18" s="195"/>
      <c r="O18" s="195">
        <v>50</v>
      </c>
      <c r="P18" s="195"/>
      <c r="Q18" s="195">
        <v>7.4</v>
      </c>
      <c r="R18" s="195"/>
      <c r="S18" s="195">
        <v>40</v>
      </c>
      <c r="T18" s="195"/>
      <c r="U18" s="192">
        <v>104</v>
      </c>
      <c r="V18" s="193"/>
      <c r="W18" s="193"/>
      <c r="X18" s="194"/>
      <c r="Y18" s="195">
        <v>344</v>
      </c>
      <c r="Z18" s="195"/>
      <c r="AA18" s="195">
        <v>98.2</v>
      </c>
      <c r="AB18" s="195"/>
      <c r="AC18" s="10"/>
      <c r="AD18" s="10"/>
      <c r="AE18" s="10"/>
      <c r="AF18" s="10"/>
      <c r="AG18" s="10"/>
    </row>
    <row r="19" spans="1:33" s="3" customFormat="1" ht="18" customHeight="1">
      <c r="A19" s="8"/>
      <c r="B19" s="161"/>
      <c r="C19" s="12" t="s">
        <v>74</v>
      </c>
      <c r="D19" s="13">
        <v>5</v>
      </c>
      <c r="E19" s="4"/>
      <c r="F19" s="25"/>
      <c r="G19" s="25"/>
      <c r="H19" s="35" t="s">
        <v>75</v>
      </c>
      <c r="I19" s="188" t="str">
        <f>IF(AND(I18&gt;=I17,I18&lt;=J17),"Pass","Fail")</f>
        <v>Pass</v>
      </c>
      <c r="J19" s="188"/>
      <c r="K19" s="201" t="str">
        <f>IF(AND(K18&gt;=K17,K18&lt;=L17),"Pass","Fail")</f>
        <v>Pass</v>
      </c>
      <c r="L19" s="201"/>
      <c r="M19" s="188" t="str">
        <f>IF(AND(M18&gt;=M17,M18&lt;=N17),"Pass","Fail")</f>
        <v>Pass</v>
      </c>
      <c r="N19" s="188"/>
      <c r="O19" s="188" t="str">
        <f>IF(AND(O18&gt;=O17,O18&lt;=P17),"Pass","Fail")</f>
        <v>Pass</v>
      </c>
      <c r="P19" s="188"/>
      <c r="Q19" s="188" t="str">
        <f>IF(AND(Q18&gt;=Q17,Q18&lt;=R17),"Pass","Fail")</f>
        <v>Pass</v>
      </c>
      <c r="R19" s="188"/>
      <c r="S19" s="188" t="str">
        <f>IF(AND(S18&gt;=S17,S18&lt;=T17),"Pass","Fail")</f>
        <v>Pass</v>
      </c>
      <c r="T19" s="188"/>
      <c r="U19" s="188" t="str">
        <f>IF(AND(U18&gt;=U17,U18&lt;=W17),"Pass","Fail")</f>
        <v>Pass</v>
      </c>
      <c r="V19" s="188"/>
      <c r="W19" s="188"/>
      <c r="X19" s="188"/>
      <c r="Y19" s="188" t="str">
        <f>IF(AND(Y18&gt;=Y17,Y18&lt;=Z17),"Pass","Fail")</f>
        <v>Pass</v>
      </c>
      <c r="Z19" s="188"/>
      <c r="AA19" s="188" t="str">
        <f>IF(AND(AA18&gt;=AA17,AA18&lt;=AB17),"Pass","Fail")</f>
        <v>Pass</v>
      </c>
      <c r="AB19" s="188"/>
      <c r="AC19" s="10"/>
      <c r="AD19" s="10"/>
      <c r="AE19" s="10"/>
      <c r="AF19" s="10"/>
      <c r="AG19" s="10"/>
    </row>
    <row r="20" spans="1:33" s="3" customFormat="1" ht="18" customHeight="1">
      <c r="A20" s="8"/>
      <c r="B20" s="161"/>
      <c r="C20" s="14" t="s">
        <v>76</v>
      </c>
      <c r="D20" s="18">
        <v>30</v>
      </c>
      <c r="E20" s="4"/>
      <c r="F20" s="30"/>
      <c r="G20" s="30"/>
      <c r="H20" s="30"/>
      <c r="I20" s="30"/>
      <c r="J20" s="30"/>
      <c r="K20" s="122"/>
      <c r="L20" s="122"/>
      <c r="M20" s="30"/>
      <c r="N20" s="30"/>
      <c r="O20" s="30"/>
      <c r="P20" s="30"/>
      <c r="Q20" s="30"/>
      <c r="R20" s="30"/>
      <c r="S20" s="30"/>
      <c r="T20" s="3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s="3" customFormat="1" ht="18" customHeight="1">
      <c r="A21" s="8"/>
      <c r="B21" s="164"/>
      <c r="C21" s="15" t="s">
        <v>77</v>
      </c>
      <c r="D21" s="94">
        <v>15</v>
      </c>
      <c r="E21"/>
      <c r="G21" s="30"/>
      <c r="H21" s="30"/>
      <c r="I21" s="30"/>
      <c r="J21" s="30"/>
      <c r="K21" s="122"/>
      <c r="L21" s="122"/>
      <c r="M21" s="30"/>
      <c r="N21" s="30"/>
      <c r="O21" s="30"/>
      <c r="P21" s="30"/>
      <c r="Q21" s="30"/>
      <c r="R21" s="30"/>
      <c r="S21" s="30"/>
      <c r="T21" s="3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s="3" customFormat="1" ht="18" customHeight="1">
      <c r="A22" s="8"/>
      <c r="B22" s="164"/>
      <c r="C22" s="20" t="s">
        <v>54</v>
      </c>
      <c r="D22" s="21">
        <v>0.6</v>
      </c>
      <c r="E22"/>
      <c r="G22" s="30"/>
      <c r="H22" s="30"/>
      <c r="I22" s="58" t="s">
        <v>78</v>
      </c>
      <c r="J22" s="30"/>
      <c r="K22" s="122"/>
      <c r="L22" s="122"/>
      <c r="M22" s="30"/>
      <c r="N22" s="30"/>
      <c r="O22" s="30"/>
      <c r="P22" s="30"/>
      <c r="Q22" s="30"/>
      <c r="R22" s="30"/>
      <c r="S22" s="30"/>
      <c r="T22" s="3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s="3" customFormat="1" ht="18" customHeight="1">
      <c r="A23" s="8"/>
      <c r="B23" s="164"/>
      <c r="C23" s="59" t="s">
        <v>79</v>
      </c>
      <c r="D23" s="100">
        <f>D18*D21/1000</f>
        <v>7.9065000000000003</v>
      </c>
      <c r="E23"/>
      <c r="G23" s="30"/>
      <c r="H23" s="30"/>
      <c r="I23" s="103"/>
      <c r="J23" s="30"/>
      <c r="K23" s="122"/>
      <c r="L23" s="122"/>
      <c r="M23" s="30"/>
      <c r="N23" s="30"/>
      <c r="O23" s="30"/>
      <c r="P23" s="30"/>
      <c r="Q23" s="30"/>
      <c r="R23" s="30"/>
      <c r="S23" s="30"/>
      <c r="T23" s="3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s="3" customFormat="1" ht="18" customHeight="1">
      <c r="A24" s="8"/>
      <c r="B24" s="164"/>
      <c r="C24" s="59"/>
      <c r="D24" s="100"/>
      <c r="E24"/>
      <c r="G24" s="30"/>
      <c r="H24" s="30"/>
      <c r="I24" s="103"/>
      <c r="J24" s="30"/>
      <c r="K24" s="122"/>
      <c r="L24" s="122"/>
      <c r="M24" s="30"/>
      <c r="N24" s="30"/>
      <c r="O24" s="30"/>
      <c r="P24" s="30"/>
      <c r="Q24" s="30"/>
      <c r="R24" s="30"/>
      <c r="S24" s="30"/>
      <c r="T24" s="3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s="64" customFormat="1" ht="15.75" customHeight="1">
      <c r="A25" s="60"/>
      <c r="B25" s="168"/>
      <c r="C25" s="68"/>
      <c r="D25" s="69"/>
      <c r="E25" s="70"/>
      <c r="F25" s="96"/>
      <c r="G25" s="97"/>
      <c r="H25" s="97"/>
      <c r="I25" s="153"/>
      <c r="J25" s="153"/>
      <c r="K25" s="123"/>
      <c r="L25" s="12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63"/>
      <c r="AD25" s="63"/>
      <c r="AE25" s="63"/>
      <c r="AF25" s="63"/>
      <c r="AG25" s="63"/>
    </row>
    <row r="26" spans="1:33" s="3" customFormat="1" ht="24" customHeight="1" thickBot="1">
      <c r="A26" s="8"/>
      <c r="B26" s="164"/>
      <c r="C26" s="11" t="s">
        <v>50</v>
      </c>
      <c r="D26" s="16" t="s">
        <v>12</v>
      </c>
      <c r="E26"/>
      <c r="F26" s="199" t="s">
        <v>48</v>
      </c>
      <c r="G26" s="199"/>
      <c r="H26" s="199"/>
      <c r="I26" s="200" t="s">
        <v>49</v>
      </c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10"/>
      <c r="AD26" s="10"/>
      <c r="AE26" s="10"/>
      <c r="AF26" s="10"/>
      <c r="AG26" s="10"/>
    </row>
    <row r="27" spans="1:33" s="3" customFormat="1" ht="18" customHeight="1">
      <c r="A27" s="8"/>
      <c r="B27" s="164"/>
      <c r="C27" s="11" t="s">
        <v>62</v>
      </c>
      <c r="D27" s="16" t="s">
        <v>63</v>
      </c>
      <c r="E27"/>
      <c r="F27" s="189" t="s">
        <v>52</v>
      </c>
      <c r="G27" s="190"/>
      <c r="H27" s="191"/>
      <c r="I27" s="196" t="s">
        <v>53</v>
      </c>
      <c r="J27" s="198"/>
      <c r="K27" s="196" t="s">
        <v>54</v>
      </c>
      <c r="L27" s="198"/>
      <c r="M27" s="196" t="s">
        <v>55</v>
      </c>
      <c r="N27" s="198"/>
      <c r="O27" s="196" t="s">
        <v>56</v>
      </c>
      <c r="P27" s="198"/>
      <c r="Q27" s="196" t="s">
        <v>57</v>
      </c>
      <c r="R27" s="198"/>
      <c r="S27" s="196" t="s">
        <v>58</v>
      </c>
      <c r="T27" s="198"/>
      <c r="U27" s="196" t="s">
        <v>59</v>
      </c>
      <c r="V27" s="197"/>
      <c r="W27" s="197"/>
      <c r="X27" s="198"/>
      <c r="Y27" s="196" t="s">
        <v>60</v>
      </c>
      <c r="Z27" s="198"/>
      <c r="AA27" s="196" t="s">
        <v>61</v>
      </c>
      <c r="AB27" s="198"/>
      <c r="AC27" s="10"/>
      <c r="AD27" s="10"/>
      <c r="AE27" s="10"/>
      <c r="AF27" s="10"/>
      <c r="AG27" s="10"/>
    </row>
    <row r="28" spans="1:33" s="3" customFormat="1" ht="18" customHeight="1">
      <c r="A28" s="8"/>
      <c r="B28" s="164"/>
      <c r="C28" s="14" t="s">
        <v>69</v>
      </c>
      <c r="D28" s="18">
        <v>7</v>
      </c>
      <c r="E28"/>
      <c r="F28" s="36" t="s">
        <v>64</v>
      </c>
      <c r="G28" s="32" t="s">
        <v>65</v>
      </c>
      <c r="H28" s="37" t="s">
        <v>66</v>
      </c>
      <c r="I28" s="40" t="s">
        <v>67</v>
      </c>
      <c r="J28" s="41" t="s">
        <v>68</v>
      </c>
      <c r="K28" s="40" t="s">
        <v>67</v>
      </c>
      <c r="L28" s="41" t="s">
        <v>68</v>
      </c>
      <c r="M28" s="40" t="s">
        <v>67</v>
      </c>
      <c r="N28" s="41" t="s">
        <v>68</v>
      </c>
      <c r="O28" s="40" t="s">
        <v>67</v>
      </c>
      <c r="P28" s="41" t="s">
        <v>68</v>
      </c>
      <c r="Q28" s="40" t="s">
        <v>67</v>
      </c>
      <c r="R28" s="41" t="s">
        <v>68</v>
      </c>
      <c r="S28" s="40" t="s">
        <v>67</v>
      </c>
      <c r="T28" s="41" t="s">
        <v>68</v>
      </c>
      <c r="U28" s="40" t="s">
        <v>67</v>
      </c>
      <c r="V28" s="33"/>
      <c r="W28" s="34" t="s">
        <v>68</v>
      </c>
      <c r="X28" s="41"/>
      <c r="Y28" s="40" t="s">
        <v>67</v>
      </c>
      <c r="Z28" s="41" t="s">
        <v>68</v>
      </c>
      <c r="AA28" s="40" t="s">
        <v>67</v>
      </c>
      <c r="AB28" s="41" t="s">
        <v>68</v>
      </c>
      <c r="AC28" s="10"/>
      <c r="AD28" s="10"/>
      <c r="AE28" s="10"/>
      <c r="AF28" s="10"/>
      <c r="AG28" s="10"/>
    </row>
    <row r="29" spans="1:33" s="3" customFormat="1" ht="18" customHeight="1" thickBot="1">
      <c r="A29" s="8"/>
      <c r="B29" s="164"/>
      <c r="C29" s="14" t="s">
        <v>72</v>
      </c>
      <c r="D29" s="92">
        <f>D28*$D$7</f>
        <v>527.1</v>
      </c>
      <c r="E29"/>
      <c r="F29" s="56" t="s">
        <v>70</v>
      </c>
      <c r="G29" s="51" t="s">
        <v>71</v>
      </c>
      <c r="H29" s="39">
        <v>0</v>
      </c>
      <c r="I29" s="38">
        <v>15</v>
      </c>
      <c r="J29" s="95">
        <v>20</v>
      </c>
      <c r="K29" s="120">
        <v>0.4</v>
      </c>
      <c r="L29" s="121">
        <v>0.8</v>
      </c>
      <c r="M29" s="38">
        <v>12</v>
      </c>
      <c r="N29" s="39">
        <v>17</v>
      </c>
      <c r="O29" s="38">
        <v>20</v>
      </c>
      <c r="P29" s="39">
        <v>54</v>
      </c>
      <c r="Q29" s="38">
        <v>7.27</v>
      </c>
      <c r="R29" s="39">
        <v>7.4</v>
      </c>
      <c r="S29" s="38">
        <v>35</v>
      </c>
      <c r="T29" s="39">
        <v>42</v>
      </c>
      <c r="U29" s="42">
        <v>85</v>
      </c>
      <c r="V29" s="53">
        <f>U29*0.133322368</f>
        <v>11.332401279999999</v>
      </c>
      <c r="W29" s="53">
        <v>114</v>
      </c>
      <c r="X29" s="43">
        <f>W29*0.133322368</f>
        <v>15.198749952</v>
      </c>
      <c r="Y29" s="42">
        <v>264</v>
      </c>
      <c r="Z29" s="43">
        <v>366</v>
      </c>
      <c r="AA29" s="54">
        <f>100*(V29^3+2.667*V29)/(V29^3+2.667*V29+55.47)</f>
        <v>96.400478344078252</v>
      </c>
      <c r="AB29" s="55">
        <f>100*(X29^3+2.667*X29)/(X29^3+2.667*X29+55.47)</f>
        <v>98.462134194085564</v>
      </c>
      <c r="AC29" s="10"/>
      <c r="AD29" s="10"/>
      <c r="AE29" s="10"/>
      <c r="AF29" s="10"/>
      <c r="AG29" s="10"/>
    </row>
    <row r="30" spans="1:33" s="3" customFormat="1" ht="18" customHeight="1">
      <c r="A30" s="8"/>
      <c r="B30" s="164"/>
      <c r="C30" s="12" t="s">
        <v>74</v>
      </c>
      <c r="D30" s="13">
        <v>5</v>
      </c>
      <c r="E30"/>
      <c r="F30" s="25"/>
      <c r="G30" s="25"/>
      <c r="H30" s="35" t="s">
        <v>73</v>
      </c>
      <c r="I30" s="195">
        <v>15</v>
      </c>
      <c r="J30" s="195"/>
      <c r="K30" s="204">
        <v>0.6</v>
      </c>
      <c r="L30" s="204"/>
      <c r="M30" s="195">
        <v>13</v>
      </c>
      <c r="N30" s="195"/>
      <c r="O30" s="195">
        <v>50</v>
      </c>
      <c r="P30" s="195"/>
      <c r="Q30" s="195">
        <v>7.4</v>
      </c>
      <c r="R30" s="195"/>
      <c r="S30" s="195">
        <v>40</v>
      </c>
      <c r="T30" s="195"/>
      <c r="U30" s="192">
        <v>104</v>
      </c>
      <c r="V30" s="193"/>
      <c r="W30" s="193"/>
      <c r="X30" s="194"/>
      <c r="Y30" s="195">
        <v>344</v>
      </c>
      <c r="Z30" s="195"/>
      <c r="AA30" s="195">
        <v>98.2</v>
      </c>
      <c r="AB30" s="195"/>
      <c r="AC30" s="10"/>
      <c r="AD30" s="10"/>
      <c r="AE30" s="10"/>
      <c r="AF30" s="10"/>
      <c r="AG30" s="10"/>
    </row>
    <row r="31" spans="1:33" s="3" customFormat="1" ht="18" customHeight="1">
      <c r="A31" s="8"/>
      <c r="B31" s="164"/>
      <c r="C31" s="14" t="s">
        <v>76</v>
      </c>
      <c r="D31" s="18">
        <v>30</v>
      </c>
      <c r="E31"/>
      <c r="F31" s="25"/>
      <c r="G31" s="25"/>
      <c r="H31" s="35" t="s">
        <v>75</v>
      </c>
      <c r="I31" s="188" t="str">
        <f>IF(AND(I30&gt;=I29,I30&lt;=J29),"Pass","Fail")</f>
        <v>Pass</v>
      </c>
      <c r="J31" s="188"/>
      <c r="K31" s="201" t="str">
        <f>IF(AND(K30&gt;=K29,K30&lt;=L29),"Pass","Fail")</f>
        <v>Pass</v>
      </c>
      <c r="L31" s="201"/>
      <c r="M31" s="188" t="str">
        <f>IF(AND(M30&gt;=M29,M30&lt;=N29),"Pass","Fail")</f>
        <v>Pass</v>
      </c>
      <c r="N31" s="188"/>
      <c r="O31" s="188" t="str">
        <f>IF(AND(O30&gt;=O29,O30&lt;=P29),"Pass","Fail")</f>
        <v>Pass</v>
      </c>
      <c r="P31" s="188"/>
      <c r="Q31" s="188" t="str">
        <f>IF(AND(Q30&gt;=Q29,Q30&lt;=R29),"Pass","Fail")</f>
        <v>Pass</v>
      </c>
      <c r="R31" s="188"/>
      <c r="S31" s="188" t="str">
        <f>IF(AND(S30&gt;=S29,S30&lt;=T29),"Pass","Fail")</f>
        <v>Pass</v>
      </c>
      <c r="T31" s="188"/>
      <c r="U31" s="188" t="str">
        <f>IF(AND(U30&gt;=U29,U30&lt;=W29),"Pass","Fail")</f>
        <v>Pass</v>
      </c>
      <c r="V31" s="188"/>
      <c r="W31" s="188"/>
      <c r="X31" s="188"/>
      <c r="Y31" s="188" t="str">
        <f>IF(AND(Y30&gt;=Y29,Y30&lt;=Z29),"Pass","Fail")</f>
        <v>Pass</v>
      </c>
      <c r="Z31" s="188"/>
      <c r="AA31" s="188" t="str">
        <f>IF(AND(AA30&gt;=AA29,AA30&lt;=AB29),"Pass","Fail")</f>
        <v>Pass</v>
      </c>
      <c r="AB31" s="188"/>
      <c r="AC31" s="10"/>
      <c r="AD31" s="10"/>
      <c r="AE31" s="10"/>
      <c r="AF31" s="10"/>
      <c r="AG31" s="10"/>
    </row>
    <row r="32" spans="1:33" s="3" customFormat="1" ht="18" customHeight="1">
      <c r="A32" s="8"/>
      <c r="B32" s="164"/>
      <c r="C32" s="15" t="s">
        <v>77</v>
      </c>
      <c r="D32" s="94">
        <v>15</v>
      </c>
      <c r="E32"/>
      <c r="F32" s="30"/>
      <c r="G32" s="30"/>
      <c r="H32" s="30"/>
      <c r="I32" s="30"/>
      <c r="J32" s="30"/>
      <c r="K32" s="122"/>
      <c r="L32" s="122"/>
      <c r="M32" s="30"/>
      <c r="N32" s="30"/>
      <c r="O32" s="30"/>
      <c r="P32" s="30"/>
      <c r="Q32" s="30"/>
      <c r="R32" s="30"/>
      <c r="S32" s="30"/>
      <c r="T32" s="3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s="3" customFormat="1" ht="18" customHeight="1">
      <c r="A33" s="8"/>
      <c r="B33" s="164"/>
      <c r="C33" s="20" t="s">
        <v>54</v>
      </c>
      <c r="D33" s="21">
        <v>0.6</v>
      </c>
      <c r="E33"/>
      <c r="G33" s="30"/>
      <c r="H33" s="30"/>
      <c r="I33" s="58" t="s">
        <v>80</v>
      </c>
      <c r="J33" s="30"/>
      <c r="K33" s="122"/>
      <c r="L33" s="122"/>
      <c r="M33" s="30"/>
      <c r="N33" s="30"/>
      <c r="O33" s="30"/>
      <c r="P33" s="30"/>
      <c r="Q33" s="30"/>
      <c r="R33" s="30"/>
      <c r="S33" s="30"/>
      <c r="T33" s="3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s="3" customFormat="1" ht="18" customHeight="1">
      <c r="A34" s="8"/>
      <c r="B34" s="164"/>
      <c r="C34" s="59" t="s">
        <v>79</v>
      </c>
      <c r="D34" s="100">
        <f>D29*D32/1000</f>
        <v>7.9065000000000003</v>
      </c>
      <c r="E34"/>
      <c r="G34" s="30"/>
      <c r="H34" s="30"/>
      <c r="I34" s="103"/>
      <c r="J34" s="30"/>
      <c r="K34" s="122"/>
      <c r="L34" s="122"/>
      <c r="M34" s="30"/>
      <c r="N34" s="30"/>
      <c r="O34" s="30"/>
      <c r="P34" s="30"/>
      <c r="Q34" s="30"/>
      <c r="R34" s="30"/>
      <c r="S34" s="30"/>
      <c r="T34" s="3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s="3" customFormat="1" ht="18" customHeight="1">
      <c r="A35" s="8"/>
      <c r="B35" s="164"/>
      <c r="C35" s="59"/>
      <c r="D35" s="100"/>
      <c r="E35"/>
      <c r="G35" s="30"/>
      <c r="H35" s="30"/>
      <c r="I35" s="103"/>
      <c r="J35" s="30"/>
      <c r="K35" s="122"/>
      <c r="L35" s="122"/>
      <c r="M35" s="30"/>
      <c r="N35" s="30"/>
      <c r="O35" s="30"/>
      <c r="P35" s="30"/>
      <c r="Q35" s="30"/>
      <c r="R35" s="30"/>
      <c r="S35" s="30"/>
      <c r="T35" s="3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s="64" customFormat="1" ht="16.5" customHeight="1">
      <c r="A36" s="60"/>
      <c r="B36" s="168"/>
      <c r="C36" s="68"/>
      <c r="D36" s="69"/>
      <c r="E36" s="70"/>
      <c r="F36" s="96"/>
      <c r="G36" s="97"/>
      <c r="H36" s="97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63"/>
      <c r="AD36" s="63"/>
      <c r="AE36" s="63"/>
      <c r="AF36" s="63"/>
      <c r="AG36" s="63"/>
    </row>
    <row r="37" spans="1:33" s="3" customFormat="1" ht="23.25" customHeight="1" thickBot="1">
      <c r="A37" s="8"/>
      <c r="B37" s="164"/>
      <c r="C37" s="11" t="s">
        <v>50</v>
      </c>
      <c r="D37" s="16" t="s">
        <v>81</v>
      </c>
      <c r="E37"/>
      <c r="F37" s="199" t="s">
        <v>48</v>
      </c>
      <c r="G37" s="199"/>
      <c r="H37" s="199"/>
      <c r="I37" s="200" t="s">
        <v>49</v>
      </c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10"/>
      <c r="AD37" s="10"/>
      <c r="AE37" s="10"/>
      <c r="AF37" s="10"/>
      <c r="AG37" s="10"/>
    </row>
    <row r="38" spans="1:33" s="3" customFormat="1" ht="18" customHeight="1">
      <c r="A38" s="8"/>
      <c r="B38" s="164"/>
      <c r="C38" s="11" t="s">
        <v>62</v>
      </c>
      <c r="D38" s="16" t="s">
        <v>63</v>
      </c>
      <c r="E38"/>
      <c r="F38" s="189" t="s">
        <v>52</v>
      </c>
      <c r="G38" s="190"/>
      <c r="H38" s="191"/>
      <c r="I38" s="196" t="s">
        <v>53</v>
      </c>
      <c r="J38" s="198"/>
      <c r="K38" s="196" t="s">
        <v>54</v>
      </c>
      <c r="L38" s="198"/>
      <c r="M38" s="196" t="s">
        <v>55</v>
      </c>
      <c r="N38" s="198"/>
      <c r="O38" s="196" t="s">
        <v>56</v>
      </c>
      <c r="P38" s="198"/>
      <c r="Q38" s="196" t="s">
        <v>57</v>
      </c>
      <c r="R38" s="198"/>
      <c r="S38" s="196" t="s">
        <v>58</v>
      </c>
      <c r="T38" s="198"/>
      <c r="U38" s="196" t="s">
        <v>59</v>
      </c>
      <c r="V38" s="197"/>
      <c r="W38" s="197"/>
      <c r="X38" s="198"/>
      <c r="Y38" s="196" t="s">
        <v>60</v>
      </c>
      <c r="Z38" s="198"/>
      <c r="AA38" s="196" t="s">
        <v>61</v>
      </c>
      <c r="AB38" s="198"/>
      <c r="AC38" s="10"/>
      <c r="AD38" s="10"/>
      <c r="AE38" s="10"/>
      <c r="AF38" s="10"/>
      <c r="AG38" s="10"/>
    </row>
    <row r="39" spans="1:33" s="3" customFormat="1" ht="18" customHeight="1">
      <c r="A39" s="8"/>
      <c r="B39" s="164"/>
      <c r="C39" s="14" t="s">
        <v>69</v>
      </c>
      <c r="D39" s="18">
        <v>7</v>
      </c>
      <c r="E39"/>
      <c r="F39" s="36" t="s">
        <v>64</v>
      </c>
      <c r="G39" s="32" t="s">
        <v>65</v>
      </c>
      <c r="H39" s="37" t="s">
        <v>66</v>
      </c>
      <c r="I39" s="40" t="s">
        <v>67</v>
      </c>
      <c r="J39" s="41" t="s">
        <v>68</v>
      </c>
      <c r="K39" s="40" t="s">
        <v>67</v>
      </c>
      <c r="L39" s="41" t="s">
        <v>68</v>
      </c>
      <c r="M39" s="40" t="s">
        <v>67</v>
      </c>
      <c r="N39" s="41" t="s">
        <v>68</v>
      </c>
      <c r="O39" s="40" t="s">
        <v>67</v>
      </c>
      <c r="P39" s="41" t="s">
        <v>68</v>
      </c>
      <c r="Q39" s="40" t="s">
        <v>67</v>
      </c>
      <c r="R39" s="41" t="s">
        <v>68</v>
      </c>
      <c r="S39" s="40" t="s">
        <v>67</v>
      </c>
      <c r="T39" s="41" t="s">
        <v>68</v>
      </c>
      <c r="U39" s="40" t="s">
        <v>67</v>
      </c>
      <c r="V39" s="33"/>
      <c r="W39" s="34" t="s">
        <v>68</v>
      </c>
      <c r="X39" s="41"/>
      <c r="Y39" s="40" t="s">
        <v>67</v>
      </c>
      <c r="Z39" s="41" t="s">
        <v>68</v>
      </c>
      <c r="AA39" s="40" t="s">
        <v>67</v>
      </c>
      <c r="AB39" s="41" t="s">
        <v>68</v>
      </c>
      <c r="AC39" s="10"/>
      <c r="AD39" s="10"/>
      <c r="AE39" s="10"/>
      <c r="AF39" s="10"/>
      <c r="AG39" s="10"/>
    </row>
    <row r="40" spans="1:33" s="3" customFormat="1" ht="18" customHeight="1" thickBot="1">
      <c r="A40" s="8"/>
      <c r="B40" s="164"/>
      <c r="C40" s="14" t="s">
        <v>72</v>
      </c>
      <c r="D40" s="92">
        <f>D39*$D$7</f>
        <v>527.1</v>
      </c>
      <c r="E40"/>
      <c r="F40" s="82" t="s">
        <v>82</v>
      </c>
      <c r="G40" s="51" t="s">
        <v>71</v>
      </c>
      <c r="H40" s="39">
        <v>0</v>
      </c>
      <c r="I40" s="38">
        <v>15</v>
      </c>
      <c r="J40" s="95">
        <v>20</v>
      </c>
      <c r="K40" s="120">
        <v>0.4</v>
      </c>
      <c r="L40" s="121">
        <v>0.8</v>
      </c>
      <c r="M40" s="38">
        <v>12</v>
      </c>
      <c r="N40" s="39">
        <v>17</v>
      </c>
      <c r="O40" s="38">
        <v>20</v>
      </c>
      <c r="P40" s="39">
        <v>54</v>
      </c>
      <c r="Q40" s="38">
        <v>7.27</v>
      </c>
      <c r="R40" s="39">
        <v>7.4</v>
      </c>
      <c r="S40" s="38">
        <v>35</v>
      </c>
      <c r="T40" s="39">
        <v>42</v>
      </c>
      <c r="U40" s="42">
        <v>85</v>
      </c>
      <c r="V40" s="53">
        <f>U40*0.133322368</f>
        <v>11.332401279999999</v>
      </c>
      <c r="W40" s="53">
        <v>114</v>
      </c>
      <c r="X40" s="43">
        <f>W40*0.133322368</f>
        <v>15.198749952</v>
      </c>
      <c r="Y40" s="42">
        <v>264</v>
      </c>
      <c r="Z40" s="43">
        <v>366</v>
      </c>
      <c r="AA40" s="54">
        <f>100*(V40^3+2.667*V40)/(V40^3+2.667*V40+55.47)</f>
        <v>96.400478344078252</v>
      </c>
      <c r="AB40" s="55">
        <f>100*(X40^3+2.667*X40)/(X40^3+2.667*X40+55.47)</f>
        <v>98.462134194085564</v>
      </c>
      <c r="AC40" s="10"/>
      <c r="AD40" s="10"/>
      <c r="AE40" s="10"/>
      <c r="AF40" s="10"/>
      <c r="AG40" s="10"/>
    </row>
    <row r="41" spans="1:33" s="3" customFormat="1" ht="18" customHeight="1">
      <c r="A41" s="8"/>
      <c r="B41" s="164"/>
      <c r="C41" s="12" t="s">
        <v>74</v>
      </c>
      <c r="D41" s="13">
        <v>5</v>
      </c>
      <c r="E41"/>
      <c r="F41" s="25"/>
      <c r="G41" s="25"/>
      <c r="H41" s="35" t="s">
        <v>73</v>
      </c>
      <c r="I41" s="209">
        <v>15</v>
      </c>
      <c r="J41" s="209"/>
      <c r="K41" s="204">
        <v>0.6</v>
      </c>
      <c r="L41" s="204"/>
      <c r="M41" s="195">
        <v>13</v>
      </c>
      <c r="N41" s="195"/>
      <c r="O41" s="195">
        <v>50</v>
      </c>
      <c r="P41" s="195"/>
      <c r="Q41" s="195">
        <v>7.4</v>
      </c>
      <c r="R41" s="195"/>
      <c r="S41" s="195">
        <v>40</v>
      </c>
      <c r="T41" s="195"/>
      <c r="U41" s="192">
        <v>99</v>
      </c>
      <c r="V41" s="193"/>
      <c r="W41" s="193"/>
      <c r="X41" s="194"/>
      <c r="Y41" s="195">
        <v>331</v>
      </c>
      <c r="Z41" s="195"/>
      <c r="AA41" s="195">
        <v>98</v>
      </c>
      <c r="AB41" s="195"/>
      <c r="AC41" s="10"/>
      <c r="AD41" s="10"/>
      <c r="AE41" s="10"/>
      <c r="AF41" s="10"/>
      <c r="AG41" s="10"/>
    </row>
    <row r="42" spans="1:33" s="3" customFormat="1" ht="18" customHeight="1">
      <c r="A42" s="8"/>
      <c r="B42" s="164"/>
      <c r="C42" s="14" t="s">
        <v>76</v>
      </c>
      <c r="D42" s="18">
        <v>30</v>
      </c>
      <c r="E42"/>
      <c r="F42" s="25"/>
      <c r="G42" s="25"/>
      <c r="H42" s="35" t="s">
        <v>75</v>
      </c>
      <c r="I42" s="188" t="str">
        <f>IF(AND(I41&gt;=I40,I41&lt;=J40),"Pass","Fail")</f>
        <v>Pass</v>
      </c>
      <c r="J42" s="188"/>
      <c r="K42" s="201" t="str">
        <f>IF(AND(K41&gt;=K40,K41&lt;=L40),"Pass","Fail")</f>
        <v>Pass</v>
      </c>
      <c r="L42" s="201"/>
      <c r="M42" s="188" t="str">
        <f>IF(AND(M41&gt;=M40,M41&lt;=N40),"Pass","Fail")</f>
        <v>Pass</v>
      </c>
      <c r="N42" s="188"/>
      <c r="O42" s="188" t="str">
        <f>IF(AND(O41&gt;=O40,O41&lt;=P40),"Pass","Fail")</f>
        <v>Pass</v>
      </c>
      <c r="P42" s="188"/>
      <c r="Q42" s="188" t="str">
        <f>IF(AND(Q41&gt;=Q40,Q41&lt;=R40),"Pass","Fail")</f>
        <v>Pass</v>
      </c>
      <c r="R42" s="188"/>
      <c r="S42" s="188" t="str">
        <f>IF(AND(S41&gt;=S40,S41&lt;=T40),"Pass","Fail")</f>
        <v>Pass</v>
      </c>
      <c r="T42" s="188"/>
      <c r="U42" s="188" t="str">
        <f>IF(AND(U41&gt;=U40,U41&lt;=W40),"Pass","Fail")</f>
        <v>Pass</v>
      </c>
      <c r="V42" s="188"/>
      <c r="W42" s="188"/>
      <c r="X42" s="188"/>
      <c r="Y42" s="188" t="str">
        <f>IF(AND(Y41&gt;=Y40,Y41&lt;=Z40),"Pass","Fail")</f>
        <v>Pass</v>
      </c>
      <c r="Z42" s="188"/>
      <c r="AA42" s="188" t="str">
        <f>IF(AND(AA41&gt;=AA40,AA41&lt;=AB40),"Pass","Fail")</f>
        <v>Pass</v>
      </c>
      <c r="AB42" s="188"/>
      <c r="AC42" s="10"/>
      <c r="AD42" s="10"/>
      <c r="AE42" s="10"/>
      <c r="AF42" s="10"/>
      <c r="AG42" s="10"/>
    </row>
    <row r="43" spans="1:33" s="3" customFormat="1" ht="18" customHeight="1">
      <c r="A43" s="8"/>
      <c r="B43" s="164"/>
      <c r="C43" s="15" t="s">
        <v>77</v>
      </c>
      <c r="D43" s="94">
        <v>0</v>
      </c>
      <c r="E43"/>
      <c r="F43" s="30"/>
      <c r="G43" s="30"/>
      <c r="H43" s="30"/>
      <c r="I43" s="30"/>
      <c r="J43" s="30"/>
      <c r="K43" s="122"/>
      <c r="L43" s="122"/>
      <c r="M43" s="30"/>
      <c r="N43" s="30"/>
      <c r="O43" s="30"/>
      <c r="P43" s="30"/>
      <c r="Q43" s="30"/>
      <c r="R43" s="30"/>
      <c r="S43" s="30"/>
      <c r="T43" s="3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s="3" customFormat="1" ht="18" customHeight="1">
      <c r="A44" s="8"/>
      <c r="B44" s="164"/>
      <c r="C44" s="20" t="s">
        <v>54</v>
      </c>
      <c r="D44" s="21">
        <v>0.6</v>
      </c>
      <c r="E44"/>
      <c r="F44" s="58"/>
      <c r="G44" s="30"/>
      <c r="H44" s="30"/>
      <c r="I44" s="58" t="s">
        <v>80</v>
      </c>
      <c r="J44" s="30"/>
      <c r="K44" s="122"/>
      <c r="L44" s="122"/>
      <c r="M44" s="30"/>
      <c r="N44" s="30"/>
      <c r="O44" s="30"/>
      <c r="P44" s="30"/>
      <c r="Q44" s="30"/>
      <c r="R44" s="30"/>
      <c r="S44" s="30"/>
      <c r="T44" s="3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s="3" customFormat="1" ht="18" customHeight="1">
      <c r="A45" s="8"/>
      <c r="B45" s="164"/>
      <c r="C45" s="59" t="s">
        <v>79</v>
      </c>
      <c r="D45" s="100">
        <f>D40*I41/1000</f>
        <v>7.9065000000000003</v>
      </c>
      <c r="E45"/>
      <c r="F45" s="58"/>
      <c r="G45" s="30"/>
      <c r="H45" s="30"/>
      <c r="I45" s="103"/>
      <c r="J45" s="30"/>
      <c r="K45" s="122"/>
      <c r="L45" s="122"/>
      <c r="M45" s="30"/>
      <c r="N45" s="30"/>
      <c r="O45" s="30"/>
      <c r="P45" s="30"/>
      <c r="Q45" s="30"/>
      <c r="R45" s="30"/>
      <c r="S45" s="30"/>
      <c r="T45" s="3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s="3" customFormat="1" ht="18" customHeight="1">
      <c r="A46" s="8"/>
      <c r="B46" s="164"/>
      <c r="C46" s="59"/>
      <c r="D46" s="100"/>
      <c r="E46"/>
      <c r="F46" s="58"/>
      <c r="G46" s="30"/>
      <c r="H46" s="30"/>
      <c r="I46" s="103"/>
      <c r="J46" s="101"/>
      <c r="K46" s="124"/>
      <c r="L46" s="124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"/>
      <c r="AD46" s="10"/>
      <c r="AE46" s="10"/>
      <c r="AF46" s="10"/>
      <c r="AG46" s="10"/>
    </row>
    <row r="47" spans="1:33" s="64" customFormat="1" ht="18" customHeight="1">
      <c r="A47" s="60"/>
      <c r="B47" s="168"/>
      <c r="C47" s="68"/>
      <c r="D47" s="69"/>
      <c r="E47" s="70"/>
      <c r="F47" s="96"/>
      <c r="G47" s="97"/>
      <c r="H47" s="97"/>
      <c r="I47" s="102"/>
      <c r="J47" s="102"/>
      <c r="K47" s="125"/>
      <c r="L47" s="125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63"/>
      <c r="AD47" s="63"/>
      <c r="AE47" s="63"/>
      <c r="AF47" s="63"/>
      <c r="AG47" s="63"/>
    </row>
    <row r="48" spans="1:33" s="84" customFormat="1" ht="18" customHeight="1">
      <c r="A48" s="83"/>
      <c r="B48" s="167"/>
      <c r="C48" s="85"/>
      <c r="D48" s="88" t="s">
        <v>83</v>
      </c>
      <c r="E48" s="86"/>
      <c r="AC48" s="87"/>
      <c r="AD48" s="87"/>
      <c r="AE48" s="87"/>
      <c r="AF48" s="87"/>
      <c r="AG48" s="87"/>
    </row>
    <row r="49" spans="1:33" s="3" customFormat="1" ht="23.25" customHeight="1" thickBot="1">
      <c r="A49" s="8"/>
      <c r="B49" s="169"/>
      <c r="C49" s="65"/>
      <c r="D49" s="66"/>
      <c r="E49" s="67"/>
      <c r="F49" s="199" t="s">
        <v>48</v>
      </c>
      <c r="G49" s="199"/>
      <c r="H49" s="199"/>
      <c r="I49" s="200" t="s">
        <v>84</v>
      </c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10"/>
      <c r="AD49" s="10"/>
      <c r="AE49" s="10"/>
      <c r="AF49" s="10"/>
      <c r="AG49" s="10"/>
    </row>
    <row r="50" spans="1:33" s="3" customFormat="1" ht="18" customHeight="1">
      <c r="A50" s="8"/>
      <c r="B50" s="163"/>
      <c r="C50" s="11" t="s">
        <v>50</v>
      </c>
      <c r="D50" s="16" t="s">
        <v>51</v>
      </c>
      <c r="E50" s="4"/>
      <c r="F50" s="189" t="s">
        <v>52</v>
      </c>
      <c r="G50" s="190"/>
      <c r="H50" s="191"/>
      <c r="I50" s="196" t="s">
        <v>53</v>
      </c>
      <c r="J50" s="198"/>
      <c r="K50" s="196" t="s">
        <v>54</v>
      </c>
      <c r="L50" s="198"/>
      <c r="M50" s="196" t="s">
        <v>55</v>
      </c>
      <c r="N50" s="198"/>
      <c r="O50" s="196" t="s">
        <v>56</v>
      </c>
      <c r="P50" s="198"/>
      <c r="Q50" s="196" t="s">
        <v>57</v>
      </c>
      <c r="R50" s="198"/>
      <c r="S50" s="196" t="s">
        <v>58</v>
      </c>
      <c r="T50" s="198"/>
      <c r="U50" s="196" t="s">
        <v>59</v>
      </c>
      <c r="V50" s="197"/>
      <c r="W50" s="197"/>
      <c r="X50" s="198"/>
      <c r="Y50" s="196" t="s">
        <v>60</v>
      </c>
      <c r="Z50" s="198"/>
      <c r="AA50" s="196" t="s">
        <v>61</v>
      </c>
      <c r="AB50" s="198"/>
      <c r="AC50" s="10"/>
      <c r="AD50" s="10"/>
      <c r="AE50" s="10"/>
      <c r="AF50" s="10"/>
      <c r="AG50" s="10"/>
    </row>
    <row r="51" spans="1:33" s="3" customFormat="1" ht="18" customHeight="1">
      <c r="A51" s="8"/>
      <c r="B51" s="163"/>
      <c r="C51" s="11" t="s">
        <v>62</v>
      </c>
      <c r="D51" s="16" t="s">
        <v>63</v>
      </c>
      <c r="E51" s="4"/>
      <c r="F51" s="36" t="s">
        <v>64</v>
      </c>
      <c r="G51" s="32" t="s">
        <v>65</v>
      </c>
      <c r="H51" s="37" t="s">
        <v>66</v>
      </c>
      <c r="I51" s="40" t="s">
        <v>67</v>
      </c>
      <c r="J51" s="41" t="s">
        <v>68</v>
      </c>
      <c r="K51" s="40" t="s">
        <v>67</v>
      </c>
      <c r="L51" s="41" t="s">
        <v>68</v>
      </c>
      <c r="M51" s="40" t="s">
        <v>67</v>
      </c>
      <c r="N51" s="41" t="s">
        <v>68</v>
      </c>
      <c r="O51" s="40" t="s">
        <v>67</v>
      </c>
      <c r="P51" s="41" t="s">
        <v>68</v>
      </c>
      <c r="Q51" s="40" t="s">
        <v>67</v>
      </c>
      <c r="R51" s="41" t="s">
        <v>68</v>
      </c>
      <c r="S51" s="40" t="s">
        <v>67</v>
      </c>
      <c r="T51" s="41" t="s">
        <v>68</v>
      </c>
      <c r="U51" s="40" t="s">
        <v>67</v>
      </c>
      <c r="V51" s="33"/>
      <c r="W51" s="34" t="s">
        <v>68</v>
      </c>
      <c r="X51" s="41"/>
      <c r="Y51" s="40" t="s">
        <v>67</v>
      </c>
      <c r="Z51" s="41" t="s">
        <v>68</v>
      </c>
      <c r="AA51" s="40" t="s">
        <v>67</v>
      </c>
      <c r="AB51" s="41" t="s">
        <v>68</v>
      </c>
      <c r="AC51" s="10"/>
      <c r="AD51" s="10"/>
      <c r="AE51" s="10"/>
      <c r="AF51" s="10"/>
      <c r="AG51" s="10"/>
    </row>
    <row r="52" spans="1:33" s="3" customFormat="1" ht="18" customHeight="1" thickBot="1">
      <c r="A52" s="8"/>
      <c r="B52" s="161"/>
      <c r="C52" s="14" t="s">
        <v>69</v>
      </c>
      <c r="D52" s="18">
        <v>6</v>
      </c>
      <c r="E52" s="4"/>
      <c r="F52" s="56" t="s">
        <v>70</v>
      </c>
      <c r="G52" s="51" t="s">
        <v>83</v>
      </c>
      <c r="H52" s="39">
        <v>0.3</v>
      </c>
      <c r="I52" s="91">
        <v>15</v>
      </c>
      <c r="J52" s="95">
        <v>35</v>
      </c>
      <c r="K52" s="120">
        <v>0.8</v>
      </c>
      <c r="L52" s="136">
        <v>1</v>
      </c>
      <c r="M52" s="38">
        <v>10</v>
      </c>
      <c r="N52" s="39">
        <v>16</v>
      </c>
      <c r="O52" s="38">
        <v>20</v>
      </c>
      <c r="P52" s="39">
        <v>54</v>
      </c>
      <c r="Q52" s="38">
        <v>7.15</v>
      </c>
      <c r="R52" s="39">
        <v>7.34</v>
      </c>
      <c r="S52" s="38">
        <v>45</v>
      </c>
      <c r="T52" s="39">
        <v>57</v>
      </c>
      <c r="U52" s="89">
        <f>(251-31)*0.47</f>
        <v>103.39999999999999</v>
      </c>
      <c r="V52" s="53">
        <f>U52*0.133322368</f>
        <v>13.785532851199999</v>
      </c>
      <c r="W52" s="89">
        <f>(251+31)*0.47</f>
        <v>132.54</v>
      </c>
      <c r="X52" s="43">
        <f>W52*0.133322368</f>
        <v>17.670546654719999</v>
      </c>
      <c r="Y52" s="42">
        <v>200</v>
      </c>
      <c r="Z52" s="43">
        <v>300</v>
      </c>
      <c r="AA52" s="54">
        <f>100*(V52^3+2.667*V52)/(V52^3+2.667*V52+55.47)</f>
        <v>97.954684711706292</v>
      </c>
      <c r="AB52" s="55">
        <f>100*(X52^3+2.667*X52)/(X52^3+2.667*X52+55.47)</f>
        <v>99.013023406318496</v>
      </c>
      <c r="AC52" s="10"/>
      <c r="AD52" s="10"/>
      <c r="AE52" s="10"/>
      <c r="AF52" s="10"/>
      <c r="AG52" s="10"/>
    </row>
    <row r="53" spans="1:33" s="3" customFormat="1" ht="18" customHeight="1">
      <c r="A53" s="8"/>
      <c r="B53" s="163"/>
      <c r="C53" s="14" t="s">
        <v>72</v>
      </c>
      <c r="D53" s="92">
        <f>D52*$D$7</f>
        <v>451.79999999999995</v>
      </c>
      <c r="E53" s="6"/>
      <c r="F53" s="25"/>
      <c r="G53" s="25"/>
      <c r="H53" s="35" t="s">
        <v>73</v>
      </c>
      <c r="I53" s="202">
        <f>D56</f>
        <v>16.862745098039216</v>
      </c>
      <c r="J53" s="203"/>
      <c r="K53" s="204">
        <v>0.9</v>
      </c>
      <c r="L53" s="204"/>
      <c r="M53" s="195">
        <v>13</v>
      </c>
      <c r="N53" s="195"/>
      <c r="O53" s="195">
        <v>40</v>
      </c>
      <c r="P53" s="195"/>
      <c r="Q53" s="195">
        <v>7.3</v>
      </c>
      <c r="R53" s="195"/>
      <c r="S53" s="195">
        <v>50</v>
      </c>
      <c r="T53" s="195"/>
      <c r="U53" s="192">
        <v>107</v>
      </c>
      <c r="V53" s="193"/>
      <c r="W53" s="193"/>
      <c r="X53" s="194"/>
      <c r="Y53" s="192">
        <v>265</v>
      </c>
      <c r="Z53" s="194"/>
      <c r="AA53" s="192">
        <v>98</v>
      </c>
      <c r="AB53" s="194"/>
      <c r="AC53" s="10"/>
      <c r="AD53" s="10"/>
      <c r="AE53" s="10"/>
      <c r="AF53" s="10"/>
      <c r="AG53" s="10"/>
    </row>
    <row r="54" spans="1:33" s="3" customFormat="1" ht="18" customHeight="1">
      <c r="A54" s="8"/>
      <c r="B54" s="161"/>
      <c r="C54" s="12" t="s">
        <v>74</v>
      </c>
      <c r="D54" s="13">
        <v>11</v>
      </c>
      <c r="E54" s="4"/>
      <c r="F54" s="25"/>
      <c r="G54" s="25"/>
      <c r="H54" s="35" t="s">
        <v>75</v>
      </c>
      <c r="I54" s="188" t="str">
        <f>IF(AND(I53&gt;=I52,I53&lt;=J52),"Pass","Fail")</f>
        <v>Pass</v>
      </c>
      <c r="J54" s="188"/>
      <c r="K54" s="201" t="str">
        <f>IF(AND(K53&gt;=K52,K53&lt;=L52),"Pass","Fail")</f>
        <v>Pass</v>
      </c>
      <c r="L54" s="201"/>
      <c r="M54" s="188" t="str">
        <f>IF(AND(M53&gt;=M52,M53&lt;=N52),"Pass","Fail")</f>
        <v>Pass</v>
      </c>
      <c r="N54" s="188"/>
      <c r="O54" s="188" t="str">
        <f>IF(AND(O53&gt;=O52,O53&lt;=P52),"Pass","Fail")</f>
        <v>Pass</v>
      </c>
      <c r="P54" s="188"/>
      <c r="Q54" s="188" t="str">
        <f>IF(AND(Q53&gt;=Q52,Q53&lt;=R52),"Pass","Fail")</f>
        <v>Pass</v>
      </c>
      <c r="R54" s="188"/>
      <c r="S54" s="188" t="str">
        <f>IF(AND(S53&gt;=S52,S53&lt;=T52),"Pass","Fail")</f>
        <v>Pass</v>
      </c>
      <c r="T54" s="188"/>
      <c r="U54" s="188" t="str">
        <f>IF(AND(U53&gt;=U52,U53&lt;=W52),"Pass","Fail")</f>
        <v>Pass</v>
      </c>
      <c r="V54" s="188"/>
      <c r="W54" s="188"/>
      <c r="X54" s="188"/>
      <c r="Y54" s="188" t="str">
        <f>IF(AND(Y53&gt;=Y52,Y53&lt;=Z52),"Pass","Fail")</f>
        <v>Pass</v>
      </c>
      <c r="Z54" s="188"/>
      <c r="AA54" s="188" t="str">
        <f>IF(AND(AA53&gt;=AA52,AA53&lt;=AB52),"Pass","Fail")</f>
        <v>Pass</v>
      </c>
      <c r="AB54" s="188"/>
      <c r="AC54" s="10"/>
      <c r="AD54" s="10"/>
      <c r="AE54" s="10"/>
      <c r="AF54" s="10"/>
      <c r="AG54" s="10"/>
    </row>
    <row r="55" spans="1:33" s="3" customFormat="1" ht="18" customHeight="1">
      <c r="A55" s="8"/>
      <c r="B55" s="161"/>
      <c r="C55" s="14" t="s">
        <v>76</v>
      </c>
      <c r="D55" s="93">
        <f>ROUND(AVERAGE(U52,W52)/(87/30),-1)</f>
        <v>40</v>
      </c>
      <c r="E55" s="4" t="s">
        <v>85</v>
      </c>
      <c r="F55" s="30"/>
      <c r="G55" s="30"/>
      <c r="H55" s="30"/>
      <c r="I55" s="30"/>
      <c r="J55" s="30"/>
      <c r="K55" s="122"/>
      <c r="L55" s="122"/>
      <c r="M55" s="30"/>
      <c r="N55" s="30"/>
      <c r="O55" s="30"/>
      <c r="P55" s="30"/>
      <c r="Q55" s="30"/>
      <c r="R55" s="30"/>
      <c r="S55" s="30"/>
      <c r="T55" s="3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s="3" customFormat="1" ht="18" customHeight="1">
      <c r="A56" s="8"/>
      <c r="B56" s="164"/>
      <c r="C56" s="15" t="s">
        <v>77</v>
      </c>
      <c r="D56" s="104">
        <f>(43*20)/(AVERAGE(45,57))</f>
        <v>16.862745098039216</v>
      </c>
      <c r="E56"/>
      <c r="F56" s="30"/>
      <c r="G56" s="30"/>
      <c r="H56" s="30"/>
      <c r="I56" s="58" t="s">
        <v>80</v>
      </c>
      <c r="J56" s="30"/>
      <c r="K56" s="122"/>
      <c r="L56" s="122"/>
      <c r="M56" s="30"/>
      <c r="N56" s="30"/>
      <c r="O56" s="30"/>
      <c r="P56" s="30"/>
      <c r="Q56" s="30"/>
      <c r="R56" s="30"/>
      <c r="S56" s="30"/>
      <c r="T56" s="30"/>
      <c r="AA56" s="10" t="s">
        <v>86</v>
      </c>
      <c r="AC56" s="10"/>
      <c r="AD56" s="10"/>
      <c r="AE56" s="10"/>
      <c r="AF56" s="10"/>
      <c r="AG56" s="10"/>
    </row>
    <row r="57" spans="1:33" s="3" customFormat="1" ht="18" customHeight="1">
      <c r="A57" s="8"/>
      <c r="B57" s="164"/>
      <c r="C57" s="20" t="s">
        <v>54</v>
      </c>
      <c r="D57" s="21">
        <v>0.9</v>
      </c>
      <c r="E57"/>
      <c r="F57" s="58"/>
      <c r="G57" s="30"/>
      <c r="H57" s="30"/>
      <c r="I57" s="138" t="s">
        <v>87</v>
      </c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W57" s="107" t="s">
        <v>88</v>
      </c>
      <c r="X57" s="111" t="s">
        <v>89</v>
      </c>
      <c r="Y57" s="154" t="s">
        <v>90</v>
      </c>
      <c r="Z57" s="154" t="s">
        <v>91</v>
      </c>
      <c r="AA57" s="154" t="s">
        <v>92</v>
      </c>
      <c r="AC57" s="10"/>
      <c r="AD57" s="10"/>
      <c r="AE57" s="10"/>
      <c r="AF57" s="10"/>
      <c r="AG57" s="10"/>
    </row>
    <row r="58" spans="1:33" s="3" customFormat="1" ht="18" customHeight="1">
      <c r="A58" s="8"/>
      <c r="B58" s="164"/>
      <c r="C58" s="59" t="s">
        <v>79</v>
      </c>
      <c r="D58" s="100">
        <f>D53*D56/1000</f>
        <v>7.6185882352941174</v>
      </c>
      <c r="E58"/>
      <c r="F58" s="58"/>
      <c r="G58" s="30"/>
      <c r="H58" s="30"/>
      <c r="J58" s="106"/>
      <c r="K58" s="106"/>
      <c r="L58" s="106"/>
      <c r="M58" s="106"/>
      <c r="N58" s="106"/>
      <c r="O58" s="106"/>
      <c r="P58" s="106"/>
      <c r="Q58" s="106"/>
      <c r="R58" s="106"/>
      <c r="S58" s="152"/>
      <c r="T58" s="152"/>
      <c r="W58" s="156">
        <f>(AA58)/(Z58/Y58)</f>
        <v>40.689655172413794</v>
      </c>
      <c r="X58" s="112">
        <v>55</v>
      </c>
      <c r="Y58" s="155">
        <v>30</v>
      </c>
      <c r="Z58" s="157">
        <v>87</v>
      </c>
      <c r="AA58" s="155">
        <v>118</v>
      </c>
      <c r="AC58" s="10"/>
      <c r="AD58" s="10"/>
      <c r="AE58" s="10"/>
      <c r="AF58" s="10"/>
      <c r="AG58" s="10"/>
    </row>
    <row r="59" spans="1:33" s="3" customFormat="1" ht="18" customHeight="1">
      <c r="A59" s="8"/>
      <c r="B59" s="164"/>
      <c r="C59" s="59"/>
      <c r="D59" s="100"/>
      <c r="E59"/>
      <c r="F59" s="58"/>
      <c r="G59" s="30"/>
      <c r="H59" s="30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52"/>
      <c r="V59" s="152"/>
      <c r="W59" s="152"/>
      <c r="X59" s="152"/>
      <c r="Y59" s="152"/>
      <c r="Z59" s="152"/>
      <c r="AA59" s="152"/>
      <c r="AB59" s="152"/>
      <c r="AC59" s="10"/>
      <c r="AD59" s="10"/>
      <c r="AE59" s="10"/>
      <c r="AF59" s="10"/>
      <c r="AG59" s="10"/>
    </row>
    <row r="60" spans="1:33" s="64" customFormat="1" ht="18" customHeight="1">
      <c r="A60" s="60"/>
      <c r="B60" s="168"/>
      <c r="C60" s="68"/>
      <c r="D60" s="69"/>
      <c r="E60" s="70"/>
      <c r="F60" s="96"/>
      <c r="G60" s="97"/>
      <c r="H60" s="97"/>
      <c r="K60" s="119"/>
      <c r="L60" s="119"/>
      <c r="AC60" s="63"/>
      <c r="AD60" s="63"/>
      <c r="AE60" s="63"/>
      <c r="AF60" s="63"/>
      <c r="AG60" s="63"/>
    </row>
    <row r="61" spans="1:33" s="3" customFormat="1" ht="24.75" customHeight="1" thickBot="1">
      <c r="A61" s="8"/>
      <c r="B61" s="169"/>
      <c r="C61" s="65"/>
      <c r="D61" s="66"/>
      <c r="E61" s="67"/>
      <c r="F61" s="199" t="s">
        <v>48</v>
      </c>
      <c r="G61" s="199"/>
      <c r="H61" s="199"/>
      <c r="I61" s="200" t="s">
        <v>84</v>
      </c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10"/>
      <c r="AD61" s="10"/>
      <c r="AE61" s="10"/>
      <c r="AF61" s="10"/>
      <c r="AG61" s="10"/>
    </row>
    <row r="62" spans="1:33" s="3" customFormat="1" ht="18" customHeight="1">
      <c r="A62" s="8"/>
      <c r="B62" s="163"/>
      <c r="C62" s="11" t="s">
        <v>50</v>
      </c>
      <c r="D62" s="16" t="s">
        <v>51</v>
      </c>
      <c r="E62" s="4"/>
      <c r="F62" s="189" t="s">
        <v>52</v>
      </c>
      <c r="G62" s="190"/>
      <c r="H62" s="191"/>
      <c r="I62" s="196" t="s">
        <v>53</v>
      </c>
      <c r="J62" s="198"/>
      <c r="K62" s="196" t="s">
        <v>54</v>
      </c>
      <c r="L62" s="198"/>
      <c r="M62" s="196" t="s">
        <v>55</v>
      </c>
      <c r="N62" s="198"/>
      <c r="O62" s="196" t="s">
        <v>56</v>
      </c>
      <c r="P62" s="198"/>
      <c r="Q62" s="196" t="s">
        <v>57</v>
      </c>
      <c r="R62" s="198"/>
      <c r="S62" s="196" t="s">
        <v>58</v>
      </c>
      <c r="T62" s="198"/>
      <c r="U62" s="196" t="s">
        <v>59</v>
      </c>
      <c r="V62" s="197"/>
      <c r="W62" s="197"/>
      <c r="X62" s="198"/>
      <c r="Y62" s="196" t="s">
        <v>60</v>
      </c>
      <c r="Z62" s="198"/>
      <c r="AA62" s="196" t="s">
        <v>61</v>
      </c>
      <c r="AB62" s="198"/>
      <c r="AC62" s="10"/>
      <c r="AD62" s="10"/>
      <c r="AE62" s="10"/>
      <c r="AF62" s="10"/>
      <c r="AG62" s="10"/>
    </row>
    <row r="63" spans="1:33" s="3" customFormat="1" ht="18" customHeight="1">
      <c r="A63" s="8"/>
      <c r="B63" s="163"/>
      <c r="C63" s="11" t="s">
        <v>62</v>
      </c>
      <c r="D63" s="16" t="s">
        <v>63</v>
      </c>
      <c r="E63" s="4"/>
      <c r="F63" s="36" t="s">
        <v>64</v>
      </c>
      <c r="G63" s="32" t="s">
        <v>65</v>
      </c>
      <c r="H63" s="37" t="s">
        <v>66</v>
      </c>
      <c r="I63" s="40" t="s">
        <v>67</v>
      </c>
      <c r="J63" s="41" t="s">
        <v>68</v>
      </c>
      <c r="K63" s="40" t="s">
        <v>67</v>
      </c>
      <c r="L63" s="41" t="s">
        <v>68</v>
      </c>
      <c r="M63" s="40" t="s">
        <v>67</v>
      </c>
      <c r="N63" s="41" t="s">
        <v>68</v>
      </c>
      <c r="O63" s="40" t="s">
        <v>67</v>
      </c>
      <c r="P63" s="41" t="s">
        <v>68</v>
      </c>
      <c r="Q63" s="40" t="s">
        <v>67</v>
      </c>
      <c r="R63" s="41" t="s">
        <v>68</v>
      </c>
      <c r="S63" s="40" t="s">
        <v>67</v>
      </c>
      <c r="T63" s="41" t="s">
        <v>68</v>
      </c>
      <c r="U63" s="40" t="s">
        <v>67</v>
      </c>
      <c r="V63" s="33"/>
      <c r="W63" s="34" t="s">
        <v>68</v>
      </c>
      <c r="X63" s="41"/>
      <c r="Y63" s="40" t="s">
        <v>67</v>
      </c>
      <c r="Z63" s="41" t="s">
        <v>68</v>
      </c>
      <c r="AA63" s="40" t="s">
        <v>67</v>
      </c>
      <c r="AB63" s="41" t="s">
        <v>68</v>
      </c>
      <c r="AC63" s="10"/>
      <c r="AD63" s="10"/>
      <c r="AE63" s="10"/>
      <c r="AF63" s="10"/>
      <c r="AG63" s="10"/>
    </row>
    <row r="64" spans="1:33" s="3" customFormat="1" ht="18" customHeight="1" thickBot="1">
      <c r="A64" s="8"/>
      <c r="B64" s="161"/>
      <c r="C64" s="14" t="s">
        <v>69</v>
      </c>
      <c r="D64" s="18">
        <v>6</v>
      </c>
      <c r="E64" s="4"/>
      <c r="F64" s="56" t="s">
        <v>70</v>
      </c>
      <c r="G64" s="51" t="s">
        <v>83</v>
      </c>
      <c r="H64" s="39">
        <v>0.6</v>
      </c>
      <c r="I64" s="91">
        <v>15</v>
      </c>
      <c r="J64" s="95">
        <v>35</v>
      </c>
      <c r="K64" s="120">
        <v>0.8</v>
      </c>
      <c r="L64" s="136">
        <v>1</v>
      </c>
      <c r="M64" s="38">
        <v>10</v>
      </c>
      <c r="N64" s="39">
        <v>16</v>
      </c>
      <c r="O64" s="38">
        <v>20</v>
      </c>
      <c r="P64" s="39">
        <v>54</v>
      </c>
      <c r="Q64" s="38">
        <v>7.15</v>
      </c>
      <c r="R64" s="39">
        <v>7.34</v>
      </c>
      <c r="S64" s="38">
        <v>45</v>
      </c>
      <c r="T64" s="39">
        <v>57</v>
      </c>
      <c r="U64" s="89">
        <f>(150-27)*0.66</f>
        <v>81.180000000000007</v>
      </c>
      <c r="V64" s="90">
        <f>U64*0.133322368</f>
        <v>10.82310983424</v>
      </c>
      <c r="W64" s="89">
        <f>(150+27)*0.66</f>
        <v>116.82000000000001</v>
      </c>
      <c r="X64" s="43">
        <f>W64*0.133322368</f>
        <v>15.574719029760001</v>
      </c>
      <c r="Y64" s="42">
        <v>100</v>
      </c>
      <c r="Z64" s="43">
        <v>200</v>
      </c>
      <c r="AA64" s="54">
        <f>100*(V64^3+2.667*V64)/(V64^3+2.667*V64+55.47)</f>
        <v>95.897647960377753</v>
      </c>
      <c r="AB64" s="55">
        <f>100*(X64^3+2.667*X64)/(X64^3+2.667*X64+55.47)</f>
        <v>98.568514850820108</v>
      </c>
      <c r="AC64" s="10"/>
      <c r="AD64" s="10"/>
      <c r="AE64" s="10"/>
      <c r="AF64" s="10"/>
      <c r="AG64" s="10"/>
    </row>
    <row r="65" spans="1:33" s="3" customFormat="1" ht="18" customHeight="1">
      <c r="A65" s="8"/>
      <c r="B65" s="163"/>
      <c r="C65" s="14" t="s">
        <v>72</v>
      </c>
      <c r="D65" s="92">
        <f>D64*$D$7</f>
        <v>451.79999999999995</v>
      </c>
      <c r="E65" s="6"/>
      <c r="F65" s="25"/>
      <c r="G65" s="25"/>
      <c r="H65" s="35" t="s">
        <v>73</v>
      </c>
      <c r="I65" s="210">
        <f>D68</f>
        <v>20</v>
      </c>
      <c r="J65" s="209"/>
      <c r="K65" s="204">
        <v>0.9</v>
      </c>
      <c r="L65" s="204"/>
      <c r="M65" s="195">
        <v>13</v>
      </c>
      <c r="N65" s="195"/>
      <c r="O65" s="195">
        <v>30</v>
      </c>
      <c r="P65" s="195"/>
      <c r="Q65" s="195">
        <v>7.3</v>
      </c>
      <c r="R65" s="195"/>
      <c r="S65" s="195">
        <v>50</v>
      </c>
      <c r="T65" s="195"/>
      <c r="U65" s="192">
        <v>95</v>
      </c>
      <c r="V65" s="193"/>
      <c r="W65" s="193"/>
      <c r="X65" s="194"/>
      <c r="Y65" s="195">
        <v>135</v>
      </c>
      <c r="Z65" s="195"/>
      <c r="AA65" s="195">
        <v>97.1</v>
      </c>
      <c r="AB65" s="195"/>
      <c r="AC65" s="10"/>
      <c r="AD65" s="10"/>
      <c r="AE65" s="10"/>
      <c r="AF65" s="10"/>
      <c r="AG65" s="10"/>
    </row>
    <row r="66" spans="1:33" s="3" customFormat="1" ht="18" customHeight="1">
      <c r="A66" s="8"/>
      <c r="B66" s="161"/>
      <c r="C66" s="12" t="s">
        <v>74</v>
      </c>
      <c r="D66" s="13">
        <v>11</v>
      </c>
      <c r="E66" s="4"/>
      <c r="F66" s="25"/>
      <c r="G66" s="25"/>
      <c r="H66" s="35" t="s">
        <v>75</v>
      </c>
      <c r="I66" s="188" t="str">
        <f>IF(AND(I65&gt;=I64,I65&lt;=J64),"Pass","Fail")</f>
        <v>Pass</v>
      </c>
      <c r="J66" s="188"/>
      <c r="K66" s="201" t="str">
        <f>IF(AND(K65&gt;=K64,K65&lt;=L64),"Pass","Fail")</f>
        <v>Pass</v>
      </c>
      <c r="L66" s="201"/>
      <c r="M66" s="188" t="str">
        <f>IF(AND(M65&gt;=M64,M65&lt;=N64),"Pass","Fail")</f>
        <v>Pass</v>
      </c>
      <c r="N66" s="188"/>
      <c r="O66" s="188" t="str">
        <f>IF(AND(O65&gt;=O64,O65&lt;=P64),"Pass","Fail")</f>
        <v>Pass</v>
      </c>
      <c r="P66" s="188"/>
      <c r="Q66" s="188" t="str">
        <f>IF(AND(Q65&gt;=Q64,Q65&lt;=R64),"Pass","Fail")</f>
        <v>Pass</v>
      </c>
      <c r="R66" s="188"/>
      <c r="S66" s="188" t="str">
        <f>IF(AND(S65&gt;=S64,S65&lt;=T64),"Pass","Fail")</f>
        <v>Pass</v>
      </c>
      <c r="T66" s="188"/>
      <c r="U66" s="188" t="str">
        <f>IF(AND(U65&gt;=U64,U65&lt;=W64),"Pass","Fail")</f>
        <v>Pass</v>
      </c>
      <c r="V66" s="188"/>
      <c r="W66" s="188"/>
      <c r="X66" s="188"/>
      <c r="Y66" s="188" t="str">
        <f>IF(AND(Y65&gt;=Y64,Y65&lt;=Z64),"Pass","Fail")</f>
        <v>Pass</v>
      </c>
      <c r="Z66" s="188"/>
      <c r="AA66" s="188" t="str">
        <f>IF(AND(AA65&gt;=AA64,AA65&lt;=AB64),"Pass","Fail")</f>
        <v>Pass</v>
      </c>
      <c r="AB66" s="188"/>
      <c r="AC66" s="10"/>
      <c r="AD66" s="10"/>
      <c r="AE66" s="10"/>
      <c r="AF66" s="10"/>
      <c r="AG66" s="10"/>
    </row>
    <row r="67" spans="1:33" s="3" customFormat="1" ht="18" customHeight="1">
      <c r="A67" s="8"/>
      <c r="B67" s="161"/>
      <c r="C67" s="14" t="s">
        <v>76</v>
      </c>
      <c r="D67" s="92">
        <f>ROUND(AVERAGE(U64,W64)/(66/47),-1)</f>
        <v>70</v>
      </c>
      <c r="E67" s="4"/>
      <c r="F67" s="30"/>
      <c r="G67" s="30"/>
      <c r="H67" s="30"/>
      <c r="I67" s="30"/>
      <c r="J67" s="30"/>
      <c r="K67" s="122"/>
      <c r="L67" s="122"/>
      <c r="M67" s="30"/>
      <c r="N67" s="30"/>
      <c r="O67" s="30"/>
      <c r="P67" s="30"/>
      <c r="Q67" s="30"/>
      <c r="R67" s="30"/>
      <c r="S67" s="30"/>
      <c r="T67" s="3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s="3" customFormat="1" ht="18" customHeight="1">
      <c r="A68" s="8"/>
      <c r="B68" s="164"/>
      <c r="C68" s="15" t="s">
        <v>77</v>
      </c>
      <c r="D68" s="104">
        <v>20</v>
      </c>
      <c r="E68"/>
      <c r="F68" s="30"/>
      <c r="G68" s="30"/>
      <c r="H68" s="30"/>
      <c r="K68" s="9"/>
      <c r="L68" s="9"/>
      <c r="AC68" s="10"/>
      <c r="AD68" s="10"/>
      <c r="AE68" s="10"/>
      <c r="AF68" s="10"/>
      <c r="AG68" s="10"/>
    </row>
    <row r="69" spans="1:33" s="3" customFormat="1" ht="18" customHeight="1">
      <c r="A69" s="8"/>
      <c r="B69" s="164"/>
      <c r="C69" s="20" t="s">
        <v>54</v>
      </c>
      <c r="D69" s="21">
        <v>0.9</v>
      </c>
      <c r="E69"/>
      <c r="F69" s="58"/>
      <c r="G69" s="30"/>
      <c r="H69" s="30"/>
      <c r="I69" s="58" t="s">
        <v>80</v>
      </c>
      <c r="J69" s="30"/>
      <c r="K69" s="122"/>
      <c r="L69" s="122"/>
      <c r="M69" s="30"/>
      <c r="N69" s="30"/>
      <c r="O69" s="30"/>
      <c r="P69" s="30"/>
      <c r="Q69" s="30"/>
      <c r="R69" s="30"/>
      <c r="S69" s="30"/>
      <c r="T69" s="3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s="3" customFormat="1" ht="18" customHeight="1">
      <c r="A70" s="8"/>
      <c r="B70" s="164"/>
      <c r="C70" s="59" t="s">
        <v>79</v>
      </c>
      <c r="D70" s="100">
        <f>D65*D68/1000</f>
        <v>9.0359999999999996</v>
      </c>
      <c r="E70"/>
      <c r="F70" s="58"/>
      <c r="G70" s="30"/>
      <c r="H70" s="30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0"/>
      <c r="AD70" s="10"/>
      <c r="AE70" s="10"/>
      <c r="AF70" s="10"/>
      <c r="AG70" s="10"/>
    </row>
    <row r="71" spans="1:33" s="3" customFormat="1" ht="18" customHeight="1">
      <c r="A71" s="8"/>
      <c r="B71" s="164"/>
      <c r="C71" s="59"/>
      <c r="D71" s="100"/>
      <c r="E71"/>
      <c r="F71" s="58"/>
      <c r="G71" s="30"/>
      <c r="H71" s="30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0"/>
      <c r="AD71" s="10"/>
      <c r="AE71" s="10"/>
      <c r="AF71" s="10"/>
      <c r="AG71" s="10"/>
    </row>
    <row r="72" spans="1:33" s="64" customFormat="1" ht="18.75" customHeight="1">
      <c r="A72" s="60"/>
      <c r="B72" s="168"/>
      <c r="C72" s="68"/>
      <c r="D72" s="69"/>
      <c r="E72" s="70"/>
      <c r="F72" s="96"/>
      <c r="G72" s="97"/>
      <c r="H72" s="97"/>
      <c r="I72" s="97"/>
      <c r="J72" s="97"/>
      <c r="K72" s="126"/>
      <c r="L72" s="126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63"/>
      <c r="AD72" s="63"/>
      <c r="AE72" s="63"/>
      <c r="AF72" s="63"/>
      <c r="AG72" s="63"/>
    </row>
    <row r="73" spans="1:33" s="3" customFormat="1" ht="21" customHeight="1" thickBot="1">
      <c r="A73" s="8"/>
      <c r="B73" s="169"/>
      <c r="C73" s="65"/>
      <c r="D73" s="66"/>
      <c r="E73" s="67"/>
      <c r="F73" s="199" t="s">
        <v>48</v>
      </c>
      <c r="G73" s="199"/>
      <c r="H73" s="199"/>
      <c r="I73" s="200" t="s">
        <v>84</v>
      </c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  <c r="AA73" s="200"/>
      <c r="AB73" s="200"/>
      <c r="AC73" s="10"/>
      <c r="AD73" s="10"/>
      <c r="AE73" s="10"/>
      <c r="AF73" s="10"/>
      <c r="AG73" s="10"/>
    </row>
    <row r="74" spans="1:33" s="3" customFormat="1" ht="18" customHeight="1">
      <c r="A74" s="8"/>
      <c r="B74" s="163"/>
      <c r="C74" s="11" t="s">
        <v>50</v>
      </c>
      <c r="D74" s="16" t="s">
        <v>51</v>
      </c>
      <c r="E74" s="4"/>
      <c r="F74" s="189" t="s">
        <v>52</v>
      </c>
      <c r="G74" s="190"/>
      <c r="H74" s="191"/>
      <c r="I74" s="196" t="s">
        <v>53</v>
      </c>
      <c r="J74" s="198"/>
      <c r="K74" s="196" t="s">
        <v>54</v>
      </c>
      <c r="L74" s="198"/>
      <c r="M74" s="196" t="s">
        <v>55</v>
      </c>
      <c r="N74" s="198"/>
      <c r="O74" s="196" t="s">
        <v>56</v>
      </c>
      <c r="P74" s="198"/>
      <c r="Q74" s="196" t="s">
        <v>57</v>
      </c>
      <c r="R74" s="198"/>
      <c r="S74" s="196" t="s">
        <v>58</v>
      </c>
      <c r="T74" s="198"/>
      <c r="U74" s="196" t="s">
        <v>59</v>
      </c>
      <c r="V74" s="197"/>
      <c r="W74" s="197"/>
      <c r="X74" s="198"/>
      <c r="Y74" s="196" t="s">
        <v>60</v>
      </c>
      <c r="Z74" s="198"/>
      <c r="AA74" s="196" t="s">
        <v>61</v>
      </c>
      <c r="AB74" s="198"/>
      <c r="AC74" s="10"/>
      <c r="AD74" s="10"/>
      <c r="AE74" s="10"/>
      <c r="AF74" s="10"/>
      <c r="AG74" s="10"/>
    </row>
    <row r="75" spans="1:33" s="3" customFormat="1" ht="18" customHeight="1">
      <c r="A75" s="8"/>
      <c r="B75" s="163"/>
      <c r="C75" s="11" t="s">
        <v>62</v>
      </c>
      <c r="D75" s="16" t="s">
        <v>63</v>
      </c>
      <c r="E75" s="4"/>
      <c r="F75" s="36" t="s">
        <v>64</v>
      </c>
      <c r="G75" s="32" t="s">
        <v>65</v>
      </c>
      <c r="H75" s="37" t="s">
        <v>66</v>
      </c>
      <c r="I75" s="40" t="s">
        <v>67</v>
      </c>
      <c r="J75" s="41" t="s">
        <v>68</v>
      </c>
      <c r="K75" s="40" t="s">
        <v>67</v>
      </c>
      <c r="L75" s="41" t="s">
        <v>68</v>
      </c>
      <c r="M75" s="40" t="s">
        <v>67</v>
      </c>
      <c r="N75" s="41" t="s">
        <v>68</v>
      </c>
      <c r="O75" s="40" t="s">
        <v>67</v>
      </c>
      <c r="P75" s="41" t="s">
        <v>68</v>
      </c>
      <c r="Q75" s="40" t="s">
        <v>67</v>
      </c>
      <c r="R75" s="41" t="s">
        <v>68</v>
      </c>
      <c r="S75" s="40" t="s">
        <v>67</v>
      </c>
      <c r="T75" s="41" t="s">
        <v>68</v>
      </c>
      <c r="U75" s="40" t="s">
        <v>67</v>
      </c>
      <c r="V75" s="33"/>
      <c r="W75" s="34" t="s">
        <v>68</v>
      </c>
      <c r="X75" s="41"/>
      <c r="Y75" s="40" t="s">
        <v>67</v>
      </c>
      <c r="Z75" s="41" t="s">
        <v>68</v>
      </c>
      <c r="AA75" s="40" t="s">
        <v>67</v>
      </c>
      <c r="AB75" s="41" t="s">
        <v>68</v>
      </c>
      <c r="AC75" s="10"/>
      <c r="AD75" s="10"/>
      <c r="AE75" s="10"/>
      <c r="AF75" s="10"/>
      <c r="AG75" s="10"/>
    </row>
    <row r="76" spans="1:33" s="3" customFormat="1" ht="18" customHeight="1" thickBot="1">
      <c r="A76" s="8"/>
      <c r="B76" s="161"/>
      <c r="C76" s="14" t="s">
        <v>69</v>
      </c>
      <c r="D76" s="18">
        <v>6</v>
      </c>
      <c r="E76" s="4"/>
      <c r="F76" s="56" t="s">
        <v>70</v>
      </c>
      <c r="G76" s="51" t="s">
        <v>83</v>
      </c>
      <c r="H76" s="39">
        <v>0.9</v>
      </c>
      <c r="I76" s="91">
        <v>15</v>
      </c>
      <c r="J76" s="95">
        <v>35</v>
      </c>
      <c r="K76" s="120">
        <v>0.8</v>
      </c>
      <c r="L76" s="136">
        <v>1</v>
      </c>
      <c r="M76" s="38">
        <v>10</v>
      </c>
      <c r="N76" s="39">
        <v>16</v>
      </c>
      <c r="O76" s="38">
        <v>20</v>
      </c>
      <c r="P76" s="39">
        <v>54</v>
      </c>
      <c r="Q76" s="38">
        <v>7.15</v>
      </c>
      <c r="R76" s="39">
        <v>7.34</v>
      </c>
      <c r="S76" s="38">
        <v>45</v>
      </c>
      <c r="T76" s="39">
        <v>57</v>
      </c>
      <c r="U76" s="89">
        <f>(78-15)*0.89</f>
        <v>56.07</v>
      </c>
      <c r="V76" s="53">
        <f>U76*0.133322368</f>
        <v>7.4753851737599994</v>
      </c>
      <c r="W76" s="89">
        <f>(78+15)*0.89</f>
        <v>82.77</v>
      </c>
      <c r="X76" s="43">
        <f>W76*0.133322368</f>
        <v>11.03509239936</v>
      </c>
      <c r="Y76" s="42">
        <v>0</v>
      </c>
      <c r="Z76" s="43">
        <v>100</v>
      </c>
      <c r="AA76" s="54">
        <f>100*(V76^3+2.667*V76)/(V76^3+2.667*V76+55.47)</f>
        <v>88.751712138171229</v>
      </c>
      <c r="AB76" s="55">
        <f>100*(X76^3+2.667*X76)/(X76^3+2.667*X76+55.47)</f>
        <v>96.11739457341173</v>
      </c>
      <c r="AC76" s="10"/>
      <c r="AD76" s="10"/>
      <c r="AE76" s="10"/>
      <c r="AF76" s="10"/>
      <c r="AG76" s="10"/>
    </row>
    <row r="77" spans="1:33" s="3" customFormat="1" ht="18" customHeight="1">
      <c r="A77" s="8"/>
      <c r="B77" s="163"/>
      <c r="C77" s="14" t="s">
        <v>72</v>
      </c>
      <c r="D77" s="92">
        <f>D76*$D$7</f>
        <v>451.79999999999995</v>
      </c>
      <c r="E77" s="6"/>
      <c r="F77" s="25"/>
      <c r="G77" s="25"/>
      <c r="H77" s="35" t="s">
        <v>73</v>
      </c>
      <c r="I77" s="202">
        <f>D80</f>
        <v>25.490196078431371</v>
      </c>
      <c r="J77" s="203"/>
      <c r="K77" s="204">
        <v>0.9</v>
      </c>
      <c r="L77" s="204"/>
      <c r="M77" s="195">
        <v>13</v>
      </c>
      <c r="N77" s="195"/>
      <c r="O77" s="195">
        <v>20</v>
      </c>
      <c r="P77" s="195"/>
      <c r="Q77" s="195">
        <v>7.25</v>
      </c>
      <c r="R77" s="195"/>
      <c r="S77" s="195">
        <v>57</v>
      </c>
      <c r="T77" s="195"/>
      <c r="U77" s="192">
        <v>62</v>
      </c>
      <c r="V77" s="193"/>
      <c r="W77" s="193"/>
      <c r="X77" s="194"/>
      <c r="Y77" s="195">
        <v>62</v>
      </c>
      <c r="Z77" s="195"/>
      <c r="AA77" s="195">
        <v>90.3</v>
      </c>
      <c r="AB77" s="195"/>
      <c r="AC77" s="10"/>
      <c r="AD77" s="10"/>
      <c r="AE77" s="10"/>
      <c r="AF77" s="10"/>
      <c r="AG77" s="10"/>
    </row>
    <row r="78" spans="1:33" s="3" customFormat="1" ht="18" customHeight="1">
      <c r="A78" s="8"/>
      <c r="B78" s="161"/>
      <c r="C78" s="12" t="s">
        <v>74</v>
      </c>
      <c r="D78" s="13">
        <v>11</v>
      </c>
      <c r="E78" s="4"/>
      <c r="F78" s="25"/>
      <c r="G78" s="25"/>
      <c r="H78" s="35" t="s">
        <v>75</v>
      </c>
      <c r="I78" s="188" t="str">
        <f>IF(AND(I77&gt;=I76,I77&lt;=J76),"Pass","Fail")</f>
        <v>Pass</v>
      </c>
      <c r="J78" s="188"/>
      <c r="K78" s="201" t="str">
        <f>IF(AND(K77&gt;=K76,K77&lt;=L76),"Pass","Fail")</f>
        <v>Pass</v>
      </c>
      <c r="L78" s="201"/>
      <c r="M78" s="188" t="str">
        <f>IF(AND(M77&gt;=M76,M77&lt;=N76),"Pass","Fail")</f>
        <v>Pass</v>
      </c>
      <c r="N78" s="188"/>
      <c r="O78" s="188" t="str">
        <f>IF(AND(O77&gt;=O76,O77&lt;=P76),"Pass","Fail")</f>
        <v>Pass</v>
      </c>
      <c r="P78" s="188"/>
      <c r="Q78" s="188" t="str">
        <f>IF(AND(Q77&gt;=Q76,Q77&lt;=R76),"Pass","Fail")</f>
        <v>Pass</v>
      </c>
      <c r="R78" s="188"/>
      <c r="S78" s="188" t="str">
        <f>IF(AND(S77&gt;=S76,S77&lt;=T76),"Pass","Fail")</f>
        <v>Pass</v>
      </c>
      <c r="T78" s="188"/>
      <c r="U78" s="188" t="str">
        <f>IF(AND(U77&gt;=U76,U77&lt;=W76),"Pass","Fail")</f>
        <v>Pass</v>
      </c>
      <c r="V78" s="188"/>
      <c r="W78" s="188"/>
      <c r="X78" s="188"/>
      <c r="Y78" s="188" t="str">
        <f>IF(AND(Y77&gt;=Y76,Y77&lt;=Z76),"Pass","Fail")</f>
        <v>Pass</v>
      </c>
      <c r="Z78" s="188"/>
      <c r="AA78" s="188" t="str">
        <f>IF(AND(AA77&gt;=AA76,AA77&lt;=AB76),"Pass","Fail")</f>
        <v>Pass</v>
      </c>
      <c r="AB78" s="188"/>
      <c r="AC78" s="10"/>
      <c r="AD78" s="10"/>
      <c r="AE78" s="10"/>
      <c r="AF78" s="10"/>
      <c r="AG78" s="10"/>
    </row>
    <row r="79" spans="1:33" s="3" customFormat="1" ht="18" customHeight="1">
      <c r="A79" s="8"/>
      <c r="B79" s="161"/>
      <c r="C79" s="14" t="s">
        <v>76</v>
      </c>
      <c r="D79" s="92">
        <f>ROUND(AVERAGE(U76,W76)/(31/47),-2)</f>
        <v>100</v>
      </c>
      <c r="E79" s="4"/>
      <c r="F79" s="30"/>
      <c r="G79" s="30"/>
      <c r="H79" s="30"/>
      <c r="I79" s="30"/>
      <c r="J79" s="30"/>
      <c r="K79" s="122"/>
      <c r="L79" s="122"/>
      <c r="M79" s="30"/>
      <c r="N79" s="30"/>
      <c r="O79" s="30"/>
      <c r="P79" s="30"/>
      <c r="Q79" s="30"/>
      <c r="R79" s="30"/>
      <c r="S79" s="30"/>
      <c r="T79" s="3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s="3" customFormat="1" ht="18" customHeight="1">
      <c r="A80" s="8"/>
      <c r="B80" s="164"/>
      <c r="C80" s="15" t="s">
        <v>77</v>
      </c>
      <c r="D80" s="104">
        <f>(65*20)/(AVERAGE(45,57))</f>
        <v>25.490196078431371</v>
      </c>
      <c r="E80"/>
      <c r="F80" s="30"/>
      <c r="G80" s="30"/>
      <c r="H80" s="30"/>
      <c r="I80" s="30"/>
      <c r="J80" s="30"/>
      <c r="K80" s="122"/>
      <c r="L80" s="122"/>
      <c r="M80" s="30"/>
      <c r="N80" s="30"/>
      <c r="O80" s="30"/>
      <c r="P80" s="30"/>
      <c r="Q80" s="30"/>
      <c r="R80" s="30"/>
      <c r="S80" s="30"/>
      <c r="T80" s="3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5" s="3" customFormat="1" ht="18" customHeight="1">
      <c r="A81" s="8"/>
      <c r="B81" s="164"/>
      <c r="C81" s="20" t="s">
        <v>54</v>
      </c>
      <c r="D81" s="21">
        <v>0.9</v>
      </c>
      <c r="E81"/>
      <c r="F81" s="58"/>
      <c r="G81" s="30"/>
      <c r="H81" s="30"/>
      <c r="I81" s="58" t="s">
        <v>80</v>
      </c>
      <c r="J81" s="30"/>
      <c r="K81" s="122"/>
      <c r="L81" s="122"/>
      <c r="M81" s="30"/>
      <c r="N81" s="30"/>
      <c r="O81" s="30"/>
      <c r="P81" s="30"/>
      <c r="Q81" s="30"/>
      <c r="R81" s="30"/>
      <c r="S81" s="30"/>
      <c r="T81" s="3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5" s="3" customFormat="1" ht="18" customHeight="1">
      <c r="A82" s="8"/>
      <c r="B82" s="164"/>
      <c r="C82" s="59" t="s">
        <v>79</v>
      </c>
      <c r="D82" s="100">
        <f>D77*D80/1000</f>
        <v>11.516470588235292</v>
      </c>
      <c r="E82"/>
      <c r="F82" s="58"/>
      <c r="G82" s="30"/>
      <c r="H82" s="30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0"/>
      <c r="AD82" s="10"/>
      <c r="AE82" s="10"/>
      <c r="AF82" s="10"/>
      <c r="AG82" s="10"/>
    </row>
    <row r="83" spans="1:35" s="3" customFormat="1" ht="18" customHeight="1">
      <c r="A83" s="8"/>
      <c r="B83" s="164"/>
      <c r="C83" s="59"/>
      <c r="D83" s="100"/>
      <c r="E83"/>
      <c r="F83" s="58"/>
      <c r="G83" s="30"/>
      <c r="H83" s="30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0"/>
      <c r="AD83" s="10"/>
      <c r="AE83" s="10"/>
      <c r="AF83" s="10"/>
      <c r="AG83" s="10"/>
    </row>
    <row r="84" spans="1:35" s="3" customFormat="1" ht="18" customHeight="1">
      <c r="A84" s="8"/>
      <c r="B84" s="164"/>
      <c r="C84" s="59"/>
      <c r="D84" s="100"/>
      <c r="E84"/>
      <c r="F84" s="58"/>
      <c r="G84" s="30"/>
      <c r="H84" s="30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0"/>
      <c r="AD84" s="10"/>
      <c r="AE84" s="10"/>
      <c r="AF84" s="10"/>
      <c r="AG84" s="10"/>
    </row>
    <row r="85" spans="1:35" s="64" customFormat="1" ht="17.25" customHeight="1">
      <c r="A85" s="60"/>
      <c r="B85" s="168"/>
      <c r="C85" s="68"/>
      <c r="D85" s="69"/>
      <c r="E85" s="70"/>
      <c r="F85" s="96"/>
      <c r="G85" s="97"/>
      <c r="H85" s="97"/>
      <c r="I85" s="98"/>
      <c r="J85" s="97"/>
      <c r="K85" s="126"/>
      <c r="L85" s="126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63"/>
      <c r="AD85" s="63"/>
      <c r="AE85" s="63"/>
      <c r="AF85" s="63"/>
      <c r="AG85" s="63"/>
    </row>
    <row r="86" spans="1:35" s="80" customFormat="1" ht="15.75" customHeight="1">
      <c r="A86" s="75"/>
      <c r="B86" s="170"/>
      <c r="C86" s="81"/>
      <c r="D86" s="88" t="s">
        <v>93</v>
      </c>
      <c r="E86" s="76"/>
      <c r="F86" s="77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9"/>
      <c r="AD86" s="79"/>
      <c r="AE86" s="79"/>
      <c r="AF86" s="79"/>
      <c r="AG86" s="79"/>
    </row>
    <row r="87" spans="1:35" s="3" customFormat="1" ht="21" customHeight="1" thickBot="1">
      <c r="A87" s="8"/>
      <c r="B87" s="169"/>
      <c r="C87" s="65"/>
      <c r="D87" s="66"/>
      <c r="E87" s="67"/>
      <c r="F87" s="186" t="s">
        <v>48</v>
      </c>
      <c r="G87" s="186"/>
      <c r="H87" s="186"/>
      <c r="I87" s="187" t="s">
        <v>49</v>
      </c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0"/>
      <c r="AD87" s="10"/>
      <c r="AE87" s="10"/>
      <c r="AF87" s="10"/>
      <c r="AG87" s="10"/>
    </row>
    <row r="88" spans="1:35" s="3" customFormat="1" ht="18" customHeight="1">
      <c r="A88" s="8"/>
      <c r="B88" s="163"/>
      <c r="C88" s="11" t="s">
        <v>50</v>
      </c>
      <c r="D88" s="16" t="s">
        <v>51</v>
      </c>
      <c r="E88" s="4"/>
      <c r="F88" s="189" t="s">
        <v>52</v>
      </c>
      <c r="G88" s="190"/>
      <c r="H88" s="191"/>
      <c r="I88" s="196" t="s">
        <v>53</v>
      </c>
      <c r="J88" s="198"/>
      <c r="K88" s="196" t="s">
        <v>54</v>
      </c>
      <c r="L88" s="198"/>
      <c r="M88" s="196" t="s">
        <v>55</v>
      </c>
      <c r="N88" s="198"/>
      <c r="O88" s="196" t="s">
        <v>56</v>
      </c>
      <c r="P88" s="198"/>
      <c r="Q88" s="196" t="s">
        <v>57</v>
      </c>
      <c r="R88" s="198"/>
      <c r="S88" s="196" t="s">
        <v>58</v>
      </c>
      <c r="T88" s="198"/>
      <c r="U88" s="196" t="s">
        <v>59</v>
      </c>
      <c r="V88" s="197"/>
      <c r="W88" s="197"/>
      <c r="X88" s="198"/>
      <c r="Y88" s="196" t="s">
        <v>60</v>
      </c>
      <c r="Z88" s="198"/>
      <c r="AA88" s="196" t="s">
        <v>61</v>
      </c>
      <c r="AB88" s="198"/>
      <c r="AC88" s="10"/>
      <c r="AD88" s="10"/>
      <c r="AE88" s="10"/>
      <c r="AF88" s="10"/>
      <c r="AG88" s="10"/>
    </row>
    <row r="89" spans="1:35" s="3" customFormat="1" ht="18" customHeight="1">
      <c r="A89" s="8"/>
      <c r="B89" s="176" t="s">
        <v>104</v>
      </c>
      <c r="C89" s="11" t="s">
        <v>62</v>
      </c>
      <c r="D89" s="16" t="s">
        <v>63</v>
      </c>
      <c r="E89" s="4"/>
      <c r="F89" s="36" t="s">
        <v>64</v>
      </c>
      <c r="G89" s="32" t="s">
        <v>65</v>
      </c>
      <c r="H89" s="37" t="s">
        <v>66</v>
      </c>
      <c r="I89" s="40" t="s">
        <v>67</v>
      </c>
      <c r="J89" s="41" t="s">
        <v>68</v>
      </c>
      <c r="K89" s="40" t="s">
        <v>67</v>
      </c>
      <c r="L89" s="41" t="s">
        <v>68</v>
      </c>
      <c r="M89" s="40" t="s">
        <v>67</v>
      </c>
      <c r="N89" s="41" t="s">
        <v>68</v>
      </c>
      <c r="O89" s="40" t="s">
        <v>67</v>
      </c>
      <c r="P89" s="41" t="s">
        <v>68</v>
      </c>
      <c r="Q89" s="40" t="s">
        <v>67</v>
      </c>
      <c r="R89" s="41" t="s">
        <v>68</v>
      </c>
      <c r="S89" s="40" t="s">
        <v>67</v>
      </c>
      <c r="T89" s="41" t="s">
        <v>68</v>
      </c>
      <c r="U89" s="40" t="s">
        <v>67</v>
      </c>
      <c r="V89" s="33"/>
      <c r="W89" s="34" t="s">
        <v>68</v>
      </c>
      <c r="X89" s="41"/>
      <c r="Y89" s="40" t="s">
        <v>67</v>
      </c>
      <c r="Z89" s="41" t="s">
        <v>68</v>
      </c>
      <c r="AA89" s="40" t="s">
        <v>67</v>
      </c>
      <c r="AB89" s="41" t="s">
        <v>68</v>
      </c>
      <c r="AC89" s="10"/>
      <c r="AD89" s="10"/>
      <c r="AE89" s="10"/>
      <c r="AF89" s="10"/>
      <c r="AG89" s="10"/>
    </row>
    <row r="90" spans="1:35" s="3" customFormat="1" ht="18" customHeight="1" thickBot="1">
      <c r="A90" s="8"/>
      <c r="B90" s="161">
        <v>8.1999999999999993</v>
      </c>
      <c r="C90" s="14" t="s">
        <v>69</v>
      </c>
      <c r="D90" s="110">
        <v>9</v>
      </c>
      <c r="E90" s="4"/>
      <c r="F90" s="56" t="s">
        <v>70</v>
      </c>
      <c r="G90" s="51" t="s">
        <v>93</v>
      </c>
      <c r="H90" s="39">
        <v>0.3</v>
      </c>
      <c r="I90" s="38">
        <v>12</v>
      </c>
      <c r="J90" s="39">
        <v>15</v>
      </c>
      <c r="K90" s="137">
        <v>0.32</v>
      </c>
      <c r="L90" s="121">
        <v>0.5</v>
      </c>
      <c r="M90" s="38">
        <v>17</v>
      </c>
      <c r="N90" s="39">
        <v>26</v>
      </c>
      <c r="O90" s="38">
        <v>46</v>
      </c>
      <c r="P90" s="39">
        <v>61</v>
      </c>
      <c r="Q90" s="38">
        <v>7.2</v>
      </c>
      <c r="R90" s="39">
        <v>7.31</v>
      </c>
      <c r="S90" s="38">
        <v>44</v>
      </c>
      <c r="T90" s="39">
        <v>67</v>
      </c>
      <c r="U90" s="42">
        <v>77</v>
      </c>
      <c r="V90" s="53">
        <f>U90*0.133322368</f>
        <v>10.265822335999999</v>
      </c>
      <c r="W90" s="53">
        <v>94</v>
      </c>
      <c r="X90" s="43">
        <f>W90*0.133322368</f>
        <v>12.532302591999999</v>
      </c>
      <c r="Y90" s="42">
        <v>206</v>
      </c>
      <c r="Z90" s="43">
        <v>295</v>
      </c>
      <c r="AA90" s="54">
        <f>100*(V90^3+2.667*V90)/(V90^3+2.667*V90+55.47)</f>
        <v>95.237540350888125</v>
      </c>
      <c r="AB90" s="55">
        <f>100*(X90^3+2.667*X90)/(X90^3+2.667*X90+55.47)</f>
        <v>97.303616113192007</v>
      </c>
      <c r="AC90" s="10"/>
      <c r="AD90" s="10"/>
      <c r="AE90" s="10"/>
      <c r="AF90" s="10"/>
      <c r="AG90" s="10"/>
    </row>
    <row r="91" spans="1:35" s="3" customFormat="1" ht="18" customHeight="1">
      <c r="A91" s="8"/>
      <c r="B91" s="163"/>
      <c r="C91" s="14" t="s">
        <v>72</v>
      </c>
      <c r="D91" s="92">
        <f>D90*$D$7</f>
        <v>677.69999999999993</v>
      </c>
      <c r="E91" s="6"/>
      <c r="F91" s="25"/>
      <c r="G91" s="25"/>
      <c r="H91" s="35" t="s">
        <v>73</v>
      </c>
      <c r="I91" s="195">
        <v>12</v>
      </c>
      <c r="J91" s="195"/>
      <c r="K91" s="204">
        <v>0.43</v>
      </c>
      <c r="L91" s="204"/>
      <c r="M91" s="195">
        <v>17</v>
      </c>
      <c r="N91" s="195"/>
      <c r="O91" s="195">
        <v>57</v>
      </c>
      <c r="P91" s="195"/>
      <c r="Q91" s="195">
        <v>7.27</v>
      </c>
      <c r="R91" s="195"/>
      <c r="S91" s="195">
        <v>58</v>
      </c>
      <c r="T91" s="195"/>
      <c r="U91" s="192">
        <v>93</v>
      </c>
      <c r="V91" s="193"/>
      <c r="W91" s="193"/>
      <c r="X91" s="194"/>
      <c r="Y91" s="195">
        <v>295</v>
      </c>
      <c r="Z91" s="195"/>
      <c r="AA91" s="195">
        <v>96.5</v>
      </c>
      <c r="AB91" s="195"/>
      <c r="AC91" s="10"/>
      <c r="AD91" s="10"/>
      <c r="AE91" s="10"/>
      <c r="AF91" s="10"/>
      <c r="AG91" s="10"/>
    </row>
    <row r="92" spans="1:35" s="3" customFormat="1" ht="18" customHeight="1">
      <c r="A92" s="8"/>
      <c r="B92" s="161"/>
      <c r="C92" s="12" t="s">
        <v>74</v>
      </c>
      <c r="D92" s="13">
        <v>8</v>
      </c>
      <c r="E92" s="4"/>
      <c r="F92" s="25"/>
      <c r="G92" s="25"/>
      <c r="H92" s="35" t="s">
        <v>75</v>
      </c>
      <c r="I92" s="188" t="str">
        <f>IF(AND(I91&gt;=I90,I91&lt;=J90),"Pass","Fail")</f>
        <v>Pass</v>
      </c>
      <c r="J92" s="188"/>
      <c r="K92" s="201" t="str">
        <f>IF(AND(K91&gt;=K90,K91&lt;=L90),"Pass","Fail")</f>
        <v>Pass</v>
      </c>
      <c r="L92" s="201"/>
      <c r="M92" s="188" t="str">
        <f>IF(AND(M91&gt;=M90,M91&lt;=N90),"Pass","Fail")</f>
        <v>Pass</v>
      </c>
      <c r="N92" s="188"/>
      <c r="O92" s="188" t="str">
        <f>IF(AND(O91&gt;=O90,O91&lt;=P90),"Pass","Fail")</f>
        <v>Pass</v>
      </c>
      <c r="P92" s="188"/>
      <c r="Q92" s="188" t="str">
        <f>IF(AND(Q91&gt;=Q90,Q91&lt;=R90),"Pass","Fail")</f>
        <v>Pass</v>
      </c>
      <c r="R92" s="188"/>
      <c r="S92" s="188" t="str">
        <f>IF(AND(S91&gt;=S90,S91&lt;=T90),"Pass","Fail")</f>
        <v>Pass</v>
      </c>
      <c r="T92" s="188"/>
      <c r="U92" s="188" t="str">
        <f>IF(AND(U91&gt;=U90,U91&lt;=W90),"Pass","Fail")</f>
        <v>Pass</v>
      </c>
      <c r="V92" s="188"/>
      <c r="W92" s="188"/>
      <c r="X92" s="188"/>
      <c r="Y92" s="188" t="str">
        <f>IF(AND(Y91&gt;=Y90,Y91&lt;=Z90),"Pass","Fail")</f>
        <v>Pass</v>
      </c>
      <c r="Z92" s="188"/>
      <c r="AA92" s="188" t="str">
        <f>IF(AND(AA91&gt;=AA90,AA91&lt;=AB90),"Pass","Fail")</f>
        <v>Pass</v>
      </c>
      <c r="AB92" s="188"/>
      <c r="AC92" s="10"/>
      <c r="AD92" s="10"/>
      <c r="AE92" s="10"/>
      <c r="AF92" s="10"/>
      <c r="AG92" s="10"/>
    </row>
    <row r="93" spans="1:35" s="3" customFormat="1" ht="18" customHeight="1">
      <c r="A93" s="8"/>
      <c r="B93" s="161"/>
      <c r="C93" s="14" t="s">
        <v>76</v>
      </c>
      <c r="D93" s="18">
        <v>31</v>
      </c>
      <c r="E93" s="4"/>
      <c r="F93" s="30"/>
      <c r="G93" s="30"/>
      <c r="H93" s="30"/>
      <c r="I93" s="30"/>
      <c r="J93" s="30"/>
      <c r="K93" s="122"/>
      <c r="L93" s="122"/>
      <c r="M93" s="30"/>
      <c r="N93" s="30"/>
      <c r="O93" s="30"/>
      <c r="P93" s="176" t="s">
        <v>104</v>
      </c>
      <c r="Q93" s="176">
        <v>7.25</v>
      </c>
      <c r="R93" s="176"/>
      <c r="S93" s="176">
        <v>60</v>
      </c>
      <c r="T93" s="176"/>
      <c r="U93" s="176">
        <v>90</v>
      </c>
      <c r="V93" s="176"/>
      <c r="W93" s="176"/>
      <c r="X93" s="176"/>
      <c r="Y93" s="176">
        <v>290</v>
      </c>
      <c r="Z93" s="176"/>
      <c r="AA93" s="176">
        <v>96</v>
      </c>
      <c r="AB93" s="176"/>
      <c r="AC93" s="10"/>
      <c r="AD93" s="10"/>
      <c r="AE93" s="10"/>
      <c r="AF93" s="10"/>
      <c r="AG93" s="10"/>
    </row>
    <row r="94" spans="1:35" s="3" customFormat="1" ht="18" customHeight="1">
      <c r="A94" s="8"/>
      <c r="B94" s="164">
        <v>13</v>
      </c>
      <c r="C94" s="15" t="s">
        <v>77</v>
      </c>
      <c r="D94" s="99">
        <f>D96/(D91/1000)</f>
        <v>11.804633318577542</v>
      </c>
      <c r="E94"/>
      <c r="F94" s="30"/>
      <c r="G94" s="30"/>
      <c r="H94" s="30"/>
      <c r="I94" s="58" t="s">
        <v>80</v>
      </c>
      <c r="J94" s="30"/>
      <c r="K94" s="122"/>
      <c r="L94" s="122"/>
      <c r="M94" s="30"/>
      <c r="N94" s="30"/>
      <c r="O94" s="30"/>
      <c r="P94" s="30"/>
      <c r="Q94" s="30"/>
      <c r="R94" s="30"/>
      <c r="S94" s="113" t="s">
        <v>86</v>
      </c>
      <c r="T94" s="30"/>
      <c r="U94" s="10"/>
      <c r="V94" s="10"/>
      <c r="AA94" s="10" t="s">
        <v>86</v>
      </c>
      <c r="AB94" s="10"/>
      <c r="AC94" s="10"/>
      <c r="AD94" s="10"/>
      <c r="AI94" s="10" t="s">
        <v>86</v>
      </c>
    </row>
    <row r="95" spans="1:35" s="3" customFormat="1" ht="18" customHeight="1">
      <c r="A95" s="8"/>
      <c r="B95" s="164"/>
      <c r="C95" s="20" t="s">
        <v>54</v>
      </c>
      <c r="D95" s="21">
        <v>0.43</v>
      </c>
      <c r="E95"/>
      <c r="F95" s="58"/>
      <c r="G95" s="30"/>
      <c r="H95" s="30"/>
      <c r="I95" s="185" t="s">
        <v>105</v>
      </c>
      <c r="J95" s="185"/>
      <c r="K95" s="185"/>
      <c r="L95" s="185"/>
      <c r="M95" s="185"/>
      <c r="N95" s="185"/>
      <c r="O95" s="106"/>
      <c r="P95" s="106"/>
      <c r="Q95" s="106"/>
      <c r="R95" s="107" t="s">
        <v>57</v>
      </c>
      <c r="S95" s="111" t="s">
        <v>89</v>
      </c>
      <c r="T95" s="107" t="s">
        <v>94</v>
      </c>
      <c r="U95" s="106"/>
      <c r="V95" s="106"/>
      <c r="W95" s="107" t="s">
        <v>95</v>
      </c>
      <c r="X95" s="111" t="s">
        <v>89</v>
      </c>
      <c r="Y95" s="154" t="s">
        <v>96</v>
      </c>
      <c r="Z95" s="154" t="s">
        <v>97</v>
      </c>
      <c r="AA95" s="154" t="s">
        <v>98</v>
      </c>
      <c r="AB95" s="106"/>
      <c r="AC95" s="10"/>
      <c r="AD95" s="10"/>
      <c r="AE95" s="154" t="s">
        <v>99</v>
      </c>
      <c r="AF95" s="111" t="s">
        <v>89</v>
      </c>
      <c r="AG95" s="107" t="s">
        <v>100</v>
      </c>
      <c r="AH95" s="154" t="s">
        <v>97</v>
      </c>
      <c r="AI95" s="107" t="s">
        <v>101</v>
      </c>
    </row>
    <row r="96" spans="1:35" s="3" customFormat="1" ht="18" customHeight="1">
      <c r="A96" s="8"/>
      <c r="B96" s="164">
        <v>8</v>
      </c>
      <c r="C96" s="59" t="s">
        <v>79</v>
      </c>
      <c r="D96" s="100">
        <v>8</v>
      </c>
      <c r="E96" s="183" t="s">
        <v>102</v>
      </c>
      <c r="F96" s="183"/>
      <c r="G96" s="30"/>
      <c r="H96" s="30"/>
      <c r="I96" s="106"/>
      <c r="J96" s="106"/>
      <c r="K96" s="106"/>
      <c r="L96" s="106"/>
      <c r="M96" s="106"/>
      <c r="N96" s="106"/>
      <c r="O96" s="106"/>
      <c r="P96" s="106"/>
      <c r="Q96" s="106"/>
      <c r="R96" s="108">
        <f>6.1+LOG10(T96/(0.03*S96))</f>
        <v>7.2726307269461747</v>
      </c>
      <c r="S96" s="112">
        <v>56</v>
      </c>
      <c r="T96" s="109">
        <v>25</v>
      </c>
      <c r="U96" s="106"/>
      <c r="V96" s="106"/>
      <c r="W96" s="156">
        <f>(Z96*Y96)/AA96</f>
        <v>8.6486486486486491</v>
      </c>
      <c r="X96" s="112">
        <v>55</v>
      </c>
      <c r="Y96" s="155">
        <v>8</v>
      </c>
      <c r="Z96" s="157">
        <v>60</v>
      </c>
      <c r="AA96" s="157">
        <f>AVERAGE(S90,T90)</f>
        <v>55.5</v>
      </c>
      <c r="AB96" s="106"/>
      <c r="AC96" s="10"/>
      <c r="AD96" s="10"/>
      <c r="AE96" s="156">
        <f>(60*8.2)/9</f>
        <v>54.666666666666657</v>
      </c>
      <c r="AF96" s="112">
        <v>55</v>
      </c>
      <c r="AG96" s="155">
        <v>7.2</v>
      </c>
      <c r="AH96" s="157">
        <v>60</v>
      </c>
      <c r="AI96" s="157">
        <f>AVERAGE(AA90,AB90)</f>
        <v>96.270578232040066</v>
      </c>
    </row>
    <row r="97" spans="1:33" s="3" customFormat="1" ht="18" customHeight="1">
      <c r="A97" s="8"/>
      <c r="B97" s="164"/>
      <c r="C97" s="59"/>
      <c r="D97" s="105"/>
      <c r="E97"/>
      <c r="F97" s="58"/>
      <c r="G97" s="30"/>
      <c r="H97" s="30"/>
      <c r="I97" s="30"/>
      <c r="J97" s="30"/>
      <c r="K97" s="122"/>
      <c r="L97" s="122"/>
      <c r="M97" s="30"/>
      <c r="N97" s="30"/>
      <c r="O97" s="30"/>
      <c r="P97" s="30"/>
      <c r="Q97" s="30"/>
      <c r="R97" s="30"/>
      <c r="S97" s="30"/>
      <c r="T97" s="3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s="64" customFormat="1" ht="18" customHeight="1">
      <c r="A98" s="60"/>
      <c r="B98" s="168"/>
      <c r="C98" s="68"/>
      <c r="D98" s="69"/>
      <c r="E98" s="70"/>
      <c r="F98" s="96"/>
      <c r="G98" s="97"/>
      <c r="H98" s="97"/>
      <c r="I98" s="97"/>
      <c r="J98" s="97"/>
      <c r="K98" s="126"/>
      <c r="L98" s="126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63"/>
      <c r="AD98" s="63"/>
      <c r="AE98" s="63"/>
      <c r="AF98" s="63"/>
      <c r="AG98" s="63"/>
    </row>
    <row r="99" spans="1:33" s="3" customFormat="1" ht="23.25" customHeight="1" thickBot="1">
      <c r="A99" s="8"/>
      <c r="B99" s="169"/>
      <c r="C99" s="65"/>
      <c r="D99" s="66"/>
      <c r="E99" s="67"/>
      <c r="F99" s="186" t="s">
        <v>48</v>
      </c>
      <c r="G99" s="186"/>
      <c r="H99" s="186"/>
      <c r="I99" s="187" t="s">
        <v>49</v>
      </c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0"/>
      <c r="AD99" s="10"/>
      <c r="AE99" s="10"/>
      <c r="AF99" s="10"/>
      <c r="AG99" s="10"/>
    </row>
    <row r="100" spans="1:33" s="3" customFormat="1" ht="18" customHeight="1">
      <c r="A100" s="8"/>
      <c r="B100" s="163"/>
      <c r="C100" s="11" t="s">
        <v>50</v>
      </c>
      <c r="D100" s="16" t="s">
        <v>51</v>
      </c>
      <c r="E100" s="4"/>
      <c r="F100" s="189" t="s">
        <v>52</v>
      </c>
      <c r="G100" s="190"/>
      <c r="H100" s="191"/>
      <c r="I100" s="196" t="s">
        <v>53</v>
      </c>
      <c r="J100" s="198"/>
      <c r="K100" s="196" t="s">
        <v>54</v>
      </c>
      <c r="L100" s="198"/>
      <c r="M100" s="196" t="s">
        <v>55</v>
      </c>
      <c r="N100" s="198"/>
      <c r="O100" s="196" t="s">
        <v>56</v>
      </c>
      <c r="P100" s="198"/>
      <c r="Q100" s="196" t="s">
        <v>57</v>
      </c>
      <c r="R100" s="198"/>
      <c r="S100" s="196" t="s">
        <v>58</v>
      </c>
      <c r="T100" s="198"/>
      <c r="U100" s="196" t="s">
        <v>59</v>
      </c>
      <c r="V100" s="197"/>
      <c r="W100" s="197"/>
      <c r="X100" s="198"/>
      <c r="Y100" s="196" t="s">
        <v>60</v>
      </c>
      <c r="Z100" s="198"/>
      <c r="AA100" s="196" t="s">
        <v>61</v>
      </c>
      <c r="AB100" s="198"/>
      <c r="AC100" s="10"/>
      <c r="AD100" s="10"/>
      <c r="AE100" s="10"/>
      <c r="AF100" s="10"/>
      <c r="AG100" s="10"/>
    </row>
    <row r="101" spans="1:33" s="3" customFormat="1" ht="18" customHeight="1">
      <c r="A101" s="8"/>
      <c r="B101" s="163"/>
      <c r="C101" s="11" t="s">
        <v>62</v>
      </c>
      <c r="D101" s="16" t="s">
        <v>63</v>
      </c>
      <c r="E101" s="4"/>
      <c r="F101" s="36" t="s">
        <v>64</v>
      </c>
      <c r="G101" s="32" t="s">
        <v>65</v>
      </c>
      <c r="H101" s="37" t="s">
        <v>66</v>
      </c>
      <c r="I101" s="40" t="s">
        <v>67</v>
      </c>
      <c r="J101" s="41" t="s">
        <v>68</v>
      </c>
      <c r="K101" s="40" t="s">
        <v>67</v>
      </c>
      <c r="L101" s="41" t="s">
        <v>68</v>
      </c>
      <c r="M101" s="40" t="s">
        <v>67</v>
      </c>
      <c r="N101" s="41" t="s">
        <v>68</v>
      </c>
      <c r="O101" s="40" t="s">
        <v>67</v>
      </c>
      <c r="P101" s="41" t="s">
        <v>68</v>
      </c>
      <c r="Q101" s="40" t="s">
        <v>67</v>
      </c>
      <c r="R101" s="41" t="s">
        <v>68</v>
      </c>
      <c r="S101" s="40" t="s">
        <v>67</v>
      </c>
      <c r="T101" s="41" t="s">
        <v>68</v>
      </c>
      <c r="U101" s="40" t="s">
        <v>67</v>
      </c>
      <c r="V101" s="33"/>
      <c r="W101" s="34" t="s">
        <v>68</v>
      </c>
      <c r="X101" s="41"/>
      <c r="Y101" s="40" t="s">
        <v>67</v>
      </c>
      <c r="Z101" s="41" t="s">
        <v>68</v>
      </c>
      <c r="AA101" s="40" t="s">
        <v>67</v>
      </c>
      <c r="AB101" s="41" t="s">
        <v>68</v>
      </c>
      <c r="AC101" s="10"/>
      <c r="AD101" s="10"/>
      <c r="AE101" s="10"/>
      <c r="AF101" s="10"/>
      <c r="AG101" s="10"/>
    </row>
    <row r="102" spans="1:33" s="3" customFormat="1" ht="18" customHeight="1" thickBot="1">
      <c r="A102" s="8"/>
      <c r="B102" s="173">
        <v>8</v>
      </c>
      <c r="C102" s="14" t="s">
        <v>69</v>
      </c>
      <c r="D102" s="110">
        <v>8.5</v>
      </c>
      <c r="E102" s="4"/>
      <c r="F102" s="56" t="s">
        <v>70</v>
      </c>
      <c r="G102" s="51" t="s">
        <v>93</v>
      </c>
      <c r="H102" s="39">
        <v>0.6</v>
      </c>
      <c r="I102" s="38">
        <v>12</v>
      </c>
      <c r="J102" s="39">
        <v>15</v>
      </c>
      <c r="K102" s="137">
        <v>0.32</v>
      </c>
      <c r="L102" s="121">
        <v>0.5</v>
      </c>
      <c r="M102" s="38">
        <v>17</v>
      </c>
      <c r="N102" s="39">
        <v>26</v>
      </c>
      <c r="O102" s="38">
        <v>46</v>
      </c>
      <c r="P102" s="39">
        <v>61</v>
      </c>
      <c r="Q102" s="38">
        <v>7.2</v>
      </c>
      <c r="R102" s="39">
        <v>7.31</v>
      </c>
      <c r="S102" s="38">
        <v>44</v>
      </c>
      <c r="T102" s="39">
        <v>67</v>
      </c>
      <c r="U102" s="42">
        <v>77</v>
      </c>
      <c r="V102" s="53">
        <f>U102*0.133322368</f>
        <v>10.265822335999999</v>
      </c>
      <c r="W102" s="53">
        <v>94</v>
      </c>
      <c r="X102" s="43">
        <f>W102*0.133322368</f>
        <v>12.532302591999999</v>
      </c>
      <c r="Y102" s="42">
        <v>206</v>
      </c>
      <c r="Z102" s="43">
        <v>295</v>
      </c>
      <c r="AA102" s="54">
        <f>100*(V102^3+2.667*V102)/(V102^3+2.667*V102+55.47)</f>
        <v>95.237540350888125</v>
      </c>
      <c r="AB102" s="55">
        <f>100*(X102^3+2.667*X102)/(X102^3+2.667*X102+55.47)</f>
        <v>97.303616113192007</v>
      </c>
      <c r="AC102" s="10"/>
      <c r="AD102" s="10"/>
      <c r="AE102" s="10"/>
      <c r="AF102" s="10"/>
      <c r="AG102" s="10"/>
    </row>
    <row r="103" spans="1:33" s="3" customFormat="1" ht="18" customHeight="1">
      <c r="A103" s="8"/>
      <c r="B103" s="174"/>
      <c r="C103" s="14" t="s">
        <v>72</v>
      </c>
      <c r="D103" s="92">
        <f>D102*$D$7</f>
        <v>640.04999999999995</v>
      </c>
      <c r="E103" s="6"/>
      <c r="F103" s="25"/>
      <c r="G103" s="25"/>
      <c r="H103" s="35" t="s">
        <v>73</v>
      </c>
      <c r="I103" s="195">
        <v>14</v>
      </c>
      <c r="J103" s="195"/>
      <c r="K103" s="204">
        <v>0.43</v>
      </c>
      <c r="L103" s="204"/>
      <c r="M103" s="195">
        <v>21</v>
      </c>
      <c r="N103" s="195"/>
      <c r="O103" s="195">
        <v>59</v>
      </c>
      <c r="P103" s="195"/>
      <c r="Q103" s="195">
        <v>7.27</v>
      </c>
      <c r="R103" s="195"/>
      <c r="S103" s="195">
        <v>59</v>
      </c>
      <c r="T103" s="195"/>
      <c r="U103" s="192">
        <v>83</v>
      </c>
      <c r="V103" s="193"/>
      <c r="W103" s="193"/>
      <c r="X103" s="194"/>
      <c r="Y103" s="195">
        <v>267</v>
      </c>
      <c r="Z103" s="195"/>
      <c r="AA103" s="195">
        <v>95.2</v>
      </c>
      <c r="AB103" s="195"/>
      <c r="AC103" s="10"/>
      <c r="AD103" s="10"/>
      <c r="AE103" s="10"/>
      <c r="AF103" s="10"/>
      <c r="AG103" s="10"/>
    </row>
    <row r="104" spans="1:33" s="3" customFormat="1" ht="18" customHeight="1">
      <c r="A104" s="8"/>
      <c r="B104" s="173"/>
      <c r="C104" s="12" t="s">
        <v>74</v>
      </c>
      <c r="D104" s="13">
        <v>8</v>
      </c>
      <c r="E104" s="4"/>
      <c r="F104" s="25"/>
      <c r="G104" s="25"/>
      <c r="H104" s="35" t="s">
        <v>75</v>
      </c>
      <c r="I104" s="188" t="str">
        <f>IF(AND(I103&gt;=I102,I103&lt;=J102),"Pass","Fail")</f>
        <v>Pass</v>
      </c>
      <c r="J104" s="188"/>
      <c r="K104" s="201" t="str">
        <f>IF(AND(K103&gt;=K102,K103&lt;=L102),"Pass","Fail")</f>
        <v>Pass</v>
      </c>
      <c r="L104" s="201"/>
      <c r="M104" s="188" t="str">
        <f>IF(AND(M103&gt;=M102,M103&lt;=N102),"Pass","Fail")</f>
        <v>Pass</v>
      </c>
      <c r="N104" s="188"/>
      <c r="O104" s="188" t="str">
        <f>IF(AND(O103&gt;=O102,O103&lt;=P102),"Pass","Fail")</f>
        <v>Pass</v>
      </c>
      <c r="P104" s="188"/>
      <c r="Q104" s="188" t="str">
        <f>IF(AND(Q103&gt;=Q102,Q103&lt;=R102),"Pass","Fail")</f>
        <v>Pass</v>
      </c>
      <c r="R104" s="188"/>
      <c r="S104" s="188" t="str">
        <f>IF(AND(S103&gt;=S102,S103&lt;=T102),"Pass","Fail")</f>
        <v>Pass</v>
      </c>
      <c r="T104" s="188"/>
      <c r="U104" s="188" t="str">
        <f>IF(AND(U103&gt;=U102,U103&lt;=W102),"Pass","Fail")</f>
        <v>Pass</v>
      </c>
      <c r="V104" s="188"/>
      <c r="W104" s="188"/>
      <c r="X104" s="188"/>
      <c r="Y104" s="188" t="str">
        <f>IF(AND(Y103&gt;=Y102,Y103&lt;=Z102),"Pass","Fail")</f>
        <v>Pass</v>
      </c>
      <c r="Z104" s="188"/>
      <c r="AA104" s="188" t="str">
        <f>IF(AND(AA103&gt;=AA102,AA103&lt;=AB102),"Pass","Fail")</f>
        <v>Fail</v>
      </c>
      <c r="AB104" s="188"/>
      <c r="AC104" s="10"/>
      <c r="AD104" s="10"/>
      <c r="AE104" s="10"/>
      <c r="AF104" s="10"/>
      <c r="AG104" s="10"/>
    </row>
    <row r="105" spans="1:33" s="3" customFormat="1" ht="18" customHeight="1">
      <c r="A105" s="8"/>
      <c r="B105" s="173"/>
      <c r="C105" s="14" t="s">
        <v>76</v>
      </c>
      <c r="D105" s="18">
        <v>31</v>
      </c>
      <c r="E105" s="4"/>
      <c r="F105" s="30"/>
      <c r="G105" s="30"/>
      <c r="H105" s="30"/>
      <c r="I105" s="30"/>
      <c r="J105" s="30"/>
      <c r="K105" s="122"/>
      <c r="L105" s="122"/>
      <c r="M105" s="30"/>
      <c r="N105" s="30"/>
      <c r="O105" s="30"/>
      <c r="P105" s="176" t="s">
        <v>104</v>
      </c>
      <c r="Q105" s="176">
        <v>7.17</v>
      </c>
      <c r="R105" s="177"/>
      <c r="S105" s="176">
        <v>73</v>
      </c>
      <c r="T105" s="177"/>
      <c r="U105" s="176">
        <v>80</v>
      </c>
      <c r="V105" s="177"/>
      <c r="W105" s="177"/>
      <c r="X105" s="177"/>
      <c r="Y105" s="176">
        <v>257</v>
      </c>
      <c r="Z105" s="177"/>
      <c r="AA105" s="176">
        <v>93</v>
      </c>
      <c r="AB105" s="177"/>
      <c r="AC105" s="10"/>
      <c r="AD105" s="10"/>
      <c r="AE105" s="10"/>
      <c r="AF105" s="10"/>
      <c r="AG105" s="10"/>
    </row>
    <row r="106" spans="1:33" s="3" customFormat="1" ht="18" customHeight="1">
      <c r="A106" s="8"/>
      <c r="B106" s="175">
        <v>12</v>
      </c>
      <c r="C106" s="15" t="s">
        <v>77</v>
      </c>
      <c r="D106" s="99">
        <v>14</v>
      </c>
      <c r="E106"/>
      <c r="F106" s="30"/>
      <c r="G106" s="30"/>
      <c r="H106" s="30"/>
      <c r="I106" s="30"/>
      <c r="J106" s="30"/>
      <c r="K106" s="122"/>
      <c r="L106" s="122"/>
      <c r="M106" s="30"/>
      <c r="N106" s="30"/>
      <c r="O106" s="30"/>
      <c r="P106" s="30"/>
      <c r="Q106" s="30"/>
      <c r="R106" s="30"/>
      <c r="S106" s="113" t="s">
        <v>86</v>
      </c>
      <c r="T106" s="30"/>
      <c r="U106" s="10"/>
      <c r="V106" s="10"/>
      <c r="AA106" s="10" t="s">
        <v>86</v>
      </c>
      <c r="AB106" s="10"/>
      <c r="AC106" s="10"/>
      <c r="AD106" s="10"/>
      <c r="AE106" s="10"/>
      <c r="AF106" s="10"/>
      <c r="AG106" s="10"/>
    </row>
    <row r="107" spans="1:33" s="3" customFormat="1" ht="18" customHeight="1">
      <c r="A107" s="8"/>
      <c r="B107" s="164"/>
      <c r="C107" s="20" t="s">
        <v>54</v>
      </c>
      <c r="D107" s="21">
        <v>0.43</v>
      </c>
      <c r="E107"/>
      <c r="F107" s="58"/>
      <c r="G107" s="30"/>
      <c r="H107" s="30"/>
      <c r="I107" s="58" t="s">
        <v>80</v>
      </c>
      <c r="J107" s="30"/>
      <c r="K107" s="122"/>
      <c r="L107" s="122"/>
      <c r="M107" s="30"/>
      <c r="N107" s="30"/>
      <c r="O107" s="30"/>
      <c r="P107" s="30"/>
      <c r="Q107" s="30"/>
      <c r="R107" s="107" t="s">
        <v>57</v>
      </c>
      <c r="S107" s="111" t="s">
        <v>89</v>
      </c>
      <c r="T107" s="107" t="s">
        <v>94</v>
      </c>
      <c r="U107" s="10"/>
      <c r="V107" s="10"/>
      <c r="W107" s="107" t="s">
        <v>95</v>
      </c>
      <c r="X107" s="111" t="s">
        <v>89</v>
      </c>
      <c r="Y107" s="154" t="s">
        <v>96</v>
      </c>
      <c r="Z107" s="154" t="s">
        <v>97</v>
      </c>
      <c r="AA107" s="154" t="s">
        <v>98</v>
      </c>
      <c r="AB107" s="10"/>
      <c r="AC107" s="10"/>
      <c r="AD107" s="10"/>
      <c r="AE107" s="10"/>
      <c r="AF107" s="10"/>
      <c r="AG107" s="10"/>
    </row>
    <row r="108" spans="1:33" s="3" customFormat="1" ht="18" customHeight="1">
      <c r="A108" s="8"/>
      <c r="B108" s="164">
        <v>7.2</v>
      </c>
      <c r="C108" s="59" t="s">
        <v>79</v>
      </c>
      <c r="D108" s="100">
        <f>D103*D106/1000</f>
        <v>8.9606999999999992</v>
      </c>
      <c r="E108" s="183" t="s">
        <v>102</v>
      </c>
      <c r="F108" s="183"/>
      <c r="G108" s="30"/>
      <c r="H108" s="30"/>
      <c r="I108" s="184" t="s">
        <v>106</v>
      </c>
      <c r="J108" s="184"/>
      <c r="K108" s="184"/>
      <c r="L108" s="184"/>
      <c r="M108" s="184"/>
      <c r="N108" s="184"/>
      <c r="O108" s="184"/>
      <c r="P108" s="106"/>
      <c r="Q108" s="30"/>
      <c r="R108" s="108">
        <f>6.1+LOG10(T108/(0.03*S108))</f>
        <v>7.2726307269461747</v>
      </c>
      <c r="S108" s="112">
        <v>56</v>
      </c>
      <c r="T108" s="109">
        <v>25</v>
      </c>
      <c r="U108" s="10"/>
      <c r="V108" s="10"/>
      <c r="W108" s="156">
        <f>(Z108*Y108)/AA108</f>
        <v>9.4702702702702712</v>
      </c>
      <c r="X108" s="112">
        <v>55</v>
      </c>
      <c r="Y108" s="155">
        <v>7.2</v>
      </c>
      <c r="Z108" s="157">
        <v>73</v>
      </c>
      <c r="AA108" s="157">
        <f>AVERAGE(S102,T102)</f>
        <v>55.5</v>
      </c>
      <c r="AB108" s="10"/>
      <c r="AC108" s="10"/>
      <c r="AD108" s="10"/>
      <c r="AE108" s="10"/>
      <c r="AF108" s="10"/>
      <c r="AG108" s="10"/>
    </row>
    <row r="109" spans="1:33" s="3" customFormat="1" ht="18" customHeight="1">
      <c r="A109" s="8"/>
      <c r="B109" s="164"/>
      <c r="C109" s="114"/>
      <c r="D109" s="115"/>
      <c r="E109"/>
      <c r="F109" s="58"/>
      <c r="G109" s="30"/>
      <c r="H109" s="30"/>
      <c r="I109" s="184" t="s">
        <v>107</v>
      </c>
      <c r="J109" s="184"/>
      <c r="K109" s="184"/>
      <c r="L109" s="184"/>
      <c r="M109" s="184"/>
      <c r="N109" s="184"/>
      <c r="O109" s="184"/>
      <c r="P109" s="184"/>
      <c r="Q109" s="184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"/>
      <c r="AD109" s="10"/>
      <c r="AE109" s="10"/>
      <c r="AF109" s="10"/>
      <c r="AG109" s="10"/>
    </row>
    <row r="110" spans="1:33" s="64" customFormat="1" ht="18.75" customHeight="1">
      <c r="A110" s="60"/>
      <c r="B110" s="168"/>
      <c r="C110" s="68"/>
      <c r="D110" s="69"/>
      <c r="E110" s="70"/>
      <c r="F110" s="96"/>
      <c r="G110" s="97"/>
      <c r="H110" s="97"/>
      <c r="I110" s="97"/>
      <c r="J110" s="97"/>
      <c r="K110" s="126"/>
      <c r="L110" s="126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63"/>
      <c r="AD110" s="63"/>
      <c r="AE110" s="63"/>
      <c r="AF110" s="63"/>
      <c r="AG110" s="63"/>
    </row>
    <row r="111" spans="1:33" s="3" customFormat="1" ht="17.25" customHeight="1" thickBot="1">
      <c r="A111" s="8"/>
      <c r="B111" s="169"/>
      <c r="C111" s="65"/>
      <c r="D111" s="66"/>
      <c r="E111" s="67"/>
      <c r="F111" s="186" t="s">
        <v>48</v>
      </c>
      <c r="G111" s="186"/>
      <c r="H111" s="186"/>
      <c r="I111" s="187" t="s">
        <v>49</v>
      </c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0"/>
      <c r="AD111" s="10"/>
      <c r="AE111" s="10"/>
      <c r="AF111" s="10"/>
      <c r="AG111" s="10"/>
    </row>
    <row r="112" spans="1:33" s="3" customFormat="1" ht="18" customHeight="1">
      <c r="A112" s="8"/>
      <c r="B112" s="163"/>
      <c r="C112" s="11" t="s">
        <v>50</v>
      </c>
      <c r="D112" s="16" t="s">
        <v>51</v>
      </c>
      <c r="E112" s="4"/>
      <c r="F112" s="189" t="s">
        <v>52</v>
      </c>
      <c r="G112" s="190"/>
      <c r="H112" s="191"/>
      <c r="I112" s="196" t="s">
        <v>53</v>
      </c>
      <c r="J112" s="198"/>
      <c r="K112" s="196" t="s">
        <v>54</v>
      </c>
      <c r="L112" s="198"/>
      <c r="M112" s="196" t="s">
        <v>55</v>
      </c>
      <c r="N112" s="198"/>
      <c r="O112" s="196" t="s">
        <v>56</v>
      </c>
      <c r="P112" s="198"/>
      <c r="Q112" s="196" t="s">
        <v>57</v>
      </c>
      <c r="R112" s="198"/>
      <c r="S112" s="196" t="s">
        <v>58</v>
      </c>
      <c r="T112" s="198"/>
      <c r="U112" s="196" t="s">
        <v>59</v>
      </c>
      <c r="V112" s="197"/>
      <c r="W112" s="197"/>
      <c r="X112" s="198"/>
      <c r="Y112" s="196" t="s">
        <v>60</v>
      </c>
      <c r="Z112" s="198"/>
      <c r="AA112" s="196" t="s">
        <v>61</v>
      </c>
      <c r="AB112" s="198"/>
      <c r="AC112" s="10"/>
      <c r="AD112" s="10"/>
      <c r="AE112" s="10"/>
      <c r="AF112" s="10"/>
      <c r="AG112" s="10"/>
    </row>
    <row r="113" spans="1:33" s="3" customFormat="1" ht="18" customHeight="1">
      <c r="A113" s="8"/>
      <c r="B113" s="163"/>
      <c r="C113" s="11" t="s">
        <v>62</v>
      </c>
      <c r="D113" s="16" t="s">
        <v>63</v>
      </c>
      <c r="E113" s="4"/>
      <c r="F113" s="36" t="s">
        <v>64</v>
      </c>
      <c r="G113" s="32" t="s">
        <v>65</v>
      </c>
      <c r="H113" s="37" t="s">
        <v>66</v>
      </c>
      <c r="I113" s="40" t="s">
        <v>67</v>
      </c>
      <c r="J113" s="41" t="s">
        <v>68</v>
      </c>
      <c r="K113" s="40" t="s">
        <v>67</v>
      </c>
      <c r="L113" s="41" t="s">
        <v>68</v>
      </c>
      <c r="M113" s="40" t="s">
        <v>67</v>
      </c>
      <c r="N113" s="41" t="s">
        <v>68</v>
      </c>
      <c r="O113" s="40" t="s">
        <v>67</v>
      </c>
      <c r="P113" s="41" t="s">
        <v>68</v>
      </c>
      <c r="Q113" s="40" t="s">
        <v>67</v>
      </c>
      <c r="R113" s="41" t="s">
        <v>68</v>
      </c>
      <c r="S113" s="40" t="s">
        <v>67</v>
      </c>
      <c r="T113" s="41" t="s">
        <v>68</v>
      </c>
      <c r="U113" s="40" t="s">
        <v>67</v>
      </c>
      <c r="V113" s="33"/>
      <c r="W113" s="34" t="s">
        <v>68</v>
      </c>
      <c r="X113" s="41"/>
      <c r="Y113" s="40" t="s">
        <v>67</v>
      </c>
      <c r="Z113" s="41" t="s">
        <v>68</v>
      </c>
      <c r="AA113" s="40" t="s">
        <v>67</v>
      </c>
      <c r="AB113" s="41" t="s">
        <v>68</v>
      </c>
      <c r="AC113" s="10"/>
      <c r="AD113" s="10"/>
      <c r="AE113" s="10"/>
      <c r="AF113" s="10"/>
      <c r="AG113" s="10"/>
    </row>
    <row r="114" spans="1:33" s="3" customFormat="1" ht="18" customHeight="1" thickBot="1">
      <c r="A114" s="8"/>
      <c r="B114" s="173">
        <v>7</v>
      </c>
      <c r="C114" s="14" t="s">
        <v>69</v>
      </c>
      <c r="D114" s="110">
        <v>9</v>
      </c>
      <c r="E114" s="4"/>
      <c r="F114" s="56" t="s">
        <v>70</v>
      </c>
      <c r="G114" s="51" t="s">
        <v>93</v>
      </c>
      <c r="H114" s="39">
        <v>0.9</v>
      </c>
      <c r="I114" s="38">
        <v>12</v>
      </c>
      <c r="J114" s="39">
        <v>15</v>
      </c>
      <c r="K114" s="137">
        <v>0.32</v>
      </c>
      <c r="L114" s="121">
        <v>0.5</v>
      </c>
      <c r="M114" s="38">
        <v>17</v>
      </c>
      <c r="N114" s="39">
        <v>26</v>
      </c>
      <c r="O114" s="38">
        <v>46</v>
      </c>
      <c r="P114" s="39">
        <v>61</v>
      </c>
      <c r="Q114" s="38">
        <v>7.2</v>
      </c>
      <c r="R114" s="39">
        <v>7.31</v>
      </c>
      <c r="S114" s="38">
        <v>44</v>
      </c>
      <c r="T114" s="39">
        <v>67</v>
      </c>
      <c r="U114" s="42">
        <v>77</v>
      </c>
      <c r="V114" s="53">
        <f>U114*0.133322368</f>
        <v>10.265822335999999</v>
      </c>
      <c r="W114" s="53">
        <v>94</v>
      </c>
      <c r="X114" s="43">
        <f>W114*0.133322368</f>
        <v>12.532302591999999</v>
      </c>
      <c r="Y114" s="42">
        <v>206</v>
      </c>
      <c r="Z114" s="43">
        <v>295</v>
      </c>
      <c r="AA114" s="54">
        <f>100*(V114^3+2.667*V114)/(V114^3+2.667*V114+55.47)</f>
        <v>95.237540350888125</v>
      </c>
      <c r="AB114" s="55">
        <f>100*(X114^3+2.667*X114)/(X114^3+2.667*X114+55.47)</f>
        <v>97.303616113192007</v>
      </c>
      <c r="AC114" s="10"/>
      <c r="AD114" s="10"/>
      <c r="AE114" s="10"/>
      <c r="AF114" s="10"/>
      <c r="AG114" s="10"/>
    </row>
    <row r="115" spans="1:33" s="3" customFormat="1" ht="18" customHeight="1">
      <c r="A115" s="8"/>
      <c r="B115" s="163"/>
      <c r="C115" s="14" t="s">
        <v>72</v>
      </c>
      <c r="D115" s="92">
        <f>D114*$D$7</f>
        <v>677.69999999999993</v>
      </c>
      <c r="E115" s="6"/>
      <c r="F115" s="25"/>
      <c r="G115" s="25"/>
      <c r="H115" s="35" t="s">
        <v>73</v>
      </c>
      <c r="I115" s="195">
        <v>15</v>
      </c>
      <c r="J115" s="195"/>
      <c r="K115" s="204">
        <v>0.43</v>
      </c>
      <c r="L115" s="204"/>
      <c r="M115" s="195">
        <v>26</v>
      </c>
      <c r="N115" s="195"/>
      <c r="O115" s="195">
        <v>61</v>
      </c>
      <c r="P115" s="195"/>
      <c r="Q115" s="195">
        <v>7.31</v>
      </c>
      <c r="R115" s="195"/>
      <c r="S115" s="195">
        <v>51</v>
      </c>
      <c r="T115" s="195"/>
      <c r="U115" s="192">
        <v>84</v>
      </c>
      <c r="V115" s="193"/>
      <c r="W115" s="193"/>
      <c r="X115" s="194"/>
      <c r="Y115" s="195">
        <v>208</v>
      </c>
      <c r="Z115" s="195"/>
      <c r="AA115" s="195">
        <v>95.9</v>
      </c>
      <c r="AB115" s="195"/>
      <c r="AC115" s="10"/>
      <c r="AD115" s="10"/>
      <c r="AE115" s="10"/>
      <c r="AF115" s="10"/>
      <c r="AG115" s="10"/>
    </row>
    <row r="116" spans="1:33" s="3" customFormat="1" ht="18" customHeight="1">
      <c r="A116" s="8"/>
      <c r="B116" s="161"/>
      <c r="C116" s="12" t="s">
        <v>74</v>
      </c>
      <c r="D116" s="13">
        <v>8</v>
      </c>
      <c r="E116" s="4"/>
      <c r="F116" s="25"/>
      <c r="G116" s="25"/>
      <c r="H116" s="35" t="s">
        <v>75</v>
      </c>
      <c r="I116" s="188" t="str">
        <f>IF(AND(I115&gt;=I114,I115&lt;=J114),"Pass","Fail")</f>
        <v>Pass</v>
      </c>
      <c r="J116" s="188"/>
      <c r="K116" s="201" t="str">
        <f>IF(AND(K115&gt;=K114,K115&lt;=L114),"Pass","Fail")</f>
        <v>Pass</v>
      </c>
      <c r="L116" s="201"/>
      <c r="M116" s="188" t="str">
        <f>IF(AND(M115&gt;=M114,M115&lt;=N114),"Pass","Fail")</f>
        <v>Pass</v>
      </c>
      <c r="N116" s="188"/>
      <c r="O116" s="188" t="str">
        <f>IF(AND(O115&gt;=O114,O115&lt;=P114),"Pass","Fail")</f>
        <v>Pass</v>
      </c>
      <c r="P116" s="188"/>
      <c r="Q116" s="188" t="str">
        <f>IF(AND(Q115&gt;=Q114,Q115&lt;=R114),"Pass","Fail")</f>
        <v>Pass</v>
      </c>
      <c r="R116" s="188"/>
      <c r="S116" s="188" t="str">
        <f>IF(AND(S115&gt;=S114,S115&lt;=T114),"Pass","Fail")</f>
        <v>Pass</v>
      </c>
      <c r="T116" s="188"/>
      <c r="U116" s="188" t="str">
        <f>IF(AND(U115&gt;=U114,U115&lt;=W114),"Pass","Fail")</f>
        <v>Pass</v>
      </c>
      <c r="V116" s="188"/>
      <c r="W116" s="188"/>
      <c r="X116" s="188"/>
      <c r="Y116" s="188" t="str">
        <f>IF(AND(Y115&gt;=Y114,Y115&lt;=Z114),"Pass","Fail")</f>
        <v>Pass</v>
      </c>
      <c r="Z116" s="188"/>
      <c r="AA116" s="188" t="str">
        <f>IF(AND(AA115&gt;=AA114,AA115&lt;=AB114),"Pass","Fail")</f>
        <v>Pass</v>
      </c>
      <c r="AB116" s="188"/>
      <c r="AC116" s="10"/>
      <c r="AD116" s="10"/>
      <c r="AE116" s="10"/>
      <c r="AF116" s="10"/>
      <c r="AG116" s="10"/>
    </row>
    <row r="117" spans="1:33" s="3" customFormat="1" ht="18" customHeight="1">
      <c r="A117" s="8"/>
      <c r="B117" s="161">
        <v>35</v>
      </c>
      <c r="C117" s="14" t="s">
        <v>76</v>
      </c>
      <c r="D117" s="93">
        <f>ROUND(AVERAGE(U114,W114)/(77/35),-1)</f>
        <v>40</v>
      </c>
      <c r="E117" s="4"/>
      <c r="F117" s="30"/>
      <c r="G117" s="30"/>
      <c r="H117" s="30"/>
      <c r="I117" s="30"/>
      <c r="J117" s="30"/>
      <c r="K117" s="122"/>
      <c r="L117" s="122"/>
      <c r="M117" s="30"/>
      <c r="N117" s="30"/>
      <c r="O117" s="30"/>
      <c r="P117" s="176" t="s">
        <v>104</v>
      </c>
      <c r="Q117" s="176">
        <v>7.14</v>
      </c>
      <c r="S117" s="176">
        <v>80</v>
      </c>
      <c r="T117" s="4"/>
      <c r="U117" s="176">
        <v>77</v>
      </c>
      <c r="V117" s="10"/>
      <c r="W117" s="10"/>
      <c r="X117" s="10"/>
      <c r="Y117" s="176">
        <v>212</v>
      </c>
      <c r="Z117" s="10"/>
      <c r="AA117" s="176">
        <v>91</v>
      </c>
      <c r="AB117" s="10"/>
      <c r="AC117" s="10"/>
      <c r="AD117" s="10"/>
      <c r="AE117" s="10"/>
      <c r="AF117" s="10"/>
      <c r="AG117" s="10"/>
    </row>
    <row r="118" spans="1:33" s="3" customFormat="1" ht="18" customHeight="1">
      <c r="A118" s="8"/>
      <c r="B118" s="164">
        <v>13</v>
      </c>
      <c r="C118" s="15" t="s">
        <v>77</v>
      </c>
      <c r="D118" s="99">
        <v>15</v>
      </c>
      <c r="E118"/>
      <c r="F118" s="30"/>
      <c r="G118" s="30"/>
      <c r="H118" s="30"/>
      <c r="I118" s="30"/>
      <c r="J118" s="30"/>
      <c r="K118" s="122"/>
      <c r="L118" s="122"/>
      <c r="M118" s="30"/>
      <c r="N118" s="30"/>
      <c r="O118" s="30"/>
      <c r="P118" s="30"/>
      <c r="Q118" s="30"/>
      <c r="R118" s="30"/>
      <c r="S118" s="113" t="s">
        <v>86</v>
      </c>
      <c r="T118" s="30"/>
      <c r="U118" s="10"/>
      <c r="V118" s="10"/>
      <c r="AA118" s="10" t="s">
        <v>86</v>
      </c>
      <c r="AB118" s="10"/>
      <c r="AC118" s="10"/>
      <c r="AD118" s="10"/>
      <c r="AE118" s="10"/>
      <c r="AF118" s="10"/>
      <c r="AG118" s="10"/>
    </row>
    <row r="119" spans="1:33" s="3" customFormat="1" ht="18" customHeight="1">
      <c r="A119" s="8"/>
      <c r="B119" s="164"/>
      <c r="C119" s="20" t="s">
        <v>54</v>
      </c>
      <c r="D119" s="21">
        <v>0.43</v>
      </c>
      <c r="E119"/>
      <c r="F119" s="58"/>
      <c r="G119" s="30"/>
      <c r="H119" s="30"/>
      <c r="I119" s="58" t="s">
        <v>80</v>
      </c>
      <c r="J119" s="30"/>
      <c r="K119" s="122"/>
      <c r="L119" s="122"/>
      <c r="M119" s="30"/>
      <c r="N119" s="30"/>
      <c r="O119" s="30"/>
      <c r="P119" s="30"/>
      <c r="Q119" s="30"/>
      <c r="R119" s="107" t="s">
        <v>57</v>
      </c>
      <c r="S119" s="111" t="s">
        <v>89</v>
      </c>
      <c r="T119" s="107" t="s">
        <v>94</v>
      </c>
      <c r="U119" s="10"/>
      <c r="V119" s="10"/>
      <c r="W119" s="107" t="s">
        <v>95</v>
      </c>
      <c r="X119" s="111" t="s">
        <v>89</v>
      </c>
      <c r="Y119" s="154" t="s">
        <v>96</v>
      </c>
      <c r="Z119" s="154" t="s">
        <v>97</v>
      </c>
      <c r="AA119" s="154" t="s">
        <v>98</v>
      </c>
      <c r="AB119" s="10"/>
      <c r="AC119" s="10"/>
      <c r="AD119" s="10"/>
      <c r="AE119" s="10"/>
      <c r="AF119" s="10"/>
      <c r="AG119" s="10"/>
    </row>
    <row r="120" spans="1:33" s="3" customFormat="1" ht="19.5" customHeight="1">
      <c r="A120" s="8"/>
      <c r="B120" s="164">
        <v>6.6</v>
      </c>
      <c r="C120" s="59" t="s">
        <v>79</v>
      </c>
      <c r="D120" s="100">
        <f>D115*D118/1000</f>
        <v>10.165499999999998</v>
      </c>
      <c r="E120" s="183" t="s">
        <v>102</v>
      </c>
      <c r="F120" s="183"/>
      <c r="G120" s="116"/>
      <c r="H120" s="116"/>
      <c r="I120" s="185" t="s">
        <v>106</v>
      </c>
      <c r="J120" s="185"/>
      <c r="K120" s="185"/>
      <c r="L120" s="185"/>
      <c r="M120" s="185"/>
      <c r="N120" s="185"/>
      <c r="O120" s="185"/>
      <c r="P120" s="158"/>
      <c r="Q120" s="179"/>
      <c r="R120" s="108">
        <f>6.1+LOG10(T120/(0.03*S120))</f>
        <v>7.2726307269461747</v>
      </c>
      <c r="S120" s="112">
        <v>56</v>
      </c>
      <c r="T120" s="109">
        <v>25</v>
      </c>
      <c r="U120" s="116"/>
      <c r="V120" s="116"/>
      <c r="W120" s="156">
        <f>(Z120*Y120)/AA120</f>
        <v>9.513513513513514</v>
      </c>
      <c r="X120" s="112">
        <v>55</v>
      </c>
      <c r="Y120" s="155">
        <v>6.6</v>
      </c>
      <c r="Z120" s="157">
        <v>80</v>
      </c>
      <c r="AA120" s="157">
        <f>AVERAGE(44,67)</f>
        <v>55.5</v>
      </c>
      <c r="AB120" s="116"/>
      <c r="AC120" s="10"/>
      <c r="AD120" s="10"/>
      <c r="AE120" s="10"/>
      <c r="AF120" s="10"/>
      <c r="AG120" s="10"/>
    </row>
    <row r="121" spans="1:33" s="3" customFormat="1" ht="18" customHeight="1">
      <c r="A121" s="8"/>
      <c r="B121" s="164"/>
      <c r="C121" s="114"/>
      <c r="D121" s="115"/>
      <c r="E121" s="67"/>
      <c r="F121" s="30"/>
      <c r="G121" s="30"/>
      <c r="H121" s="30"/>
      <c r="I121" s="185" t="s">
        <v>103</v>
      </c>
      <c r="J121" s="185"/>
      <c r="K121" s="185"/>
      <c r="L121" s="185"/>
      <c r="M121" s="185"/>
      <c r="N121" s="185"/>
      <c r="O121" s="185"/>
      <c r="P121" s="185"/>
      <c r="Q121" s="185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"/>
      <c r="AD121" s="10"/>
      <c r="AE121" s="10"/>
      <c r="AF121" s="10"/>
      <c r="AG121" s="10"/>
    </row>
    <row r="122" spans="1:33" s="3" customFormat="1" ht="18" customHeight="1">
      <c r="A122" s="8"/>
      <c r="B122" s="164"/>
      <c r="C122" s="114"/>
      <c r="D122" s="115"/>
      <c r="E122" s="67"/>
      <c r="F122" s="30"/>
      <c r="G122" s="30"/>
      <c r="H122" s="30"/>
      <c r="I122" s="138" t="s">
        <v>108</v>
      </c>
      <c r="J122" s="159"/>
      <c r="K122" s="159"/>
      <c r="L122" s="159"/>
      <c r="M122" s="159"/>
      <c r="N122" s="159"/>
      <c r="O122" s="159"/>
      <c r="P122" s="159"/>
      <c r="Q122" s="159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"/>
      <c r="AD122" s="10"/>
      <c r="AE122" s="10"/>
      <c r="AF122" s="10"/>
      <c r="AG122" s="10"/>
    </row>
    <row r="123" spans="1:33" s="3" customFormat="1" ht="18" customHeight="1">
      <c r="A123" s="8"/>
      <c r="B123" s="169"/>
      <c r="C123" s="65"/>
      <c r="D123" s="66"/>
      <c r="E123" s="67"/>
      <c r="F123" s="30"/>
      <c r="G123" s="30"/>
      <c r="H123" s="30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0"/>
      <c r="AD123" s="10"/>
      <c r="AE123" s="10"/>
      <c r="AF123" s="10"/>
      <c r="AG123" s="10"/>
    </row>
    <row r="124" spans="1:33" s="80" customFormat="1" ht="15.75" customHeight="1">
      <c r="A124" s="75"/>
      <c r="B124" s="170"/>
      <c r="C124" s="81"/>
      <c r="D124" s="88"/>
      <c r="E124" s="76"/>
      <c r="F124" s="77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9"/>
      <c r="AD124" s="79"/>
      <c r="AE124" s="79"/>
      <c r="AF124" s="79"/>
      <c r="AG124" s="79"/>
    </row>
    <row r="125" spans="1:33" s="9" customFormat="1" ht="15.75" customHeight="1">
      <c r="A125" s="8"/>
      <c r="B125" s="171"/>
      <c r="C125" s="131"/>
      <c r="D125" s="132"/>
      <c r="E125" s="133"/>
      <c r="F125" s="134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29"/>
      <c r="AD125" s="129"/>
      <c r="AE125" s="129"/>
      <c r="AF125" s="129"/>
      <c r="AG125" s="129"/>
    </row>
    <row r="126" spans="1:33" s="3" customFormat="1" ht="18" customHeight="1">
      <c r="A126" s="8"/>
      <c r="B126" s="162" t="s">
        <v>28</v>
      </c>
      <c r="G126" s="150"/>
      <c r="H126" s="150"/>
      <c r="I126" s="150"/>
      <c r="J126" s="150"/>
      <c r="K126" s="127"/>
      <c r="L126" s="127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211"/>
      <c r="AD126" s="10"/>
      <c r="AE126" s="10"/>
      <c r="AF126" s="10"/>
      <c r="AG126" s="10"/>
    </row>
    <row r="127" spans="1:33" s="3" customFormat="1" ht="17.25" customHeight="1">
      <c r="A127" s="8"/>
      <c r="B127" s="164"/>
      <c r="C127" s="180" t="s">
        <v>29</v>
      </c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211" t="s">
        <v>110</v>
      </c>
      <c r="AD127" s="10"/>
      <c r="AE127" s="10"/>
      <c r="AF127" s="10"/>
      <c r="AG127" s="10"/>
    </row>
    <row r="128" spans="1:33" s="3" customFormat="1" ht="18" customHeight="1">
      <c r="A128" s="8"/>
      <c r="B128" s="164"/>
      <c r="C128" s="181" t="s">
        <v>30</v>
      </c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211" t="s">
        <v>109</v>
      </c>
      <c r="AD128" s="10"/>
      <c r="AE128" s="10"/>
      <c r="AF128" s="10"/>
      <c r="AG128" s="10"/>
    </row>
    <row r="129" spans="1:33" s="3" customFormat="1" ht="18" customHeight="1">
      <c r="A129" s="8"/>
      <c r="B129" s="164"/>
      <c r="C129" s="182" t="s">
        <v>31</v>
      </c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211" t="s">
        <v>111</v>
      </c>
      <c r="AD129" s="10"/>
      <c r="AE129" s="10"/>
      <c r="AF129" s="10"/>
      <c r="AG129" s="10"/>
    </row>
    <row r="130" spans="1:33" s="3" customFormat="1" ht="18" customHeight="1">
      <c r="A130" s="8"/>
      <c r="B130" s="164"/>
      <c r="C130" s="182" t="s">
        <v>32</v>
      </c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30"/>
      <c r="U130" s="10"/>
      <c r="V130" s="10"/>
      <c r="W130" s="10"/>
      <c r="X130" s="10"/>
      <c r="Y130" s="10"/>
      <c r="Z130" s="10"/>
      <c r="AA130" s="10"/>
      <c r="AB130" s="10"/>
      <c r="AC130" s="211" t="s">
        <v>112</v>
      </c>
      <c r="AD130" s="10"/>
      <c r="AE130" s="10"/>
      <c r="AF130" s="10"/>
      <c r="AG130" s="10"/>
    </row>
    <row r="131" spans="1:33" s="3" customFormat="1" ht="18" customHeight="1">
      <c r="A131" s="8"/>
      <c r="B131" s="164"/>
      <c r="C131" s="181" t="s">
        <v>33</v>
      </c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30"/>
      <c r="U131" s="10"/>
      <c r="V131" s="10"/>
      <c r="W131" s="10"/>
      <c r="X131" s="10"/>
      <c r="Y131" s="10"/>
      <c r="Z131" s="10"/>
      <c r="AA131" s="10"/>
      <c r="AB131" s="10"/>
      <c r="AC131" s="211" t="s">
        <v>113</v>
      </c>
      <c r="AD131" s="10"/>
      <c r="AE131" s="10"/>
      <c r="AF131" s="10"/>
      <c r="AG131" s="10"/>
    </row>
    <row r="132" spans="1:33" s="3" customFormat="1" ht="18" customHeight="1">
      <c r="A132" s="8"/>
      <c r="B132" s="164"/>
      <c r="C132" s="139" t="s">
        <v>34</v>
      </c>
      <c r="D132" s="19"/>
      <c r="E132"/>
      <c r="F132" s="30"/>
      <c r="G132" s="30"/>
      <c r="H132" s="30"/>
      <c r="I132" s="30"/>
      <c r="J132" s="30"/>
      <c r="K132" s="122"/>
      <c r="L132" s="122"/>
      <c r="M132" s="30"/>
      <c r="N132" s="30"/>
      <c r="O132" s="30"/>
      <c r="P132" s="30"/>
      <c r="Q132" s="30"/>
      <c r="R132" s="30"/>
      <c r="S132" s="30"/>
      <c r="T132" s="30"/>
      <c r="U132" s="10"/>
      <c r="V132" s="10"/>
      <c r="W132" s="10"/>
      <c r="X132" s="10"/>
      <c r="Y132" s="10"/>
      <c r="Z132" s="10"/>
      <c r="AA132" s="10"/>
      <c r="AB132" s="10"/>
      <c r="AC132" s="211" t="s">
        <v>114</v>
      </c>
      <c r="AD132" s="10"/>
      <c r="AE132" s="10"/>
      <c r="AF132" s="10"/>
      <c r="AG132" s="10"/>
    </row>
    <row r="133" spans="1:33" s="3" customFormat="1" ht="18" customHeight="1">
      <c r="A133" s="8"/>
      <c r="B133" s="164"/>
      <c r="C133" s="20"/>
      <c r="D133" s="19"/>
      <c r="E133"/>
      <c r="F133" s="30"/>
      <c r="G133" s="30"/>
      <c r="H133" s="30"/>
      <c r="I133" s="30"/>
      <c r="J133" s="30"/>
      <c r="K133" s="122"/>
      <c r="L133" s="122"/>
      <c r="M133" s="30"/>
      <c r="N133" s="30"/>
      <c r="O133" s="30"/>
      <c r="P133" s="30"/>
      <c r="Q133" s="30"/>
      <c r="R133" s="30"/>
      <c r="S133" s="30"/>
      <c r="T133" s="3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s="3" customFormat="1" ht="18" customHeight="1">
      <c r="A134" s="8"/>
      <c r="B134" s="164"/>
      <c r="C134" s="20"/>
      <c r="D134" s="19"/>
      <c r="E134"/>
      <c r="F134" s="30"/>
      <c r="G134" s="30"/>
      <c r="H134" s="30"/>
      <c r="I134" s="30"/>
      <c r="J134" s="30"/>
      <c r="K134" s="122"/>
      <c r="L134" s="122"/>
      <c r="M134" s="30"/>
      <c r="N134" s="30"/>
      <c r="O134" s="30"/>
      <c r="P134" s="30"/>
      <c r="Q134" s="30"/>
      <c r="R134" s="30"/>
      <c r="S134" s="30"/>
      <c r="T134" s="3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s="3" customFormat="1" ht="18" customHeight="1">
      <c r="A135" s="8"/>
      <c r="B135" s="164"/>
      <c r="C135" s="20"/>
      <c r="D135" s="19"/>
      <c r="E135"/>
      <c r="F135" s="30"/>
      <c r="G135" s="30"/>
      <c r="H135" s="30"/>
      <c r="I135" s="30"/>
      <c r="J135" s="30"/>
      <c r="K135" s="122"/>
      <c r="L135" s="122"/>
      <c r="M135" s="30"/>
      <c r="N135" s="30"/>
      <c r="O135" s="30"/>
      <c r="P135" s="30"/>
      <c r="Q135" s="30"/>
      <c r="R135" s="30"/>
      <c r="S135" s="30"/>
      <c r="T135" s="3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s="3" customFormat="1" ht="18" customHeight="1">
      <c r="A136" s="8"/>
      <c r="B136" s="164"/>
      <c r="C136" s="20"/>
      <c r="D136" s="19"/>
      <c r="E136"/>
      <c r="F136" s="30"/>
      <c r="G136" s="30"/>
      <c r="H136" s="30"/>
      <c r="I136" s="30"/>
      <c r="J136" s="30"/>
      <c r="K136" s="122"/>
      <c r="L136" s="122"/>
      <c r="M136" s="30"/>
      <c r="N136" s="30"/>
      <c r="O136" s="30"/>
      <c r="P136" s="30"/>
      <c r="Q136" s="30"/>
      <c r="R136" s="30"/>
      <c r="S136" s="30"/>
      <c r="T136" s="3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s="3" customFormat="1" ht="18" customHeight="1">
      <c r="A137" s="8"/>
      <c r="B137" s="164"/>
      <c r="C137" s="20"/>
      <c r="D137" s="19"/>
      <c r="E137"/>
      <c r="F137" s="30"/>
      <c r="G137" s="30"/>
      <c r="H137" s="30"/>
      <c r="I137" s="30"/>
      <c r="J137" s="30"/>
      <c r="K137" s="122"/>
      <c r="L137" s="122"/>
      <c r="M137" s="30"/>
      <c r="N137" s="30"/>
      <c r="O137" s="30"/>
      <c r="P137" s="30"/>
      <c r="Q137" s="30"/>
      <c r="R137" s="30"/>
      <c r="S137" s="30"/>
      <c r="T137" s="3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s="3" customFormat="1" ht="18" customHeight="1">
      <c r="A138" s="8"/>
      <c r="B138" s="164"/>
      <c r="C138" s="20"/>
      <c r="D138" s="19"/>
      <c r="E138"/>
      <c r="F138" s="30"/>
      <c r="G138" s="30"/>
      <c r="H138" s="30"/>
      <c r="I138" s="30"/>
      <c r="J138" s="30"/>
      <c r="K138" s="122"/>
      <c r="L138" s="122"/>
      <c r="M138" s="30"/>
      <c r="N138" s="30"/>
      <c r="O138" s="30"/>
      <c r="P138" s="30"/>
      <c r="Q138" s="30"/>
      <c r="R138" s="30"/>
      <c r="S138" s="30"/>
      <c r="T138" s="3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s="3" customFormat="1" ht="18" customHeight="1">
      <c r="A139" s="8"/>
      <c r="B139" s="164"/>
      <c r="C139" s="20"/>
      <c r="D139" s="19"/>
      <c r="E139"/>
      <c r="F139" s="30"/>
      <c r="G139" s="30"/>
      <c r="H139" s="30"/>
      <c r="I139" s="30"/>
      <c r="J139" s="30"/>
      <c r="K139" s="122"/>
      <c r="L139" s="122"/>
      <c r="M139" s="30"/>
      <c r="N139" s="30"/>
      <c r="O139" s="30"/>
      <c r="P139" s="30"/>
      <c r="Q139" s="30"/>
      <c r="R139" s="30"/>
      <c r="S139" s="30"/>
      <c r="T139" s="3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s="3" customFormat="1" ht="18" customHeight="1">
      <c r="A140" s="8"/>
      <c r="B140" s="164"/>
      <c r="C140" s="20"/>
      <c r="D140" s="19"/>
      <c r="E140"/>
      <c r="F140" s="30"/>
      <c r="G140" s="30"/>
      <c r="H140" s="30"/>
      <c r="I140" s="30"/>
      <c r="J140" s="30"/>
      <c r="K140" s="122"/>
      <c r="L140" s="122"/>
      <c r="M140" s="30"/>
      <c r="N140" s="30"/>
      <c r="O140" s="30"/>
      <c r="P140" s="30"/>
      <c r="Q140" s="30"/>
      <c r="R140" s="30"/>
      <c r="S140" s="30"/>
      <c r="T140" s="3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s="3" customFormat="1" ht="18" customHeight="1">
      <c r="A141" s="8"/>
      <c r="B141" s="164"/>
      <c r="C141" s="20"/>
      <c r="D141" s="19"/>
      <c r="E141"/>
      <c r="F141" s="30"/>
      <c r="G141" s="30"/>
      <c r="H141" s="30"/>
      <c r="I141" s="30"/>
      <c r="J141" s="30"/>
      <c r="K141" s="122"/>
      <c r="L141" s="122"/>
      <c r="M141" s="30"/>
      <c r="N141" s="30"/>
      <c r="O141" s="30"/>
      <c r="P141" s="30"/>
      <c r="Q141" s="30"/>
      <c r="R141" s="30"/>
      <c r="S141" s="30"/>
      <c r="T141" s="3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s="3" customFormat="1" ht="18" customHeight="1">
      <c r="A142" s="8"/>
      <c r="B142" s="164"/>
      <c r="C142" s="20"/>
      <c r="D142" s="19"/>
      <c r="E142"/>
      <c r="F142" s="30"/>
      <c r="G142" s="25"/>
      <c r="H142" s="25"/>
      <c r="I142" s="25"/>
      <c r="J142" s="25"/>
      <c r="K142" s="118"/>
      <c r="L142" s="118"/>
      <c r="M142" s="25"/>
      <c r="N142" s="25"/>
      <c r="O142" s="25"/>
      <c r="P142" s="25"/>
      <c r="Q142" s="25"/>
      <c r="R142" s="25"/>
      <c r="S142" s="25"/>
      <c r="T142" s="25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s="3" customFormat="1" ht="18" customHeight="1">
      <c r="A143" s="8"/>
      <c r="B143" s="161"/>
      <c r="C143" s="15"/>
      <c r="D143" s="13"/>
      <c r="E143" s="4"/>
      <c r="F143" s="25"/>
      <c r="G143"/>
      <c r="H143"/>
      <c r="I143"/>
      <c r="J143"/>
      <c r="K143" s="128"/>
      <c r="L143" s="128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 s="10"/>
      <c r="AD143" s="10"/>
      <c r="AE143" s="10"/>
      <c r="AF143" s="10"/>
      <c r="AG143" s="10"/>
    </row>
    <row r="144" spans="1:33" customFormat="1" ht="18" customHeight="1">
      <c r="B144" s="172"/>
      <c r="K144" s="128"/>
      <c r="L144" s="128"/>
    </row>
    <row r="145" spans="2:28" customFormat="1" ht="18" customHeight="1">
      <c r="B145" s="172"/>
      <c r="K145" s="128"/>
      <c r="L145" s="128"/>
    </row>
    <row r="146" spans="2:28" customFormat="1" ht="18" customHeight="1">
      <c r="B146" s="172"/>
      <c r="K146" s="128"/>
      <c r="L146" s="128"/>
    </row>
    <row r="147" spans="2:28" customFormat="1" ht="18" customHeight="1">
      <c r="B147" s="172"/>
      <c r="K147" s="128"/>
      <c r="L147" s="128"/>
    </row>
    <row r="148" spans="2:28" customFormat="1" ht="18" customHeight="1">
      <c r="B148" s="172"/>
      <c r="K148" s="128"/>
      <c r="L148" s="128"/>
    </row>
    <row r="149" spans="2:28" customFormat="1" ht="18" customHeight="1">
      <c r="B149" s="172"/>
      <c r="K149" s="128"/>
      <c r="L149" s="128"/>
    </row>
    <row r="150" spans="2:28" customFormat="1" ht="18" customHeight="1">
      <c r="B150" s="172"/>
      <c r="K150" s="128"/>
      <c r="L150" s="128"/>
    </row>
    <row r="151" spans="2:28" customFormat="1" ht="18" customHeight="1">
      <c r="B151" s="172"/>
      <c r="C151" s="139"/>
      <c r="K151" s="128"/>
      <c r="L151" s="128"/>
    </row>
    <row r="152" spans="2:28" customFormat="1" ht="18" customHeight="1">
      <c r="B152" s="172"/>
      <c r="C152" s="139"/>
      <c r="K152" s="128"/>
      <c r="L152" s="128"/>
    </row>
    <row r="153" spans="2:28" customFormat="1" ht="18" customHeight="1">
      <c r="B153" s="172"/>
      <c r="C153" s="139"/>
      <c r="K153" s="128"/>
      <c r="L153" s="128"/>
    </row>
    <row r="154" spans="2:28" customFormat="1" ht="18" customHeight="1">
      <c r="B154" s="172"/>
      <c r="C154" s="139"/>
      <c r="K154" s="128"/>
      <c r="L154" s="128"/>
    </row>
    <row r="155" spans="2:28" customFormat="1" ht="18" customHeight="1">
      <c r="B155" s="172"/>
      <c r="C155" s="139"/>
      <c r="K155" s="128"/>
      <c r="L155" s="128"/>
    </row>
    <row r="156" spans="2:28" customFormat="1" ht="18" customHeight="1">
      <c r="B156" s="172"/>
      <c r="C156" s="14"/>
      <c r="K156" s="128"/>
      <c r="L156" s="128"/>
    </row>
    <row r="157" spans="2:28" customFormat="1" ht="18" customHeight="1">
      <c r="B157" s="172"/>
      <c r="C157" s="14"/>
      <c r="K157" s="128"/>
      <c r="L157" s="128"/>
    </row>
    <row r="158" spans="2:28" customFormat="1" ht="18" customHeight="1">
      <c r="B158" s="172"/>
      <c r="C158" s="139"/>
      <c r="G158" s="10"/>
      <c r="H158" s="10"/>
      <c r="I158" s="10"/>
      <c r="J158" s="10"/>
      <c r="K158" s="129"/>
      <c r="L158" s="129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ht="18" customHeight="1">
      <c r="C159" s="57"/>
    </row>
    <row r="160" spans="2:28" ht="18" customHeight="1">
      <c r="C160" s="57"/>
      <c r="G160" s="44"/>
      <c r="H160" s="44"/>
      <c r="I160" s="44"/>
      <c r="J160" s="44"/>
      <c r="K160" s="130"/>
      <c r="L160" s="130"/>
      <c r="M160" s="44"/>
      <c r="N160" s="44"/>
      <c r="O160" s="44"/>
      <c r="P160" s="44"/>
      <c r="Q160" s="44"/>
      <c r="R160" s="44"/>
      <c r="S160" s="44"/>
      <c r="T160" s="44"/>
    </row>
    <row r="161" spans="3:6" ht="18" customHeight="1">
      <c r="C161" s="57"/>
      <c r="E161" s="44"/>
      <c r="F161" s="44"/>
    </row>
    <row r="162" spans="3:6" ht="18" customHeight="1">
      <c r="C162" s="57"/>
    </row>
    <row r="163" spans="3:6" ht="18" customHeight="1">
      <c r="C163" s="57"/>
    </row>
    <row r="164" spans="3:6" ht="18" customHeight="1">
      <c r="C164" s="57"/>
    </row>
  </sheetData>
  <mergeCells count="291">
    <mergeCell ref="K78:L78"/>
    <mergeCell ref="S53:T53"/>
    <mergeCell ref="I95:N95"/>
    <mergeCell ref="I42:J42"/>
    <mergeCell ref="AA112:AB112"/>
    <mergeCell ref="S116:T116"/>
    <mergeCell ref="U116:X116"/>
    <mergeCell ref="Y116:Z116"/>
    <mergeCell ref="AA116:AB116"/>
    <mergeCell ref="I116:J116"/>
    <mergeCell ref="K116:L116"/>
    <mergeCell ref="M116:N116"/>
    <mergeCell ref="O116:P116"/>
    <mergeCell ref="Y115:Z115"/>
    <mergeCell ref="AA115:AB115"/>
    <mergeCell ref="S42:T42"/>
    <mergeCell ref="U42:X42"/>
    <mergeCell ref="Y42:Z42"/>
    <mergeCell ref="AA42:AB42"/>
    <mergeCell ref="K42:L42"/>
    <mergeCell ref="M42:N42"/>
    <mergeCell ref="O42:P42"/>
    <mergeCell ref="Q42:R42"/>
    <mergeCell ref="AA77:AB77"/>
    <mergeCell ref="I78:J78"/>
    <mergeCell ref="I77:J77"/>
    <mergeCell ref="K77:L77"/>
    <mergeCell ref="AA54:AB54"/>
    <mergeCell ref="I65:J65"/>
    <mergeCell ref="K65:L65"/>
    <mergeCell ref="M65:N65"/>
    <mergeCell ref="O65:P65"/>
    <mergeCell ref="Q65:R65"/>
    <mergeCell ref="S65:T65"/>
    <mergeCell ref="U65:X65"/>
    <mergeCell ref="Q62:R62"/>
    <mergeCell ref="S62:T62"/>
    <mergeCell ref="I41:J41"/>
    <mergeCell ref="S41:T41"/>
    <mergeCell ref="U41:X41"/>
    <mergeCell ref="Y41:Z41"/>
    <mergeCell ref="AA41:AB41"/>
    <mergeCell ref="K41:L41"/>
    <mergeCell ref="M41:N41"/>
    <mergeCell ref="O41:P41"/>
    <mergeCell ref="Q41:R41"/>
    <mergeCell ref="F26:H26"/>
    <mergeCell ref="I26:AB26"/>
    <mergeCell ref="I27:J27"/>
    <mergeCell ref="S27:T27"/>
    <mergeCell ref="U27:X27"/>
    <mergeCell ref="Y27:Z27"/>
    <mergeCell ref="AA27:AB27"/>
    <mergeCell ref="I30:J30"/>
    <mergeCell ref="S30:T30"/>
    <mergeCell ref="F27:H27"/>
    <mergeCell ref="K27:L27"/>
    <mergeCell ref="M27:N27"/>
    <mergeCell ref="O27:P27"/>
    <mergeCell ref="Q27:R27"/>
    <mergeCell ref="Q38:R38"/>
    <mergeCell ref="I38:J38"/>
    <mergeCell ref="S38:T38"/>
    <mergeCell ref="F37:H37"/>
    <mergeCell ref="I37:AB37"/>
    <mergeCell ref="U30:X30"/>
    <mergeCell ref="Y30:Z30"/>
    <mergeCell ref="F38:H38"/>
    <mergeCell ref="K30:L30"/>
    <mergeCell ref="M30:N30"/>
    <mergeCell ref="O30:P30"/>
    <mergeCell ref="Q30:R30"/>
    <mergeCell ref="K31:L31"/>
    <mergeCell ref="M31:N31"/>
    <mergeCell ref="O31:P31"/>
    <mergeCell ref="Q31:R31"/>
    <mergeCell ref="I36:AB36"/>
    <mergeCell ref="AA30:AB30"/>
    <mergeCell ref="I31:J31"/>
    <mergeCell ref="S31:T31"/>
    <mergeCell ref="U31:X31"/>
    <mergeCell ref="Y31:Z31"/>
    <mergeCell ref="AA31:AB31"/>
    <mergeCell ref="U38:X38"/>
    <mergeCell ref="Y38:Z38"/>
    <mergeCell ref="AA38:AB38"/>
    <mergeCell ref="K38:L38"/>
    <mergeCell ref="I18:J18"/>
    <mergeCell ref="S18:T18"/>
    <mergeCell ref="U18:X18"/>
    <mergeCell ref="Y18:Z18"/>
    <mergeCell ref="AA18:AB18"/>
    <mergeCell ref="Q18:R18"/>
    <mergeCell ref="M18:N18"/>
    <mergeCell ref="O18:P18"/>
    <mergeCell ref="K18:L18"/>
    <mergeCell ref="I19:J19"/>
    <mergeCell ref="S19:T19"/>
    <mergeCell ref="U19:X19"/>
    <mergeCell ref="Y19:Z19"/>
    <mergeCell ref="AA19:AB19"/>
    <mergeCell ref="Q19:R19"/>
    <mergeCell ref="M19:N19"/>
    <mergeCell ref="O19:P19"/>
    <mergeCell ref="K19:L19"/>
    <mergeCell ref="M38:N38"/>
    <mergeCell ref="O38:P38"/>
    <mergeCell ref="F6:AB10"/>
    <mergeCell ref="I14:AB14"/>
    <mergeCell ref="I15:J15"/>
    <mergeCell ref="Q15:R15"/>
    <mergeCell ref="M15:N15"/>
    <mergeCell ref="O15:P15"/>
    <mergeCell ref="K15:L15"/>
    <mergeCell ref="F15:H15"/>
    <mergeCell ref="F14:H14"/>
    <mergeCell ref="S15:T15"/>
    <mergeCell ref="U15:X15"/>
    <mergeCell ref="AA15:AB15"/>
    <mergeCell ref="Y15:Z15"/>
    <mergeCell ref="U115:X115"/>
    <mergeCell ref="U88:X88"/>
    <mergeCell ref="Y88:Z88"/>
    <mergeCell ref="AA91:AB91"/>
    <mergeCell ref="Q78:R78"/>
    <mergeCell ref="S78:T78"/>
    <mergeCell ref="U78:X78"/>
    <mergeCell ref="Y78:Z78"/>
    <mergeCell ref="S77:T77"/>
    <mergeCell ref="U77:X77"/>
    <mergeCell ref="S91:T91"/>
    <mergeCell ref="U91:X91"/>
    <mergeCell ref="Y91:Z91"/>
    <mergeCell ref="K91:L91"/>
    <mergeCell ref="I112:J112"/>
    <mergeCell ref="K112:L112"/>
    <mergeCell ref="M112:N112"/>
    <mergeCell ref="O112:P112"/>
    <mergeCell ref="S104:T104"/>
    <mergeCell ref="U104:X104"/>
    <mergeCell ref="O103:P103"/>
    <mergeCell ref="Q103:R103"/>
    <mergeCell ref="S103:T103"/>
    <mergeCell ref="Q116:R116"/>
    <mergeCell ref="I115:J115"/>
    <mergeCell ref="K115:L115"/>
    <mergeCell ref="M115:N115"/>
    <mergeCell ref="O115:P115"/>
    <mergeCell ref="Q115:R115"/>
    <mergeCell ref="S115:T115"/>
    <mergeCell ref="O104:P104"/>
    <mergeCell ref="Q112:R112"/>
    <mergeCell ref="S112:T112"/>
    <mergeCell ref="F50:H50"/>
    <mergeCell ref="I50:J50"/>
    <mergeCell ref="K50:L50"/>
    <mergeCell ref="M50:N50"/>
    <mergeCell ref="O50:P50"/>
    <mergeCell ref="Q50:R50"/>
    <mergeCell ref="S50:T50"/>
    <mergeCell ref="U50:X50"/>
    <mergeCell ref="Y50:Z50"/>
    <mergeCell ref="Y104:Z104"/>
    <mergeCell ref="I104:J104"/>
    <mergeCell ref="K104:L104"/>
    <mergeCell ref="M104:N104"/>
    <mergeCell ref="Q104:R104"/>
    <mergeCell ref="K92:L92"/>
    <mergeCell ref="Q88:R88"/>
    <mergeCell ref="S88:T88"/>
    <mergeCell ref="I103:J103"/>
    <mergeCell ref="K103:L103"/>
    <mergeCell ref="M103:N103"/>
    <mergeCell ref="K100:L100"/>
    <mergeCell ref="M100:N100"/>
    <mergeCell ref="O100:P100"/>
    <mergeCell ref="Q100:R100"/>
    <mergeCell ref="S100:T100"/>
    <mergeCell ref="U100:X100"/>
    <mergeCell ref="Y100:Z100"/>
    <mergeCell ref="S92:T92"/>
    <mergeCell ref="U92:X92"/>
    <mergeCell ref="Y92:Z92"/>
    <mergeCell ref="Q91:R91"/>
    <mergeCell ref="I91:J91"/>
    <mergeCell ref="I100:J100"/>
    <mergeCell ref="F62:H62"/>
    <mergeCell ref="I62:J62"/>
    <mergeCell ref="K62:L62"/>
    <mergeCell ref="M62:N62"/>
    <mergeCell ref="O62:P62"/>
    <mergeCell ref="I66:J66"/>
    <mergeCell ref="Q54:R54"/>
    <mergeCell ref="S54:T54"/>
    <mergeCell ref="U54:X54"/>
    <mergeCell ref="F49:H49"/>
    <mergeCell ref="I49:AB49"/>
    <mergeCell ref="F61:H61"/>
    <mergeCell ref="I61:AB61"/>
    <mergeCell ref="F73:H73"/>
    <mergeCell ref="I73:AB73"/>
    <mergeCell ref="AA65:AB65"/>
    <mergeCell ref="S66:T66"/>
    <mergeCell ref="U66:X66"/>
    <mergeCell ref="Y66:Z66"/>
    <mergeCell ref="AA66:AB66"/>
    <mergeCell ref="I54:J54"/>
    <mergeCell ref="K54:L54"/>
    <mergeCell ref="M54:N54"/>
    <mergeCell ref="O54:P54"/>
    <mergeCell ref="AA50:AB50"/>
    <mergeCell ref="I53:J53"/>
    <mergeCell ref="K53:L53"/>
    <mergeCell ref="M53:N53"/>
    <mergeCell ref="O53:P53"/>
    <mergeCell ref="Q53:R53"/>
    <mergeCell ref="K66:L66"/>
    <mergeCell ref="M66:N66"/>
    <mergeCell ref="O66:P66"/>
    <mergeCell ref="AA62:AB62"/>
    <mergeCell ref="U53:X53"/>
    <mergeCell ref="I70:AB70"/>
    <mergeCell ref="I82:AB82"/>
    <mergeCell ref="I84:AB84"/>
    <mergeCell ref="I83:AB83"/>
    <mergeCell ref="I59:T59"/>
    <mergeCell ref="I71:AB71"/>
    <mergeCell ref="Q66:R66"/>
    <mergeCell ref="U62:X62"/>
    <mergeCell ref="Y62:Z62"/>
    <mergeCell ref="Y65:Z65"/>
    <mergeCell ref="I74:J74"/>
    <mergeCell ref="K74:L74"/>
    <mergeCell ref="M74:N74"/>
    <mergeCell ref="O74:P74"/>
    <mergeCell ref="Q74:R74"/>
    <mergeCell ref="U74:X74"/>
    <mergeCell ref="Y74:Z74"/>
    <mergeCell ref="Y53:Z53"/>
    <mergeCell ref="AA53:AB53"/>
    <mergeCell ref="Y54:Z54"/>
    <mergeCell ref="M78:N78"/>
    <mergeCell ref="O78:P78"/>
    <mergeCell ref="I99:AB99"/>
    <mergeCell ref="AA78:AB78"/>
    <mergeCell ref="M77:N77"/>
    <mergeCell ref="O77:P77"/>
    <mergeCell ref="Q77:R77"/>
    <mergeCell ref="I92:J92"/>
    <mergeCell ref="F74:H74"/>
    <mergeCell ref="AA74:AB74"/>
    <mergeCell ref="S74:T74"/>
    <mergeCell ref="M91:N91"/>
    <mergeCell ref="O91:P91"/>
    <mergeCell ref="Y77:Z77"/>
    <mergeCell ref="M92:N92"/>
    <mergeCell ref="O92:P92"/>
    <mergeCell ref="Q92:R92"/>
    <mergeCell ref="F88:H88"/>
    <mergeCell ref="I88:J88"/>
    <mergeCell ref="K88:L88"/>
    <mergeCell ref="M88:N88"/>
    <mergeCell ref="O88:P88"/>
    <mergeCell ref="F87:H87"/>
    <mergeCell ref="I87:AB87"/>
    <mergeCell ref="AA88:AB88"/>
    <mergeCell ref="AA92:AB92"/>
    <mergeCell ref="E108:F108"/>
    <mergeCell ref="I108:O108"/>
    <mergeCell ref="I109:Q109"/>
    <mergeCell ref="I120:O120"/>
    <mergeCell ref="I121:Q121"/>
    <mergeCell ref="E96:F96"/>
    <mergeCell ref="E120:F120"/>
    <mergeCell ref="C131:S131"/>
    <mergeCell ref="C130:S130"/>
    <mergeCell ref="C129:S129"/>
    <mergeCell ref="F111:H111"/>
    <mergeCell ref="I111:AB111"/>
    <mergeCell ref="AA104:AB104"/>
    <mergeCell ref="F100:H100"/>
    <mergeCell ref="U103:X103"/>
    <mergeCell ref="Y103:Z103"/>
    <mergeCell ref="U112:X112"/>
    <mergeCell ref="Y112:Z112"/>
    <mergeCell ref="AA103:AB103"/>
    <mergeCell ref="AA100:AB100"/>
    <mergeCell ref="F112:H112"/>
    <mergeCell ref="C128:AB128"/>
    <mergeCell ref="C127:AB127"/>
    <mergeCell ref="F99:H99"/>
  </mergeCells>
  <conditionalFormatting sqref="AA19:AB19">
    <cfRule type="expression" dxfId="272" priority="301">
      <formula>ISBLANK(AA18)</formula>
    </cfRule>
    <cfRule type="cellIs" dxfId="271" priority="302" operator="equal">
      <formula>"Fail"</formula>
    </cfRule>
    <cfRule type="cellIs" dxfId="270" priority="303" operator="equal">
      <formula>"Pass"</formula>
    </cfRule>
  </conditionalFormatting>
  <conditionalFormatting sqref="O42:P42">
    <cfRule type="expression" dxfId="269" priority="382">
      <formula>ISBLANK(O41)</formula>
    </cfRule>
    <cfRule type="cellIs" dxfId="268" priority="383" operator="equal">
      <formula>"Fail"</formula>
    </cfRule>
    <cfRule type="cellIs" dxfId="267" priority="384" operator="equal">
      <formula>"Pass"</formula>
    </cfRule>
  </conditionalFormatting>
  <conditionalFormatting sqref="K42:L42">
    <cfRule type="expression" dxfId="266" priority="379">
      <formula>ISBLANK(K41)</formula>
    </cfRule>
    <cfRule type="cellIs" dxfId="265" priority="380" operator="equal">
      <formula>"Fail"</formula>
    </cfRule>
    <cfRule type="cellIs" dxfId="264" priority="381" operator="equal">
      <formula>"Pass"</formula>
    </cfRule>
  </conditionalFormatting>
  <conditionalFormatting sqref="M31:N31">
    <cfRule type="expression" dxfId="263" priority="319">
      <formula>ISBLANK(M30)</formula>
    </cfRule>
    <cfRule type="cellIs" dxfId="262" priority="320" operator="equal">
      <formula>"Fail"</formula>
    </cfRule>
    <cfRule type="cellIs" dxfId="261" priority="321" operator="equal">
      <formula>"Pass"</formula>
    </cfRule>
  </conditionalFormatting>
  <conditionalFormatting sqref="O31:P31">
    <cfRule type="expression" dxfId="260" priority="316">
      <formula>ISBLANK(O30)</formula>
    </cfRule>
    <cfRule type="cellIs" dxfId="259" priority="317" operator="equal">
      <formula>"Fail"</formula>
    </cfRule>
    <cfRule type="cellIs" dxfId="258" priority="318" operator="equal">
      <formula>"Pass"</formula>
    </cfRule>
  </conditionalFormatting>
  <conditionalFormatting sqref="K31:L31">
    <cfRule type="expression" dxfId="257" priority="313">
      <formula>ISBLANK(K30)</formula>
    </cfRule>
    <cfRule type="cellIs" dxfId="256" priority="314" operator="equal">
      <formula>"Fail"</formula>
    </cfRule>
    <cfRule type="cellIs" dxfId="255" priority="315" operator="equal">
      <formula>"Pass"</formula>
    </cfRule>
  </conditionalFormatting>
  <conditionalFormatting sqref="W19">
    <cfRule type="expression" dxfId="254" priority="295">
      <formula>ISBLANK(W18)</formula>
    </cfRule>
    <cfRule type="cellIs" dxfId="253" priority="296" operator="equal">
      <formula>"Fail"</formula>
    </cfRule>
    <cfRule type="cellIs" dxfId="252" priority="297" operator="equal">
      <formula>"Pass"</formula>
    </cfRule>
  </conditionalFormatting>
  <conditionalFormatting sqref="S42:T42">
    <cfRule type="expression" dxfId="251" priority="463">
      <formula>ISBLANK(S41)</formula>
    </cfRule>
    <cfRule type="cellIs" dxfId="250" priority="464" operator="equal">
      <formula>"Fail"</formula>
    </cfRule>
    <cfRule type="cellIs" dxfId="249" priority="465" operator="equal">
      <formula>"Pass"</formula>
    </cfRule>
  </conditionalFormatting>
  <conditionalFormatting sqref="AA42:AB42">
    <cfRule type="expression" dxfId="248" priority="454">
      <formula>ISBLANK(AA41)</formula>
    </cfRule>
    <cfRule type="cellIs" dxfId="247" priority="455" operator="equal">
      <formula>"Fail"</formula>
    </cfRule>
    <cfRule type="cellIs" dxfId="246" priority="456" operator="equal">
      <formula>"Pass"</formula>
    </cfRule>
  </conditionalFormatting>
  <conditionalFormatting sqref="Y42:Z42">
    <cfRule type="expression" dxfId="245" priority="457">
      <formula>ISBLANK(Y41)</formula>
    </cfRule>
    <cfRule type="cellIs" dxfId="244" priority="458" operator="equal">
      <formula>"Fail"</formula>
    </cfRule>
    <cfRule type="cellIs" dxfId="243" priority="459" operator="equal">
      <formula>"Pass"</formula>
    </cfRule>
  </conditionalFormatting>
  <conditionalFormatting sqref="Q31:R31">
    <cfRule type="expression" dxfId="242" priority="322">
      <formula>ISBLANK(Q30)</formula>
    </cfRule>
    <cfRule type="cellIs" dxfId="241" priority="323" operator="equal">
      <formula>"Fail"</formula>
    </cfRule>
    <cfRule type="cellIs" dxfId="240" priority="324" operator="equal">
      <formula>"Pass"</formula>
    </cfRule>
  </conditionalFormatting>
  <conditionalFormatting sqref="S31:T31">
    <cfRule type="expression" dxfId="239" priority="343">
      <formula>ISBLANK(S30)</formula>
    </cfRule>
    <cfRule type="cellIs" dxfId="238" priority="344" operator="equal">
      <formula>"Fail"</formula>
    </cfRule>
    <cfRule type="cellIs" dxfId="237" priority="345" operator="equal">
      <formula>"Pass"</formula>
    </cfRule>
  </conditionalFormatting>
  <conditionalFormatting sqref="Y31:Z31">
    <cfRule type="expression" dxfId="236" priority="337">
      <formula>ISBLANK(Y30)</formula>
    </cfRule>
    <cfRule type="cellIs" dxfId="235" priority="338" operator="equal">
      <formula>"Fail"</formula>
    </cfRule>
    <cfRule type="cellIs" dxfId="234" priority="339" operator="equal">
      <formula>"Pass"</formula>
    </cfRule>
  </conditionalFormatting>
  <conditionalFormatting sqref="I42:J42">
    <cfRule type="expression" dxfId="233" priority="391">
      <formula>ISBLANK(I41)</formula>
    </cfRule>
    <cfRule type="cellIs" dxfId="232" priority="392" operator="equal">
      <formula>"Fail"</formula>
    </cfRule>
    <cfRule type="cellIs" dxfId="231" priority="393" operator="equal">
      <formula>"Pass"</formula>
    </cfRule>
  </conditionalFormatting>
  <conditionalFormatting sqref="I19:J19">
    <cfRule type="expression" dxfId="230" priority="292">
      <formula>ISBLANK(I18)</formula>
    </cfRule>
    <cfRule type="cellIs" dxfId="229" priority="293" operator="equal">
      <formula>"Fail"</formula>
    </cfRule>
    <cfRule type="cellIs" dxfId="228" priority="294" operator="equal">
      <formula>"Pass"</formula>
    </cfRule>
  </conditionalFormatting>
  <conditionalFormatting sqref="Q19:R19">
    <cfRule type="expression" dxfId="227" priority="289">
      <formula>ISBLANK(Q18)</formula>
    </cfRule>
    <cfRule type="cellIs" dxfId="226" priority="290" operator="equal">
      <formula>"Fail"</formula>
    </cfRule>
    <cfRule type="cellIs" dxfId="225" priority="291" operator="equal">
      <formula>"Pass"</formula>
    </cfRule>
  </conditionalFormatting>
  <conditionalFormatting sqref="M19:N19">
    <cfRule type="expression" dxfId="224" priority="286">
      <formula>ISBLANK(M18)</formula>
    </cfRule>
    <cfRule type="cellIs" dxfId="223" priority="287" operator="equal">
      <formula>"Fail"</formula>
    </cfRule>
    <cfRule type="cellIs" dxfId="222" priority="288" operator="equal">
      <formula>"Pass"</formula>
    </cfRule>
  </conditionalFormatting>
  <conditionalFormatting sqref="U19:V19 X19">
    <cfRule type="expression" dxfId="221" priority="307">
      <formula>ISBLANK(U18)</formula>
    </cfRule>
    <cfRule type="cellIs" dxfId="220" priority="308" operator="equal">
      <formula>"Fail"</formula>
    </cfRule>
    <cfRule type="cellIs" dxfId="219" priority="309" operator="equal">
      <formula>"Pass"</formula>
    </cfRule>
  </conditionalFormatting>
  <conditionalFormatting sqref="Y19:Z19">
    <cfRule type="expression" dxfId="218" priority="304">
      <formula>ISBLANK(Y18)</formula>
    </cfRule>
    <cfRule type="cellIs" dxfId="217" priority="305" operator="equal">
      <formula>"Fail"</formula>
    </cfRule>
    <cfRule type="cellIs" dxfId="216" priority="306" operator="equal">
      <formula>"Pass"</formula>
    </cfRule>
  </conditionalFormatting>
  <conditionalFormatting sqref="AA31:AB31">
    <cfRule type="expression" dxfId="215" priority="334">
      <formula>ISBLANK(AA30)</formula>
    </cfRule>
    <cfRule type="cellIs" dxfId="214" priority="335" operator="equal">
      <formula>"Fail"</formula>
    </cfRule>
    <cfRule type="cellIs" dxfId="213" priority="336" operator="equal">
      <formula>"Pass"</formula>
    </cfRule>
  </conditionalFormatting>
  <conditionalFormatting sqref="Q42:R42">
    <cfRule type="expression" dxfId="212" priority="388">
      <formula>ISBLANK(Q41)</formula>
    </cfRule>
    <cfRule type="cellIs" dxfId="211" priority="389" operator="equal">
      <formula>"Fail"</formula>
    </cfRule>
    <cfRule type="cellIs" dxfId="210" priority="390" operator="equal">
      <formula>"Pass"</formula>
    </cfRule>
  </conditionalFormatting>
  <conditionalFormatting sqref="M42:N42">
    <cfRule type="expression" dxfId="209" priority="385">
      <formula>ISBLANK(M41)</formula>
    </cfRule>
    <cfRule type="cellIs" dxfId="208" priority="386" operator="equal">
      <formula>"Fail"</formula>
    </cfRule>
    <cfRule type="cellIs" dxfId="207" priority="387" operator="equal">
      <formula>"Pass"</formula>
    </cfRule>
  </conditionalFormatting>
  <conditionalFormatting sqref="I31:J31">
    <cfRule type="expression" dxfId="206" priority="325">
      <formula>ISBLANK(I30)</formula>
    </cfRule>
    <cfRule type="cellIs" dxfId="205" priority="326" operator="equal">
      <formula>"Fail"</formula>
    </cfRule>
    <cfRule type="cellIs" dxfId="204" priority="327" operator="equal">
      <formula>"Pass"</formula>
    </cfRule>
  </conditionalFormatting>
  <conditionalFormatting sqref="S19:T19">
    <cfRule type="expression" dxfId="203" priority="310">
      <formula>ISBLANK(S18)</formula>
    </cfRule>
    <cfRule type="cellIs" dxfId="202" priority="311" operator="equal">
      <formula>"Fail"</formula>
    </cfRule>
    <cfRule type="cellIs" dxfId="201" priority="312" operator="equal">
      <formula>"Pass"</formula>
    </cfRule>
  </conditionalFormatting>
  <conditionalFormatting sqref="O19:P19">
    <cfRule type="expression" dxfId="200" priority="283">
      <formula>ISBLANK(O18)</formula>
    </cfRule>
    <cfRule type="cellIs" dxfId="199" priority="284" operator="equal">
      <formula>"Fail"</formula>
    </cfRule>
    <cfRule type="cellIs" dxfId="198" priority="285" operator="equal">
      <formula>"Pass"</formula>
    </cfRule>
  </conditionalFormatting>
  <conditionalFormatting sqref="K19:L19">
    <cfRule type="expression" dxfId="197" priority="280">
      <formula>ISBLANK(K18)</formula>
    </cfRule>
    <cfRule type="cellIs" dxfId="196" priority="281" operator="equal">
      <formula>"Fail"</formula>
    </cfRule>
    <cfRule type="cellIs" dxfId="195" priority="282" operator="equal">
      <formula>"Pass"</formula>
    </cfRule>
  </conditionalFormatting>
  <conditionalFormatting sqref="U42:V42 X42">
    <cfRule type="expression" dxfId="194" priority="226">
      <formula>ISBLANK(U41)</formula>
    </cfRule>
    <cfRule type="cellIs" dxfId="193" priority="227" operator="equal">
      <formula>"Fail"</formula>
    </cfRule>
    <cfRule type="cellIs" dxfId="192" priority="228" operator="equal">
      <formula>"Pass"</formula>
    </cfRule>
  </conditionalFormatting>
  <conditionalFormatting sqref="W42">
    <cfRule type="expression" dxfId="191" priority="223">
      <formula>ISBLANK(W41)</formula>
    </cfRule>
    <cfRule type="cellIs" dxfId="190" priority="224" operator="equal">
      <formula>"Fail"</formula>
    </cfRule>
    <cfRule type="cellIs" dxfId="189" priority="225" operator="equal">
      <formula>"Pass"</formula>
    </cfRule>
  </conditionalFormatting>
  <conditionalFormatting sqref="U31:V31 X31">
    <cfRule type="expression" dxfId="188" priority="232">
      <formula>ISBLANK(U30)</formula>
    </cfRule>
    <cfRule type="cellIs" dxfId="187" priority="233" operator="equal">
      <formula>"Fail"</formula>
    </cfRule>
    <cfRule type="cellIs" dxfId="186" priority="234" operator="equal">
      <formula>"Pass"</formula>
    </cfRule>
  </conditionalFormatting>
  <conditionalFormatting sqref="W31">
    <cfRule type="expression" dxfId="185" priority="229">
      <formula>ISBLANK(W30)</formula>
    </cfRule>
    <cfRule type="cellIs" dxfId="184" priority="230" operator="equal">
      <formula>"Fail"</formula>
    </cfRule>
    <cfRule type="cellIs" dxfId="183" priority="231" operator="equal">
      <formula>"Pass"</formula>
    </cfRule>
  </conditionalFormatting>
  <conditionalFormatting sqref="O66:P66">
    <cfRule type="expression" dxfId="182" priority="199">
      <formula>ISBLANK(O65)</formula>
    </cfRule>
    <cfRule type="cellIs" dxfId="181" priority="200" operator="equal">
      <formula>"Fail"</formula>
    </cfRule>
    <cfRule type="cellIs" dxfId="180" priority="201" operator="equal">
      <formula>"Pass"</formula>
    </cfRule>
  </conditionalFormatting>
  <conditionalFormatting sqref="K66:L66">
    <cfRule type="expression" dxfId="179" priority="196">
      <formula>ISBLANK(K65)</formula>
    </cfRule>
    <cfRule type="cellIs" dxfId="178" priority="197" operator="equal">
      <formula>"Fail"</formula>
    </cfRule>
    <cfRule type="cellIs" dxfId="177" priority="198" operator="equal">
      <formula>"Pass"</formula>
    </cfRule>
  </conditionalFormatting>
  <conditionalFormatting sqref="U66:V66 X66">
    <cfRule type="expression" dxfId="176" priority="193">
      <formula>ISBLANK(U65)</formula>
    </cfRule>
    <cfRule type="cellIs" dxfId="175" priority="194" operator="equal">
      <formula>"Fail"</formula>
    </cfRule>
    <cfRule type="cellIs" dxfId="174" priority="195" operator="equal">
      <formula>"Pass"</formula>
    </cfRule>
  </conditionalFormatting>
  <conditionalFormatting sqref="Y66:Z66">
    <cfRule type="expression" dxfId="173" priority="217">
      <formula>ISBLANK(Y65)</formula>
    </cfRule>
    <cfRule type="cellIs" dxfId="172" priority="218" operator="equal">
      <formula>"Fail"</formula>
    </cfRule>
    <cfRule type="cellIs" dxfId="171" priority="219" operator="equal">
      <formula>"Pass"</formula>
    </cfRule>
  </conditionalFormatting>
  <conditionalFormatting sqref="AA66:AB66">
    <cfRule type="expression" dxfId="170" priority="214">
      <formula>ISBLANK(AA65)</formula>
    </cfRule>
    <cfRule type="cellIs" dxfId="169" priority="215" operator="equal">
      <formula>"Fail"</formula>
    </cfRule>
    <cfRule type="cellIs" dxfId="168" priority="216" operator="equal">
      <formula>"Pass"</formula>
    </cfRule>
  </conditionalFormatting>
  <conditionalFormatting sqref="S66:T66">
    <cfRule type="expression" dxfId="167" priority="220">
      <formula>ISBLANK(S65)</formula>
    </cfRule>
    <cfRule type="cellIs" dxfId="166" priority="221" operator="equal">
      <formula>"Fail"</formula>
    </cfRule>
    <cfRule type="cellIs" dxfId="165" priority="222" operator="equal">
      <formula>"Pass"</formula>
    </cfRule>
  </conditionalFormatting>
  <conditionalFormatting sqref="I66:J66">
    <cfRule type="expression" dxfId="164" priority="208">
      <formula>ISBLANK(I65)</formula>
    </cfRule>
    <cfRule type="cellIs" dxfId="163" priority="209" operator="equal">
      <formula>"Fail"</formula>
    </cfRule>
    <cfRule type="cellIs" dxfId="162" priority="210" operator="equal">
      <formula>"Pass"</formula>
    </cfRule>
  </conditionalFormatting>
  <conditionalFormatting sqref="Q66:R66">
    <cfRule type="expression" dxfId="161" priority="205">
      <formula>ISBLANK(Q65)</formula>
    </cfRule>
    <cfRule type="cellIs" dxfId="160" priority="206" operator="equal">
      <formula>"Fail"</formula>
    </cfRule>
    <cfRule type="cellIs" dxfId="159" priority="207" operator="equal">
      <formula>"Pass"</formula>
    </cfRule>
  </conditionalFormatting>
  <conditionalFormatting sqref="M66:N66">
    <cfRule type="expression" dxfId="158" priority="202">
      <formula>ISBLANK(M65)</formula>
    </cfRule>
    <cfRule type="cellIs" dxfId="157" priority="203" operator="equal">
      <formula>"Fail"</formula>
    </cfRule>
    <cfRule type="cellIs" dxfId="156" priority="204" operator="equal">
      <formula>"Pass"</formula>
    </cfRule>
  </conditionalFormatting>
  <conditionalFormatting sqref="W66">
    <cfRule type="expression" dxfId="155" priority="190">
      <formula>ISBLANK(W65)</formula>
    </cfRule>
    <cfRule type="cellIs" dxfId="154" priority="191" operator="equal">
      <formula>"Fail"</formula>
    </cfRule>
    <cfRule type="cellIs" dxfId="153" priority="192" operator="equal">
      <formula>"Pass"</formula>
    </cfRule>
  </conditionalFormatting>
  <conditionalFormatting sqref="O116:P116">
    <cfRule type="expression" dxfId="152" priority="166">
      <formula>ISBLANK(O115)</formula>
    </cfRule>
    <cfRule type="cellIs" dxfId="151" priority="167" operator="equal">
      <formula>"Fail"</formula>
    </cfRule>
    <cfRule type="cellIs" dxfId="150" priority="168" operator="equal">
      <formula>"Pass"</formula>
    </cfRule>
  </conditionalFormatting>
  <conditionalFormatting sqref="K116:L116">
    <cfRule type="expression" dxfId="149" priority="163">
      <formula>ISBLANK(K115)</formula>
    </cfRule>
    <cfRule type="cellIs" dxfId="148" priority="164" operator="equal">
      <formula>"Fail"</formula>
    </cfRule>
    <cfRule type="cellIs" dxfId="147" priority="165" operator="equal">
      <formula>"Pass"</formula>
    </cfRule>
  </conditionalFormatting>
  <conditionalFormatting sqref="U116:V116 X116">
    <cfRule type="expression" dxfId="146" priority="160">
      <formula>ISBLANK(U115)</formula>
    </cfRule>
    <cfRule type="cellIs" dxfId="145" priority="161" operator="equal">
      <formula>"Fail"</formula>
    </cfRule>
    <cfRule type="cellIs" dxfId="144" priority="162" operator="equal">
      <formula>"Pass"</formula>
    </cfRule>
  </conditionalFormatting>
  <conditionalFormatting sqref="Y116:Z116">
    <cfRule type="expression" dxfId="143" priority="184">
      <formula>ISBLANK(Y115)</formula>
    </cfRule>
    <cfRule type="cellIs" dxfId="142" priority="185" operator="equal">
      <formula>"Fail"</formula>
    </cfRule>
    <cfRule type="cellIs" dxfId="141" priority="186" operator="equal">
      <formula>"Pass"</formula>
    </cfRule>
  </conditionalFormatting>
  <conditionalFormatting sqref="AA116:AB116">
    <cfRule type="expression" dxfId="140" priority="181">
      <formula>ISBLANK(AA115)</formula>
    </cfRule>
    <cfRule type="cellIs" dxfId="139" priority="182" operator="equal">
      <formula>"Fail"</formula>
    </cfRule>
    <cfRule type="cellIs" dxfId="138" priority="183" operator="equal">
      <formula>"Pass"</formula>
    </cfRule>
  </conditionalFormatting>
  <conditionalFormatting sqref="S116:T116">
    <cfRule type="expression" dxfId="137" priority="187">
      <formula>ISBLANK(S115)</formula>
    </cfRule>
    <cfRule type="cellIs" dxfId="136" priority="188" operator="equal">
      <formula>"Fail"</formula>
    </cfRule>
    <cfRule type="cellIs" dxfId="135" priority="189" operator="equal">
      <formula>"Pass"</formula>
    </cfRule>
  </conditionalFormatting>
  <conditionalFormatting sqref="I116:J116">
    <cfRule type="expression" dxfId="134" priority="175">
      <formula>ISBLANK(I115)</formula>
    </cfRule>
    <cfRule type="cellIs" dxfId="133" priority="176" operator="equal">
      <formula>"Fail"</formula>
    </cfRule>
    <cfRule type="cellIs" dxfId="132" priority="177" operator="equal">
      <formula>"Pass"</formula>
    </cfRule>
  </conditionalFormatting>
  <conditionalFormatting sqref="Q116:R116">
    <cfRule type="expression" dxfId="131" priority="172">
      <formula>ISBLANK(Q115)</formula>
    </cfRule>
    <cfRule type="cellIs" dxfId="130" priority="173" operator="equal">
      <formula>"Fail"</formula>
    </cfRule>
    <cfRule type="cellIs" dxfId="129" priority="174" operator="equal">
      <formula>"Pass"</formula>
    </cfRule>
  </conditionalFormatting>
  <conditionalFormatting sqref="M116:N116">
    <cfRule type="expression" dxfId="128" priority="169">
      <formula>ISBLANK(M115)</formula>
    </cfRule>
    <cfRule type="cellIs" dxfId="127" priority="170" operator="equal">
      <formula>"Fail"</formula>
    </cfRule>
    <cfRule type="cellIs" dxfId="126" priority="171" operator="equal">
      <formula>"Pass"</formula>
    </cfRule>
  </conditionalFormatting>
  <conditionalFormatting sqref="W116">
    <cfRule type="expression" dxfId="125" priority="157">
      <formula>ISBLANK(W115)</formula>
    </cfRule>
    <cfRule type="cellIs" dxfId="124" priority="158" operator="equal">
      <formula>"Fail"</formula>
    </cfRule>
    <cfRule type="cellIs" dxfId="123" priority="159" operator="equal">
      <formula>"Pass"</formula>
    </cfRule>
  </conditionalFormatting>
  <conditionalFormatting sqref="AA104:AB104">
    <cfRule type="expression" dxfId="122" priority="115">
      <formula>ISBLANK(AA103)</formula>
    </cfRule>
    <cfRule type="cellIs" dxfId="121" priority="116" operator="equal">
      <formula>"Fail"</formula>
    </cfRule>
    <cfRule type="cellIs" dxfId="120" priority="117" operator="equal">
      <formula>"Pass"</formula>
    </cfRule>
  </conditionalFormatting>
  <conditionalFormatting sqref="K78:L78">
    <cfRule type="expression" dxfId="119" priority="130">
      <formula>ISBLANK(K77)</formula>
    </cfRule>
    <cfRule type="cellIs" dxfId="118" priority="131" operator="equal">
      <formula>"Fail"</formula>
    </cfRule>
    <cfRule type="cellIs" dxfId="117" priority="132" operator="equal">
      <formula>"Pass"</formula>
    </cfRule>
  </conditionalFormatting>
  <conditionalFormatting sqref="I104:J104">
    <cfRule type="expression" dxfId="116" priority="109">
      <formula>ISBLANK(I103)</formula>
    </cfRule>
    <cfRule type="cellIs" dxfId="115" priority="110" operator="equal">
      <formula>"Fail"</formula>
    </cfRule>
    <cfRule type="cellIs" dxfId="114" priority="111" operator="equal">
      <formula>"Pass"</formula>
    </cfRule>
  </conditionalFormatting>
  <conditionalFormatting sqref="M78:N78">
    <cfRule type="expression" dxfId="113" priority="136">
      <formula>ISBLANK(M77)</formula>
    </cfRule>
    <cfRule type="cellIs" dxfId="112" priority="137" operator="equal">
      <formula>"Fail"</formula>
    </cfRule>
    <cfRule type="cellIs" dxfId="111" priority="138" operator="equal">
      <formula>"Pass"</formula>
    </cfRule>
  </conditionalFormatting>
  <conditionalFormatting sqref="I78:J78">
    <cfRule type="expression" dxfId="110" priority="142">
      <formula>ISBLANK(I77)</formula>
    </cfRule>
    <cfRule type="cellIs" dxfId="109" priority="143" operator="equal">
      <formula>"Fail"</formula>
    </cfRule>
    <cfRule type="cellIs" dxfId="108" priority="144" operator="equal">
      <formula>"Pass"</formula>
    </cfRule>
  </conditionalFormatting>
  <conditionalFormatting sqref="S104:T104">
    <cfRule type="expression" dxfId="107" priority="121">
      <formula>ISBLANK(S103)</formula>
    </cfRule>
    <cfRule type="cellIs" dxfId="106" priority="122" operator="equal">
      <formula>"Fail"</formula>
    </cfRule>
    <cfRule type="cellIs" dxfId="105" priority="123" operator="equal">
      <formula>"Pass"</formula>
    </cfRule>
  </conditionalFormatting>
  <conditionalFormatting sqref="Q104:R104">
    <cfRule type="expression" dxfId="104" priority="106">
      <formula>ISBLANK(Q103)</formula>
    </cfRule>
    <cfRule type="cellIs" dxfId="103" priority="107" operator="equal">
      <formula>"Fail"</formula>
    </cfRule>
    <cfRule type="cellIs" dxfId="102" priority="108" operator="equal">
      <formula>"Pass"</formula>
    </cfRule>
  </conditionalFormatting>
  <conditionalFormatting sqref="O104:P104">
    <cfRule type="expression" dxfId="101" priority="100">
      <formula>ISBLANK(O103)</formula>
    </cfRule>
    <cfRule type="cellIs" dxfId="100" priority="101" operator="equal">
      <formula>"Fail"</formula>
    </cfRule>
    <cfRule type="cellIs" dxfId="99" priority="102" operator="equal">
      <formula>"Pass"</formula>
    </cfRule>
  </conditionalFormatting>
  <conditionalFormatting sqref="K104:L104">
    <cfRule type="expression" dxfId="98" priority="97">
      <formula>ISBLANK(K103)</formula>
    </cfRule>
    <cfRule type="cellIs" dxfId="97" priority="98" operator="equal">
      <formula>"Fail"</formula>
    </cfRule>
    <cfRule type="cellIs" dxfId="96" priority="99" operator="equal">
      <formula>"Pass"</formula>
    </cfRule>
  </conditionalFormatting>
  <conditionalFormatting sqref="U104:V104 X104">
    <cfRule type="expression" dxfId="95" priority="94">
      <formula>ISBLANK(U103)</formula>
    </cfRule>
    <cfRule type="cellIs" dxfId="94" priority="95" operator="equal">
      <formula>"Fail"</formula>
    </cfRule>
    <cfRule type="cellIs" dxfId="93" priority="96" operator="equal">
      <formula>"Pass"</formula>
    </cfRule>
  </conditionalFormatting>
  <conditionalFormatting sqref="Y104:Z104">
    <cfRule type="expression" dxfId="92" priority="118">
      <formula>ISBLANK(Y103)</formula>
    </cfRule>
    <cfRule type="cellIs" dxfId="91" priority="119" operator="equal">
      <formula>"Fail"</formula>
    </cfRule>
    <cfRule type="cellIs" dxfId="90" priority="120" operator="equal">
      <formula>"Pass"</formula>
    </cfRule>
  </conditionalFormatting>
  <conditionalFormatting sqref="M104:N104">
    <cfRule type="expression" dxfId="89" priority="103">
      <formula>ISBLANK(M103)</formula>
    </cfRule>
    <cfRule type="cellIs" dxfId="88" priority="104" operator="equal">
      <formula>"Fail"</formula>
    </cfRule>
    <cfRule type="cellIs" dxfId="87" priority="105" operator="equal">
      <formula>"Pass"</formula>
    </cfRule>
  </conditionalFormatting>
  <conditionalFormatting sqref="W104">
    <cfRule type="expression" dxfId="86" priority="91">
      <formula>ISBLANK(W103)</formula>
    </cfRule>
    <cfRule type="cellIs" dxfId="85" priority="92" operator="equal">
      <formula>"Fail"</formula>
    </cfRule>
    <cfRule type="cellIs" dxfId="84" priority="93" operator="equal">
      <formula>"Pass"</formula>
    </cfRule>
  </conditionalFormatting>
  <conditionalFormatting sqref="O54:P54">
    <cfRule type="expression" dxfId="83" priority="67">
      <formula>ISBLANK(O53)</formula>
    </cfRule>
    <cfRule type="cellIs" dxfId="82" priority="68" operator="equal">
      <formula>"Fail"</formula>
    </cfRule>
    <cfRule type="cellIs" dxfId="81" priority="69" operator="equal">
      <formula>"Pass"</formula>
    </cfRule>
  </conditionalFormatting>
  <conditionalFormatting sqref="K54:L54">
    <cfRule type="expression" dxfId="80" priority="64">
      <formula>ISBLANK(K53)</formula>
    </cfRule>
    <cfRule type="cellIs" dxfId="79" priority="65" operator="equal">
      <formula>"Fail"</formula>
    </cfRule>
    <cfRule type="cellIs" dxfId="78" priority="66" operator="equal">
      <formula>"Pass"</formula>
    </cfRule>
  </conditionalFormatting>
  <conditionalFormatting sqref="U54:V54 X54">
    <cfRule type="expression" dxfId="77" priority="61">
      <formula>ISBLANK(U53)</formula>
    </cfRule>
    <cfRule type="cellIs" dxfId="76" priority="62" operator="equal">
      <formula>"Fail"</formula>
    </cfRule>
    <cfRule type="cellIs" dxfId="75" priority="63" operator="equal">
      <formula>"Pass"</formula>
    </cfRule>
  </conditionalFormatting>
  <conditionalFormatting sqref="Y54:Z54">
    <cfRule type="expression" dxfId="74" priority="85">
      <formula>ISBLANK(Y53)</formula>
    </cfRule>
    <cfRule type="cellIs" dxfId="73" priority="86" operator="equal">
      <formula>"Fail"</formula>
    </cfRule>
    <cfRule type="cellIs" dxfId="72" priority="87" operator="equal">
      <formula>"Pass"</formula>
    </cfRule>
  </conditionalFormatting>
  <conditionalFormatting sqref="AA54:AB54">
    <cfRule type="expression" dxfId="71" priority="82">
      <formula>ISBLANK(AA53)</formula>
    </cfRule>
    <cfRule type="cellIs" dxfId="70" priority="83" operator="equal">
      <formula>"Fail"</formula>
    </cfRule>
    <cfRule type="cellIs" dxfId="69" priority="84" operator="equal">
      <formula>"Pass"</formula>
    </cfRule>
  </conditionalFormatting>
  <conditionalFormatting sqref="S54:T54">
    <cfRule type="expression" dxfId="68" priority="88">
      <formula>ISBLANK(S53)</formula>
    </cfRule>
    <cfRule type="cellIs" dxfId="67" priority="89" operator="equal">
      <formula>"Fail"</formula>
    </cfRule>
    <cfRule type="cellIs" dxfId="66" priority="90" operator="equal">
      <formula>"Pass"</formula>
    </cfRule>
  </conditionalFormatting>
  <conditionalFormatting sqref="I54:J54">
    <cfRule type="expression" dxfId="65" priority="76">
      <formula>ISBLANK(I53)</formula>
    </cfRule>
    <cfRule type="cellIs" dxfId="64" priority="77" operator="equal">
      <formula>"Fail"</formula>
    </cfRule>
    <cfRule type="cellIs" dxfId="63" priority="78" operator="equal">
      <formula>"Pass"</formula>
    </cfRule>
  </conditionalFormatting>
  <conditionalFormatting sqref="Q54:R54">
    <cfRule type="expression" dxfId="62" priority="73">
      <formula>ISBLANK(Q53)</formula>
    </cfRule>
    <cfRule type="cellIs" dxfId="61" priority="74" operator="equal">
      <formula>"Fail"</formula>
    </cfRule>
    <cfRule type="cellIs" dxfId="60" priority="75" operator="equal">
      <formula>"Pass"</formula>
    </cfRule>
  </conditionalFormatting>
  <conditionalFormatting sqref="M54:N54">
    <cfRule type="expression" dxfId="59" priority="70">
      <formula>ISBLANK(M53)</formula>
    </cfRule>
    <cfRule type="cellIs" dxfId="58" priority="71" operator="equal">
      <formula>"Fail"</formula>
    </cfRule>
    <cfRule type="cellIs" dxfId="57" priority="72" operator="equal">
      <formula>"Pass"</formula>
    </cfRule>
  </conditionalFormatting>
  <conditionalFormatting sqref="W54">
    <cfRule type="expression" dxfId="56" priority="58">
      <formula>ISBLANK(W53)</formula>
    </cfRule>
    <cfRule type="cellIs" dxfId="55" priority="59" operator="equal">
      <formula>"Fail"</formula>
    </cfRule>
    <cfRule type="cellIs" dxfId="54" priority="60" operator="equal">
      <formula>"Pass"</formula>
    </cfRule>
  </conditionalFormatting>
  <conditionalFormatting sqref="O92:P92">
    <cfRule type="expression" dxfId="53" priority="34">
      <formula>ISBLANK(O91)</formula>
    </cfRule>
    <cfRule type="cellIs" dxfId="52" priority="35" operator="equal">
      <formula>"Fail"</formula>
    </cfRule>
    <cfRule type="cellIs" dxfId="51" priority="36" operator="equal">
      <formula>"Pass"</formula>
    </cfRule>
  </conditionalFormatting>
  <conditionalFormatting sqref="K92:L92">
    <cfRule type="expression" dxfId="50" priority="31">
      <formula>ISBLANK(K91)</formula>
    </cfRule>
    <cfRule type="cellIs" dxfId="49" priority="32" operator="equal">
      <formula>"Fail"</formula>
    </cfRule>
    <cfRule type="cellIs" dxfId="48" priority="33" operator="equal">
      <formula>"Pass"</formula>
    </cfRule>
  </conditionalFormatting>
  <conditionalFormatting sqref="U92:V92 X92">
    <cfRule type="expression" dxfId="47" priority="28">
      <formula>ISBLANK(U91)</formula>
    </cfRule>
    <cfRule type="cellIs" dxfId="46" priority="29" operator="equal">
      <formula>"Fail"</formula>
    </cfRule>
    <cfRule type="cellIs" dxfId="45" priority="30" operator="equal">
      <formula>"Pass"</formula>
    </cfRule>
  </conditionalFormatting>
  <conditionalFormatting sqref="Y92:Z92">
    <cfRule type="expression" dxfId="44" priority="52">
      <formula>ISBLANK(Y91)</formula>
    </cfRule>
    <cfRule type="cellIs" dxfId="43" priority="53" operator="equal">
      <formula>"Fail"</formula>
    </cfRule>
    <cfRule type="cellIs" dxfId="42" priority="54" operator="equal">
      <formula>"Pass"</formula>
    </cfRule>
  </conditionalFormatting>
  <conditionalFormatting sqref="AA92:AB92">
    <cfRule type="expression" dxfId="41" priority="49">
      <formula>ISBLANK(AA91)</formula>
    </cfRule>
    <cfRule type="cellIs" dxfId="40" priority="50" operator="equal">
      <formula>"Fail"</formula>
    </cfRule>
    <cfRule type="cellIs" dxfId="39" priority="51" operator="equal">
      <formula>"Pass"</formula>
    </cfRule>
  </conditionalFormatting>
  <conditionalFormatting sqref="S92:T92">
    <cfRule type="expression" dxfId="38" priority="55">
      <formula>ISBLANK(S91)</formula>
    </cfRule>
    <cfRule type="cellIs" dxfId="37" priority="56" operator="equal">
      <formula>"Fail"</formula>
    </cfRule>
    <cfRule type="cellIs" dxfId="36" priority="57" operator="equal">
      <formula>"Pass"</formula>
    </cfRule>
  </conditionalFormatting>
  <conditionalFormatting sqref="I92:J92">
    <cfRule type="expression" dxfId="35" priority="43">
      <formula>ISBLANK(I91)</formula>
    </cfRule>
    <cfRule type="cellIs" dxfId="34" priority="44" operator="equal">
      <formula>"Fail"</formula>
    </cfRule>
    <cfRule type="cellIs" dxfId="33" priority="45" operator="equal">
      <formula>"Pass"</formula>
    </cfRule>
  </conditionalFormatting>
  <conditionalFormatting sqref="Q92:R92">
    <cfRule type="expression" dxfId="32" priority="40">
      <formula>ISBLANK(Q91)</formula>
    </cfRule>
    <cfRule type="cellIs" dxfId="31" priority="41" operator="equal">
      <formula>"Fail"</formula>
    </cfRule>
    <cfRule type="cellIs" dxfId="30" priority="42" operator="equal">
      <formula>"Pass"</formula>
    </cfRule>
  </conditionalFormatting>
  <conditionalFormatting sqref="M92:N92">
    <cfRule type="expression" dxfId="29" priority="37">
      <formula>ISBLANK(M91)</formula>
    </cfRule>
    <cfRule type="cellIs" dxfId="28" priority="38" operator="equal">
      <formula>"Fail"</formula>
    </cfRule>
    <cfRule type="cellIs" dxfId="27" priority="39" operator="equal">
      <formula>"Pass"</formula>
    </cfRule>
  </conditionalFormatting>
  <conditionalFormatting sqref="W92">
    <cfRule type="expression" dxfId="26" priority="25">
      <formula>ISBLANK(W91)</formula>
    </cfRule>
    <cfRule type="cellIs" dxfId="25" priority="26" operator="equal">
      <formula>"Fail"</formula>
    </cfRule>
    <cfRule type="cellIs" dxfId="24" priority="27" operator="equal">
      <formula>"Pass"</formula>
    </cfRule>
  </conditionalFormatting>
  <conditionalFormatting sqref="Y78:Z78">
    <cfRule type="expression" dxfId="23" priority="22">
      <formula>ISBLANK(Y77)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78:P78">
    <cfRule type="expression" dxfId="20" priority="13">
      <formula>ISBLANK(O77)</formula>
    </cfRule>
    <cfRule type="cellIs" dxfId="19" priority="14" operator="equal">
      <formula>"Fail"</formula>
    </cfRule>
    <cfRule type="cellIs" dxfId="18" priority="15" operator="equal">
      <formula>"Pass"</formula>
    </cfRule>
  </conditionalFormatting>
  <conditionalFormatting sqref="U78:V78 X78">
    <cfRule type="expression" dxfId="17" priority="10">
      <formula>ISBLANK(U77)</formula>
    </cfRule>
    <cfRule type="cellIs" dxfId="16" priority="11" operator="equal">
      <formula>"Fail"</formula>
    </cfRule>
    <cfRule type="cellIs" dxfId="15" priority="12" operator="equal">
      <formula>"Pass"</formula>
    </cfRule>
  </conditionalFormatting>
  <conditionalFormatting sqref="S78:T78">
    <cfRule type="expression" dxfId="14" priority="19">
      <formula>ISBLANK(S77)</formula>
    </cfRule>
    <cfRule type="cellIs" dxfId="13" priority="20" operator="equal">
      <formula>"Fail"</formula>
    </cfRule>
    <cfRule type="cellIs" dxfId="12" priority="21" operator="equal">
      <formula>"Pass"</formula>
    </cfRule>
  </conditionalFormatting>
  <conditionalFormatting sqref="Q78:R78">
    <cfRule type="expression" dxfId="11" priority="16">
      <formula>ISBLANK(Q77)</formula>
    </cfRule>
    <cfRule type="cellIs" dxfId="10" priority="17" operator="equal">
      <formula>"Fail"</formula>
    </cfRule>
    <cfRule type="cellIs" dxfId="9" priority="18" operator="equal">
      <formula>"Pass"</formula>
    </cfRule>
  </conditionalFormatting>
  <conditionalFormatting sqref="W78">
    <cfRule type="expression" dxfId="8" priority="7">
      <formula>ISBLANK(W77)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AA78:AB78">
    <cfRule type="expression" dxfId="5" priority="4">
      <formula>ISBLANK(AA77)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T117">
    <cfRule type="expression" dxfId="2" priority="1">
      <formula>ISBLANK(T116)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Chatburn, Rob</dc:creator>
  <cp:keywords/>
  <dc:description/>
  <cp:lastModifiedBy>Jeff Webb</cp:lastModifiedBy>
  <cp:revision/>
  <dcterms:created xsi:type="dcterms:W3CDTF">2020-07-09T17:41:38Z</dcterms:created>
  <dcterms:modified xsi:type="dcterms:W3CDTF">2021-01-27T01:47:50Z</dcterms:modified>
  <cp:category/>
  <cp:contentStatus/>
</cp:coreProperties>
</file>