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ark\OneDrive - Aarhus universitet\BV\uni\Thesis\Unity\FirstSim\First UAV Simulation\Assets\"/>
    </mc:Choice>
  </mc:AlternateContent>
  <xr:revisionPtr revIDLastSave="0" documentId="13_ncr:1_{44EA64BE-4506-4AF7-8AA8-880870A2EA84}" xr6:coauthVersionLast="47" xr6:coauthVersionMax="47" xr10:uidLastSave="{00000000-0000-0000-0000-000000000000}"/>
  <bookViews>
    <workbookView xWindow="-90" yWindow="-90" windowWidth="25780" windowHeight="13860" activeTab="7" xr2:uid="{C04BE9F2-53DB-43AD-9FD0-613DF4DDD30F}"/>
  </bookViews>
  <sheets>
    <sheet name="S0PRP1" sheetId="3" r:id="rId1"/>
    <sheet name="S1PRP2" sheetId="5" r:id="rId2"/>
    <sheet name="S1PRP3" sheetId="7" r:id="rId3"/>
    <sheet name="S1PRP1" sheetId="4" r:id="rId4"/>
    <sheet name="Ark2" sheetId="6" r:id="rId5"/>
    <sheet name="S2PRP3" sheetId="10" r:id="rId6"/>
    <sheet name="S2PRP2" sheetId="9" r:id="rId7"/>
    <sheet name="S2PRP1" sheetId="8" r:id="rId8"/>
    <sheet name="Scenario1" sheetId="1" r:id="rId9"/>
    <sheet name="Scenario2" sheetId="11" r:id="rId10"/>
  </sheets>
  <definedNames>
    <definedName name="_xlchart.v1.0" hidden="1">'Ark2'!$A$2:$A$32</definedName>
    <definedName name="_xlchart.v1.1" hidden="1">'Ark2'!$B$2:$B$32</definedName>
    <definedName name="Area">Scenario1!$Q$2</definedName>
    <definedName name="Density">Scenario1!$Q$3</definedName>
    <definedName name="Drag_Constant">Scenario1!$Q$4</definedName>
    <definedName name="EksterneData_1" localSheetId="0" hidden="1">S0PRP1!$A$1:$D$11</definedName>
    <definedName name="EksterneData_1" localSheetId="3" hidden="1">S1PRP1!$A$1:$D$12</definedName>
    <definedName name="EksterneData_1" localSheetId="7" hidden="1">S2PRP1!$A$1:$D$17</definedName>
    <definedName name="EksterneData_2" localSheetId="1" hidden="1">S1PRP2!$A$1:$D$11</definedName>
    <definedName name="EksterneData_2" localSheetId="2" hidden="1">S1PRP3!$A$1:$D$11</definedName>
    <definedName name="EksterneData_2" localSheetId="6" hidden="1">S2PRP2!$A$1:$D$20</definedName>
    <definedName name="EksterneData_3" localSheetId="5" hidden="1">S2PRP3!$A$1:$D$17</definedName>
    <definedName name="g">Scenario1!$Q$7</definedName>
    <definedName name="Mass">Scenario1!$Q$6</definedName>
    <definedName name="Radius">Scenario1!$Q$5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3" l="1"/>
  <c r="G3" i="3"/>
  <c r="G4" i="3"/>
  <c r="G5" i="3"/>
  <c r="G6" i="3"/>
  <c r="G7" i="3"/>
  <c r="G8" i="3"/>
  <c r="G9" i="3"/>
  <c r="G10" i="3"/>
  <c r="G11" i="3"/>
  <c r="E2" i="3"/>
  <c r="E3" i="3"/>
  <c r="E4" i="3"/>
  <c r="E5" i="3"/>
  <c r="E6" i="3"/>
  <c r="E7" i="3"/>
  <c r="F7" i="3" s="1" a="1"/>
  <c r="F7" i="3" s="1"/>
  <c r="E8" i="3"/>
  <c r="F8" i="3" s="1" a="1"/>
  <c r="F8" i="3" s="1"/>
  <c r="E9" i="3"/>
  <c r="F9" i="3" s="1" a="1"/>
  <c r="F9" i="3" s="1"/>
  <c r="E10" i="3"/>
  <c r="E11" i="3"/>
  <c r="F11" i="3" s="1" a="1"/>
  <c r="F11" i="3" s="1"/>
  <c r="F6" i="3" a="1"/>
  <c r="F6" i="3" s="1"/>
  <c r="F10" i="3" a="1"/>
  <c r="F10" i="3" s="1"/>
  <c r="F2" i="3" a="1"/>
  <c r="F2" i="3" s="1"/>
  <c r="F3" i="3" a="1"/>
  <c r="F3" i="3" s="1"/>
  <c r="F4" i="3" a="1"/>
  <c r="F4" i="3" s="1"/>
  <c r="F5" i="3" a="1"/>
  <c r="F5" i="3" s="1"/>
  <c r="G2" i="5"/>
  <c r="G3" i="5"/>
  <c r="G4" i="5"/>
  <c r="G5" i="5"/>
  <c r="G6" i="5"/>
  <c r="G7" i="5"/>
  <c r="G8" i="5"/>
  <c r="G9" i="5"/>
  <c r="G10" i="5"/>
  <c r="G11" i="5"/>
  <c r="E2" i="5"/>
  <c r="E3" i="5"/>
  <c r="E4" i="5"/>
  <c r="E5" i="5"/>
  <c r="F5" i="5" s="1" a="1"/>
  <c r="F5" i="5" s="1"/>
  <c r="E6" i="5"/>
  <c r="E7" i="5"/>
  <c r="F7" i="5" s="1" a="1"/>
  <c r="F7" i="5" s="1"/>
  <c r="E8" i="5"/>
  <c r="E9" i="5"/>
  <c r="E10" i="5"/>
  <c r="E11" i="5"/>
  <c r="F2" i="5" a="1"/>
  <c r="F2" i="5" s="1"/>
  <c r="F3" i="5" a="1"/>
  <c r="F3" i="5"/>
  <c r="F4" i="5" a="1"/>
  <c r="F4" i="5"/>
  <c r="F6" i="5" a="1"/>
  <c r="F6" i="5"/>
  <c r="F8" i="5" a="1"/>
  <c r="F8" i="5" s="1"/>
  <c r="F9" i="5" a="1"/>
  <c r="F9" i="5" s="1"/>
  <c r="F10" i="5" a="1"/>
  <c r="F10" i="5" s="1"/>
  <c r="F11" i="5" a="1"/>
  <c r="F11" i="5"/>
  <c r="G2" i="7"/>
  <c r="G3" i="7"/>
  <c r="G4" i="7"/>
  <c r="G5" i="7"/>
  <c r="G6" i="7"/>
  <c r="G7" i="7"/>
  <c r="G8" i="7"/>
  <c r="G9" i="7"/>
  <c r="G10" i="7"/>
  <c r="G11" i="7"/>
  <c r="E2" i="7"/>
  <c r="E3" i="7"/>
  <c r="E4" i="7"/>
  <c r="E5" i="7"/>
  <c r="F5" i="7" s="1" a="1"/>
  <c r="F5" i="7" s="1"/>
  <c r="E6" i="7"/>
  <c r="F6" i="7" s="1" a="1"/>
  <c r="F6" i="7" s="1"/>
  <c r="E7" i="7"/>
  <c r="E8" i="7"/>
  <c r="F8" i="7" s="1" a="1"/>
  <c r="F8" i="7" s="1"/>
  <c r="E9" i="7"/>
  <c r="E10" i="7"/>
  <c r="F10" i="7" s="1" a="1"/>
  <c r="F10" i="7" s="1"/>
  <c r="E11" i="7"/>
  <c r="F11" i="7" s="1" a="1"/>
  <c r="F11" i="7" s="1"/>
  <c r="F7" i="7" a="1"/>
  <c r="F7" i="7" s="1"/>
  <c r="F9" i="7" a="1"/>
  <c r="F9" i="7" s="1"/>
  <c r="F2" i="7" a="1"/>
  <c r="F2" i="7" s="1"/>
  <c r="F3" i="7" a="1"/>
  <c r="F3" i="7" s="1"/>
  <c r="F4" i="7" a="1"/>
  <c r="F4" i="7" s="1"/>
  <c r="G2" i="4"/>
  <c r="G3" i="4"/>
  <c r="G4" i="4"/>
  <c r="G5" i="4"/>
  <c r="G6" i="4"/>
  <c r="G7" i="4"/>
  <c r="G8" i="4"/>
  <c r="G9" i="4"/>
  <c r="G10" i="4"/>
  <c r="G11" i="4"/>
  <c r="G12" i="4"/>
  <c r="E2" i="4"/>
  <c r="E3" i="4"/>
  <c r="E4" i="4"/>
  <c r="F4" i="4" s="1" a="1"/>
  <c r="F4" i="4" s="1"/>
  <c r="E5" i="4"/>
  <c r="E6" i="4"/>
  <c r="F6" i="4" s="1" a="1"/>
  <c r="F6" i="4" s="1"/>
  <c r="E7" i="4"/>
  <c r="F7" i="4" s="1" a="1"/>
  <c r="F7" i="4" s="1"/>
  <c r="E8" i="4"/>
  <c r="E9" i="4"/>
  <c r="E10" i="4"/>
  <c r="F10" i="4" s="1" a="1"/>
  <c r="F10" i="4" s="1"/>
  <c r="E11" i="4"/>
  <c r="F11" i="4" s="1" a="1"/>
  <c r="F11" i="4" s="1"/>
  <c r="E12" i="4"/>
  <c r="F12" i="4" s="1" a="1"/>
  <c r="F12" i="4" s="1"/>
  <c r="F5" i="4" a="1"/>
  <c r="F5" i="4" s="1"/>
  <c r="F8" i="4" a="1"/>
  <c r="F8" i="4" s="1"/>
  <c r="F9" i="4" a="1"/>
  <c r="F9" i="4" s="1"/>
  <c r="F2" i="4" a="1"/>
  <c r="F2" i="4" s="1"/>
  <c r="F3" i="4" a="1"/>
  <c r="F3" i="4" s="1"/>
  <c r="G2" i="10"/>
  <c r="G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E2" i="10"/>
  <c r="F2" i="10" s="1" a="1"/>
  <c r="F2" i="10" s="1"/>
  <c r="E3" i="10"/>
  <c r="E4" i="10"/>
  <c r="E5" i="10"/>
  <c r="E6" i="10"/>
  <c r="E7" i="10"/>
  <c r="E8" i="10"/>
  <c r="F8" i="10" s="1" a="1"/>
  <c r="F8" i="10" s="1"/>
  <c r="E9" i="10"/>
  <c r="F9" i="10" s="1" a="1"/>
  <c r="F9" i="10" s="1"/>
  <c r="E10" i="10"/>
  <c r="E11" i="10"/>
  <c r="F11" i="10" s="1" a="1"/>
  <c r="F11" i="10" s="1"/>
  <c r="E12" i="10"/>
  <c r="F12" i="10" s="1" a="1"/>
  <c r="F12" i="10" s="1"/>
  <c r="E13" i="10"/>
  <c r="F13" i="10" s="1" a="1"/>
  <c r="F13" i="10" s="1"/>
  <c r="E14" i="10"/>
  <c r="F14" i="10" s="1" a="1"/>
  <c r="F14" i="10" s="1"/>
  <c r="E15" i="10"/>
  <c r="F15" i="10" s="1" a="1"/>
  <c r="F15" i="10" s="1"/>
  <c r="E16" i="10"/>
  <c r="F16" i="10" s="1" a="1"/>
  <c r="F16" i="10" s="1"/>
  <c r="E17" i="10"/>
  <c r="F17" i="10" s="1" a="1"/>
  <c r="F17" i="10" s="1"/>
  <c r="F10" i="10" a="1"/>
  <c r="F10" i="10" s="1"/>
  <c r="F3" i="10" a="1"/>
  <c r="F3" i="10" s="1"/>
  <c r="F4" i="10" a="1"/>
  <c r="F4" i="10" s="1"/>
  <c r="F5" i="10" a="1"/>
  <c r="F5" i="10" s="1"/>
  <c r="F6" i="10" a="1"/>
  <c r="F6" i="10" s="1"/>
  <c r="F7" i="10" a="1"/>
  <c r="F7" i="10" s="1"/>
  <c r="E2" i="8"/>
  <c r="E3" i="8"/>
  <c r="E4" i="8"/>
  <c r="E5" i="8"/>
  <c r="F5" i="8" s="1" a="1"/>
  <c r="F5" i="8" s="1"/>
  <c r="E6" i="8"/>
  <c r="E7" i="8"/>
  <c r="E8" i="8"/>
  <c r="E9" i="8"/>
  <c r="F9" i="8" s="1" a="1"/>
  <c r="F9" i="8" s="1"/>
  <c r="E10" i="8"/>
  <c r="F10" i="8" s="1" a="1"/>
  <c r="F10" i="8" s="1"/>
  <c r="E11" i="8"/>
  <c r="F11" i="8" s="1" a="1"/>
  <c r="F11" i="8" s="1"/>
  <c r="E12" i="8"/>
  <c r="F12" i="8" s="1" a="1"/>
  <c r="F12" i="8" s="1"/>
  <c r="E13" i="8"/>
  <c r="F13" i="8" s="1" a="1"/>
  <c r="F13" i="8" s="1"/>
  <c r="E14" i="8"/>
  <c r="F14" i="8" s="1" a="1"/>
  <c r="F14" i="8" s="1"/>
  <c r="E15" i="8"/>
  <c r="F15" i="8" s="1" a="1"/>
  <c r="F15" i="8" s="1"/>
  <c r="E16" i="8"/>
  <c r="F16" i="8" s="1" a="1"/>
  <c r="F16" i="8" s="1"/>
  <c r="E17" i="8"/>
  <c r="F17" i="8" s="1" a="1"/>
  <c r="F17" i="8" s="1"/>
  <c r="G2" i="8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F4" i="8" a="1"/>
  <c r="F4" i="8" s="1"/>
  <c r="F2" i="8" a="1"/>
  <c r="F2" i="8" s="1"/>
  <c r="F3" i="8" a="1"/>
  <c r="F3" i="8" s="1"/>
  <c r="F6" i="8" a="1"/>
  <c r="F6" i="8" s="1"/>
  <c r="F7" i="8" a="1"/>
  <c r="F7" i="8" s="1"/>
  <c r="F8" i="8" a="1"/>
  <c r="F8" i="8" s="1"/>
  <c r="I2" i="8"/>
  <c r="G2" i="9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E3" i="9"/>
  <c r="F3" i="9" s="1"/>
  <c r="E4" i="9"/>
  <c r="F4" i="9" s="1"/>
  <c r="E5" i="9"/>
  <c r="F5" i="9" s="1"/>
  <c r="E6" i="9"/>
  <c r="F6" i="9" s="1"/>
  <c r="E7" i="9"/>
  <c r="F7" i="9" s="1"/>
  <c r="E8" i="9"/>
  <c r="F8" i="9" s="1"/>
  <c r="E9" i="9"/>
  <c r="F9" i="9" s="1"/>
  <c r="E10" i="9"/>
  <c r="F10" i="9" s="1"/>
  <c r="E11" i="9"/>
  <c r="F11" i="9" s="1"/>
  <c r="E12" i="9"/>
  <c r="F12" i="9" s="1"/>
  <c r="E13" i="9"/>
  <c r="F13" i="9" s="1"/>
  <c r="E14" i="9"/>
  <c r="F14" i="9" s="1"/>
  <c r="E15" i="9"/>
  <c r="F15" i="9" s="1"/>
  <c r="E16" i="9"/>
  <c r="F16" i="9" s="1"/>
  <c r="E17" i="9"/>
  <c r="F17" i="9" s="1"/>
  <c r="E18" i="9"/>
  <c r="F18" i="9" s="1"/>
  <c r="E19" i="9"/>
  <c r="F19" i="9" s="1"/>
  <c r="E20" i="9"/>
  <c r="F20" i="9" s="1"/>
  <c r="E2" i="9"/>
  <c r="F2" i="9" s="1" a="1"/>
  <c r="F2" i="9" s="1"/>
  <c r="G3" i="11"/>
  <c r="G4" i="11"/>
  <c r="G2" i="11"/>
  <c r="F4" i="11"/>
  <c r="F3" i="11"/>
  <c r="F2" i="11"/>
  <c r="B2" i="11"/>
  <c r="D3" i="11"/>
  <c r="D4" i="11"/>
  <c r="D2" i="11"/>
  <c r="C3" i="11"/>
  <c r="C4" i="11"/>
  <c r="C2" i="11"/>
  <c r="B3" i="11"/>
  <c r="B4" i="11"/>
  <c r="M2" i="10"/>
  <c r="H4" i="11" s="1"/>
  <c r="L2" i="10"/>
  <c r="E4" i="11" s="1"/>
  <c r="K2" i="10"/>
  <c r="J2" i="10"/>
  <c r="I2" i="10"/>
  <c r="M2" i="9"/>
  <c r="H3" i="11" s="1"/>
  <c r="L2" i="9"/>
  <c r="E3" i="11" s="1"/>
  <c r="K2" i="9"/>
  <c r="J2" i="9"/>
  <c r="I2" i="9"/>
  <c r="M2" i="8"/>
  <c r="H2" i="11" s="1"/>
  <c r="L2" i="8"/>
  <c r="E2" i="11" s="1"/>
  <c r="K2" i="8"/>
  <c r="J2" i="8"/>
  <c r="A23" i="6" a="1"/>
  <c r="A23" i="6" s="1"/>
  <c r="A13" i="6" a="1"/>
  <c r="A13" i="6" s="1"/>
  <c r="A2" i="6" a="1"/>
  <c r="A2" i="6" s="1"/>
  <c r="M2" i="7"/>
  <c r="H4" i="1" s="1"/>
  <c r="M2" i="5"/>
  <c r="H3" i="1" s="1"/>
  <c r="M2" i="4"/>
  <c r="H2" i="1" s="1"/>
  <c r="M2" i="3"/>
  <c r="G4" i="1"/>
  <c r="F4" i="1"/>
  <c r="E4" i="1"/>
  <c r="D4" i="1"/>
  <c r="C4" i="1"/>
  <c r="B4" i="1"/>
  <c r="L2" i="7"/>
  <c r="K2" i="7"/>
  <c r="J2" i="7"/>
  <c r="I2" i="7"/>
  <c r="G3" i="1"/>
  <c r="F3" i="1"/>
  <c r="G2" i="1"/>
  <c r="F2" i="1"/>
  <c r="E3" i="1"/>
  <c r="D3" i="1"/>
  <c r="C3" i="1"/>
  <c r="E2" i="1"/>
  <c r="D2" i="1"/>
  <c r="C2" i="1"/>
  <c r="B3" i="1"/>
  <c r="B2" i="1"/>
  <c r="J2" i="5"/>
  <c r="K2" i="5"/>
  <c r="L2" i="5"/>
  <c r="I2" i="5"/>
  <c r="J2" i="4"/>
  <c r="K2" i="4"/>
  <c r="L2" i="4"/>
  <c r="I2" i="4"/>
  <c r="J2" i="3"/>
  <c r="K2" i="3"/>
  <c r="L2" i="3"/>
  <c r="I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313574-2837-4C28-9447-0A5EC83CAB2D}" keepAlive="1" name="Forespørgsel - PRP1" description="Forbindelse til forespørgslen 'PRP1' i projektmappen." type="5" refreshedVersion="8" background="1" saveData="1">
    <dbPr connection="Provider=Microsoft.Mashup.OleDb.1;Data Source=$Workbook$;Location=PRP1;Extended Properties=&quot;&quot;" command="SELECT * FROM [PRP1]"/>
  </connection>
  <connection id="2" xr16:uid="{B2008460-FF1C-458E-BD47-BFCCA62CE7E6}" keepAlive="1" name="Forespørgsel - PRP2" description="Forbindelse til forespørgslen 'PRP2' i projektmappen." type="5" refreshedVersion="8" background="1" saveData="1">
    <dbPr connection="Provider=Microsoft.Mashup.OleDb.1;Data Source=$Workbook$;Location=PRP2;Extended Properties=&quot;&quot;" command="SELECT * FROM [PRP2]"/>
  </connection>
  <connection id="3" xr16:uid="{37C614B8-3574-4118-A4AB-7CC02B74D85E}" keepAlive="1" name="Forespørgsel - PRP3" description="Forbindelse til forespørgslen 'PRP3' i projektmappen." type="5" refreshedVersion="8" background="1" saveData="1">
    <dbPr connection="Provider=Microsoft.Mashup.OleDb.1;Data Source=$Workbook$;Location=PRP3;Extended Properties=&quot;&quot;" command="SELECT * FROM [PRP3]"/>
  </connection>
  <connection id="4" xr16:uid="{A6574977-99DC-44F0-B5D4-AEF36B06B0B2}" keepAlive="1" name="Forespørgsel - S0PRP1" description="Forbindelse til forespørgslen 'S0PRP1' i projektmappen." type="5" refreshedVersion="8" background="1" saveData="1">
    <dbPr connection="Provider=Microsoft.Mashup.OleDb.1;Data Source=$Workbook$;Location=S0PRP1;Extended Properties=&quot;&quot;" command="SELECT * FROM [S0PRP1]"/>
  </connection>
  <connection id="5" xr16:uid="{F4AED62F-FD43-4922-8861-F5CCFF4DBD6D}" keepAlive="1" name="Forespørgsel - S2PRP1" description="Forbindelse til forespørgslen 'S2PRP1' i projektmappen." type="5" refreshedVersion="8" background="1" saveData="1">
    <dbPr connection="Provider=Microsoft.Mashup.OleDb.1;Data Source=$Workbook$;Location=S2PRP1;Extended Properties=&quot;&quot;" command="SELECT * FROM [S2PRP1]"/>
  </connection>
  <connection id="6" xr16:uid="{0A125E99-E44B-4E8C-A6DE-118F9665B9C0}" keepAlive="1" name="Forespørgsel - S2PRP2" description="Forbindelse til forespørgslen 'S2PRP2' i projektmappen." type="5" refreshedVersion="8" background="1" saveData="1">
    <dbPr connection="Provider=Microsoft.Mashup.OleDb.1;Data Source=$Workbook$;Location=S2PRP2;Extended Properties=&quot;&quot;" command="SELECT * FROM [S2PRP2]"/>
  </connection>
  <connection id="7" xr16:uid="{38397069-4DFD-4473-A120-45ED68E7C1C5}" keepAlive="1" name="Forespørgsel - S2PRP3" description="Forbindelse til forespørgslen 'S2PRP3' i projektmappen." type="5" refreshedVersion="8" background="1" saveData="1">
    <dbPr connection="Provider=Microsoft.Mashup.OleDb.1;Data Source=$Workbook$;Location=S2PRP3;Extended Properties=&quot;&quot;" command="SELECT * FROM [S2PRP3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<sst xmlns="http://schemas.openxmlformats.org/spreadsheetml/2006/main" count="117" uniqueCount="34">
  <si>
    <t>Time(s)</t>
  </si>
  <si>
    <t>Time avg</t>
  </si>
  <si>
    <t>MSG avg</t>
  </si>
  <si>
    <t>Nodes loss avg</t>
  </si>
  <si>
    <t>Distance avg</t>
  </si>
  <si>
    <t>Time</t>
  </si>
  <si>
    <t xml:space="preserve"> NumMsgSent</t>
  </si>
  <si>
    <t xml:space="preserve"> Distance</t>
  </si>
  <si>
    <t xml:space="preserve"> NodesLost</t>
  </si>
  <si>
    <t>Time(s) avg</t>
  </si>
  <si>
    <t>PRP1</t>
  </si>
  <si>
    <t>PRP2</t>
  </si>
  <si>
    <t>PRP3</t>
  </si>
  <si>
    <t>Msg avg</t>
  </si>
  <si>
    <t>Node loss avg</t>
  </si>
  <si>
    <t>Time min</t>
  </si>
  <si>
    <t>Time Max</t>
  </si>
  <si>
    <t>P(Node_loss)</t>
  </si>
  <si>
    <t>P(Node loss)</t>
  </si>
  <si>
    <t>PRP</t>
  </si>
  <si>
    <t>Distance(m)</t>
  </si>
  <si>
    <t>E_horizon(J)</t>
  </si>
  <si>
    <t>Area</t>
  </si>
  <si>
    <t>Drag Constant</t>
  </si>
  <si>
    <t>Density</t>
  </si>
  <si>
    <t>Radius</t>
  </si>
  <si>
    <t>Mass</t>
  </si>
  <si>
    <t>kg</t>
  </si>
  <si>
    <t>m</t>
  </si>
  <si>
    <t>kg/m^3</t>
  </si>
  <si>
    <t>m^2</t>
  </si>
  <si>
    <t>g</t>
  </si>
  <si>
    <t>m/s^2</t>
  </si>
  <si>
    <t>E_hover(J)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</si>
</sst>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Scenario 1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PRP1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Scenario1!$B$1:$G$1</c15:sqref>
                  </c15:fullRef>
                </c:ext>
              </c:extLst>
              <c:f>(Scenario1!$B$1,Scenario1!$F$1:$G$1)</c:f>
              <c:strCache>
                <c:ptCount val="3"/>
                <c:pt idx="0">
                  <c:v>Time avg</c:v>
                </c:pt>
                <c:pt idx="1">
                  <c:v>Time min</c:v>
                </c:pt>
                <c:pt idx="2">
                  <c:v>Time Max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Scenario1!$B$2:$G$2</c15:sqref>
                  </c15:fullRef>
                </c:ext>
              </c:extLst>
              <c:f>(Scenario1!$B$2,Scenario1!$F$2:$G$2)</c:f>
              <c:numCache>
                <c:formatCode>General</c:formatCode>
                <c:ptCount val="3"/>
                <c:pt idx="0">
                  <c:v>184.87027272727275</c:v>
                </c:pt>
                <c:pt idx="1">
                  <c:v>153.2423</c:v>
                </c:pt>
                <c:pt idx="2">
                  <c:v>204.8058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AF-43FB-8C1B-6E23F1BBA282}"/>
            </c:ext>
          </c:extLst>
        </c:ser>
        <c:ser>
          <c:idx val="1"/>
          <c:order val="1"/>
          <c:tx>
            <c:v>PRP2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Scenario1!$B$1:$G$1</c15:sqref>
                  </c15:fullRef>
                </c:ext>
              </c:extLst>
              <c:f>(Scenario1!$B$1,Scenario1!$F$1:$G$1)</c:f>
              <c:strCache>
                <c:ptCount val="3"/>
                <c:pt idx="0">
                  <c:v>Time avg</c:v>
                </c:pt>
                <c:pt idx="1">
                  <c:v>Time min</c:v>
                </c:pt>
                <c:pt idx="2">
                  <c:v>Time Max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Scenario1!$B$3:$G$3</c15:sqref>
                  </c15:fullRef>
                </c:ext>
              </c:extLst>
              <c:f>(Scenario1!$B$3,Scenario1!$F$3:$G$3)</c:f>
              <c:numCache>
                <c:formatCode>General</c:formatCode>
                <c:ptCount val="3"/>
                <c:pt idx="0">
                  <c:v>252.79485</c:v>
                </c:pt>
                <c:pt idx="1">
                  <c:v>166.34610000000001</c:v>
                </c:pt>
                <c:pt idx="2">
                  <c:v>432.43700000000001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AF-43FB-8C1B-6E23F1BBA282}"/>
            </c:ext>
          </c:extLst>
        </c:ser>
        <c:ser>
          <c:idx val="2"/>
          <c:order val="2"/>
          <c:tx>
            <c:v>PRP3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Scenario1!$B$1:$G$1</c15:sqref>
                  </c15:fullRef>
                </c:ext>
              </c:extLst>
              <c:f>(Scenario1!$B$1,Scenario1!$F$1:$G$1)</c:f>
              <c:strCache>
                <c:ptCount val="3"/>
                <c:pt idx="0">
                  <c:v>Time avg</c:v>
                </c:pt>
                <c:pt idx="1">
                  <c:v>Time min</c:v>
                </c:pt>
                <c:pt idx="2">
                  <c:v>Time Max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Scenario1!$B$4:$G$4</c15:sqref>
                  </c15:fullRef>
                </c:ext>
              </c:extLst>
              <c:f>(Scenario1!$B$4,Scenario1!$F$4:$G$4)</c:f>
              <c:numCache>
                <c:formatCode>General</c:formatCode>
                <c:ptCount val="3"/>
                <c:pt idx="0">
                  <c:v>184.64409999999998</c:v>
                </c:pt>
                <c:pt idx="1">
                  <c:v>164.38579999999999</c:v>
                </c:pt>
                <c:pt idx="2">
                  <c:v>207.2841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AF-43FB-8C1B-6E23F1BBA2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2598735"/>
        <c:axId val="1123497520"/>
      </c:barChart>
      <c:catAx>
        <c:axId val="972598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497520"/>
        <c:crosses val="autoZero"/>
        <c:auto val="1"/>
        <c:lblAlgn val="ctr"/>
        <c:lblOffset val="100"/>
        <c:noMultiLvlLbl val="0"/>
      </c:catAx>
      <c:valAx>
        <c:axId val="112349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598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Scenario 1 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Scenario1!$A$2</c:f>
              <c:strCache>
                <c:ptCount val="1"/>
                <c:pt idx="0">
                  <c:v>PRP1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Scenario1!$B$1:$G$1</c15:sqref>
                  </c15:fullRef>
                </c:ext>
              </c:extLst>
              <c:f>Scenario1!$D$1</c:f>
              <c:strCache>
                <c:ptCount val="1"/>
                <c:pt idx="0">
                  <c:v>Distance avg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Scenario1!$B$2:$G$2</c15:sqref>
                  </c15:fullRef>
                </c:ext>
              </c:extLst>
              <c:f>Scenario1!$D$2</c:f>
              <c:numCache>
                <c:formatCode>General</c:formatCode>
                <c:ptCount val="1"/>
                <c:pt idx="0">
                  <c:v>1074.9192818181818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A6-4655-ADF9-D368DFDD95AB}"/>
            </c:ext>
          </c:extLst>
        </c:ser>
        <c:ser>
          <c:idx val="1"/>
          <c:order val="1"/>
          <c:tx>
            <c:strRef>
              <c:f>Scenario1!$A$3</c:f>
              <c:strCache>
                <c:ptCount val="1"/>
                <c:pt idx="0">
                  <c:v>PRP2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Scenario1!$B$1:$G$1</c15:sqref>
                  </c15:fullRef>
                </c:ext>
              </c:extLst>
              <c:f>Scenario1!$D$1</c:f>
              <c:strCache>
                <c:ptCount val="1"/>
                <c:pt idx="0">
                  <c:v>Distance avg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Scenario1!$B$3:$G$3</c15:sqref>
                  </c15:fullRef>
                </c:ext>
              </c:extLst>
              <c:f>Scenario1!$D$3</c:f>
              <c:numCache>
                <c:formatCode>General</c:formatCode>
                <c:ptCount val="1"/>
                <c:pt idx="0">
                  <c:v>1408.3538999999998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A6-4655-ADF9-D368DFDD95AB}"/>
            </c:ext>
          </c:extLst>
        </c:ser>
        <c:ser>
          <c:idx val="2"/>
          <c:order val="2"/>
          <c:tx>
            <c:strRef>
              <c:f>Scenario1!$A$4</c:f>
              <c:strCache>
                <c:ptCount val="1"/>
                <c:pt idx="0">
                  <c:v>PRP3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Scenario1!$B$1:$G$1</c15:sqref>
                  </c15:fullRef>
                </c:ext>
              </c:extLst>
              <c:f>Scenario1!$D$1</c:f>
              <c:strCache>
                <c:ptCount val="1"/>
                <c:pt idx="0">
                  <c:v>Distance avg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Scenario1!$B$4:$G$4</c15:sqref>
                  </c15:fullRef>
                </c:ext>
              </c:extLst>
              <c:f>Scenario1!$D$4</c:f>
              <c:numCache>
                <c:formatCode>General</c:formatCode>
                <c:ptCount val="1"/>
                <c:pt idx="0">
                  <c:v>947.45789000000002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6A6-4655-ADF9-D368DFDD95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2598735"/>
        <c:axId val="1123497520"/>
      </c:barChart>
      <c:catAx>
        <c:axId val="972598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497520"/>
        <c:crosses val="autoZero"/>
        <c:auto val="1"/>
        <c:lblAlgn val="ctr"/>
        <c:lblOffset val="100"/>
        <c:noMultiLvlLbl val="0"/>
      </c:catAx>
      <c:valAx>
        <c:axId val="112349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598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Scenario2!$A$2</c:f>
              <c:strCache>
                <c:ptCount val="1"/>
                <c:pt idx="0">
                  <c:v>PRP1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Scenario2!$B$1:$H$1</c15:sqref>
                  </c15:fullRef>
                </c:ext>
              </c:extLst>
              <c:f>(Scenario2!$B$1,Scenario2!$F$1:$G$1)</c:f>
              <c:strCache>
                <c:ptCount val="3"/>
                <c:pt idx="0">
                  <c:v>Time avg</c:v>
                </c:pt>
                <c:pt idx="1">
                  <c:v>Time min</c:v>
                </c:pt>
                <c:pt idx="2">
                  <c:v>Time Max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Scenario2!$B$2:$H$2</c15:sqref>
                  </c15:fullRef>
                </c:ext>
              </c:extLst>
              <c:f>(Scenario2!$B$2,Scenario2!$F$2:$G$2)</c:f>
              <c:numCache>
                <c:formatCode>General</c:formatCode>
                <c:ptCount val="3"/>
                <c:pt idx="0">
                  <c:v>386.40298125000004</c:v>
                </c:pt>
                <c:pt idx="1">
                  <c:v>135.81960000000001</c:v>
                </c:pt>
                <c:pt idx="2">
                  <c:v>600.03399999999999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73-454D-B211-52E06230A7FE}"/>
            </c:ext>
          </c:extLst>
        </c:ser>
        <c:ser>
          <c:idx val="1"/>
          <c:order val="1"/>
          <c:tx>
            <c:strRef>
              <c:f>Scenario2!$A$3</c:f>
              <c:strCache>
                <c:ptCount val="1"/>
                <c:pt idx="0">
                  <c:v>PRP2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Scenario2!$B$1:$H$1</c15:sqref>
                  </c15:fullRef>
                </c:ext>
              </c:extLst>
              <c:f>(Scenario2!$B$1,Scenario2!$F$1:$G$1)</c:f>
              <c:strCache>
                <c:ptCount val="3"/>
                <c:pt idx="0">
                  <c:v>Time avg</c:v>
                </c:pt>
                <c:pt idx="1">
                  <c:v>Time min</c:v>
                </c:pt>
                <c:pt idx="2">
                  <c:v>Time Max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Scenario2!$B$3:$H$3</c15:sqref>
                  </c15:fullRef>
                </c:ext>
              </c:extLst>
              <c:f>(Scenario2!$B$3,Scenario2!$F$3:$G$3)</c:f>
              <c:numCache>
                <c:formatCode>General</c:formatCode>
                <c:ptCount val="3"/>
                <c:pt idx="0">
                  <c:v>299.0682157894737</c:v>
                </c:pt>
                <c:pt idx="1">
                  <c:v>189.05969999999999</c:v>
                </c:pt>
                <c:pt idx="2">
                  <c:v>430.4194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73-454D-B211-52E06230A7FE}"/>
            </c:ext>
          </c:extLst>
        </c:ser>
        <c:ser>
          <c:idx val="2"/>
          <c:order val="2"/>
          <c:tx>
            <c:strRef>
              <c:f>Scenario2!$A$4</c:f>
              <c:strCache>
                <c:ptCount val="1"/>
                <c:pt idx="0">
                  <c:v>PRP3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Scenario2!$B$1:$H$1</c15:sqref>
                  </c15:fullRef>
                </c:ext>
              </c:extLst>
              <c:f>(Scenario2!$B$1,Scenario2!$F$1:$G$1)</c:f>
              <c:strCache>
                <c:ptCount val="3"/>
                <c:pt idx="0">
                  <c:v>Time avg</c:v>
                </c:pt>
                <c:pt idx="1">
                  <c:v>Time min</c:v>
                </c:pt>
                <c:pt idx="2">
                  <c:v>Time Max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Scenario2!$B$4:$H$4</c15:sqref>
                  </c15:fullRef>
                </c:ext>
              </c:extLst>
              <c:f>(Scenario2!$B$4,Scenario2!$F$4:$G$4)</c:f>
              <c:numCache>
                <c:formatCode>General</c:formatCode>
                <c:ptCount val="3"/>
                <c:pt idx="0">
                  <c:v>233.81698750000001</c:v>
                </c:pt>
                <c:pt idx="1">
                  <c:v>154.28659999999999</c:v>
                </c:pt>
                <c:pt idx="2">
                  <c:v>279.68770000000001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C73-454D-B211-52E06230A7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5371216"/>
        <c:axId val="254636768"/>
      </c:barChart>
      <c:catAx>
        <c:axId val="1425371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636768"/>
        <c:crosses val="autoZero"/>
        <c:auto val="1"/>
        <c:lblAlgn val="ctr"/>
        <c:lblOffset val="100"/>
        <c:noMultiLvlLbl val="0"/>
      </c:catAx>
      <c:valAx>
        <c:axId val="25463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371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Scenario2!$A$2</c:f>
              <c:strCache>
                <c:ptCount val="1"/>
                <c:pt idx="0">
                  <c:v>PRP1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Scenario2!$B$1:$H$1</c15:sqref>
                  </c15:fullRef>
                </c:ext>
              </c:extLst>
              <c:f>Scenario2!$D$1</c:f>
              <c:strCache>
                <c:ptCount val="1"/>
                <c:pt idx="0">
                  <c:v>Distance avg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Scenario2!$B$2:$H$2</c15:sqref>
                  </c15:fullRef>
                </c:ext>
              </c:extLst>
              <c:f>Scenario2!$D$2</c:f>
              <c:numCache>
                <c:formatCode>General</c:formatCode>
                <c:ptCount val="1"/>
                <c:pt idx="0">
                  <c:v>1790.0612750000003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D8-4F71-B4B6-BD381B51F4A0}"/>
            </c:ext>
          </c:extLst>
        </c:ser>
        <c:ser>
          <c:idx val="1"/>
          <c:order val="1"/>
          <c:tx>
            <c:strRef>
              <c:f>Scenario2!$A$3</c:f>
              <c:strCache>
                <c:ptCount val="1"/>
                <c:pt idx="0">
                  <c:v>PRP2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Scenario2!$B$1:$H$1</c15:sqref>
                  </c15:fullRef>
                </c:ext>
              </c:extLst>
              <c:f>Scenario2!$D$1</c:f>
              <c:strCache>
                <c:ptCount val="1"/>
                <c:pt idx="0">
                  <c:v>Distance avg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Scenario2!$B$3:$H$3</c15:sqref>
                  </c15:fullRef>
                </c:ext>
              </c:extLst>
              <c:f>Scenario2!$D$3</c:f>
              <c:numCache>
                <c:formatCode>General</c:formatCode>
                <c:ptCount val="1"/>
                <c:pt idx="0">
                  <c:v>1236.8580947368421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D8-4F71-B4B6-BD381B51F4A0}"/>
            </c:ext>
          </c:extLst>
        </c:ser>
        <c:ser>
          <c:idx val="2"/>
          <c:order val="2"/>
          <c:tx>
            <c:strRef>
              <c:f>Scenario2!$A$4</c:f>
              <c:strCache>
                <c:ptCount val="1"/>
                <c:pt idx="0">
                  <c:v>PRP3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Scenario2!$B$1:$H$1</c15:sqref>
                  </c15:fullRef>
                </c:ext>
              </c:extLst>
              <c:f>Scenario2!$D$1</c:f>
              <c:strCache>
                <c:ptCount val="1"/>
                <c:pt idx="0">
                  <c:v>Distance avg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Scenario2!$B$4:$H$4</c15:sqref>
                  </c15:fullRef>
                </c:ext>
              </c:extLst>
              <c:f>Scenario2!$D$4</c:f>
              <c:numCache>
                <c:formatCode>General</c:formatCode>
                <c:ptCount val="1"/>
                <c:pt idx="0">
                  <c:v>858.28961875000016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D8-4F71-B4B6-BD381B51F4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5371216"/>
        <c:axId val="254636768"/>
      </c:barChart>
      <c:catAx>
        <c:axId val="1425371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636768"/>
        <c:crosses val="autoZero"/>
        <c:auto val="1"/>
        <c:lblAlgn val="ctr"/>
        <c:lblOffset val="100"/>
        <c:noMultiLvlLbl val="0"/>
      </c:catAx>
      <c:valAx>
        <c:axId val="25463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371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</cx:chartData>
  <cx:chart>
    <cx:title pos="t" align="ctr" overlay="0"/>
    <cx:plotArea>
      <cx:plotAreaRegion>
        <cx:series layoutId="boxWhisker" uniqueId="{17F3A0DC-0B47-406D-994C-C97D4539AB01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9E152D1D-EAF1-4E21-A32D-6CCA240668AD}"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409575</xdr:colOff>
      <xdr:row>11</xdr:row>
      <xdr:rowOff>120650</xdr:rowOff>
    </xdr:from>
    <xdr:to>
      <xdr:col>14</xdr:col>
      <xdr:colOff>104775</xdr:colOff>
      <xdr:row>26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 2">
              <a:extLst>
                <a:ext uri="{FF2B5EF4-FFF2-40B4-BE49-F238E27FC236}">
                  <a16:creationId xmlns:a16="http://schemas.microsoft.com/office/drawing/2014/main" id="{F90A6992-15F4-AB1D-6577-457792B2D24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67175" y="2132330"/>
              <a:ext cx="4572000" cy="2724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Dette diagram er ikke tilgængeligt i din version af Excel.
Hvis du redigerer denne figur eller gemmer projektmappen i et andet filformat, bliver diagrammet permanent ødelagt.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501650</xdr:colOff>
      <xdr:row>6</xdr:row>
      <xdr:rowOff>31750</xdr:rowOff>
    </xdr:from>
    <xdr:to>
      <xdr:col>6</xdr:col>
      <xdr:colOff>393700</xdr:colOff>
      <xdr:row>21</xdr:row>
      <xdr:rowOff>12700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E1D8A631-BB98-52F2-3FD2-D1B6BDB8D3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120650</xdr:colOff>
      <xdr:row>5</xdr:row>
      <xdr:rowOff>165100</xdr:rowOff>
    </xdr:from>
    <xdr:to>
      <xdr:col>14</xdr:col>
      <xdr:colOff>425450</xdr:colOff>
      <xdr:row>20</xdr:row>
      <xdr:rowOff>146050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A6119D4F-DFF9-4230-B7A4-C11916C3C5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373380</xdr:colOff>
      <xdr:row>5</xdr:row>
      <xdr:rowOff>95250</xdr:rowOff>
    </xdr:from>
    <xdr:to>
      <xdr:col>7</xdr:col>
      <xdr:colOff>449580</xdr:colOff>
      <xdr:row>20</xdr:row>
      <xdr:rowOff>95250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EB39234C-4F6A-2764-086A-055CF46E14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6</xdr:row>
      <xdr:rowOff>0</xdr:rowOff>
    </xdr:from>
    <xdr:to>
      <xdr:col>15</xdr:col>
      <xdr:colOff>304800</xdr:colOff>
      <xdr:row>21</xdr:row>
      <xdr:rowOff>0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DFCDE5E0-B559-4213-BC0C-4B3B05BCB4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4" xr16:uid="{5974FC2C-6873-4AFF-8A65-DB659168622C}" autoFormatId="16" applyNumberFormats="0" applyBorderFormats="0" applyFontFormats="0" applyPatternFormats="0" applyAlignmentFormats="0" applyWidthHeightFormats="0">
  <queryTableRefresh nextId="8" unboundColumnsRight="3">
    <queryTableFields count="7">
      <queryTableField id="1" name="Time" tableColumnId="1"/>
      <queryTableField id="2" name=" NumMsgSent" tableColumnId="2"/>
      <queryTableField id="3" name=" Distance" tableColumnId="3"/>
      <queryTableField id="4" name=" NodesLost" tableColumnId="4"/>
      <queryTableField id="5" dataBound="0" tableColumnId="5"/>
      <queryTableField id="6" dataBound="0" tableColumnId="6"/>
      <queryTableField id="7" dataBound="0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2" connectionId="2" xr16:uid="{21776FB4-92BB-4B16-A453-A31DE3C66580}" autoFormatId="16" applyNumberFormats="0" applyBorderFormats="0" applyFontFormats="0" applyPatternFormats="0" applyAlignmentFormats="0" applyWidthHeightFormats="0">
  <queryTableRefresh nextId="8" unboundColumnsRight="3">
    <queryTableFields count="7">
      <queryTableField id="1" name="Time" tableColumnId="1"/>
      <queryTableField id="2" name=" NumMsgSent" tableColumnId="2"/>
      <queryTableField id="3" name=" Distance" tableColumnId="3"/>
      <queryTableField id="4" name=" NodesLost" tableColumnId="4"/>
      <queryTableField id="5" dataBound="0" tableColumnId="5"/>
      <queryTableField id="6" dataBound="0" tableColumnId="6"/>
      <queryTableField id="7" dataBound="0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2" connectionId="3" xr16:uid="{03DF1DDC-44A8-40C4-AD79-5E752C065F43}" autoFormatId="16" applyNumberFormats="0" applyBorderFormats="0" applyFontFormats="0" applyPatternFormats="0" applyAlignmentFormats="0" applyWidthHeightFormats="0">
  <queryTableRefresh nextId="8" unboundColumnsRight="3">
    <queryTableFields count="7">
      <queryTableField id="1" name="Time" tableColumnId="1"/>
      <queryTableField id="2" name=" NumMsgSent" tableColumnId="2"/>
      <queryTableField id="3" name=" Distance" tableColumnId="3"/>
      <queryTableField id="4" name=" NodesLost" tableColumnId="4"/>
      <queryTableField id="5" dataBound="0" tableColumnId="5"/>
      <queryTableField id="6" dataBound="0" tableColumnId="6"/>
      <queryTableField id="7" dataBound="0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C464D9E1-07C6-4A2C-8ED3-C970CCA2E9E9}" autoFormatId="16" applyNumberFormats="0" applyBorderFormats="0" applyFontFormats="0" applyPatternFormats="0" applyAlignmentFormats="0" applyWidthHeightFormats="0">
  <queryTableRefresh nextId="8" unboundColumnsRight="3">
    <queryTableFields count="7">
      <queryTableField id="1" name="Time" tableColumnId="1"/>
      <queryTableField id="2" name=" NumMsgSent" tableColumnId="2"/>
      <queryTableField id="3" name=" Distance" tableColumnId="3"/>
      <queryTableField id="4" name=" NodesLost" tableColumnId="4"/>
      <queryTableField id="5" dataBound="0" tableColumnId="5"/>
      <queryTableField id="6" dataBound="0" tableColumnId="6"/>
      <queryTableField id="7" dataBound="0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3" connectionId="7" xr16:uid="{EE0B4649-7CFB-44C1-9D40-34BA27D1CE1C}" autoFormatId="16" applyNumberFormats="0" applyBorderFormats="0" applyFontFormats="0" applyPatternFormats="0" applyAlignmentFormats="0" applyWidthHeightFormats="0">
  <queryTableRefresh nextId="8" unboundColumnsRight="3">
    <queryTableFields count="7">
      <queryTableField id="1" name="Time" tableColumnId="1"/>
      <queryTableField id="2" name=" NumMsgSent" tableColumnId="2"/>
      <queryTableField id="3" name=" Distance" tableColumnId="3"/>
      <queryTableField id="4" name=" NodesLost" tableColumnId="4"/>
      <queryTableField id="5" dataBound="0" tableColumnId="5"/>
      <queryTableField id="6" dataBound="0" tableColumnId="6"/>
      <queryTableField id="7" dataBound="0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2" connectionId="6" xr16:uid="{59208980-E1DB-4D94-AC79-76BB4B8DCBB2}" autoFormatId="16" applyNumberFormats="0" applyBorderFormats="0" applyFontFormats="0" applyPatternFormats="0" applyAlignmentFormats="0" applyWidthHeightFormats="0">
  <queryTableRefresh nextId="8" unboundColumnsRight="3">
    <queryTableFields count="7">
      <queryTableField id="1" name="Time" tableColumnId="1"/>
      <queryTableField id="2" name=" NumMsgSent" tableColumnId="2"/>
      <queryTableField id="3" name=" Distance" tableColumnId="3"/>
      <queryTableField id="4" name=" NodesLost" tableColumnId="4"/>
      <queryTableField id="5" dataBound="0" tableColumnId="5"/>
      <queryTableField id="6" dataBound="0" tableColumnId="6"/>
      <queryTableField id="7" dataBound="0" tableColumnId="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5" xr16:uid="{A9A4D4F0-7DA5-4ADD-A529-192D4DD87AAE}" autoFormatId="16" applyNumberFormats="0" applyBorderFormats="0" applyFontFormats="0" applyPatternFormats="0" applyAlignmentFormats="0" applyWidthHeightFormats="0">
  <queryTableRefresh nextId="8" unboundColumnsRight="3">
    <queryTableFields count="7">
      <queryTableField id="1" name="Time" tableColumnId="1"/>
      <queryTableField id="2" name=" NumMsgSent" tableColumnId="2"/>
      <queryTableField id="3" name=" Distance" tableColumnId="3"/>
      <queryTableField id="4" name=" NodesLost" tableColumnId="4"/>
      <queryTableField id="5" dataBound="0" tableColumnId="5"/>
      <queryTableField id="6" dataBound="0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F09F04-FD50-4043-9A63-926740A1E2B5}" name="S0PRP1" displayName="S0PRP1" ref="A1:G11" tableType="queryTable" totalsRowShown="0">
  <autoFilter ref="A1:G11" xr:uid="{1DF09F04-FD50-4043-9A63-926740A1E2B5}"/>
  <tableColumns count="7">
    <tableColumn id="1" xr3:uid="{3CDB7EA0-7EDC-4770-BD43-8CC8A43E5965}" uniqueName="1" name="Time" queryTableFieldId="1"/>
    <tableColumn id="2" xr3:uid="{067A8EB3-0BEC-405E-B235-051A32108036}" uniqueName="2" name=" NumMsgSent" queryTableFieldId="2"/>
    <tableColumn id="3" xr3:uid="{C56F173D-2817-4122-904C-2AF4D692290F}" uniqueName="3" name=" Distance" queryTableFieldId="3"/>
    <tableColumn id="4" xr3:uid="{8F27C9C0-A7B5-47ED-B67C-75B0100049DE}" uniqueName="4" name=" NodesLost" queryTableFieldId="4"/>
    <tableColumn id="5" xr3:uid="{745A389E-03D8-4276-929A-3C3BE0573752}" uniqueName="5" name="Distance(m)" queryTableFieldId="5" dataDxfId="1">
      <calculatedColumnFormula>S0PRP1[[#This Row],[ Distance]]*20</calculatedColumnFormula>
    </tableColumn>
    <tableColumn id="6" xr3:uid="{1C974CBE-DA75-48EA-86E2-1FE572D4AD8B}" uniqueName="6" name="E_horizon(J)" queryTableFieldId="6" dataDxfId="2">
      <calculatedColumnFormula array="1">E2*Drag_Constant*Area*Density/2</calculatedColumnFormula>
    </tableColumn>
    <tableColumn id="7" xr3:uid="{4AB79D07-FF60-4E87-A469-3D94260A0727}" uniqueName="7" name="E_hover(J)" queryTableFieldId="7" dataDxfId="0">
      <calculatedColumnFormula>SQRT(((Mass*g)^3)/(2*PI()*Density*Radius^2))*S0PRP1[[#This Row],[Time]]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C107739-1817-4976-AE29-9194F1DACBDD}" name="PRP2_" displayName="PRP2_" ref="A1:G11" tableType="queryTable" totalsRowShown="0">
  <autoFilter ref="A1:G11" xr:uid="{2C107739-1817-4976-AE29-9194F1DACBDD}"/>
  <tableColumns count="7">
    <tableColumn id="1" xr3:uid="{2B764529-6C4F-49CB-829E-339CFFC9EB86}" uniqueName="1" name="Time" queryTableFieldId="1"/>
    <tableColumn id="2" xr3:uid="{FF7F50F6-D966-481F-961D-06BCD1BABF08}" uniqueName="2" name=" NumMsgSent" queryTableFieldId="2"/>
    <tableColumn id="3" xr3:uid="{A5BF7626-155C-44B2-B2A5-838CF49238C0}" uniqueName="3" name=" Distance" queryTableFieldId="3"/>
    <tableColumn id="4" xr3:uid="{E3B76603-9F62-48F7-8671-81DB96AFB0E3}" uniqueName="4" name=" NodesLost" queryTableFieldId="4"/>
    <tableColumn id="5" xr3:uid="{D17623AD-10F0-4283-831D-E0BDB91942E1}" uniqueName="5" name="Distance(m)" queryTableFieldId="5" dataDxfId="5">
      <calculatedColumnFormula>PRP2_[[#This Row],[ Distance]]*20</calculatedColumnFormula>
    </tableColumn>
    <tableColumn id="6" xr3:uid="{1D411BB7-753E-419B-9FE2-9A956E97B7A2}" uniqueName="6" name="E_horizon(J)" queryTableFieldId="6" dataDxfId="4">
      <calculatedColumnFormula array="1">E2*Drag_Constant*Area*Density/2</calculatedColumnFormula>
    </tableColumn>
    <tableColumn id="7" xr3:uid="{FF4ABBEB-204D-4F4F-9489-DB0B23A85E4C}" uniqueName="7" name="E_hover(J)" queryTableFieldId="7" dataDxfId="3">
      <calculatedColumnFormula>SQRT(((Mass*g)^3)/(2*PI()*Density*Radius^2))*PRP2_[[#This Row],[Time]]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3C6EF14-9D98-4392-BB23-62E7AB8681A4}" name="PRP3_" displayName="PRP3_" ref="A1:G11" tableType="queryTable" totalsRowShown="0">
  <autoFilter ref="A1:G11" xr:uid="{23C6EF14-9D98-4392-BB23-62E7AB8681A4}"/>
  <tableColumns count="7">
    <tableColumn id="1" xr3:uid="{8C22B841-D6B9-4FEA-AF41-C58A8BE9F213}" uniqueName="1" name="Time" queryTableFieldId="1"/>
    <tableColumn id="2" xr3:uid="{39A3BC78-076A-47B5-A5C6-B2DFB3029953}" uniqueName="2" name=" NumMsgSent" queryTableFieldId="2"/>
    <tableColumn id="3" xr3:uid="{9DB95A37-0F7F-4B7C-9C00-0A768B515D72}" uniqueName="3" name=" Distance" queryTableFieldId="3"/>
    <tableColumn id="4" xr3:uid="{88E5038E-18C0-4719-BA59-B453675B5F0A}" uniqueName="4" name=" NodesLost" queryTableFieldId="4"/>
    <tableColumn id="5" xr3:uid="{04268A1D-D2FD-4324-AB2D-F24120BEA0B9}" uniqueName="5" name="Distance(m)" queryTableFieldId="5" dataDxfId="7">
      <calculatedColumnFormula>PRP2_[[#This Row],[ Distance]]*20</calculatedColumnFormula>
    </tableColumn>
    <tableColumn id="6" xr3:uid="{DC7B72E9-7760-452C-B311-591FD8774634}" uniqueName="6" name="E_horizon(J)" queryTableFieldId="6" dataDxfId="8">
      <calculatedColumnFormula array="1">E2*Drag_Constant*Area*Density/2</calculatedColumnFormula>
    </tableColumn>
    <tableColumn id="7" xr3:uid="{CA8EC89E-1DA7-4EEB-BEA3-E244450FC33E}" uniqueName="7" name="E_hover(J)" queryTableFieldId="7" dataDxfId="6">
      <calculatedColumnFormula>SQRT(((Mass*g)^3)/(2*PI()*Density*Radius^2))*PRP3_[[#This Row],[Time]]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3850FC-A8C7-43E8-84DC-1ED114472C8E}" name="PRP1_" displayName="PRP1_" ref="A1:G12" tableType="queryTable" totalsRowShown="0">
  <autoFilter ref="A1:G12" xr:uid="{073850FC-A8C7-43E8-84DC-1ED114472C8E}"/>
  <tableColumns count="7">
    <tableColumn id="1" xr3:uid="{BA67331D-26AD-424B-99C2-C5A7F6D318F7}" uniqueName="1" name="Time" queryTableFieldId="1"/>
    <tableColumn id="2" xr3:uid="{05B0626C-A80F-4F28-9ECC-1A87F6A5E79B}" uniqueName="2" name=" NumMsgSent" queryTableFieldId="2"/>
    <tableColumn id="3" xr3:uid="{8CABEFCE-BBCF-478B-B568-B97C4FC8C238}" uniqueName="3" name=" Distance" queryTableFieldId="3"/>
    <tableColumn id="4" xr3:uid="{1D681522-B5FE-4B0A-B787-D76ACBFC6F78}" uniqueName="4" name=" NodesLost" queryTableFieldId="4"/>
    <tableColumn id="5" xr3:uid="{48DEB4B7-426E-4CF4-B90D-EF04309859E8}" uniqueName="5" name="Distance(m)" queryTableFieldId="5" dataDxfId="10">
      <calculatedColumnFormula>PRP1_[[#This Row],[ Distance]]*20</calculatedColumnFormula>
    </tableColumn>
    <tableColumn id="6" xr3:uid="{3F58D4BA-5117-44DB-B678-0F1E1E6DFC30}" uniqueName="6" name="E_horizon(J)" queryTableFieldId="6" dataDxfId="11">
      <calculatedColumnFormula array="1">E2*Drag_Constant*Area*Density/2</calculatedColumnFormula>
    </tableColumn>
    <tableColumn id="7" xr3:uid="{C62974AC-E4D5-4CE3-821A-7F9E33997034}" uniqueName="7" name="E_hover(J)" queryTableFieldId="7" dataDxfId="9">
      <calculatedColumnFormula>SQRT(((Mass*g)^3)/(2*PI()*Density*Radius^2))*PRP1_[[#This Row],[Time]]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3055016-B72B-4273-A15F-C4C5528A1199}" name="S2PRP3" displayName="S2PRP3" ref="A1:G17" tableType="queryTable" totalsRowShown="0">
  <autoFilter ref="A1:G17" xr:uid="{83055016-B72B-4273-A15F-C4C5528A1199}"/>
  <tableColumns count="7">
    <tableColumn id="1" xr3:uid="{E9F3B983-96A5-435F-A30A-28B93DDB1D01}" uniqueName="1" name="Time" queryTableFieldId="1"/>
    <tableColumn id="2" xr3:uid="{B91ECEAD-6E45-464A-89E0-E4444D281547}" uniqueName="2" name=" NumMsgSent" queryTableFieldId="2"/>
    <tableColumn id="3" xr3:uid="{8E0C28B3-2AC4-49DF-93E6-AAC20FCF52AD}" uniqueName="3" name=" Distance" queryTableFieldId="3"/>
    <tableColumn id="4" xr3:uid="{7E8050B0-3225-4399-8C38-554BF0F64789}" uniqueName="4" name=" NodesLost" queryTableFieldId="4"/>
    <tableColumn id="5" xr3:uid="{69AA4BB8-21A0-44E9-B814-4AB2D7266778}" uniqueName="5" name="Distance(m)" queryTableFieldId="5" dataDxfId="13">
      <calculatedColumnFormula>S2PRP1[[#This Row],[ Distance]]*20</calculatedColumnFormula>
    </tableColumn>
    <tableColumn id="6" xr3:uid="{9BE4CF1A-2DF0-444F-83A6-21FBE43FB07B}" uniqueName="6" name="E_horizon(J)" queryTableFieldId="6" dataDxfId="14">
      <calculatedColumnFormula array="1">E2*Drag_Constant*Area*Density/2</calculatedColumnFormula>
    </tableColumn>
    <tableColumn id="7" xr3:uid="{AA42A844-148D-4D59-AA32-8077FEBF050E}" uniqueName="7" name="E_hover(J)" queryTableFieldId="7" dataDxfId="12">
      <calculatedColumnFormula>SQRT(((Mass*g)^3)/(2*PI()*Density*Radius^2))*S2PRP1[[#This Row],[Time]]</calculatedColumnFormula>
    </tableColumn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FD8791B-468E-4B25-833B-574D6C7FF0B7}" name="S2PRP2" displayName="S2PRP2" ref="A1:G20" tableType="queryTable" totalsRowShown="0">
  <autoFilter ref="A1:G20" xr:uid="{4FD8791B-468E-4B25-833B-574D6C7FF0B7}"/>
  <tableColumns count="7">
    <tableColumn id="1" xr3:uid="{7D39CC84-73DF-4D7F-97AE-68FD9754D443}" uniqueName="1" name="Time" queryTableFieldId="1"/>
    <tableColumn id="2" xr3:uid="{A80D5602-9A3E-4162-996B-88E5D49DA967}" uniqueName="2" name=" NumMsgSent" queryTableFieldId="2"/>
    <tableColumn id="3" xr3:uid="{088F5F85-D0DB-4F58-94CE-8E211BB2D0FE}" uniqueName="3" name=" Distance" queryTableFieldId="3"/>
    <tableColumn id="4" xr3:uid="{69632E81-45E8-4BF0-B55D-AD67DD53D693}" uniqueName="4" name=" NodesLost" queryTableFieldId="4"/>
    <tableColumn id="5" xr3:uid="{708A242E-92CD-4E21-AAB6-769E73791DBC}" uniqueName="5" name="Distance(m)" queryTableFieldId="5">
      <calculatedColumnFormula>S2PRP2[[#This Row],[ Distance]]*20</calculatedColumnFormula>
    </tableColumn>
    <tableColumn id="6" xr3:uid="{3D13E7A1-8A83-4B5D-8D30-727324118FB0}" uniqueName="6" name="E_horizon(J)" queryTableFieldId="6">
      <calculatedColumnFormula array="1">E2*Drag_Constant*Area*Density/2</calculatedColumnFormula>
    </tableColumn>
    <tableColumn id="7" xr3:uid="{2B144830-DB2D-46E9-A419-5DC2603E19BC}" uniqueName="7" name="E_hover(J)" queryTableFieldId="7">
      <calculatedColumnFormula>SQRT(((Mass*g)^3)/(2*PI()*Density*Radius^2))*S2PRP2[[#This Row],[Time]]</calculatedColumnFormula>
    </tableColumn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7B8B6F-95C0-4B19-8064-36B0640FAE92}" name="S2PRP1" displayName="S2PRP1" ref="A1:G17" tableType="queryTable" totalsRowShown="0">
  <autoFilter ref="A1:G17" xr:uid="{3A7B8B6F-95C0-4B19-8064-36B0640FAE92}"/>
  <tableColumns count="7">
    <tableColumn id="1" xr3:uid="{C785372F-696F-48F1-BD3F-E19323ED7266}" uniqueName="1" name="Time" queryTableFieldId="1"/>
    <tableColumn id="2" xr3:uid="{7CA44F21-C13D-422C-975B-B833DF92D9B9}" uniqueName="2" name=" NumMsgSent" queryTableFieldId="2"/>
    <tableColumn id="3" xr3:uid="{244039DA-522E-496B-A473-EB6B96005C90}" uniqueName="3" name=" Distance" queryTableFieldId="3"/>
    <tableColumn id="4" xr3:uid="{74926385-C9D5-4A66-9336-66346C5B39D3}" uniqueName="4" name=" NodesLost" queryTableFieldId="4"/>
    <tableColumn id="5" xr3:uid="{01658E58-DBBF-4C3F-9C87-023EA8E49105}" uniqueName="5" name="Distance(m)" queryTableFieldId="5" dataDxfId="15">
      <calculatedColumnFormula>S2PRP1[[#This Row],[ Distance]]*20</calculatedColumnFormula>
    </tableColumn>
    <tableColumn id="6" xr3:uid="{BD1A1BD1-74D5-4D90-8D22-8A7D28E11248}" uniqueName="6" name="E_horizon(J)" queryTableFieldId="6" dataDxfId="17">
      <calculatedColumnFormula array="1">E2*Drag_Constant*Area*Density/2</calculatedColumnFormula>
    </tableColumn>
    <tableColumn id="7" xr3:uid="{8990A102-58AB-4B02-8039-B3005AAF14A0}" uniqueName="7" name="E_hover(J)" queryTableFieldId="7" dataDxfId="16">
      <calculatedColumnFormula>SQRT(((Mass*g)^3)/(2*PI()*Density*Radius^2))*S2PRP1[[#This Row],[Time]]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5A285-EAA3-47A4-A7BC-ADADA851920B}">
  <dimension ref="A1:M11"/>
  <sheetViews>
    <sheetView workbookViewId="0">
      <selection activeCell="G11" sqref="G11"/>
    </sheetView>
  </sheetViews>
  <sheetFormatPr defaultRowHeight="14.4" x14ac:dyDescent="0.3"/>
  <cols>
    <col min="1" max="1" width="9" bestFit="1" customWidth="1"/>
    <col min="2" max="2" width="15.109375" bestFit="1" customWidth="1"/>
    <col min="3" max="3" width="10.77734375" bestFit="1" customWidth="1"/>
    <col min="4" max="4" width="12.44140625" bestFit="1" customWidth="1"/>
    <col min="5" max="5" width="10" bestFit="1" customWidth="1"/>
    <col min="8" max="8" width="11.21875" bestFit="1" customWidth="1"/>
    <col min="9" max="9" width="13.109375" bestFit="1" customWidth="1"/>
  </cols>
  <sheetData>
    <row r="1" spans="1:13" x14ac:dyDescent="0.3">
      <c r="A1" t="s">
        <v>5</v>
      </c>
      <c r="B1" t="s">
        <v>6</v>
      </c>
      <c r="C1" t="s">
        <v>7</v>
      </c>
      <c r="D1" t="s">
        <v>8</v>
      </c>
      <c r="E1" t="s">
        <v>20</v>
      </c>
      <c r="F1" t="s">
        <v>21</v>
      </c>
      <c r="G1" t="s">
        <v>33</v>
      </c>
      <c r="I1" t="s">
        <v>1</v>
      </c>
      <c r="J1" t="s">
        <v>2</v>
      </c>
      <c r="K1" t="s">
        <v>4</v>
      </c>
      <c r="L1" t="s">
        <v>3</v>
      </c>
      <c r="M1" t="s">
        <v>18</v>
      </c>
    </row>
    <row r="2" spans="1:13" x14ac:dyDescent="0.3">
      <c r="A2">
        <v>146.321</v>
      </c>
      <c r="B2">
        <v>4236</v>
      </c>
      <c r="C2">
        <v>772.72059999999999</v>
      </c>
      <c r="D2">
        <v>0</v>
      </c>
      <c r="E2">
        <f>S0PRP1[[#This Row],[ Distance]]*20</f>
        <v>15454.412</v>
      </c>
      <c r="F2" cm="1">
        <f t="array" ref="F2">E2*Drag_Constant*Area*Density/2</f>
        <v>1873.3645046250001</v>
      </c>
      <c r="G2">
        <f>SQRT(((Mass*g)^3)/(2*PI()*Density*Radius^2))*S0PRP1[[#This Row],[Time]]</f>
        <v>44681.700083816439</v>
      </c>
      <c r="I2">
        <f>AVERAGE(S0PRP1[Time])</f>
        <v>137.12460999999999</v>
      </c>
      <c r="J2">
        <f>AVERAGE(S0PRP1[[ NumMsgSent]])</f>
        <v>4110.7</v>
      </c>
      <c r="K2">
        <f>AVERAGE(S0PRP1[[ Distance]])</f>
        <v>739.25619000000006</v>
      </c>
      <c r="L2">
        <f>AVERAGE(S0PRP1[[ NodesLost]])</f>
        <v>0</v>
      </c>
      <c r="M2">
        <f>COUNTA(S0PRP1[[ NodesLost]])</f>
        <v>10</v>
      </c>
    </row>
    <row r="3" spans="1:13" x14ac:dyDescent="0.3">
      <c r="A3">
        <v>147.78370000000001</v>
      </c>
      <c r="B3">
        <v>4121</v>
      </c>
      <c r="C3">
        <v>739.97080000000005</v>
      </c>
      <c r="D3">
        <v>0</v>
      </c>
      <c r="E3">
        <f>S0PRP1[[#This Row],[ Distance]]*20</f>
        <v>14799.416000000001</v>
      </c>
      <c r="F3" cm="1">
        <f t="array" ref="F3">E3*Drag_Constant*Area*Density/2</f>
        <v>1793.9667082500002</v>
      </c>
      <c r="G3">
        <f>SQRT(((Mass*g)^3)/(2*PI()*Density*Radius^2))*S0PRP1[[#This Row],[Time]]</f>
        <v>45128.361347152524</v>
      </c>
    </row>
    <row r="4" spans="1:13" x14ac:dyDescent="0.3">
      <c r="A4">
        <v>138.7645</v>
      </c>
      <c r="B4">
        <v>4236</v>
      </c>
      <c r="C4">
        <v>749.13430000000005</v>
      </c>
      <c r="D4">
        <v>0</v>
      </c>
      <c r="E4">
        <f>S0PRP1[[#This Row],[ Distance]]*20</f>
        <v>14982.686000000002</v>
      </c>
      <c r="F4" cm="1">
        <f t="array" ref="F4">E4*Drag_Constant*Area*Density/2</f>
        <v>1816.1824685625002</v>
      </c>
      <c r="G4">
        <f>SQRT(((Mass*g)^3)/(2*PI()*Density*Radius^2))*S0PRP1[[#This Row],[Time]]</f>
        <v>42374.189427906771</v>
      </c>
    </row>
    <row r="5" spans="1:13" x14ac:dyDescent="0.3">
      <c r="A5">
        <v>134.65690000000001</v>
      </c>
      <c r="B5">
        <v>4203</v>
      </c>
      <c r="C5">
        <v>735.77110000000005</v>
      </c>
      <c r="D5">
        <v>0</v>
      </c>
      <c r="E5">
        <f>S0PRP1[[#This Row],[ Distance]]*20</f>
        <v>14715.422</v>
      </c>
      <c r="F5" cm="1">
        <f t="array" ref="F5">E5*Drag_Constant*Area*Density/2</f>
        <v>1783.7850605625001</v>
      </c>
      <c r="G5">
        <f>SQRT(((Mass*g)^3)/(2*PI()*Density*Radius^2))*S0PRP1[[#This Row],[Time]]</f>
        <v>41119.861264045918</v>
      </c>
    </row>
    <row r="6" spans="1:13" x14ac:dyDescent="0.3">
      <c r="A6">
        <v>134.76419999999999</v>
      </c>
      <c r="B6">
        <v>4007</v>
      </c>
      <c r="C6">
        <v>737.67600000000004</v>
      </c>
      <c r="D6">
        <v>0</v>
      </c>
      <c r="E6">
        <f>S0PRP1[[#This Row],[ Distance]]*20</f>
        <v>14753.52</v>
      </c>
      <c r="F6" cm="1">
        <f t="array" ref="F6">E6*Drag_Constant*Area*Density/2</f>
        <v>1788.4032524999998</v>
      </c>
      <c r="G6">
        <f>SQRT(((Mass*g)^3)/(2*PI()*Density*Radius^2))*S0PRP1[[#This Row],[Time]]</f>
        <v>41152.627213014232</v>
      </c>
    </row>
    <row r="7" spans="1:13" x14ac:dyDescent="0.3">
      <c r="A7">
        <v>136.57820000000001</v>
      </c>
      <c r="B7">
        <v>4033</v>
      </c>
      <c r="C7">
        <v>746.81979999999999</v>
      </c>
      <c r="D7">
        <v>0</v>
      </c>
      <c r="E7">
        <f>S0PRP1[[#This Row],[ Distance]]*20</f>
        <v>14936.396000000001</v>
      </c>
      <c r="F7" cm="1">
        <f t="array" ref="F7">E7*Drag_Constant*Area*Density/2</f>
        <v>1810.5712526249999</v>
      </c>
      <c r="G7">
        <f>SQRT(((Mass*g)^3)/(2*PI()*Density*Radius^2))*S0PRP1[[#This Row],[Time]]</f>
        <v>41706.564132199062</v>
      </c>
    </row>
    <row r="8" spans="1:13" x14ac:dyDescent="0.3">
      <c r="A8">
        <v>133.27189999999999</v>
      </c>
      <c r="B8">
        <v>3984</v>
      </c>
      <c r="C8">
        <v>739.59670000000006</v>
      </c>
      <c r="D8">
        <v>0</v>
      </c>
      <c r="E8">
        <f>S0PRP1[[#This Row],[ Distance]]*20</f>
        <v>14791.934000000001</v>
      </c>
      <c r="F8" cm="1">
        <f t="array" ref="F8">E8*Drag_Constant*Area*Density/2</f>
        <v>1793.0597495625</v>
      </c>
      <c r="G8">
        <f>SQRT(((Mass*g)^3)/(2*PI()*Density*Radius^2))*S0PRP1[[#This Row],[Time]]</f>
        <v>40696.927067204131</v>
      </c>
    </row>
    <row r="9" spans="1:13" x14ac:dyDescent="0.3">
      <c r="A9">
        <v>134.78649999999999</v>
      </c>
      <c r="B9">
        <v>4007</v>
      </c>
      <c r="C9">
        <v>737.98580000000004</v>
      </c>
      <c r="D9">
        <v>0</v>
      </c>
      <c r="E9">
        <f>S0PRP1[[#This Row],[ Distance]]*20</f>
        <v>14759.716</v>
      </c>
      <c r="F9" cm="1">
        <f t="array" ref="F9">E9*Drag_Constant*Area*Density/2</f>
        <v>1789.154323875</v>
      </c>
      <c r="G9">
        <f>SQRT(((Mass*g)^3)/(2*PI()*Density*Radius^2))*S0PRP1[[#This Row],[Time]]</f>
        <v>41159.436911634861</v>
      </c>
    </row>
    <row r="10" spans="1:13" x14ac:dyDescent="0.3">
      <c r="A10">
        <v>142.5582</v>
      </c>
      <c r="B10">
        <v>4210</v>
      </c>
      <c r="C10">
        <v>740.69060000000002</v>
      </c>
      <c r="D10">
        <v>0</v>
      </c>
      <c r="E10">
        <f>S0PRP1[[#This Row],[ Distance]]*20</f>
        <v>14813.812</v>
      </c>
      <c r="F10" cm="1">
        <f t="array" ref="F10">E10*Drag_Constant*Area*Density/2</f>
        <v>1795.7117733749999</v>
      </c>
      <c r="G10">
        <f>SQRT(((Mass*g)^3)/(2*PI()*Density*Radius^2))*S0PRP1[[#This Row],[Time]]</f>
        <v>43532.662686071861</v>
      </c>
    </row>
    <row r="11" spans="1:13" x14ac:dyDescent="0.3">
      <c r="A11">
        <v>121.761</v>
      </c>
      <c r="B11">
        <v>4070</v>
      </c>
      <c r="C11">
        <v>692.19619999999998</v>
      </c>
      <c r="D11">
        <v>0</v>
      </c>
      <c r="E11">
        <f>S0PRP1[[#This Row],[ Distance]]*20</f>
        <v>13843.923999999999</v>
      </c>
      <c r="F11" cm="1">
        <f t="array" ref="F11">E11*Drag_Constant*Area*Density/2</f>
        <v>1678.1431623749997</v>
      </c>
      <c r="G11">
        <f>SQRT(((Mass*g)^3)/(2*PI()*Density*Radius^2))*S0PRP1[[#This Row],[Time]]</f>
        <v>37181.870571589679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34A15-B782-44F2-B7DF-ACE178C0333C}">
  <dimension ref="A1:M11"/>
  <sheetViews>
    <sheetView workbookViewId="0">
      <selection activeCell="E1" sqref="E1:G2"/>
    </sheetView>
  </sheetViews>
  <sheetFormatPr defaultRowHeight="14.4" x14ac:dyDescent="0.3"/>
  <cols>
    <col min="1" max="1" width="9" bestFit="1" customWidth="1"/>
    <col min="2" max="2" width="15.109375" bestFit="1" customWidth="1"/>
    <col min="3" max="3" width="10.77734375" bestFit="1" customWidth="1"/>
    <col min="4" max="4" width="12.44140625" bestFit="1" customWidth="1"/>
    <col min="7" max="7" width="10" bestFit="1" customWidth="1"/>
    <col min="9" max="9" width="13.109375" bestFit="1" customWidth="1"/>
  </cols>
  <sheetData>
    <row r="1" spans="1:13" x14ac:dyDescent="0.3">
      <c r="A1" t="s">
        <v>5</v>
      </c>
      <c r="B1" t="s">
        <v>6</v>
      </c>
      <c r="C1" t="s">
        <v>7</v>
      </c>
      <c r="D1" t="s">
        <v>8</v>
      </c>
      <c r="E1" t="s">
        <v>20</v>
      </c>
      <c r="F1" t="s">
        <v>21</v>
      </c>
      <c r="G1" t="s">
        <v>33</v>
      </c>
      <c r="I1" t="s">
        <v>9</v>
      </c>
      <c r="J1" t="s">
        <v>2</v>
      </c>
      <c r="K1" t="s">
        <v>4</v>
      </c>
      <c r="L1" t="s">
        <v>3</v>
      </c>
      <c r="M1" t="s">
        <v>18</v>
      </c>
    </row>
    <row r="2" spans="1:13" x14ac:dyDescent="0.3">
      <c r="A2">
        <v>432.43700000000001</v>
      </c>
      <c r="B2">
        <v>6839</v>
      </c>
      <c r="C2">
        <v>2631.2289999999998</v>
      </c>
      <c r="D2">
        <v>0</v>
      </c>
      <c r="E2">
        <f>PRP2_[[#This Row],[ Distance]]*20</f>
        <v>52624.579999999994</v>
      </c>
      <c r="F2" cm="1">
        <f t="array" ref="F2">E2*Drag_Constant*Area*Density/2</f>
        <v>6379.0858068749994</v>
      </c>
      <c r="G2">
        <f>SQRT(((Mass*g)^3)/(2*PI()*Density*Radius^2))*PRP2_[[#This Row],[Time]]</f>
        <v>132052.27096004901</v>
      </c>
      <c r="I2">
        <f>AVERAGE(PRP2_[Time])</f>
        <v>252.79485</v>
      </c>
      <c r="J2">
        <f>AVERAGE(PRP2_[[ NumMsgSent]])</f>
        <v>5507.1</v>
      </c>
      <c r="K2">
        <f>AVERAGE(PRP2_[[ Distance]])</f>
        <v>1408.3538999999998</v>
      </c>
      <c r="L2">
        <f>AVERAGE(PRP2_[[ NodesLost]])</f>
        <v>0</v>
      </c>
      <c r="M2">
        <f>COUNTIF(PRP2_[[ NodesLost]],"&gt;0")/COUNT(PRP2_[[ NodesLost]])</f>
        <v>0</v>
      </c>
    </row>
    <row r="3" spans="1:13" x14ac:dyDescent="0.3">
      <c r="A3">
        <v>197.8974</v>
      </c>
      <c r="B3">
        <v>5170</v>
      </c>
      <c r="C3">
        <v>1187.671</v>
      </c>
      <c r="D3">
        <v>0</v>
      </c>
      <c r="E3">
        <f>PRP2_[[#This Row],[ Distance]]*20</f>
        <v>23753.420000000002</v>
      </c>
      <c r="F3" cm="1">
        <f t="array" ref="F3">E3*Drag_Constant*Area*Density/2</f>
        <v>2879.3598806250002</v>
      </c>
      <c r="G3">
        <f>SQRT(((Mass*g)^3)/(2*PI()*Density*Radius^2))*PRP2_[[#This Row],[Time]]</f>
        <v>60431.464206553101</v>
      </c>
    </row>
    <row r="4" spans="1:13" x14ac:dyDescent="0.3">
      <c r="A4">
        <v>225.4478</v>
      </c>
      <c r="B4">
        <v>5404</v>
      </c>
      <c r="C4">
        <v>1253.367</v>
      </c>
      <c r="D4">
        <v>0</v>
      </c>
      <c r="E4">
        <f>PRP2_[[#This Row],[ Distance]]*20</f>
        <v>25067.34</v>
      </c>
      <c r="F4" cm="1">
        <f t="array" ref="F4">E4*Drag_Constant*Area*Density/2</f>
        <v>3038.6316206249999</v>
      </c>
      <c r="G4">
        <f>SQRT(((Mass*g)^3)/(2*PI()*Density*Radius^2))*PRP2_[[#This Row],[Time]]</f>
        <v>68844.465142776724</v>
      </c>
    </row>
    <row r="5" spans="1:13" x14ac:dyDescent="0.3">
      <c r="A5">
        <v>210.26939999999999</v>
      </c>
      <c r="B5">
        <v>5381</v>
      </c>
      <c r="C5">
        <v>1158.934</v>
      </c>
      <c r="D5">
        <v>0</v>
      </c>
      <c r="E5">
        <f>PRP2_[[#This Row],[ Distance]]*20</f>
        <v>23178.68</v>
      </c>
      <c r="F5" cm="1">
        <f t="array" ref="F5">E5*Drag_Constant*Area*Density/2</f>
        <v>2809.6906162499999</v>
      </c>
      <c r="G5">
        <f>SQRT(((Mass*g)^3)/(2*PI()*Density*Radius^2))*PRP2_[[#This Row],[Time]]</f>
        <v>64209.472786572216</v>
      </c>
    </row>
    <row r="6" spans="1:13" x14ac:dyDescent="0.3">
      <c r="A6">
        <v>353.56599999999997</v>
      </c>
      <c r="B6">
        <v>5932</v>
      </c>
      <c r="C6">
        <v>2169.1550000000002</v>
      </c>
      <c r="D6">
        <v>0</v>
      </c>
      <c r="E6">
        <f>PRP2_[[#This Row],[ Distance]]*20</f>
        <v>43383.100000000006</v>
      </c>
      <c r="F6" cm="1">
        <f t="array" ref="F6">E6*Drag_Constant*Area*Density/2</f>
        <v>5258.8451531250003</v>
      </c>
      <c r="G6">
        <f>SQRT(((Mass*g)^3)/(2*PI()*Density*Radius^2))*PRP2_[[#This Row],[Time]]</f>
        <v>107967.61894625271</v>
      </c>
    </row>
    <row r="7" spans="1:13" x14ac:dyDescent="0.3">
      <c r="A7">
        <v>172.86539999999999</v>
      </c>
      <c r="B7">
        <v>4731</v>
      </c>
      <c r="C7">
        <v>987.42290000000003</v>
      </c>
      <c r="D7">
        <v>0</v>
      </c>
      <c r="E7">
        <f>PRP2_[[#This Row],[ Distance]]*20</f>
        <v>19748.457999999999</v>
      </c>
      <c r="F7" cm="1">
        <f t="array" ref="F7">E7*Drag_Constant*Area*Density/2</f>
        <v>2393.8833931874997</v>
      </c>
      <c r="G7">
        <f>SQRT(((Mass*g)^3)/(2*PI()*Density*Radius^2))*PRP2_[[#This Row],[Time]]</f>
        <v>52787.50116298387</v>
      </c>
    </row>
    <row r="8" spans="1:13" x14ac:dyDescent="0.3">
      <c r="A8">
        <v>194.21719999999999</v>
      </c>
      <c r="B8">
        <v>5071</v>
      </c>
      <c r="C8">
        <v>1165.7239999999999</v>
      </c>
      <c r="D8">
        <v>0</v>
      </c>
      <c r="E8">
        <f>PRP2_[[#This Row],[ Distance]]*20</f>
        <v>23314.48</v>
      </c>
      <c r="F8" cm="1">
        <f t="array" ref="F8">E8*Drag_Constant*Area*Density/2</f>
        <v>2826.1521225000001</v>
      </c>
      <c r="G8">
        <f>SQRT(((Mass*g)^3)/(2*PI()*Density*Radius^2))*PRP2_[[#This Row],[Time]]</f>
        <v>59307.650176793453</v>
      </c>
    </row>
    <row r="9" spans="1:13" x14ac:dyDescent="0.3">
      <c r="A9">
        <v>352.85480000000001</v>
      </c>
      <c r="B9">
        <v>6506</v>
      </c>
      <c r="C9">
        <v>1448.356</v>
      </c>
      <c r="D9">
        <v>0</v>
      </c>
      <c r="E9">
        <f>PRP2_[[#This Row],[ Distance]]*20</f>
        <v>28967.119999999999</v>
      </c>
      <c r="F9" cm="1">
        <f t="array" ref="F9">E9*Drag_Constant*Area*Density/2</f>
        <v>3511.3580775</v>
      </c>
      <c r="G9">
        <f>SQRT(((Mass*g)^3)/(2*PI()*Density*Radius^2))*PRP2_[[#This Row],[Time]]</f>
        <v>107750.44147275534</v>
      </c>
    </row>
    <row r="10" spans="1:13" x14ac:dyDescent="0.3">
      <c r="A10">
        <v>166.34610000000001</v>
      </c>
      <c r="B10">
        <v>4386</v>
      </c>
      <c r="C10">
        <v>991.31209999999999</v>
      </c>
      <c r="D10">
        <v>0</v>
      </c>
      <c r="E10">
        <f>PRP2_[[#This Row],[ Distance]]*20</f>
        <v>19826.241999999998</v>
      </c>
      <c r="F10" cm="1">
        <f t="array" ref="F10">E10*Drag_Constant*Area*Density/2</f>
        <v>2403.3122724374998</v>
      </c>
      <c r="G10">
        <f>SQRT(((Mass*g)^3)/(2*PI()*Density*Radius^2))*PRP2_[[#This Row],[Time]]</f>
        <v>50796.717834846255</v>
      </c>
    </row>
    <row r="11" spans="1:13" x14ac:dyDescent="0.3">
      <c r="A11">
        <v>222.04740000000001</v>
      </c>
      <c r="B11">
        <v>5651</v>
      </c>
      <c r="C11">
        <v>1090.3679999999999</v>
      </c>
      <c r="D11">
        <v>0</v>
      </c>
      <c r="E11">
        <f>PRP2_[[#This Row],[ Distance]]*20</f>
        <v>21807.360000000001</v>
      </c>
      <c r="F11" cm="1">
        <f t="array" ref="F11">E11*Drag_Constant*Area*Density/2</f>
        <v>2643.46092</v>
      </c>
      <c r="G11">
        <f>SQRT(((Mass*g)^3)/(2*PI()*Density*Radius^2))*PRP2_[[#This Row],[Time]]</f>
        <v>67806.092981808644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0B4E3-C501-4895-B7F2-7DA8DAB3BB9F}">
  <dimension ref="A1:M11"/>
  <sheetViews>
    <sheetView workbookViewId="0">
      <selection activeCell="E1" sqref="E1:G2"/>
    </sheetView>
  </sheetViews>
  <sheetFormatPr defaultRowHeight="14.4" x14ac:dyDescent="0.3"/>
  <cols>
    <col min="1" max="1" width="9" bestFit="1" customWidth="1"/>
    <col min="2" max="2" width="15.109375" bestFit="1" customWidth="1"/>
    <col min="3" max="3" width="10.77734375" bestFit="1" customWidth="1"/>
    <col min="4" max="4" width="12.44140625" bestFit="1" customWidth="1"/>
    <col min="7" max="7" width="12" bestFit="1" customWidth="1"/>
    <col min="8" max="8" width="11.21875" bestFit="1" customWidth="1"/>
    <col min="9" max="9" width="13.109375" bestFit="1" customWidth="1"/>
  </cols>
  <sheetData>
    <row r="1" spans="1:13" x14ac:dyDescent="0.3">
      <c r="A1" t="s">
        <v>5</v>
      </c>
      <c r="B1" t="s">
        <v>6</v>
      </c>
      <c r="C1" t="s">
        <v>7</v>
      </c>
      <c r="D1" t="s">
        <v>8</v>
      </c>
      <c r="E1" t="s">
        <v>20</v>
      </c>
      <c r="F1" t="s">
        <v>21</v>
      </c>
      <c r="G1" t="s">
        <v>33</v>
      </c>
      <c r="I1" t="s">
        <v>9</v>
      </c>
      <c r="J1" t="s">
        <v>2</v>
      </c>
      <c r="K1" t="s">
        <v>4</v>
      </c>
      <c r="L1" t="s">
        <v>3</v>
      </c>
      <c r="M1" t="s">
        <v>18</v>
      </c>
    </row>
    <row r="2" spans="1:13" x14ac:dyDescent="0.3">
      <c r="A2">
        <v>176.40780000000001</v>
      </c>
      <c r="B2">
        <v>4630</v>
      </c>
      <c r="C2">
        <v>914.35739999999998</v>
      </c>
      <c r="D2">
        <v>0</v>
      </c>
      <c r="E2">
        <f>PRP2_[[#This Row],[ Distance]]*20</f>
        <v>52624.579999999994</v>
      </c>
      <c r="F2" cm="1">
        <f t="array" ref="F2">E2*Drag_Constant*Area*Density/2</f>
        <v>6379.0858068749994</v>
      </c>
      <c r="G2">
        <f>SQRT(((Mass*g)^3)/(2*PI()*Density*Radius^2))*PRP3_[[#This Row],[Time]]</f>
        <v>53869.23553041515</v>
      </c>
      <c r="I2">
        <f>AVERAGE(PRP3_[Time])</f>
        <v>184.64409999999998</v>
      </c>
      <c r="J2">
        <f>AVERAGE(PRP3_[[ NumMsgSent]])</f>
        <v>4699.3999999999996</v>
      </c>
      <c r="K2">
        <f>AVERAGE(PRP3_[[ Distance]])</f>
        <v>947.45789000000002</v>
      </c>
      <c r="L2">
        <f>AVERAGE(PRP3_[[ NodesLost]])</f>
        <v>0</v>
      </c>
      <c r="M2">
        <f>COUNTIF(PRP3_[[ NodesLost]],"&gt;0")/COUNT(PRP3_[[ NodesLost]])</f>
        <v>0</v>
      </c>
    </row>
    <row r="3" spans="1:13" x14ac:dyDescent="0.3">
      <c r="A3">
        <v>200.4983</v>
      </c>
      <c r="B3">
        <v>4844</v>
      </c>
      <c r="C3">
        <v>1056.579</v>
      </c>
      <c r="D3">
        <v>0</v>
      </c>
      <c r="E3">
        <f>PRP2_[[#This Row],[ Distance]]*20</f>
        <v>23753.420000000002</v>
      </c>
      <c r="F3" cm="1">
        <f t="array" ref="F3">E3*Drag_Constant*Area*Density/2</f>
        <v>2879.3598806250002</v>
      </c>
      <c r="G3">
        <f>SQRT(((Mass*g)^3)/(2*PI()*Density*Radius^2))*PRP3_[[#This Row],[Time]]</f>
        <v>61225.694930427308</v>
      </c>
    </row>
    <row r="4" spans="1:13" x14ac:dyDescent="0.3">
      <c r="A4">
        <v>197.5505</v>
      </c>
      <c r="B4">
        <v>4777</v>
      </c>
      <c r="C4">
        <v>934.05820000000006</v>
      </c>
      <c r="D4">
        <v>0</v>
      </c>
      <c r="E4">
        <f>PRP2_[[#This Row],[ Distance]]*20</f>
        <v>25067.34</v>
      </c>
      <c r="F4" cm="1">
        <f t="array" ref="F4">E4*Drag_Constant*Area*Density/2</f>
        <v>3038.6316206249999</v>
      </c>
      <c r="G4">
        <f>SQRT(((Mass*g)^3)/(2*PI()*Density*Radius^2))*PRP3_[[#This Row],[Time]]</f>
        <v>60325.532168369406</v>
      </c>
    </row>
    <row r="5" spans="1:13" x14ac:dyDescent="0.3">
      <c r="A5">
        <v>170.12</v>
      </c>
      <c r="B5">
        <v>4620</v>
      </c>
      <c r="C5">
        <v>879.1925</v>
      </c>
      <c r="D5">
        <v>0</v>
      </c>
      <c r="E5">
        <f>PRP2_[[#This Row],[ Distance]]*20</f>
        <v>23178.68</v>
      </c>
      <c r="F5" cm="1">
        <f t="array" ref="F5">E5*Drag_Constant*Area*Density/2</f>
        <v>2809.6906162499999</v>
      </c>
      <c r="G5">
        <f>SQRT(((Mass*g)^3)/(2*PI()*Density*Radius^2))*PRP3_[[#This Row],[Time]]</f>
        <v>51949.144813518586</v>
      </c>
    </row>
    <row r="6" spans="1:13" x14ac:dyDescent="0.3">
      <c r="A6">
        <v>207.2841</v>
      </c>
      <c r="B6">
        <v>4918</v>
      </c>
      <c r="C6">
        <v>1042.854</v>
      </c>
      <c r="D6">
        <v>0</v>
      </c>
      <c r="E6">
        <f>PRP2_[[#This Row],[ Distance]]*20</f>
        <v>43383.100000000006</v>
      </c>
      <c r="F6" cm="1">
        <f t="array" ref="F6">E6*Drag_Constant*Area*Density/2</f>
        <v>5258.8451531250003</v>
      </c>
      <c r="G6">
        <f>SQRT(((Mass*g)^3)/(2*PI()*Density*Radius^2))*PRP3_[[#This Row],[Time]]</f>
        <v>63297.858737596216</v>
      </c>
    </row>
    <row r="7" spans="1:13" x14ac:dyDescent="0.3">
      <c r="A7">
        <v>175.5881</v>
      </c>
      <c r="B7">
        <v>4615</v>
      </c>
      <c r="C7">
        <v>936.06560000000002</v>
      </c>
      <c r="D7">
        <v>0</v>
      </c>
      <c r="E7">
        <f>PRP2_[[#This Row],[ Distance]]*20</f>
        <v>19748.457999999999</v>
      </c>
      <c r="F7" cm="1">
        <f t="array" ref="F7">E7*Drag_Constant*Area*Density/2</f>
        <v>2393.8833931874997</v>
      </c>
      <c r="G7">
        <f>SQRT(((Mass*g)^3)/(2*PI()*Density*Radius^2))*PRP3_[[#This Row],[Time]]</f>
        <v>53618.92566676806</v>
      </c>
    </row>
    <row r="8" spans="1:13" x14ac:dyDescent="0.3">
      <c r="A8">
        <v>164.38579999999999</v>
      </c>
      <c r="B8">
        <v>4338</v>
      </c>
      <c r="C8">
        <v>850.22900000000004</v>
      </c>
      <c r="D8">
        <v>0</v>
      </c>
      <c r="E8">
        <f>PRP2_[[#This Row],[ Distance]]*20</f>
        <v>23314.48</v>
      </c>
      <c r="F8" cm="1">
        <f t="array" ref="F8">E8*Drag_Constant*Area*Density/2</f>
        <v>2826.1521225000001</v>
      </c>
      <c r="G8">
        <f>SQRT(((Mass*g)^3)/(2*PI()*Density*Radius^2))*PRP3_[[#This Row],[Time]]</f>
        <v>50198.105628298283</v>
      </c>
    </row>
    <row r="9" spans="1:13" x14ac:dyDescent="0.3">
      <c r="A9">
        <v>172.98500000000001</v>
      </c>
      <c r="B9">
        <v>4637</v>
      </c>
      <c r="C9">
        <v>889.85829999999999</v>
      </c>
      <c r="D9">
        <v>0</v>
      </c>
      <c r="E9">
        <f>PRP2_[[#This Row],[ Distance]]*20</f>
        <v>28967.119999999999</v>
      </c>
      <c r="F9" cm="1">
        <f t="array" ref="F9">E9*Drag_Constant*Area*Density/2</f>
        <v>3511.3580775</v>
      </c>
      <c r="G9">
        <f>SQRT(((Mass*g)^3)/(2*PI()*Density*Radius^2))*PRP3_[[#This Row],[Time]]</f>
        <v>52824.023134061332</v>
      </c>
    </row>
    <row r="10" spans="1:13" x14ac:dyDescent="0.3">
      <c r="A10">
        <v>197.57339999999999</v>
      </c>
      <c r="B10">
        <v>4898</v>
      </c>
      <c r="C10">
        <v>999.15380000000005</v>
      </c>
      <c r="D10">
        <v>0</v>
      </c>
      <c r="E10">
        <f>PRP2_[[#This Row],[ Distance]]*20</f>
        <v>19826.241999999998</v>
      </c>
      <c r="F10" cm="1">
        <f t="array" ref="F10">E10*Drag_Constant*Area*Density/2</f>
        <v>2403.3122724374998</v>
      </c>
      <c r="G10">
        <f>SQRT(((Mass*g)^3)/(2*PI()*Density*Radius^2))*PRP3_[[#This Row],[Time]]</f>
        <v>60332.525087580725</v>
      </c>
    </row>
    <row r="11" spans="1:13" x14ac:dyDescent="0.3">
      <c r="A11">
        <v>184.048</v>
      </c>
      <c r="B11">
        <v>4717</v>
      </c>
      <c r="C11">
        <v>972.23109999999997</v>
      </c>
      <c r="D11">
        <v>0</v>
      </c>
      <c r="E11">
        <f>PRP2_[[#This Row],[ Distance]]*20</f>
        <v>21807.360000000001</v>
      </c>
      <c r="F11" cm="1">
        <f t="array" ref="F11">E11*Drag_Constant*Area*Density/2</f>
        <v>2643.46092</v>
      </c>
      <c r="G11">
        <f>SQRT(((Mass*g)^3)/(2*PI()*Density*Radius^2))*PRP3_[[#This Row],[Time]]</f>
        <v>56202.305458726012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A10C3-D836-4633-ABAA-B6674AE3F7B6}">
  <dimension ref="A1:M12"/>
  <sheetViews>
    <sheetView workbookViewId="0">
      <selection activeCell="E1" sqref="E1:G2"/>
    </sheetView>
  </sheetViews>
  <sheetFormatPr defaultRowHeight="14.4" x14ac:dyDescent="0.3"/>
  <cols>
    <col min="1" max="1" width="9" bestFit="1" customWidth="1"/>
    <col min="2" max="2" width="15.109375" bestFit="1" customWidth="1"/>
    <col min="3" max="3" width="10.77734375" bestFit="1" customWidth="1"/>
    <col min="4" max="4" width="12.44140625" bestFit="1" customWidth="1"/>
    <col min="5" max="5" width="13.33203125" bestFit="1" customWidth="1"/>
    <col min="6" max="6" width="13.5546875" bestFit="1" customWidth="1"/>
    <col min="7" max="7" width="10" bestFit="1" customWidth="1"/>
    <col min="8" max="8" width="11.77734375" bestFit="1" customWidth="1"/>
    <col min="9" max="9" width="13.109375" bestFit="1" customWidth="1"/>
  </cols>
  <sheetData>
    <row r="1" spans="1:13" x14ac:dyDescent="0.3">
      <c r="A1" t="s">
        <v>5</v>
      </c>
      <c r="B1" t="s">
        <v>6</v>
      </c>
      <c r="C1" t="s">
        <v>7</v>
      </c>
      <c r="D1" t="s">
        <v>8</v>
      </c>
      <c r="E1" t="s">
        <v>20</v>
      </c>
      <c r="F1" t="s">
        <v>21</v>
      </c>
      <c r="G1" t="s">
        <v>33</v>
      </c>
      <c r="I1" t="s">
        <v>9</v>
      </c>
      <c r="J1" t="s">
        <v>2</v>
      </c>
      <c r="K1" t="s">
        <v>4</v>
      </c>
      <c r="L1" t="s">
        <v>3</v>
      </c>
      <c r="M1" t="s">
        <v>18</v>
      </c>
    </row>
    <row r="2" spans="1:13" x14ac:dyDescent="0.3">
      <c r="A2">
        <v>170.41499999999999</v>
      </c>
      <c r="B2">
        <v>4791</v>
      </c>
      <c r="C2">
        <v>1039.318</v>
      </c>
      <c r="D2">
        <v>0</v>
      </c>
      <c r="E2">
        <f>PRP1_[[#This Row],[ Distance]]*20</f>
        <v>20786.36</v>
      </c>
      <c r="F2" cm="1">
        <f t="array" ref="F2">E2*Drag_Constant*Area*Density/2</f>
        <v>2519.6965762499999</v>
      </c>
      <c r="G2">
        <f>SQRT(((Mass*g)^3)/(2*PI()*Density*Radius^2))*PRP1_[[#This Row],[Time]]</f>
        <v>52039.228270607629</v>
      </c>
      <c r="I2">
        <f>AVERAGE(PRP1_[Time])</f>
        <v>184.87027272727275</v>
      </c>
      <c r="J2">
        <f>AVERAGE(PRP1_[[ NumMsgSent]])</f>
        <v>4875.181818181818</v>
      </c>
      <c r="K2">
        <f>AVERAGE(PRP1_[[ Distance]])</f>
        <v>1074.9192818181818</v>
      </c>
      <c r="L2">
        <f>AVERAGE(PRP1_[[ NodesLost]])</f>
        <v>0</v>
      </c>
      <c r="M2">
        <f>COUNTIF(PRP1_[[ NodesLost]],"&gt;0")/COUNT(PRP1_[[ NodesLost]])</f>
        <v>0</v>
      </c>
    </row>
    <row r="3" spans="1:13" x14ac:dyDescent="0.3">
      <c r="A3">
        <v>183.83840000000001</v>
      </c>
      <c r="B3">
        <v>4952</v>
      </c>
      <c r="C3">
        <v>1110.4570000000001</v>
      </c>
      <c r="D3">
        <v>0</v>
      </c>
      <c r="E3">
        <f>PRP1_[[#This Row],[ Distance]]*20</f>
        <v>22209.140000000003</v>
      </c>
      <c r="F3" cm="1">
        <f t="array" ref="F3">E3*Drag_Constant*Area*Density/2</f>
        <v>2692.1641893750002</v>
      </c>
      <c r="G3">
        <f>SQRT(((Mass*g)^3)/(2*PI()*Density*Radius^2))*PRP1_[[#This Row],[Time]]</f>
        <v>56138.300399045118</v>
      </c>
    </row>
    <row r="4" spans="1:13" x14ac:dyDescent="0.3">
      <c r="A4">
        <v>187.5436</v>
      </c>
      <c r="B4">
        <v>5029</v>
      </c>
      <c r="C4">
        <v>1147.749</v>
      </c>
      <c r="D4">
        <v>0</v>
      </c>
      <c r="E4">
        <f>PRP1_[[#This Row],[ Distance]]*20</f>
        <v>22954.98</v>
      </c>
      <c r="F4" cm="1">
        <f t="array" ref="F4">E4*Drag_Constant*Area*Density/2</f>
        <v>2782.5739818749998</v>
      </c>
      <c r="G4">
        <f>SQRT(((Mass*g)^3)/(2*PI()*Density*Radius^2))*PRP1_[[#This Row],[Time]]</f>
        <v>57269.748620083497</v>
      </c>
    </row>
    <row r="5" spans="1:13" x14ac:dyDescent="0.3">
      <c r="A5">
        <v>184.1258</v>
      </c>
      <c r="B5">
        <v>4889</v>
      </c>
      <c r="C5">
        <v>1128.0409999999999</v>
      </c>
      <c r="D5">
        <v>0</v>
      </c>
      <c r="E5">
        <f>PRP1_[[#This Row],[ Distance]]*20</f>
        <v>22560.82</v>
      </c>
      <c r="F5" cm="1">
        <f t="array" ref="F5">E5*Drag_Constant*Area*Density/2</f>
        <v>2734.7943993749996</v>
      </c>
      <c r="G5">
        <f>SQRT(((Mass*g)^3)/(2*PI()*Density*Radius^2))*PRP1_[[#This Row],[Time]]</f>
        <v>56226.063061985427</v>
      </c>
    </row>
    <row r="6" spans="1:13" x14ac:dyDescent="0.3">
      <c r="A6">
        <v>153.2423</v>
      </c>
      <c r="B6">
        <v>4297</v>
      </c>
      <c r="C6">
        <v>880.56600000000003</v>
      </c>
      <c r="D6">
        <v>0</v>
      </c>
      <c r="E6">
        <f>PRP1_[[#This Row],[ Distance]]*20</f>
        <v>17611.32</v>
      </c>
      <c r="F6" cm="1">
        <f t="array" ref="F6">E6*Drag_Constant*Area*Density/2</f>
        <v>2134.8221962499997</v>
      </c>
      <c r="G6">
        <f>SQRT(((Mass*g)^3)/(2*PI()*Density*Radius^2))*PRP1_[[#This Row],[Time]]</f>
        <v>46795.241207716077</v>
      </c>
    </row>
    <row r="7" spans="1:13" x14ac:dyDescent="0.3">
      <c r="A7">
        <v>190.1677</v>
      </c>
      <c r="B7">
        <v>5133</v>
      </c>
      <c r="C7">
        <v>1167.33</v>
      </c>
      <c r="D7">
        <v>0</v>
      </c>
      <c r="E7">
        <f>PRP1_[[#This Row],[ Distance]]*20</f>
        <v>23346.6</v>
      </c>
      <c r="F7" cm="1">
        <f t="array" ref="F7">E7*Drag_Constant*Area*Density/2</f>
        <v>2830.0456687499995</v>
      </c>
      <c r="G7">
        <f>SQRT(((Mass*g)^3)/(2*PI()*Density*Radius^2))*PRP1_[[#This Row],[Time]]</f>
        <v>58071.063873464373</v>
      </c>
    </row>
    <row r="8" spans="1:13" x14ac:dyDescent="0.3">
      <c r="A8">
        <v>190.74860000000001</v>
      </c>
      <c r="B8">
        <v>4740</v>
      </c>
      <c r="C8">
        <v>1015.997</v>
      </c>
      <c r="D8">
        <v>0</v>
      </c>
      <c r="E8">
        <f>PRP1_[[#This Row],[ Distance]]*20</f>
        <v>20319.939999999999</v>
      </c>
      <c r="F8" cm="1">
        <f t="array" ref="F8">E8*Drag_Constant*Area*Density/2</f>
        <v>2463.1577268749998</v>
      </c>
      <c r="G8">
        <f>SQRT(((Mass*g)^3)/(2*PI()*Density*Radius^2))*PRP1_[[#This Row],[Time]]</f>
        <v>58248.451942017004</v>
      </c>
    </row>
    <row r="9" spans="1:13" x14ac:dyDescent="0.3">
      <c r="A9">
        <v>202.9085</v>
      </c>
      <c r="B9">
        <v>5284</v>
      </c>
      <c r="C9">
        <v>1174.6099999999999</v>
      </c>
      <c r="D9">
        <v>0</v>
      </c>
      <c r="E9">
        <f>PRP1_[[#This Row],[ Distance]]*20</f>
        <v>23492.199999999997</v>
      </c>
      <c r="F9" cm="1">
        <f t="array" ref="F9">E9*Drag_Constant*Area*Density/2</f>
        <v>2847.6951187499994</v>
      </c>
      <c r="G9">
        <f>SQRT(((Mass*g)^3)/(2*PI()*Density*Radius^2))*PRP1_[[#This Row],[Time]]</f>
        <v>61961.692043227347</v>
      </c>
    </row>
    <row r="10" spans="1:13" x14ac:dyDescent="0.3">
      <c r="A10">
        <v>204.8058</v>
      </c>
      <c r="B10">
        <v>5197</v>
      </c>
      <c r="C10">
        <v>1182.2750000000001</v>
      </c>
      <c r="D10">
        <v>0</v>
      </c>
      <c r="E10">
        <f>PRP1_[[#This Row],[ Distance]]*20</f>
        <v>23645.5</v>
      </c>
      <c r="F10" cm="1">
        <f t="array" ref="F10">E10*Drag_Constant*Area*Density/2</f>
        <v>2866.2779531249998</v>
      </c>
      <c r="G10">
        <f>SQRT(((Mass*g)^3)/(2*PI()*Density*Radius^2))*PRP1_[[#This Row],[Time]]</f>
        <v>62541.066087752915</v>
      </c>
    </row>
    <row r="11" spans="1:13" x14ac:dyDescent="0.3">
      <c r="A11">
        <v>196.41040000000001</v>
      </c>
      <c r="B11">
        <v>4995</v>
      </c>
      <c r="C11">
        <v>1080.751</v>
      </c>
      <c r="D11">
        <v>0</v>
      </c>
      <c r="E11">
        <f>PRP1_[[#This Row],[ Distance]]*20</f>
        <v>21615.02</v>
      </c>
      <c r="F11" cm="1">
        <f t="array" ref="F11">E11*Drag_Constant*Area*Density/2</f>
        <v>2620.1457056249997</v>
      </c>
      <c r="G11">
        <f>SQRT(((Mass*g)^3)/(2*PI()*Density*Radius^2))*PRP1_[[#This Row],[Time]]</f>
        <v>59977.382509294097</v>
      </c>
    </row>
    <row r="12" spans="1:13" x14ac:dyDescent="0.3">
      <c r="A12">
        <v>169.36689999999999</v>
      </c>
      <c r="B12">
        <v>4320</v>
      </c>
      <c r="C12">
        <v>897.0181</v>
      </c>
      <c r="D12">
        <v>0</v>
      </c>
      <c r="E12">
        <f>PRP1_[[#This Row],[ Distance]]*20</f>
        <v>17940.362000000001</v>
      </c>
      <c r="F12" cm="1">
        <f t="array" ref="F12">E12*Drag_Constant*Area*Density/2</f>
        <v>2174.7082561875</v>
      </c>
      <c r="G12">
        <f>SQRT(((Mass*g)^3)/(2*PI()*Density*Radius^2))*PRP1_[[#This Row],[Time]]</f>
        <v>51719.172435438049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41C03-3F14-4A07-A067-9C5F8BB950AA}">
  <dimension ref="A1:B32"/>
  <sheetViews>
    <sheetView workbookViewId="0">
      <selection activeCell="B11" sqref="B11"/>
    </sheetView>
  </sheetViews>
  <sheetFormatPr defaultRowHeight="14.4" x14ac:dyDescent="0.3"/>
  <sheetData>
    <row r="1" spans="1:2" x14ac:dyDescent="0.3">
      <c r="A1" t="s">
        <v>0</v>
      </c>
      <c r="B1" t="s">
        <v>19</v>
      </c>
    </row>
    <row r="2" spans="1:2" x14ac:dyDescent="0.3">
      <c r="A2" cm="1">
        <f t="array" ref="A2:A12">PRP1_[Time]</f>
        <v>170.41499999999999</v>
      </c>
      <c r="B2">
        <v>1</v>
      </c>
    </row>
    <row r="3" spans="1:2" x14ac:dyDescent="0.3">
      <c r="A3">
        <v>183.83840000000001</v>
      </c>
      <c r="B3">
        <v>1</v>
      </c>
    </row>
    <row r="4" spans="1:2" x14ac:dyDescent="0.3">
      <c r="A4">
        <v>187.5436</v>
      </c>
      <c r="B4">
        <v>1</v>
      </c>
    </row>
    <row r="5" spans="1:2" x14ac:dyDescent="0.3">
      <c r="A5">
        <v>184.1258</v>
      </c>
      <c r="B5">
        <v>1</v>
      </c>
    </row>
    <row r="6" spans="1:2" x14ac:dyDescent="0.3">
      <c r="A6">
        <v>153.2423</v>
      </c>
      <c r="B6">
        <v>1</v>
      </c>
    </row>
    <row r="7" spans="1:2" x14ac:dyDescent="0.3">
      <c r="A7">
        <v>190.1677</v>
      </c>
      <c r="B7">
        <v>1</v>
      </c>
    </row>
    <row r="8" spans="1:2" x14ac:dyDescent="0.3">
      <c r="A8">
        <v>190.74860000000001</v>
      </c>
      <c r="B8">
        <v>1</v>
      </c>
    </row>
    <row r="9" spans="1:2" x14ac:dyDescent="0.3">
      <c r="A9">
        <v>202.9085</v>
      </c>
      <c r="B9">
        <v>1</v>
      </c>
    </row>
    <row r="10" spans="1:2" x14ac:dyDescent="0.3">
      <c r="A10">
        <v>204.8058</v>
      </c>
      <c r="B10">
        <v>1</v>
      </c>
    </row>
    <row r="11" spans="1:2" x14ac:dyDescent="0.3">
      <c r="A11">
        <v>196.41040000000001</v>
      </c>
      <c r="B11">
        <v>1</v>
      </c>
    </row>
    <row r="12" spans="1:2" x14ac:dyDescent="0.3">
      <c r="A12">
        <v>169.36689999999999</v>
      </c>
      <c r="B12">
        <v>1</v>
      </c>
    </row>
    <row r="13" spans="1:2" x14ac:dyDescent="0.3">
      <c r="A13" cm="1">
        <f t="array" ref="A13:A22">PRP2_[Time]</f>
        <v>432.43700000000001</v>
      </c>
      <c r="B13">
        <v>2</v>
      </c>
    </row>
    <row r="14" spans="1:2" x14ac:dyDescent="0.3">
      <c r="A14">
        <v>197.8974</v>
      </c>
      <c r="B14">
        <v>2</v>
      </c>
    </row>
    <row r="15" spans="1:2" x14ac:dyDescent="0.3">
      <c r="A15">
        <v>225.4478</v>
      </c>
      <c r="B15">
        <v>2</v>
      </c>
    </row>
    <row r="16" spans="1:2" x14ac:dyDescent="0.3">
      <c r="A16">
        <v>210.26939999999999</v>
      </c>
      <c r="B16">
        <v>2</v>
      </c>
    </row>
    <row r="17" spans="1:2" x14ac:dyDescent="0.3">
      <c r="A17">
        <v>353.56599999999997</v>
      </c>
      <c r="B17">
        <v>2</v>
      </c>
    </row>
    <row r="18" spans="1:2" x14ac:dyDescent="0.3">
      <c r="A18">
        <v>172.86539999999999</v>
      </c>
      <c r="B18">
        <v>2</v>
      </c>
    </row>
    <row r="19" spans="1:2" x14ac:dyDescent="0.3">
      <c r="A19">
        <v>194.21719999999999</v>
      </c>
      <c r="B19">
        <v>2</v>
      </c>
    </row>
    <row r="20" spans="1:2" x14ac:dyDescent="0.3">
      <c r="A20">
        <v>352.85480000000001</v>
      </c>
      <c r="B20">
        <v>2</v>
      </c>
    </row>
    <row r="21" spans="1:2" x14ac:dyDescent="0.3">
      <c r="A21">
        <v>166.34610000000001</v>
      </c>
      <c r="B21">
        <v>2</v>
      </c>
    </row>
    <row r="22" spans="1:2" x14ac:dyDescent="0.3">
      <c r="A22">
        <v>222.04740000000001</v>
      </c>
      <c r="B22">
        <v>2</v>
      </c>
    </row>
    <row r="23" spans="1:2" x14ac:dyDescent="0.3">
      <c r="A23" cm="1">
        <f t="array" ref="A23:A32">PRP3_[Time]</f>
        <v>176.40780000000001</v>
      </c>
      <c r="B23">
        <v>3</v>
      </c>
    </row>
    <row r="24" spans="1:2" x14ac:dyDescent="0.3">
      <c r="A24">
        <v>200.4983</v>
      </c>
      <c r="B24">
        <v>3</v>
      </c>
    </row>
    <row r="25" spans="1:2" x14ac:dyDescent="0.3">
      <c r="A25">
        <v>197.5505</v>
      </c>
      <c r="B25">
        <v>3</v>
      </c>
    </row>
    <row r="26" spans="1:2" x14ac:dyDescent="0.3">
      <c r="A26">
        <v>170.12</v>
      </c>
      <c r="B26">
        <v>3</v>
      </c>
    </row>
    <row r="27" spans="1:2" x14ac:dyDescent="0.3">
      <c r="A27">
        <v>207.2841</v>
      </c>
      <c r="B27">
        <v>3</v>
      </c>
    </row>
    <row r="28" spans="1:2" x14ac:dyDescent="0.3">
      <c r="A28">
        <v>175.5881</v>
      </c>
      <c r="B28">
        <v>3</v>
      </c>
    </row>
    <row r="29" spans="1:2" x14ac:dyDescent="0.3">
      <c r="A29">
        <v>164.38579999999999</v>
      </c>
      <c r="B29">
        <v>3</v>
      </c>
    </row>
    <row r="30" spans="1:2" x14ac:dyDescent="0.3">
      <c r="A30">
        <v>172.98500000000001</v>
      </c>
      <c r="B30">
        <v>3</v>
      </c>
    </row>
    <row r="31" spans="1:2" x14ac:dyDescent="0.3">
      <c r="A31">
        <v>197.57339999999999</v>
      </c>
      <c r="B31">
        <v>3</v>
      </c>
    </row>
    <row r="32" spans="1:2" x14ac:dyDescent="0.3">
      <c r="A32">
        <v>184.048</v>
      </c>
      <c r="B32">
        <v>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40C3D-16EA-429F-9660-1661E66027F2}">
  <dimension ref="A1:M17"/>
  <sheetViews>
    <sheetView workbookViewId="0">
      <selection activeCell="E1" sqref="E1:G2"/>
    </sheetView>
  </sheetViews>
  <sheetFormatPr defaultRowHeight="14.4" x14ac:dyDescent="0.3"/>
  <cols>
    <col min="1" max="1" width="9" bestFit="1" customWidth="1"/>
    <col min="2" max="2" width="15.109375" bestFit="1" customWidth="1"/>
    <col min="3" max="3" width="10.77734375" bestFit="1" customWidth="1"/>
    <col min="4" max="4" width="12.44140625" bestFit="1" customWidth="1"/>
    <col min="5" max="5" width="13.33203125" bestFit="1" customWidth="1"/>
    <col min="6" max="6" width="13.5546875" bestFit="1" customWidth="1"/>
    <col min="7" max="7" width="12.109375" bestFit="1" customWidth="1"/>
  </cols>
  <sheetData>
    <row r="1" spans="1:13" x14ac:dyDescent="0.3">
      <c r="A1" t="s">
        <v>5</v>
      </c>
      <c r="B1" t="s">
        <v>6</v>
      </c>
      <c r="C1" t="s">
        <v>7</v>
      </c>
      <c r="D1" t="s">
        <v>8</v>
      </c>
      <c r="E1" t="s">
        <v>20</v>
      </c>
      <c r="F1" t="s">
        <v>21</v>
      </c>
      <c r="G1" t="s">
        <v>33</v>
      </c>
      <c r="I1" t="s">
        <v>9</v>
      </c>
      <c r="J1" t="s">
        <v>2</v>
      </c>
      <c r="K1" t="s">
        <v>4</v>
      </c>
      <c r="L1" t="s">
        <v>3</v>
      </c>
      <c r="M1" t="s">
        <v>18</v>
      </c>
    </row>
    <row r="2" spans="1:13" x14ac:dyDescent="0.3">
      <c r="A2">
        <v>252.16820000000001</v>
      </c>
      <c r="B2">
        <v>3005</v>
      </c>
      <c r="C2">
        <v>821.52589999999998</v>
      </c>
      <c r="D2">
        <v>1</v>
      </c>
      <c r="E2">
        <f>S2PRP1[[#This Row],[ Distance]]*20</f>
        <v>25766.54</v>
      </c>
      <c r="F2" cm="1">
        <f t="array" ref="F2">E2*Drag_Constant*Area*Density/2</f>
        <v>3123.3877706249996</v>
      </c>
      <c r="G2">
        <f>SQRT(((Mass*g)^3)/(2*PI()*Density*Radius^2))*S2PRP1[[#This Row],[Time]]</f>
        <v>95641.423170846188</v>
      </c>
      <c r="I2">
        <f>AVERAGE(S2PRP3[Time])</f>
        <v>233.81698750000001</v>
      </c>
      <c r="J2">
        <f>AVERAGE(S2PRP3[[ NumMsgSent]])</f>
        <v>2856.25</v>
      </c>
      <c r="K2">
        <f>AVERAGE(S2PRP3[[ Distance]])</f>
        <v>858.28961875000016</v>
      </c>
      <c r="L2">
        <f>AVERAGE(S2PRP3[[ NodesLost]])</f>
        <v>0.6875</v>
      </c>
      <c r="M2">
        <f>COUNTIF(S2PRP3[[ NodesLost]],"&gt;0")/COUNT(S2PRP3[[ NodesLost]])</f>
        <v>0.6875</v>
      </c>
    </row>
    <row r="3" spans="1:13" x14ac:dyDescent="0.3">
      <c r="A3">
        <v>273.5145</v>
      </c>
      <c r="B3">
        <v>3197</v>
      </c>
      <c r="C3">
        <v>913.26570000000004</v>
      </c>
      <c r="D3">
        <v>1</v>
      </c>
      <c r="E3">
        <f>S2PRP1[[#This Row],[ Distance]]*20</f>
        <v>16885.748</v>
      </c>
      <c r="F3" cm="1">
        <f t="array" ref="F3">E3*Drag_Constant*Area*Density/2</f>
        <v>2046.8692653749999</v>
      </c>
      <c r="G3">
        <f>SQRT(((Mass*g)^3)/(2*PI()*Density*Radius^2))*S2PRP1[[#This Row],[Time]]</f>
        <v>58980.204444466064</v>
      </c>
    </row>
    <row r="4" spans="1:13" x14ac:dyDescent="0.3">
      <c r="A4">
        <v>200.02180000000001</v>
      </c>
      <c r="B4">
        <v>2617</v>
      </c>
      <c r="C4">
        <v>632.11109999999996</v>
      </c>
      <c r="D4">
        <v>1</v>
      </c>
      <c r="E4">
        <f>S2PRP1[[#This Row],[ Distance]]*20</f>
        <v>14529.79</v>
      </c>
      <c r="F4" cm="1">
        <f t="array" ref="F4">E4*Drag_Constant*Area*Density/2</f>
        <v>1761.2829815625</v>
      </c>
      <c r="G4">
        <f>SQRT(((Mass*g)^3)/(2*PI()*Density*Radius^2))*S2PRP1[[#This Row],[Time]]</f>
        <v>42911.972398345803</v>
      </c>
    </row>
    <row r="5" spans="1:13" x14ac:dyDescent="0.3">
      <c r="A5">
        <v>264.27409999999998</v>
      </c>
      <c r="B5">
        <v>3097</v>
      </c>
      <c r="C5">
        <v>910.64290000000005</v>
      </c>
      <c r="D5">
        <v>1</v>
      </c>
      <c r="E5">
        <f>S2PRP1[[#This Row],[ Distance]]*20</f>
        <v>14497.852000000001</v>
      </c>
      <c r="F5" cm="1">
        <f t="array" ref="F5">E5*Drag_Constant*Area*Density/2</f>
        <v>1757.4114971250001</v>
      </c>
      <c r="G5">
        <f>SQRT(((Mass*g)^3)/(2*PI()*Density*Radius^2))*S2PRP1[[#This Row],[Time]]</f>
        <v>53129.818299922234</v>
      </c>
    </row>
    <row r="6" spans="1:13" x14ac:dyDescent="0.3">
      <c r="A6">
        <v>247.35570000000001</v>
      </c>
      <c r="B6">
        <v>2906</v>
      </c>
      <c r="C6">
        <v>805.24620000000004</v>
      </c>
      <c r="D6">
        <v>1</v>
      </c>
      <c r="E6">
        <f>S2PRP1[[#This Row],[ Distance]]*20</f>
        <v>11934.300000000001</v>
      </c>
      <c r="F6" cm="1">
        <f t="array" ref="F6">E6*Drag_Constant*Area*Density/2</f>
        <v>1446.6609281250001</v>
      </c>
      <c r="G6">
        <f>SQRT(((Mass*g)^3)/(2*PI()*Density*Radius^2))*S2PRP1[[#This Row],[Time]]</f>
        <v>41474.912232037204</v>
      </c>
    </row>
    <row r="7" spans="1:13" x14ac:dyDescent="0.3">
      <c r="A7">
        <v>270.4196</v>
      </c>
      <c r="B7">
        <v>3161</v>
      </c>
      <c r="C7">
        <v>895.78639999999996</v>
      </c>
      <c r="D7">
        <v>1</v>
      </c>
      <c r="E7">
        <f>S2PRP1[[#This Row],[ Distance]]*20</f>
        <v>53443.34</v>
      </c>
      <c r="F7" cm="1">
        <f t="array" ref="F7">E7*Drag_Constant*Area*Density/2</f>
        <v>6478.334870624999</v>
      </c>
      <c r="G7">
        <f>SQRT(((Mass*g)^3)/(2*PI()*Density*Radius^2))*S2PRP1[[#This Row],[Time]]</f>
        <v>183230.97318971792</v>
      </c>
    </row>
    <row r="8" spans="1:13" x14ac:dyDescent="0.3">
      <c r="A8">
        <v>220.22800000000001</v>
      </c>
      <c r="B8">
        <v>2798</v>
      </c>
      <c r="C8">
        <v>741.56140000000005</v>
      </c>
      <c r="D8">
        <v>1</v>
      </c>
      <c r="E8">
        <f>S2PRP1[[#This Row],[ Distance]]*20</f>
        <v>58962.399999999994</v>
      </c>
      <c r="F8" cm="1">
        <f t="array" ref="F8">E8*Drag_Constant*Area*Density/2</f>
        <v>7147.3484249999992</v>
      </c>
      <c r="G8">
        <f>SQRT(((Mass*g)^3)/(2*PI()*Density*Radius^2))*S2PRP1[[#This Row],[Time]]</f>
        <v>183227.91951320643</v>
      </c>
    </row>
    <row r="9" spans="1:13" x14ac:dyDescent="0.3">
      <c r="A9">
        <v>279.68770000000001</v>
      </c>
      <c r="B9">
        <v>3210</v>
      </c>
      <c r="C9">
        <v>907.27440000000001</v>
      </c>
      <c r="D9">
        <v>1</v>
      </c>
      <c r="E9">
        <f>S2PRP1[[#This Row],[ Distance]]*20</f>
        <v>61162.22</v>
      </c>
      <c r="F9" cm="1">
        <f t="array" ref="F9">E9*Drag_Constant*Area*Density/2</f>
        <v>7414.007855625</v>
      </c>
      <c r="G9">
        <f>SQRT(((Mass*g)^3)/(2*PI()*Density*Radius^2))*S2PRP1[[#This Row],[Time]]</f>
        <v>183221.99538077411</v>
      </c>
    </row>
    <row r="10" spans="1:13" x14ac:dyDescent="0.3">
      <c r="A10">
        <v>278.09300000000002</v>
      </c>
      <c r="B10">
        <v>3130</v>
      </c>
      <c r="C10">
        <v>949.83680000000004</v>
      </c>
      <c r="D10">
        <v>1</v>
      </c>
      <c r="E10">
        <f>S2PRP1[[#This Row],[ Distance]]*20</f>
        <v>21403.879999999997</v>
      </c>
      <c r="F10" cm="1">
        <f t="array" ref="F10">E10*Drag_Constant*Area*Density/2</f>
        <v>2594.5515787499994</v>
      </c>
      <c r="G10">
        <f>SQRT(((Mass*g)^3)/(2*PI()*Density*Radius^2))*S2PRP1[[#This Row],[Time]]</f>
        <v>63384.522076992391</v>
      </c>
    </row>
    <row r="11" spans="1:13" x14ac:dyDescent="0.3">
      <c r="A11">
        <v>264.75740000000002</v>
      </c>
      <c r="B11">
        <v>3104</v>
      </c>
      <c r="C11">
        <v>874.94889999999998</v>
      </c>
      <c r="D11">
        <v>1</v>
      </c>
      <c r="E11">
        <f>S2PRP1[[#This Row],[ Distance]]*20</f>
        <v>19849.510000000002</v>
      </c>
      <c r="F11" cm="1">
        <f t="array" ref="F11">E11*Drag_Constant*Area*Density/2</f>
        <v>2406.1327903125002</v>
      </c>
      <c r="G11">
        <f>SQRT(((Mass*g)^3)/(2*PI()*Density*Radius^2))*S2PRP1[[#This Row],[Time]]</f>
        <v>59877.008162361322</v>
      </c>
    </row>
    <row r="12" spans="1:13" x14ac:dyDescent="0.3">
      <c r="A12">
        <v>154.28659999999999</v>
      </c>
      <c r="B12">
        <v>2410</v>
      </c>
      <c r="C12">
        <v>770.00639999999999</v>
      </c>
      <c r="D12">
        <v>0</v>
      </c>
      <c r="E12">
        <f>S2PRP1[[#This Row],[ Distance]]*20</f>
        <v>43599.46</v>
      </c>
      <c r="F12" cm="1">
        <f t="array" ref="F12">E12*Drag_Constant*Area*Density/2</f>
        <v>5285.0720418749997</v>
      </c>
      <c r="G12">
        <f>SQRT(((Mass*g)^3)/(2*PI()*Density*Radius^2))*S2PRP1[[#This Row],[Time]]</f>
        <v>183222.63665284155</v>
      </c>
    </row>
    <row r="13" spans="1:13" x14ac:dyDescent="0.3">
      <c r="A13">
        <v>183.92</v>
      </c>
      <c r="B13">
        <v>2559</v>
      </c>
      <c r="C13">
        <v>944.66269999999997</v>
      </c>
      <c r="D13">
        <v>0</v>
      </c>
      <c r="E13">
        <f>S2PRP1[[#This Row],[ Distance]]*20</f>
        <v>38083.339999999997</v>
      </c>
      <c r="F13" cm="1">
        <f t="array" ref="F13">E13*Drag_Constant*Area*Density/2</f>
        <v>4616.4148706249989</v>
      </c>
      <c r="G13">
        <f>SQRT(((Mass*g)^3)/(2*PI()*Density*Radius^2))*S2PRP1[[#This Row],[Time]]</f>
        <v>136701.55452232729</v>
      </c>
    </row>
    <row r="14" spans="1:13" x14ac:dyDescent="0.3">
      <c r="A14">
        <v>158.2869</v>
      </c>
      <c r="B14">
        <v>2365</v>
      </c>
      <c r="C14">
        <v>826.55399999999997</v>
      </c>
      <c r="D14">
        <v>0</v>
      </c>
      <c r="E14">
        <f>S2PRP1[[#This Row],[ Distance]]*20</f>
        <v>60282.039999999994</v>
      </c>
      <c r="F14" cm="1">
        <f t="array" ref="F14">E14*Drag_Constant*Area*Density/2</f>
        <v>7307.3135362499997</v>
      </c>
      <c r="G14">
        <f>SQRT(((Mass*g)^3)/(2*PI()*Density*Radius^2))*S2PRP1[[#This Row],[Time]]</f>
        <v>183221.65947635786</v>
      </c>
    </row>
    <row r="15" spans="1:13" x14ac:dyDescent="0.3">
      <c r="A15">
        <v>271.3261</v>
      </c>
      <c r="B15">
        <v>3224</v>
      </c>
      <c r="C15">
        <v>900.68320000000006</v>
      </c>
      <c r="D15">
        <v>1</v>
      </c>
      <c r="E15">
        <f>S2PRP1[[#This Row],[ Distance]]*20</f>
        <v>61238.720000000001</v>
      </c>
      <c r="F15" cm="1">
        <f t="array" ref="F15">E15*Drag_Constant*Area*Density/2</f>
        <v>7423.2810899999995</v>
      </c>
      <c r="G15">
        <f>SQRT(((Mass*g)^3)/(2*PI()*Density*Radius^2))*S2PRP1[[#This Row],[Time]]</f>
        <v>183225.65979258792</v>
      </c>
    </row>
    <row r="16" spans="1:13" x14ac:dyDescent="0.3">
      <c r="A16">
        <v>174.8853</v>
      </c>
      <c r="B16">
        <v>2493</v>
      </c>
      <c r="C16">
        <v>904.24659999999994</v>
      </c>
      <c r="D16">
        <v>0</v>
      </c>
      <c r="E16">
        <f>S2PRP1[[#This Row],[ Distance]]*20</f>
        <v>58877.659999999996</v>
      </c>
      <c r="F16" cm="1">
        <f t="array" ref="F16">E16*Drag_Constant*Area*Density/2</f>
        <v>7137.0763481249987</v>
      </c>
      <c r="G16">
        <f>SQRT(((Mass*g)^3)/(2*PI()*Density*Radius^2))*S2PRP1[[#This Row],[Time]]</f>
        <v>183226.54535877626</v>
      </c>
    </row>
    <row r="17" spans="1:7" x14ac:dyDescent="0.3">
      <c r="A17">
        <v>247.84690000000001</v>
      </c>
      <c r="B17">
        <v>2424</v>
      </c>
      <c r="C17">
        <v>934.28129999999999</v>
      </c>
      <c r="D17">
        <v>0</v>
      </c>
      <c r="E17">
        <f>S2PRP1[[#This Row],[ Distance]]*20</f>
        <v>12302.808000000001</v>
      </c>
      <c r="F17" cm="1">
        <f t="array" ref="F17">E17*Drag_Constant*Area*Density/2</f>
        <v>1491.3310072499999</v>
      </c>
      <c r="G17">
        <f>SQRT(((Mass*g)^3)/(2*PI()*Density*Radius^2))*S2PRP1[[#This Row],[Time]]</f>
        <v>53240.727830819662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69E38-22E8-4B17-BEF6-83A230BCBFC0}">
  <dimension ref="A1:M20"/>
  <sheetViews>
    <sheetView workbookViewId="0">
      <selection activeCell="E1" sqref="E1:G2"/>
    </sheetView>
  </sheetViews>
  <sheetFormatPr defaultRowHeight="14.4" x14ac:dyDescent="0.3"/>
  <cols>
    <col min="1" max="1" width="9" bestFit="1" customWidth="1"/>
    <col min="2" max="2" width="15.109375" bestFit="1" customWidth="1"/>
    <col min="3" max="3" width="10.77734375" bestFit="1" customWidth="1"/>
    <col min="4" max="4" width="12.44140625" bestFit="1" customWidth="1"/>
    <col min="5" max="7" width="12.44140625" customWidth="1"/>
    <col min="8" max="8" width="12" bestFit="1" customWidth="1"/>
  </cols>
  <sheetData>
    <row r="1" spans="1:13" x14ac:dyDescent="0.3">
      <c r="A1" t="s">
        <v>5</v>
      </c>
      <c r="B1" t="s">
        <v>6</v>
      </c>
      <c r="C1" t="s">
        <v>7</v>
      </c>
      <c r="D1" t="s">
        <v>8</v>
      </c>
      <c r="E1" t="s">
        <v>20</v>
      </c>
      <c r="F1" t="s">
        <v>21</v>
      </c>
      <c r="G1" t="s">
        <v>33</v>
      </c>
      <c r="I1" t="s">
        <v>9</v>
      </c>
      <c r="J1" t="s">
        <v>2</v>
      </c>
      <c r="K1" t="s">
        <v>4</v>
      </c>
      <c r="L1" t="s">
        <v>3</v>
      </c>
      <c r="M1" t="s">
        <v>18</v>
      </c>
    </row>
    <row r="2" spans="1:13" x14ac:dyDescent="0.3">
      <c r="A2">
        <v>194.2251</v>
      </c>
      <c r="B2">
        <v>2521</v>
      </c>
      <c r="C2">
        <v>626.01660000000004</v>
      </c>
      <c r="D2">
        <v>1</v>
      </c>
      <c r="E2">
        <f>S2PRP2[[#This Row],[ Distance]]*20</f>
        <v>12520.332</v>
      </c>
      <c r="F2" cm="1">
        <f t="array" ref="F2">E2*Drag_Constant*Area*Density/2</f>
        <v>1517.6989946249998</v>
      </c>
      <c r="G2">
        <f>SQRT(((Mass*g)^3)/(2*PI()*Density*Radius^2))*S2PRP2[[#This Row],[Time]]</f>
        <v>59310.062581237529</v>
      </c>
      <c r="I2">
        <f>AVERAGE(S2PRP2[Time])</f>
        <v>299.0682157894737</v>
      </c>
      <c r="J2">
        <f>AVERAGE(S2PRP2[[ NumMsgSent]])</f>
        <v>3518.3157894736842</v>
      </c>
      <c r="K2">
        <f>AVERAGE(S2PRP2[[ Distance]])</f>
        <v>1236.8580947368421</v>
      </c>
      <c r="L2">
        <f>AVERAGE(S2PRP2[[ NodesLost]])</f>
        <v>0.52631578947368418</v>
      </c>
      <c r="M2">
        <f>COUNTIF(S2PRP2[[ NodesLost]],"&gt;0")/COUNT(S2PRP2[[ NodesLost]])</f>
        <v>0.52631578947368418</v>
      </c>
    </row>
    <row r="3" spans="1:13" x14ac:dyDescent="0.3">
      <c r="A3">
        <v>218.88220000000001</v>
      </c>
      <c r="B3">
        <v>2813</v>
      </c>
      <c r="C3">
        <v>883.99829999999997</v>
      </c>
      <c r="D3">
        <v>1</v>
      </c>
      <c r="E3">
        <f>S2PRP2[[#This Row],[ Distance]]*20</f>
        <v>17679.966</v>
      </c>
      <c r="F3">
        <f t="shared" ref="F3:F20" si="0">E3*0.8*0.25*1.293/2</f>
        <v>2286.0196037999999</v>
      </c>
      <c r="G3">
        <f>SQRT(((Mass*g)^3)/(2*PI()*Density*Radius^2))*S2PRP2[[#This Row],[Time]]</f>
        <v>66839.543292390896</v>
      </c>
    </row>
    <row r="4" spans="1:13" x14ac:dyDescent="0.3">
      <c r="A4">
        <v>299.75700000000001</v>
      </c>
      <c r="B4">
        <v>3598</v>
      </c>
      <c r="C4">
        <v>1277.24</v>
      </c>
      <c r="D4">
        <v>0</v>
      </c>
      <c r="E4">
        <f>S2PRP2[[#This Row],[ Distance]]*20</f>
        <v>25544.799999999999</v>
      </c>
      <c r="F4">
        <f t="shared" si="0"/>
        <v>3302.9426399999998</v>
      </c>
      <c r="G4">
        <f>SQRT(((Mass*g)^3)/(2*PI()*Density*Radius^2))*S2PRP2[[#This Row],[Time]]</f>
        <v>91536.091005560142</v>
      </c>
    </row>
    <row r="5" spans="1:13" x14ac:dyDescent="0.3">
      <c r="A5">
        <v>350.05520000000001</v>
      </c>
      <c r="B5">
        <v>3725</v>
      </c>
      <c r="C5">
        <v>1662.162</v>
      </c>
      <c r="D5">
        <v>0</v>
      </c>
      <c r="E5">
        <f>S2PRP2[[#This Row],[ Distance]]*20</f>
        <v>33243.24</v>
      </c>
      <c r="F5">
        <f t="shared" si="0"/>
        <v>4298.3509320000003</v>
      </c>
      <c r="G5">
        <f>SQRT(((Mass*g)^3)/(2*PI()*Density*Radius^2))*S2PRP2[[#This Row],[Time]]</f>
        <v>106895.53419659777</v>
      </c>
    </row>
    <row r="6" spans="1:13" x14ac:dyDescent="0.3">
      <c r="A6">
        <v>238.08779999999999</v>
      </c>
      <c r="B6">
        <v>3001</v>
      </c>
      <c r="C6">
        <v>905.875</v>
      </c>
      <c r="D6">
        <v>1</v>
      </c>
      <c r="E6">
        <f>S2PRP2[[#This Row],[ Distance]]*20</f>
        <v>18117.5</v>
      </c>
      <c r="F6">
        <f t="shared" si="0"/>
        <v>2342.5927499999998</v>
      </c>
      <c r="G6">
        <f>SQRT(((Mass*g)^3)/(2*PI()*Density*Radius^2))*S2PRP2[[#This Row],[Time]]</f>
        <v>72704.31225330384</v>
      </c>
    </row>
    <row r="7" spans="1:13" x14ac:dyDescent="0.3">
      <c r="A7">
        <v>258.0915</v>
      </c>
      <c r="B7">
        <v>3256</v>
      </c>
      <c r="C7">
        <v>1150.0640000000001</v>
      </c>
      <c r="D7">
        <v>0</v>
      </c>
      <c r="E7">
        <f>S2PRP2[[#This Row],[ Distance]]*20</f>
        <v>23001.280000000002</v>
      </c>
      <c r="F7">
        <f t="shared" si="0"/>
        <v>2974.0655040000001</v>
      </c>
      <c r="G7">
        <f>SQRT(((Mass*g)^3)/(2*PI()*Density*Radius^2))*S2PRP2[[#This Row],[Time]]</f>
        <v>78812.795136599059</v>
      </c>
    </row>
    <row r="8" spans="1:13" x14ac:dyDescent="0.3">
      <c r="A8">
        <v>393.26010000000002</v>
      </c>
      <c r="B8">
        <v>4136</v>
      </c>
      <c r="C8">
        <v>1809.9480000000001</v>
      </c>
      <c r="D8">
        <v>0</v>
      </c>
      <c r="E8">
        <f>S2PRP2[[#This Row],[ Distance]]*20</f>
        <v>36198.959999999999</v>
      </c>
      <c r="F8">
        <f t="shared" si="0"/>
        <v>4680.5255280000001</v>
      </c>
      <c r="G8">
        <f>SQRT(((Mass*g)^3)/(2*PI()*Density*Radius^2))*S2PRP2[[#This Row],[Time]]</f>
        <v>120088.91302773808</v>
      </c>
    </row>
    <row r="9" spans="1:13" x14ac:dyDescent="0.3">
      <c r="A9">
        <v>356.95420000000001</v>
      </c>
      <c r="B9">
        <v>3841</v>
      </c>
      <c r="C9">
        <v>1407.79</v>
      </c>
      <c r="D9">
        <v>1</v>
      </c>
      <c r="E9">
        <f>S2PRP2[[#This Row],[ Distance]]*20</f>
        <v>28155.8</v>
      </c>
      <c r="F9">
        <f t="shared" si="0"/>
        <v>3640.5449399999998</v>
      </c>
      <c r="G9">
        <f>SQRT(((Mass*g)^3)/(2*PI()*Density*Radius^2))*S2PRP2[[#This Row],[Time]]</f>
        <v>109002.26562187678</v>
      </c>
    </row>
    <row r="10" spans="1:13" x14ac:dyDescent="0.3">
      <c r="A10">
        <v>348.93579999999997</v>
      </c>
      <c r="B10">
        <v>4406</v>
      </c>
      <c r="C10">
        <v>1211.7860000000001</v>
      </c>
      <c r="D10">
        <v>1</v>
      </c>
      <c r="E10">
        <f>S2PRP2[[#This Row],[ Distance]]*20</f>
        <v>24235.72</v>
      </c>
      <c r="F10">
        <f t="shared" si="0"/>
        <v>3133.6785960000002</v>
      </c>
      <c r="G10">
        <f>SQRT(((Mass*g)^3)/(2*PI()*Density*Radius^2))*S2PRP2[[#This Row],[Time]]</f>
        <v>106553.70564790124</v>
      </c>
    </row>
    <row r="11" spans="1:13" x14ac:dyDescent="0.3">
      <c r="A11">
        <v>259.25290000000001</v>
      </c>
      <c r="B11">
        <v>3072</v>
      </c>
      <c r="C11">
        <v>1207.9559999999999</v>
      </c>
      <c r="D11">
        <v>0</v>
      </c>
      <c r="E11">
        <f>S2PRP2[[#This Row],[ Distance]]*20</f>
        <v>24159.119999999999</v>
      </c>
      <c r="F11">
        <f t="shared" si="0"/>
        <v>3123.7742159999998</v>
      </c>
      <c r="G11">
        <f>SQRT(((Mass*g)^3)/(2*PI()*Density*Radius^2))*S2PRP2[[#This Row],[Time]]</f>
        <v>79167.449126643856</v>
      </c>
    </row>
    <row r="12" spans="1:13" x14ac:dyDescent="0.3">
      <c r="A12">
        <v>430.4194</v>
      </c>
      <c r="B12">
        <v>4378</v>
      </c>
      <c r="C12">
        <v>1943.6310000000001</v>
      </c>
      <c r="D12">
        <v>0</v>
      </c>
      <c r="E12">
        <f>S2PRP2[[#This Row],[ Distance]]*20</f>
        <v>38872.620000000003</v>
      </c>
      <c r="F12">
        <f t="shared" si="0"/>
        <v>5026.2297660000004</v>
      </c>
      <c r="G12">
        <f>SQRT(((Mass*g)^3)/(2*PI()*Density*Radius^2))*S2PRP2[[#This Row],[Time]]</f>
        <v>131436.16118709018</v>
      </c>
    </row>
    <row r="13" spans="1:13" x14ac:dyDescent="0.3">
      <c r="A13">
        <v>286.9846</v>
      </c>
      <c r="B13">
        <v>3214</v>
      </c>
      <c r="C13">
        <v>1027.0319999999999</v>
      </c>
      <c r="D13">
        <v>1</v>
      </c>
      <c r="E13">
        <f>S2PRP2[[#This Row],[ Distance]]*20</f>
        <v>20540.64</v>
      </c>
      <c r="F13">
        <f t="shared" si="0"/>
        <v>2655.9047519999995</v>
      </c>
      <c r="G13">
        <f>SQRT(((Mass*g)^3)/(2*PI()*Density*Radius^2))*S2PRP2[[#This Row],[Time]]</f>
        <v>87635.813218020849</v>
      </c>
    </row>
    <row r="14" spans="1:13" x14ac:dyDescent="0.3">
      <c r="A14">
        <v>189.05969999999999</v>
      </c>
      <c r="B14">
        <v>2483</v>
      </c>
      <c r="C14">
        <v>675.03549999999996</v>
      </c>
      <c r="D14">
        <v>1</v>
      </c>
      <c r="E14">
        <f>S2PRP2[[#This Row],[ Distance]]*20</f>
        <v>13500.71</v>
      </c>
      <c r="F14">
        <f t="shared" si="0"/>
        <v>1745.6418029999998</v>
      </c>
      <c r="G14">
        <f>SQRT(((Mass*g)^3)/(2*PI()*Density*Radius^2))*S2PRP2[[#This Row],[Time]]</f>
        <v>57732.716515990949</v>
      </c>
    </row>
    <row r="15" spans="1:13" x14ac:dyDescent="0.3">
      <c r="A15">
        <v>411.32600000000002</v>
      </c>
      <c r="B15">
        <v>4977</v>
      </c>
      <c r="C15">
        <v>1700.7909999999999</v>
      </c>
      <c r="D15">
        <v>1</v>
      </c>
      <c r="E15">
        <f>S2PRP2[[#This Row],[ Distance]]*20</f>
        <v>34015.82</v>
      </c>
      <c r="F15">
        <f t="shared" si="0"/>
        <v>4398.2455260000006</v>
      </c>
      <c r="G15">
        <f>SQRT(((Mass*g)^3)/(2*PI()*Density*Radius^2))*S2PRP2[[#This Row],[Time]]</f>
        <v>125605.65447663619</v>
      </c>
    </row>
    <row r="16" spans="1:13" x14ac:dyDescent="0.3">
      <c r="A16">
        <v>237.78659999999999</v>
      </c>
      <c r="B16">
        <v>2916</v>
      </c>
      <c r="C16">
        <v>1210.038</v>
      </c>
      <c r="D16">
        <v>0</v>
      </c>
      <c r="E16">
        <f>S2PRP2[[#This Row],[ Distance]]*20</f>
        <v>24200.760000000002</v>
      </c>
      <c r="F16">
        <f t="shared" si="0"/>
        <v>3129.1582680000006</v>
      </c>
      <c r="G16">
        <f>SQRT(((Mass*g)^3)/(2*PI()*Density*Radius^2))*S2PRP2[[#This Row],[Time]]</f>
        <v>72612.335516777675</v>
      </c>
    </row>
    <row r="17" spans="1:7" x14ac:dyDescent="0.3">
      <c r="A17">
        <v>272.6429</v>
      </c>
      <c r="B17">
        <v>3237</v>
      </c>
      <c r="C17">
        <v>1062.0260000000001</v>
      </c>
      <c r="D17">
        <v>1</v>
      </c>
      <c r="E17">
        <f>S2PRP2[[#This Row],[ Distance]]*20</f>
        <v>21240.52</v>
      </c>
      <c r="F17">
        <f t="shared" si="0"/>
        <v>2746.3992360000002</v>
      </c>
      <c r="G17">
        <f>SQRT(((Mass*g)^3)/(2*PI()*Density*Radius^2))*S2PRP2[[#This Row],[Time]]</f>
        <v>83256.321975532963</v>
      </c>
    </row>
    <row r="18" spans="1:7" x14ac:dyDescent="0.3">
      <c r="A18">
        <v>321.23939999999999</v>
      </c>
      <c r="B18">
        <v>3612</v>
      </c>
      <c r="C18">
        <v>1004.9690000000001</v>
      </c>
      <c r="D18">
        <v>1</v>
      </c>
      <c r="E18">
        <f>S2PRP2[[#This Row],[ Distance]]*20</f>
        <v>20099.38</v>
      </c>
      <c r="F18">
        <f t="shared" si="0"/>
        <v>2598.8498340000001</v>
      </c>
      <c r="G18">
        <f>SQRT(((Mass*g)^3)/(2*PI()*Density*Radius^2))*S2PRP2[[#This Row],[Time]]</f>
        <v>98096.121034609823</v>
      </c>
    </row>
    <row r="19" spans="1:7" x14ac:dyDescent="0.3">
      <c r="A19">
        <v>218.0564</v>
      </c>
      <c r="B19">
        <v>2981</v>
      </c>
      <c r="C19">
        <v>926.94140000000004</v>
      </c>
      <c r="D19">
        <v>0</v>
      </c>
      <c r="E19">
        <f>S2PRP2[[#This Row],[ Distance]]*20</f>
        <v>18538.828000000001</v>
      </c>
      <c r="F19">
        <f t="shared" si="0"/>
        <v>2397.0704604000002</v>
      </c>
      <c r="G19">
        <f>SQRT(((Mass*g)^3)/(2*PI()*Density*Radius^2))*S2PRP2[[#This Row],[Time]]</f>
        <v>66587.370686071794</v>
      </c>
    </row>
    <row r="20" spans="1:7" x14ac:dyDescent="0.3">
      <c r="A20">
        <v>397.27929999999998</v>
      </c>
      <c r="B20">
        <v>4681</v>
      </c>
      <c r="C20">
        <v>1807.0039999999999</v>
      </c>
      <c r="D20">
        <v>0</v>
      </c>
      <c r="E20">
        <f>S2PRP2[[#This Row],[ Distance]]*20</f>
        <v>36140.080000000002</v>
      </c>
      <c r="F20">
        <f t="shared" si="0"/>
        <v>4672.9123440000003</v>
      </c>
      <c r="G20">
        <f>SQRT(((Mass*g)^3)/(2*PI()*Density*Radius^2))*S2PRP2[[#This Row],[Time]]</f>
        <v>121316.24669123732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2E9E3-0DC0-4C1B-AA77-438859ABD3CC}">
  <dimension ref="A1:M17"/>
  <sheetViews>
    <sheetView tabSelected="1" workbookViewId="0">
      <selection activeCell="F2" sqref="F2"/>
    </sheetView>
  </sheetViews>
  <sheetFormatPr defaultRowHeight="14.4" x14ac:dyDescent="0.3"/>
  <cols>
    <col min="1" max="1" width="9" bestFit="1" customWidth="1"/>
    <col min="2" max="2" width="15.109375" bestFit="1" customWidth="1"/>
    <col min="3" max="3" width="10.77734375" bestFit="1" customWidth="1"/>
    <col min="4" max="4" width="12.44140625" bestFit="1" customWidth="1"/>
    <col min="6" max="6" width="13.5546875" bestFit="1" customWidth="1"/>
    <col min="7" max="7" width="12.109375" bestFit="1" customWidth="1"/>
  </cols>
  <sheetData>
    <row r="1" spans="1:13" x14ac:dyDescent="0.3">
      <c r="A1" t="s">
        <v>5</v>
      </c>
      <c r="B1" t="s">
        <v>6</v>
      </c>
      <c r="C1" t="s">
        <v>7</v>
      </c>
      <c r="D1" t="s">
        <v>8</v>
      </c>
      <c r="E1" t="s">
        <v>20</v>
      </c>
      <c r="F1" t="s">
        <v>21</v>
      </c>
      <c r="G1" t="s">
        <v>33</v>
      </c>
      <c r="I1" t="s">
        <v>9</v>
      </c>
      <c r="J1" t="s">
        <v>2</v>
      </c>
      <c r="K1" t="s">
        <v>4</v>
      </c>
      <c r="L1" t="s">
        <v>3</v>
      </c>
      <c r="M1" t="s">
        <v>18</v>
      </c>
    </row>
    <row r="2" spans="1:13" x14ac:dyDescent="0.3">
      <c r="A2">
        <v>313.20089999999999</v>
      </c>
      <c r="B2">
        <v>3633</v>
      </c>
      <c r="C2">
        <v>1288.327</v>
      </c>
      <c r="D2">
        <v>1</v>
      </c>
      <c r="E2">
        <f>S2PRP1[[#This Row],[ Distance]]*20</f>
        <v>25766.54</v>
      </c>
      <c r="F2" cm="1">
        <f t="array" ref="F2">E2*Drag_Constant*Area*Density/2</f>
        <v>3123.3877706249996</v>
      </c>
      <c r="G2">
        <f>SQRT(((Mass*g)^3)/(2*PI()*Density*Radius^2))*S2PRP1[[#This Row],[Time]]</f>
        <v>95641.423170846188</v>
      </c>
      <c r="I2">
        <f>AVERAGE(S2PRP1[Time])</f>
        <v>386.40298125000004</v>
      </c>
      <c r="J2">
        <f>AVERAGE(S2PRP1[[ NumMsgSent]])</f>
        <v>4205.5</v>
      </c>
      <c r="K2">
        <f>AVERAGE(S2PRP1[[ Distance]])</f>
        <v>1790.0612750000003</v>
      </c>
      <c r="L2">
        <f>AVERAGE(S2PRP1[[ NodesLost]])</f>
        <v>3.0625</v>
      </c>
      <c r="M2">
        <f>COUNTIF(S2PRP1[[ NodesLost]],"&gt;0")/COUNT(S2PRP1[[ NodesLost]])</f>
        <v>0.8125</v>
      </c>
    </row>
    <row r="3" spans="1:13" x14ac:dyDescent="0.3">
      <c r="A3">
        <v>193.14490000000001</v>
      </c>
      <c r="B3">
        <v>2622</v>
      </c>
      <c r="C3">
        <v>844.28740000000005</v>
      </c>
      <c r="D3">
        <v>1</v>
      </c>
      <c r="E3">
        <f>S2PRP1[[#This Row],[ Distance]]*20</f>
        <v>16885.748</v>
      </c>
      <c r="F3" cm="1">
        <f t="array" ref="F3">E3*Drag_Constant*Area*Density/2</f>
        <v>2046.8692653749999</v>
      </c>
      <c r="G3">
        <f>SQRT(((Mass*g)^3)/(2*PI()*Density*Radius^2))*S2PRP1[[#This Row],[Time]]</f>
        <v>58980.204444466064</v>
      </c>
    </row>
    <row r="4" spans="1:13" x14ac:dyDescent="0.3">
      <c r="A4">
        <v>140.5256</v>
      </c>
      <c r="B4">
        <v>2175</v>
      </c>
      <c r="C4">
        <v>726.48950000000002</v>
      </c>
      <c r="D4">
        <v>0</v>
      </c>
      <c r="E4">
        <f>S2PRP1[[#This Row],[ Distance]]*20</f>
        <v>14529.79</v>
      </c>
      <c r="F4" cm="1">
        <f t="array" ref="F4">E4*Drag_Constant*Area*Density/2</f>
        <v>1761.2829815625</v>
      </c>
      <c r="G4">
        <f>SQRT(((Mass*g)^3)/(2*PI()*Density*Radius^2))*S2PRP1[[#This Row],[Time]]</f>
        <v>42911.972398345803</v>
      </c>
    </row>
    <row r="5" spans="1:13" x14ac:dyDescent="0.3">
      <c r="A5">
        <v>173.9864</v>
      </c>
      <c r="B5">
        <v>2534</v>
      </c>
      <c r="C5">
        <v>724.89260000000002</v>
      </c>
      <c r="D5">
        <v>1</v>
      </c>
      <c r="E5">
        <f>S2PRP1[[#This Row],[ Distance]]*20</f>
        <v>14497.852000000001</v>
      </c>
      <c r="F5" cm="1">
        <f t="array" ref="F5">E5*Drag_Constant*Area*Density/2</f>
        <v>1757.4114971250001</v>
      </c>
      <c r="G5">
        <f>SQRT(((Mass*g)^3)/(2*PI()*Density*Radius^2))*S2PRP1[[#This Row],[Time]]</f>
        <v>53129.818299922234</v>
      </c>
    </row>
    <row r="6" spans="1:13" x14ac:dyDescent="0.3">
      <c r="A6">
        <v>135.81960000000001</v>
      </c>
      <c r="B6">
        <v>2155</v>
      </c>
      <c r="C6">
        <v>596.71500000000003</v>
      </c>
      <c r="D6">
        <v>1</v>
      </c>
      <c r="E6">
        <f>S2PRP1[[#This Row],[ Distance]]*20</f>
        <v>11934.300000000001</v>
      </c>
      <c r="F6" cm="1">
        <f t="array" ref="F6">E6*Drag_Constant*Area*Density/2</f>
        <v>1446.6609281250001</v>
      </c>
      <c r="G6">
        <f>SQRT(((Mass*g)^3)/(2*PI()*Density*Radius^2))*S2PRP1[[#This Row],[Time]]</f>
        <v>41474.912232037204</v>
      </c>
    </row>
    <row r="7" spans="1:13" x14ac:dyDescent="0.3">
      <c r="A7">
        <v>600.03399999999999</v>
      </c>
      <c r="B7">
        <v>5930</v>
      </c>
      <c r="C7">
        <v>2672.1669999999999</v>
      </c>
      <c r="D7">
        <v>6</v>
      </c>
      <c r="E7">
        <f>S2PRP1[[#This Row],[ Distance]]*20</f>
        <v>53443.34</v>
      </c>
      <c r="F7" cm="1">
        <f t="array" ref="F7">E7*Drag_Constant*Area*Density/2</f>
        <v>6478.334870624999</v>
      </c>
      <c r="G7">
        <f>SQRT(((Mass*g)^3)/(2*PI()*Density*Radius^2))*S2PRP1[[#This Row],[Time]]</f>
        <v>183230.97318971792</v>
      </c>
    </row>
    <row r="8" spans="1:13" x14ac:dyDescent="0.3">
      <c r="A8">
        <v>600.024</v>
      </c>
      <c r="B8">
        <v>5915</v>
      </c>
      <c r="C8">
        <v>2948.12</v>
      </c>
      <c r="D8">
        <v>6</v>
      </c>
      <c r="E8">
        <f>S2PRP1[[#This Row],[ Distance]]*20</f>
        <v>58962.399999999994</v>
      </c>
      <c r="F8" cm="1">
        <f t="array" ref="F8">E8*Drag_Constant*Area*Density/2</f>
        <v>7147.3484249999992</v>
      </c>
      <c r="G8">
        <f>SQRT(((Mass*g)^3)/(2*PI()*Density*Radius^2))*S2PRP1[[#This Row],[Time]]</f>
        <v>183227.91951320643</v>
      </c>
    </row>
    <row r="9" spans="1:13" x14ac:dyDescent="0.3">
      <c r="A9">
        <v>600.00459999999998</v>
      </c>
      <c r="B9">
        <v>5952</v>
      </c>
      <c r="C9">
        <v>3058.1109999999999</v>
      </c>
      <c r="D9">
        <v>6</v>
      </c>
      <c r="E9">
        <f>S2PRP1[[#This Row],[ Distance]]*20</f>
        <v>61162.22</v>
      </c>
      <c r="F9" cm="1">
        <f t="array" ref="F9">E9*Drag_Constant*Area*Density/2</f>
        <v>7414.007855625</v>
      </c>
      <c r="G9">
        <f>SQRT(((Mass*g)^3)/(2*PI()*Density*Radius^2))*S2PRP1[[#This Row],[Time]]</f>
        <v>183221.99538077411</v>
      </c>
    </row>
    <row r="10" spans="1:13" x14ac:dyDescent="0.3">
      <c r="A10">
        <v>207.56790000000001</v>
      </c>
      <c r="B10">
        <v>2668</v>
      </c>
      <c r="C10">
        <v>1070.194</v>
      </c>
      <c r="D10">
        <v>0</v>
      </c>
      <c r="E10">
        <f>S2PRP1[[#This Row],[ Distance]]*20</f>
        <v>21403.879999999997</v>
      </c>
      <c r="F10" cm="1">
        <f t="array" ref="F10">E10*Drag_Constant*Area*Density/2</f>
        <v>2594.5515787499994</v>
      </c>
      <c r="G10">
        <f>SQRT(((Mass*g)^3)/(2*PI()*Density*Radius^2))*S2PRP1[[#This Row],[Time]]</f>
        <v>63384.522076992391</v>
      </c>
    </row>
    <row r="11" spans="1:13" x14ac:dyDescent="0.3">
      <c r="A11">
        <v>196.08170000000001</v>
      </c>
      <c r="B11">
        <v>2595</v>
      </c>
      <c r="C11">
        <v>992.47550000000001</v>
      </c>
      <c r="D11">
        <v>0</v>
      </c>
      <c r="E11">
        <f>S2PRP1[[#This Row],[ Distance]]*20</f>
        <v>19849.510000000002</v>
      </c>
      <c r="F11" cm="1">
        <f t="array" ref="F11">E11*Drag_Constant*Area*Density/2</f>
        <v>2406.1327903125002</v>
      </c>
      <c r="G11">
        <f>SQRT(((Mass*g)^3)/(2*PI()*Density*Radius^2))*S2PRP1[[#This Row],[Time]]</f>
        <v>59877.008162361322</v>
      </c>
    </row>
    <row r="12" spans="1:13" x14ac:dyDescent="0.3">
      <c r="A12">
        <v>600.00670000000002</v>
      </c>
      <c r="B12">
        <v>6616</v>
      </c>
      <c r="C12">
        <v>2179.973</v>
      </c>
      <c r="D12">
        <v>6</v>
      </c>
      <c r="E12">
        <f>S2PRP1[[#This Row],[ Distance]]*20</f>
        <v>43599.46</v>
      </c>
      <c r="F12" cm="1">
        <f t="array" ref="F12">E12*Drag_Constant*Area*Density/2</f>
        <v>5285.0720418749997</v>
      </c>
      <c r="G12">
        <f>SQRT(((Mass*g)^3)/(2*PI()*Density*Radius^2))*S2PRP1[[#This Row],[Time]]</f>
        <v>183222.63665284155</v>
      </c>
    </row>
    <row r="13" spans="1:13" x14ac:dyDescent="0.3">
      <c r="A13">
        <v>447.66219999999998</v>
      </c>
      <c r="B13">
        <v>4574</v>
      </c>
      <c r="C13">
        <v>1904.1669999999999</v>
      </c>
      <c r="D13">
        <v>1</v>
      </c>
      <c r="E13">
        <f>S2PRP1[[#This Row],[ Distance]]*20</f>
        <v>38083.339999999997</v>
      </c>
      <c r="F13" cm="1">
        <f t="array" ref="F13">E13*Drag_Constant*Area*Density/2</f>
        <v>4616.4148706249989</v>
      </c>
      <c r="G13">
        <f>SQRT(((Mass*g)^3)/(2*PI()*Density*Radius^2))*S2PRP1[[#This Row],[Time]]</f>
        <v>136701.55452232729</v>
      </c>
    </row>
    <row r="14" spans="1:13" x14ac:dyDescent="0.3">
      <c r="A14">
        <v>600.00350000000003</v>
      </c>
      <c r="B14">
        <v>6122</v>
      </c>
      <c r="C14">
        <v>3014.1019999999999</v>
      </c>
      <c r="D14">
        <v>6</v>
      </c>
      <c r="E14">
        <f>S2PRP1[[#This Row],[ Distance]]*20</f>
        <v>60282.039999999994</v>
      </c>
      <c r="F14" cm="1">
        <f t="array" ref="F14">E14*Drag_Constant*Area*Density/2</f>
        <v>7307.3135362499997</v>
      </c>
      <c r="G14">
        <f>SQRT(((Mass*g)^3)/(2*PI()*Density*Radius^2))*S2PRP1[[#This Row],[Time]]</f>
        <v>183221.65947635786</v>
      </c>
    </row>
    <row r="15" spans="1:13" x14ac:dyDescent="0.3">
      <c r="A15">
        <v>600.01660000000004</v>
      </c>
      <c r="B15">
        <v>5454</v>
      </c>
      <c r="C15">
        <v>3061.9360000000001</v>
      </c>
      <c r="D15">
        <v>6</v>
      </c>
      <c r="E15">
        <f>S2PRP1[[#This Row],[ Distance]]*20</f>
        <v>61238.720000000001</v>
      </c>
      <c r="F15" cm="1">
        <f t="array" ref="F15">E15*Drag_Constant*Area*Density/2</f>
        <v>7423.2810899999995</v>
      </c>
      <c r="G15">
        <f>SQRT(((Mass*g)^3)/(2*PI()*Density*Radius^2))*S2PRP1[[#This Row],[Time]]</f>
        <v>183225.65979258792</v>
      </c>
    </row>
    <row r="16" spans="1:13" x14ac:dyDescent="0.3">
      <c r="A16">
        <v>600.01949999999999</v>
      </c>
      <c r="B16">
        <v>5932</v>
      </c>
      <c r="C16">
        <v>2943.8829999999998</v>
      </c>
      <c r="D16">
        <v>6</v>
      </c>
      <c r="E16">
        <f>S2PRP1[[#This Row],[ Distance]]*20</f>
        <v>58877.659999999996</v>
      </c>
      <c r="F16" cm="1">
        <f t="array" ref="F16">E16*Drag_Constant*Area*Density/2</f>
        <v>7137.0763481249987</v>
      </c>
      <c r="G16">
        <f>SQRT(((Mass*g)^3)/(2*PI()*Density*Radius^2))*S2PRP1[[#This Row],[Time]]</f>
        <v>183226.54535877626</v>
      </c>
    </row>
    <row r="17" spans="1:7" x14ac:dyDescent="0.3">
      <c r="A17">
        <v>174.34960000000001</v>
      </c>
      <c r="B17">
        <v>2411</v>
      </c>
      <c r="C17">
        <v>615.1404</v>
      </c>
      <c r="D17">
        <v>2</v>
      </c>
      <c r="E17">
        <f>S2PRP1[[#This Row],[ Distance]]*20</f>
        <v>12302.808000000001</v>
      </c>
      <c r="F17" cm="1">
        <f t="array" ref="F17">E17*Drag_Constant*Area*Density/2</f>
        <v>1491.3310072499999</v>
      </c>
      <c r="G17">
        <f>SQRT(((Mass*g)^3)/(2*PI()*Density*Radius^2))*S2PRP1[[#This Row],[Time]]</f>
        <v>53240.727830819662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0B072-61C7-4D3D-848F-790F233E7ACF}">
  <dimension ref="A1:R7"/>
  <sheetViews>
    <sheetView workbookViewId="0">
      <selection activeCell="I1" sqref="I1"/>
    </sheetView>
  </sheetViews>
  <sheetFormatPr defaultRowHeight="14.4" x14ac:dyDescent="0.3"/>
  <cols>
    <col min="1" max="1" width="9" customWidth="1"/>
    <col min="2" max="2" width="10.33203125" customWidth="1"/>
    <col min="3" max="3" width="10" customWidth="1"/>
    <col min="4" max="4" width="11.6640625" customWidth="1"/>
    <col min="11" max="11" width="11.21875" bestFit="1" customWidth="1"/>
    <col min="12" max="12" width="12.21875" bestFit="1" customWidth="1"/>
    <col min="15" max="15" width="11.77734375" bestFit="1" customWidth="1"/>
    <col min="16" max="16" width="12.88671875" bestFit="1" customWidth="1"/>
  </cols>
  <sheetData>
    <row r="1" spans="1:18" x14ac:dyDescent="0.3">
      <c r="B1" t="s">
        <v>1</v>
      </c>
      <c r="C1" t="s">
        <v>13</v>
      </c>
      <c r="D1" t="s">
        <v>4</v>
      </c>
      <c r="E1" t="s">
        <v>14</v>
      </c>
      <c r="F1" t="s">
        <v>15</v>
      </c>
      <c r="G1" t="s">
        <v>16</v>
      </c>
      <c r="H1" t="s">
        <v>17</v>
      </c>
    </row>
    <row r="2" spans="1:18" x14ac:dyDescent="0.3">
      <c r="A2" t="s">
        <v>10</v>
      </c>
      <c r="B2">
        <f>AVERAGE(PRP1_[Time])</f>
        <v>184.87027272727275</v>
      </c>
      <c r="C2">
        <f>AVERAGE(PRP1_[ [ NumMsgSent] ])</f>
        <v>4875.181818181818</v>
      </c>
      <c r="D2">
        <f>AVERAGE(PRP1_[[ Distance]])</f>
        <v>1074.9192818181818</v>
      </c>
      <c r="E2">
        <f>AVERAGE(PRP1_[[ NodesLost]])</f>
        <v>0</v>
      </c>
      <c r="F2">
        <f>MIN(PRP1_[Time])</f>
        <v>153.2423</v>
      </c>
      <c r="G2">
        <f>MAX(PRP1_[Time])</f>
        <v>204.8058</v>
      </c>
      <c r="H2">
        <f>S1PRP1!M2</f>
        <v>0</v>
      </c>
      <c r="P2" t="s">
        <v>22</v>
      </c>
      <c r="Q2">
        <v>0.25</v>
      </c>
      <c r="R2" t="s">
        <v>30</v>
      </c>
    </row>
    <row r="3" spans="1:18" x14ac:dyDescent="0.3">
      <c r="A3" t="s">
        <v>11</v>
      </c>
      <c r="B3">
        <f>AVERAGE(PRP2_[Time])</f>
        <v>252.79485</v>
      </c>
      <c r="C3">
        <f>AVERAGE(PRP2_[[ NumMsgSent]])</f>
        <v>5507.1</v>
      </c>
      <c r="D3">
        <f>AVERAGE(PRP2_[[ Distance]])</f>
        <v>1408.3538999999998</v>
      </c>
      <c r="E3">
        <f>AVERAGE(PRP2_[[ NodesLost]])</f>
        <v>0</v>
      </c>
      <c r="F3">
        <f>MIN(PRP2_[Time])</f>
        <v>166.34610000000001</v>
      </c>
      <c r="G3">
        <f>MAX(PRP2_[Time])</f>
        <v>432.43700000000001</v>
      </c>
      <c r="H3">
        <f>S1PRP2!M2</f>
        <v>0</v>
      </c>
      <c r="P3" t="s">
        <v>24</v>
      </c>
      <c r="Q3">
        <v>1.2929999999999999</v>
      </c>
      <c r="R3" t="s">
        <v>29</v>
      </c>
    </row>
    <row r="4" spans="1:18" x14ac:dyDescent="0.3">
      <c r="A4" t="s">
        <v>12</v>
      </c>
      <c r="B4">
        <f>AVERAGE(PRP3_[Time])</f>
        <v>184.64409999999998</v>
      </c>
      <c r="C4">
        <f>AVERAGE(PRP3_[[ NumMsgSent]])</f>
        <v>4699.3999999999996</v>
      </c>
      <c r="D4">
        <f>AVERAGE(PRP3_[[ Distance]])</f>
        <v>947.45789000000002</v>
      </c>
      <c r="E4">
        <f>AVERAGE(PRP3_[[ NodesLost]])</f>
        <v>0</v>
      </c>
      <c r="F4">
        <f>MIN(PRP3_[Time])</f>
        <v>164.38579999999999</v>
      </c>
      <c r="G4">
        <f>MAX(PRP3_[Time])</f>
        <v>207.2841</v>
      </c>
      <c r="H4">
        <f>S1PRP3!M2</f>
        <v>0</v>
      </c>
      <c r="P4" t="s">
        <v>23</v>
      </c>
      <c r="Q4">
        <v>0.75</v>
      </c>
    </row>
    <row r="5" spans="1:18" x14ac:dyDescent="0.3">
      <c r="P5" t="s">
        <v>25</v>
      </c>
      <c r="Q5">
        <v>0.1</v>
      </c>
      <c r="R5" t="s">
        <v>28</v>
      </c>
    </row>
    <row r="6" spans="1:18" x14ac:dyDescent="0.3">
      <c r="P6" t="s">
        <v>26</v>
      </c>
      <c r="Q6">
        <v>2</v>
      </c>
      <c r="R6" t="s">
        <v>27</v>
      </c>
    </row>
    <row r="7" spans="1:18" x14ac:dyDescent="0.3">
      <c r="P7" t="s">
        <v>31</v>
      </c>
      <c r="Q7">
        <v>9.82</v>
      </c>
      <c r="R7" t="s">
        <v>32</v>
      </c>
    </row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F0832-CE62-4F8C-A4C5-1A5B807914E8}">
  <dimension ref="A1:H4"/>
  <sheetViews>
    <sheetView zoomScale="130" zoomScaleNormal="130" workbookViewId="0">
      <selection activeCell="H3" sqref="H3"/>
    </sheetView>
  </sheetViews>
  <sheetFormatPr defaultRowHeight="14.4" x14ac:dyDescent="0.3"/>
  <cols>
    <col min="5" max="5" width="12.21875" bestFit="1" customWidth="1"/>
    <col min="8" max="8" width="12.21875" bestFit="1" customWidth="1"/>
  </cols>
  <sheetData>
    <row r="1" spans="1:8" x14ac:dyDescent="0.3">
      <c r="B1" t="s">
        <v>1</v>
      </c>
      <c r="C1" t="s">
        <v>13</v>
      </c>
      <c r="D1" t="s">
        <v>4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3">
      <c r="A2" t="s">
        <v>10</v>
      </c>
      <c r="B2">
        <f>AVERAGE(S2PRP1[Time])</f>
        <v>386.40298125000004</v>
      </c>
      <c r="C2">
        <f>AVERAGE(S2PRP1[[ NumMsgSent]])</f>
        <v>4205.5</v>
      </c>
      <c r="D2">
        <f>AVERAGE(S2PRP1[[ Distance]])</f>
        <v>1790.0612750000003</v>
      </c>
      <c r="E2">
        <f>S2PRP1!L2</f>
        <v>3.0625</v>
      </c>
      <c r="F2">
        <f>MIN(S2PRP1[Time])</f>
        <v>135.81960000000001</v>
      </c>
      <c r="G2">
        <f>MAX(S2PRP1[Time])</f>
        <v>600.03399999999999</v>
      </c>
      <c r="H2">
        <f>S2PRP1!M2</f>
        <v>0.8125</v>
      </c>
    </row>
    <row r="3" spans="1:8" x14ac:dyDescent="0.3">
      <c r="A3" t="s">
        <v>11</v>
      </c>
      <c r="B3">
        <f>AVERAGE(S2PRP2[Time])</f>
        <v>299.0682157894737</v>
      </c>
      <c r="C3">
        <f>AVERAGE(S2PRP2[[ NumMsgSent]])</f>
        <v>3518.3157894736842</v>
      </c>
      <c r="D3">
        <f>AVERAGE(S2PRP2[[ Distance]])</f>
        <v>1236.8580947368421</v>
      </c>
      <c r="E3">
        <f>S2PRP2!L2</f>
        <v>0.52631578947368418</v>
      </c>
      <c r="F3">
        <f>MIN(S2PRP2[Time])</f>
        <v>189.05969999999999</v>
      </c>
      <c r="G3">
        <f>MAX(S2PRP2[Time])</f>
        <v>430.4194</v>
      </c>
      <c r="H3">
        <f>S2PRP2!M2</f>
        <v>0.52631578947368418</v>
      </c>
    </row>
    <row r="4" spans="1:8" x14ac:dyDescent="0.3">
      <c r="A4" t="s">
        <v>12</v>
      </c>
      <c r="B4">
        <f>AVERAGE(S2PRP3[Time])</f>
        <v>233.81698750000001</v>
      </c>
      <c r="C4">
        <f>AVERAGE(S2PRP3[[ NumMsgSent]])</f>
        <v>2856.25</v>
      </c>
      <c r="D4">
        <f>AVERAGE(S2PRP3[[ Distance]])</f>
        <v>858.28961875000016</v>
      </c>
      <c r="E4">
        <f>S2PRP3!L2</f>
        <v>0.6875</v>
      </c>
      <c r="F4">
        <f>MIN(S2PRP3[Time])</f>
        <v>154.28659999999999</v>
      </c>
      <c r="G4">
        <f>MAX(S2PRP3[Time])</f>
        <v>279.68770000000001</v>
      </c>
      <c r="H4">
        <f>S2PRP3!M2</f>
        <v>0.6875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524DB1-B69D-4E07-B3EA-79CE8E5702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10</vt:i4>
      </vt:variant>
      <vt:variant>
        <vt:lpstr>Navngivne områder</vt:lpstr>
      </vt:variant>
      <vt:variant>
        <vt:i4>6</vt:i4>
      </vt:variant>
    </vt:vector>
  </HeadingPairs>
  <TitlesOfParts>
    <vt:vector size="16" baseType="lpstr">
      <vt:lpstr>S0PRP1</vt:lpstr>
      <vt:lpstr>S1PRP2</vt:lpstr>
      <vt:lpstr>S1PRP3</vt:lpstr>
      <vt:lpstr>S1PRP1</vt:lpstr>
      <vt:lpstr>Ark2</vt:lpstr>
      <vt:lpstr>S2PRP3</vt:lpstr>
      <vt:lpstr>S2PRP2</vt:lpstr>
      <vt:lpstr>S2PRP1</vt:lpstr>
      <vt:lpstr>Scenario1</vt:lpstr>
      <vt:lpstr>Scenario2</vt:lpstr>
      <vt:lpstr>Area</vt:lpstr>
      <vt:lpstr>Density</vt:lpstr>
      <vt:lpstr>Drag_Constant</vt:lpstr>
      <vt:lpstr>g</vt:lpstr>
      <vt:lpstr>Mass</vt:lpstr>
      <vt:lpstr>Radius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Bjarke Vangsgård</dc:creator>
  <cp:lastModifiedBy>Bjarke Vangsgård</cp:lastModifiedBy>
  <dcterms:created xsi:type="dcterms:W3CDTF">2023-11-13T09:05:12Z</dcterms:created>
  <dcterms:modified xsi:type="dcterms:W3CDTF">2023-11-21T14:12:34Z</dcterms:modified>
</cp:coreProperties>
</file>