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Raw_Data" sheetId="1" state="visible" r:id="rId1"/>
    <sheet xmlns:r="http://schemas.openxmlformats.org/officeDocument/2006/relationships" name="Adjustments_Analysis" sheetId="2" state="visible" r:id="rId2"/>
    <sheet xmlns:r="http://schemas.openxmlformats.org/officeDocument/2006/relationships" name="Valuation_Analysis" sheetId="3" state="visible" r:id="rId3"/>
    <sheet xmlns:r="http://schemas.openxmlformats.org/officeDocument/2006/relationships" name="Key_Issues" sheetId="4" state="visible" r:id="rId4"/>
    <sheet xmlns:r="http://schemas.openxmlformats.org/officeDocument/2006/relationships" name="Investment_Summary" sheetId="5" state="visible" r:id="rId5"/>
  </sheets>
  <definedNames>
    <definedName name="NormalizedEBITDA">Adjustments_Analysis!$D$11</definedName>
    <definedName name="EnterpriseValue">Valuation_Analysis!$B$6</definedName>
    <definedName name="EquityValue">Valuation_Analysis!$B$8</definedName>
    <definedName name="Revenue2024">Raw_Data!$E$8</definedName>
    <definedName name="GrossMargin">Raw_Data!$E$10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0.0%"/>
    <numFmt numFmtId="165" formatCode="0.0"/>
  </numFmts>
  <fonts count="6">
    <font>
      <name val="Calibri"/>
      <family val="2"/>
      <color theme="1"/>
      <sz val="11"/>
      <scheme val="minor"/>
    </font>
    <font>
      <name val="Calibri"/>
      <b val="1"/>
      <color rgb="00FFFFFF"/>
      <sz val="12"/>
    </font>
    <font>
      <name val="Calibri"/>
      <b val="1"/>
      <color rgb="00000000"/>
      <sz val="11"/>
    </font>
    <font>
      <b val="1"/>
    </font>
    <font>
      <name val="Calibri"/>
      <color rgb="00000000"/>
      <sz val="10"/>
    </font>
    <font>
      <b val="1"/>
      <color rgb="00008000"/>
      <sz val="14"/>
    </font>
  </fonts>
  <fills count="7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D9D9D9"/>
        <bgColor rgb="00D9D9D9"/>
      </patternFill>
    </fill>
    <fill>
      <patternFill patternType="solid">
        <fgColor rgb="00FFFF99"/>
        <bgColor rgb="00FFFF99"/>
      </patternFill>
    </fill>
    <fill>
      <patternFill patternType="solid">
        <fgColor rgb="009BBB59"/>
        <bgColor rgb="009BBB59"/>
      </patternFill>
    </fill>
    <fill>
      <patternFill patternType="solid">
        <fgColor rgb="00FF9999"/>
        <bgColor rgb="00FF99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7">
    <xf numFmtId="0" fontId="0" fillId="0" borderId="0" pivotButton="0" quotePrefix="0" xfId="0"/>
    <xf numFmtId="0" fontId="1" fillId="2" borderId="0" pivotButton="0" quotePrefix="0" xfId="0"/>
    <xf numFmtId="0" fontId="2" fillId="3" borderId="1" applyAlignment="1" pivotButton="0" quotePrefix="0" xfId="0">
      <alignment horizontal="center" vertical="center"/>
    </xf>
    <xf numFmtId="0" fontId="2" fillId="2" borderId="0" pivotButton="0" quotePrefix="0" xfId="0"/>
    <xf numFmtId="0" fontId="0" fillId="0" borderId="1" pivotButton="0" quotePrefix="0" xfId="0"/>
    <xf numFmtId="3" fontId="0" fillId="0" borderId="1" pivotButton="0" quotePrefix="0" xfId="0"/>
    <xf numFmtId="0" fontId="0" fillId="4" borderId="1" pivotButton="0" quotePrefix="0" xfId="0"/>
    <xf numFmtId="3" fontId="0" fillId="4" borderId="1" pivotButton="0" quotePrefix="0" xfId="0"/>
    <xf numFmtId="0" fontId="3" fillId="5" borderId="1" pivotButton="0" quotePrefix="0" xfId="0"/>
    <xf numFmtId="0" fontId="4" fillId="0" borderId="1" pivotButton="0" quotePrefix="0" xfId="0"/>
    <xf numFmtId="3" fontId="4" fillId="0" borderId="1" pivotButton="0" quotePrefix="0" xfId="0"/>
    <xf numFmtId="164" fontId="4" fillId="0" borderId="1" pivotButton="0" quotePrefix="0" xfId="0"/>
    <xf numFmtId="0" fontId="2" fillId="3" borderId="0" pivotButton="0" quotePrefix="0" xfId="0"/>
    <xf numFmtId="0" fontId="0" fillId="2" borderId="1" pivotButton="0" quotePrefix="0" xfId="0"/>
    <xf numFmtId="165" fontId="0" fillId="2" borderId="1" pivotButton="0" quotePrefix="0" xfId="0"/>
    <xf numFmtId="3" fontId="3" fillId="5" borderId="1" pivotButton="0" quotePrefix="0" xfId="0"/>
    <xf numFmtId="0" fontId="2" fillId="3" borderId="1" pivotButton="0" quotePrefix="0" xfId="0"/>
    <xf numFmtId="165" fontId="0" fillId="0" borderId="1" pivotButton="0" quotePrefix="0" xfId="0"/>
    <xf numFmtId="165" fontId="3" fillId="4" borderId="1" pivotButton="0" quotePrefix="0" xfId="0"/>
    <xf numFmtId="3" fontId="3" fillId="4" borderId="1" pivotButton="0" quotePrefix="0" xfId="0"/>
    <xf numFmtId="0" fontId="2" fillId="6" borderId="0" pivotButton="0" quotePrefix="0" xfId="0"/>
    <xf numFmtId="0" fontId="3" fillId="6" borderId="1" pivotButton="0" quotePrefix="0" xfId="0"/>
    <xf numFmtId="0" fontId="2" fillId="5" borderId="0" pivotButton="0" quotePrefix="0" xfId="0"/>
    <xf numFmtId="164" fontId="0" fillId="0" borderId="1" pivotButton="0" quotePrefix="0" xfId="0"/>
    <xf numFmtId="0" fontId="2" fillId="4" borderId="0" pivotButton="0" quotePrefix="0" xfId="0"/>
    <xf numFmtId="0" fontId="3" fillId="4" borderId="1" pivotButton="0" quotePrefix="0" xfId="0"/>
    <xf numFmtId="0" fontId="5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18" customWidth="1" min="3" max="3"/>
    <col width="18" customWidth="1" min="4" max="4"/>
    <col width="18" customWidth="1" min="5" max="5"/>
  </cols>
  <sheetData>
    <row r="1">
      <c r="A1" s="1" t="inlineStr">
        <is>
          <t>MULTI-SERVICE MEDISPA - RAW FINANCIAL DATA</t>
        </is>
      </c>
    </row>
    <row r="3">
      <c r="A3" s="2" t="inlineStr">
        <is>
          <t>Line Item</t>
        </is>
      </c>
      <c r="B3" s="2" t="inlineStr">
        <is>
          <t>Units</t>
        </is>
      </c>
      <c r="C3" s="2" t="inlineStr">
        <is>
          <t>2022</t>
        </is>
      </c>
      <c r="D3" s="2" t="inlineStr">
        <is>
          <t>2023</t>
        </is>
      </c>
      <c r="E3" s="2" t="inlineStr">
        <is>
          <t>2024</t>
        </is>
      </c>
    </row>
    <row r="5">
      <c r="A5" s="3" t="inlineStr">
        <is>
          <t>REVENUE</t>
        </is>
      </c>
    </row>
    <row r="6">
      <c r="A6" s="4" t="inlineStr">
        <is>
          <t>Energy Devices</t>
        </is>
      </c>
      <c r="B6" s="4" t="inlineStr">
        <is>
          <t>$000s</t>
        </is>
      </c>
      <c r="C6" s="5" t="n">
        <v>317.824</v>
      </c>
      <c r="D6" s="5" t="n">
        <v>270.15</v>
      </c>
      <c r="E6" s="5" t="n">
        <v>245.837</v>
      </c>
    </row>
    <row r="7">
      <c r="A7" s="4" t="inlineStr">
        <is>
          <t>Injectables</t>
        </is>
      </c>
      <c r="B7" s="4" t="inlineStr">
        <is>
          <t>$000s</t>
        </is>
      </c>
      <c r="C7" s="5" t="n">
        <v>1123.645</v>
      </c>
      <c r="D7" s="5" t="n">
        <v>1044.99</v>
      </c>
      <c r="E7" s="5" t="n">
        <v>930.0410000000001</v>
      </c>
    </row>
    <row r="8">
      <c r="A8" s="4" t="inlineStr">
        <is>
          <t>Wellness</t>
        </is>
      </c>
      <c r="B8" s="4" t="inlineStr">
        <is>
          <t>$000s</t>
        </is>
      </c>
      <c r="C8" s="5" t="n">
        <v>567.6660000000001</v>
      </c>
      <c r="D8" s="5" t="n">
        <v>652.816</v>
      </c>
      <c r="E8" s="5" t="n">
        <v>763.795</v>
      </c>
    </row>
    <row r="9">
      <c r="A9" s="4" t="inlineStr">
        <is>
          <t>Weightloss</t>
        </is>
      </c>
      <c r="B9" s="4" t="inlineStr">
        <is>
          <t>$000s</t>
        </is>
      </c>
      <c r="C9" s="5" t="n">
        <v>617.213</v>
      </c>
      <c r="D9" s="5" t="n">
        <v>635.729</v>
      </c>
      <c r="E9" s="5" t="n">
        <v>718.374</v>
      </c>
    </row>
    <row r="10">
      <c r="A10" s="4" t="inlineStr">
        <is>
          <t>Retail Sales</t>
        </is>
      </c>
      <c r="B10" s="4" t="inlineStr">
        <is>
          <t>$000s</t>
        </is>
      </c>
      <c r="C10" s="5" t="n">
        <v>322.792</v>
      </c>
      <c r="D10" s="5" t="n">
        <v>331.66</v>
      </c>
      <c r="E10" s="5" t="n">
        <v>334.977</v>
      </c>
    </row>
    <row r="11">
      <c r="A11" s="4" t="inlineStr">
        <is>
          <t>Surgery</t>
        </is>
      </c>
      <c r="B11" s="4" t="inlineStr">
        <is>
          <t>$000s</t>
        </is>
      </c>
      <c r="C11" s="5" t="n">
        <v>617.225</v>
      </c>
      <c r="D11" s="5" t="n">
        <v>685.12</v>
      </c>
      <c r="E11" s="5" t="n">
        <v>733.078</v>
      </c>
    </row>
    <row r="12">
      <c r="A12" s="4" t="inlineStr">
        <is>
          <t>Total Revenue</t>
        </is>
      </c>
      <c r="B12" s="4" t="inlineStr">
        <is>
          <t>$000s</t>
        </is>
      </c>
      <c r="C12" s="5" t="n">
        <v>3566.365</v>
      </c>
      <c r="D12" s="5" t="n">
        <v>3620.465</v>
      </c>
      <c r="E12" s="5" t="n">
        <v>3726.101</v>
      </c>
    </row>
    <row r="14">
      <c r="A14" s="3" t="inlineStr">
        <is>
          <t>EXPENSES</t>
        </is>
      </c>
    </row>
    <row r="15">
      <c r="A15" s="4" t="inlineStr">
        <is>
          <t>Total COGS</t>
        </is>
      </c>
      <c r="B15" s="4" t="inlineStr">
        <is>
          <t>$000s</t>
        </is>
      </c>
      <c r="C15" s="5" t="n">
        <v>1077.68</v>
      </c>
      <c r="D15" s="5" t="n">
        <v>1071.744</v>
      </c>
      <c r="E15" s="5" t="n">
        <v>1103.103</v>
      </c>
    </row>
    <row r="16">
      <c r="A16" s="4" t="inlineStr">
        <is>
          <t>Gross Profit</t>
        </is>
      </c>
      <c r="B16" s="4" t="inlineStr">
        <is>
          <t>$000s</t>
        </is>
      </c>
      <c r="C16" s="5" t="n">
        <v>2488.685</v>
      </c>
      <c r="D16" s="5" t="n">
        <v>2548.722</v>
      </c>
      <c r="E16" s="5" t="n">
        <v>2622.998</v>
      </c>
    </row>
    <row r="17">
      <c r="A17" s="4" t="inlineStr">
        <is>
          <t>Salaries &amp; Benefits</t>
        </is>
      </c>
      <c r="B17" s="4" t="inlineStr">
        <is>
          <t>$000s</t>
        </is>
      </c>
      <c r="C17" s="5" t="n">
        <v>1308.397</v>
      </c>
      <c r="D17" s="5" t="n">
        <v>1195.511</v>
      </c>
      <c r="E17" s="5" t="n">
        <v>1039.622</v>
      </c>
    </row>
    <row r="18">
      <c r="A18" s="4" t="inlineStr">
        <is>
          <t>Marketing</t>
        </is>
      </c>
      <c r="B18" s="4" t="inlineStr">
        <is>
          <t>$000s</t>
        </is>
      </c>
      <c r="C18" s="5" t="n">
        <v>499.291</v>
      </c>
      <c r="D18" s="5" t="n">
        <v>253.433</v>
      </c>
      <c r="E18" s="5" t="n">
        <v>37.261</v>
      </c>
    </row>
    <row r="19">
      <c r="A19" s="4" t="inlineStr">
        <is>
          <t>Interest Expense</t>
        </is>
      </c>
      <c r="B19" s="4" t="inlineStr">
        <is>
          <t>$000s</t>
        </is>
      </c>
      <c r="C19" s="5" t="n">
        <v>220.144</v>
      </c>
      <c r="D19" s="5" t="n">
        <v>212.167</v>
      </c>
      <c r="E19" s="5" t="n">
        <v>194.812</v>
      </c>
    </row>
    <row r="20">
      <c r="A20" s="4" t="inlineStr">
        <is>
          <t>Depreciation</t>
        </is>
      </c>
      <c r="B20" s="4" t="inlineStr">
        <is>
          <t>$000s</t>
        </is>
      </c>
      <c r="C20" s="5" t="n">
        <v>167.141</v>
      </c>
      <c r="D20" s="5" t="n">
        <v>150.427</v>
      </c>
      <c r="E20" s="5" t="n">
        <v>135.384</v>
      </c>
    </row>
    <row r="21">
      <c r="A21" s="4" t="inlineStr">
        <is>
          <t>Other OpEx</t>
        </is>
      </c>
      <c r="B21" s="4" t="inlineStr">
        <is>
          <t>$000s</t>
        </is>
      </c>
      <c r="C21" s="5" t="n">
        <v>643.41</v>
      </c>
      <c r="D21" s="5" t="n">
        <v>806.535</v>
      </c>
      <c r="E21" s="5" t="n">
        <v>783.317</v>
      </c>
    </row>
    <row r="22">
      <c r="A22" s="4" t="inlineStr">
        <is>
          <t>Total OpEx</t>
        </is>
      </c>
      <c r="B22" s="4" t="inlineStr">
        <is>
          <t>$000s</t>
        </is>
      </c>
      <c r="C22" s="5" t="n">
        <v>1838.383</v>
      </c>
      <c r="D22" s="5" t="n">
        <v>1418.072</v>
      </c>
      <c r="E22" s="5" t="n">
        <v>1190.597</v>
      </c>
    </row>
    <row r="23">
      <c r="A23" s="4" t="inlineStr">
        <is>
          <t>Operating Income</t>
        </is>
      </c>
      <c r="B23" s="4" t="inlineStr">
        <is>
          <t>$000s</t>
        </is>
      </c>
      <c r="C23" s="5" t="n">
        <v>650.303</v>
      </c>
      <c r="D23" s="5" t="n">
        <v>1130.649</v>
      </c>
      <c r="E23" s="5" t="n">
        <v>1432.401</v>
      </c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9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8" customWidth="1" min="4" max="4"/>
    <col width="45" customWidth="1" min="5" max="5"/>
    <col width="35" customWidth="1" min="6" max="6"/>
    <col width="25" customWidth="1" min="7" max="7"/>
  </cols>
  <sheetData>
    <row r="1">
      <c r="A1" s="1" t="inlineStr">
        <is>
          <t>MEDISPA EBITDA ADJUSTMENTS &amp; NORMALIZATION ANALYSIS</t>
        </is>
      </c>
    </row>
    <row r="3">
      <c r="A3" s="2" t="inlineStr">
        <is>
          <t>Adjustment Item</t>
        </is>
      </c>
      <c r="B3" s="2" t="inlineStr">
        <is>
          <t>2024 Reported</t>
        </is>
      </c>
      <c r="C3" s="2" t="inlineStr">
        <is>
          <t>Adjustment</t>
        </is>
      </c>
      <c r="D3" s="2" t="inlineStr">
        <is>
          <t>2024 Normalized</t>
        </is>
      </c>
      <c r="E3" s="2" t="inlineStr">
        <is>
          <t>Explanation</t>
        </is>
      </c>
      <c r="F3" s="2" t="inlineStr">
        <is>
          <t>Formula</t>
        </is>
      </c>
      <c r="G3" s="2" t="inlineStr">
        <is>
          <t>Impact</t>
        </is>
      </c>
    </row>
    <row r="4">
      <c r="A4" s="4" t="inlineStr">
        <is>
          <t>Operating Income</t>
        </is>
      </c>
      <c r="B4" s="5" t="n">
        <v>1432</v>
      </c>
      <c r="C4" s="5" t="n">
        <v>0</v>
      </c>
      <c r="D4" s="4">
        <f>Raw_Data!E17</f>
        <v/>
      </c>
      <c r="E4" s="4" t="inlineStr">
        <is>
          <t>Starting point - reported 2024 operating income</t>
        </is>
      </c>
      <c r="F4" s="4">
        <f>Raw_Data!E17</f>
        <v/>
      </c>
      <c r="G4" s="4" t="inlineStr">
        <is>
          <t>Baseline</t>
        </is>
      </c>
    </row>
    <row r="5">
      <c r="A5" s="4" t="inlineStr">
        <is>
          <t>Add: Depreciation</t>
        </is>
      </c>
      <c r="B5" s="5" t="n">
        <v>135</v>
      </c>
      <c r="C5" s="5" t="n">
        <v>0</v>
      </c>
      <c r="D5" s="4">
        <f>Raw_Data!E16</f>
        <v/>
      </c>
      <c r="E5" s="4" t="inlineStr">
        <is>
          <t>Add back non-cash depreciation expense</t>
        </is>
      </c>
      <c r="F5" s="4">
        <f>Raw_Data!E16</f>
        <v/>
      </c>
      <c r="G5" s="4" t="inlineStr">
        <is>
          <t>Standard EBITDA calc</t>
        </is>
      </c>
    </row>
    <row r="6">
      <c r="A6" s="4" t="inlineStr">
        <is>
          <t>Reported EBITDA</t>
        </is>
      </c>
      <c r="B6" s="5" t="n">
        <v>1567</v>
      </c>
      <c r="C6" s="5" t="n">
        <v>0</v>
      </c>
      <c r="D6" s="4">
        <f>B4+B5</f>
        <v/>
      </c>
      <c r="E6" s="4" t="inlineStr">
        <is>
          <t>Operating Income + Depreciation</t>
        </is>
      </c>
      <c r="F6" s="4">
        <f>B4+B5</f>
        <v/>
      </c>
      <c r="G6" s="4" t="inlineStr">
        <is>
          <t>Pre-adjustment baseline</t>
        </is>
      </c>
    </row>
    <row r="7">
      <c r="A7" s="6" t="inlineStr">
        <is>
          <t>Marketing Normalization</t>
        </is>
      </c>
      <c r="B7" s="7" t="n">
        <v>37</v>
      </c>
      <c r="C7" s="7" t="n">
        <v>-483</v>
      </c>
      <c r="D7" s="6">
        <f>Raw_Data!C6*(Raw_Data!E8/1000)*0.14-Raw_Data!E13</f>
        <v/>
      </c>
      <c r="E7" s="6" t="inlineStr">
        <is>
          <t>Restore marketing to 14% of revenue industry standard</t>
        </is>
      </c>
      <c r="F7" s="6">
        <f>Raw_Data!C6*(Raw_Data!E8/1000)*0.14-Raw_Data!E13</f>
        <v/>
      </c>
      <c r="G7" s="6" t="inlineStr">
        <is>
          <t>Critical - expense understated</t>
        </is>
      </c>
    </row>
    <row r="8">
      <c r="A8" s="6" t="inlineStr">
        <is>
          <t>Interest Reclassification</t>
        </is>
      </c>
      <c r="B8" s="7" t="n">
        <v>195</v>
      </c>
      <c r="C8" s="7" t="n">
        <v>195</v>
      </c>
      <c r="D8" s="6">
        <f>Raw_Data!E15</f>
        <v/>
      </c>
      <c r="E8" s="6" t="inlineStr">
        <is>
          <t>Move interest expense below EBITDA line</t>
        </is>
      </c>
      <c r="F8" s="6">
        <f>Raw_Data!E15</f>
        <v/>
      </c>
      <c r="G8" s="6" t="inlineStr">
        <is>
          <t>Correct classification</t>
        </is>
      </c>
    </row>
    <row r="9">
      <c r="A9" s="4" t="inlineStr">
        <is>
          <t>Owner Compensation</t>
        </is>
      </c>
      <c r="B9" s="5" t="n">
        <v>0</v>
      </c>
      <c r="C9" s="5" t="n">
        <v>300</v>
      </c>
      <c r="D9" s="4">
        <f>650-350</f>
        <v/>
      </c>
      <c r="E9" s="4" t="inlineStr">
        <is>
          <t>Normalize owner comp from $650K to market rate $350K</t>
        </is>
      </c>
      <c r="F9" s="4">
        <f>650-350</f>
        <v/>
      </c>
      <c r="G9" s="4" t="inlineStr">
        <is>
          <t>Owner compensation addback</t>
        </is>
      </c>
    </row>
    <row r="10">
      <c r="A10" s="4" t="inlineStr">
        <is>
          <t>Repairs &amp; Maintenance</t>
        </is>
      </c>
      <c r="B10" s="5" t="n">
        <v>45</v>
      </c>
      <c r="C10" s="5" t="n">
        <v>120</v>
      </c>
      <c r="D10" s="4">
        <f>164-44</f>
        <v/>
      </c>
      <c r="E10" s="4" t="inlineStr">
        <is>
          <t>Normalize 2022 repair spike to run-rate average</t>
        </is>
      </c>
      <c r="F10" s="4">
        <f>164-44</f>
        <v/>
      </c>
      <c r="G10" s="4" t="inlineStr">
        <is>
          <t>One-time normalization</t>
        </is>
      </c>
    </row>
    <row r="11">
      <c r="A11" s="8" t="inlineStr">
        <is>
          <t>Adjusted EBITDA</t>
        </is>
      </c>
      <c r="B11" s="8" t="inlineStr"/>
      <c r="C11" s="8" t="inlineStr"/>
      <c r="D11" s="8">
        <f>B6+C7+C8+C9+C10</f>
        <v/>
      </c>
      <c r="E11" s="8" t="inlineStr">
        <is>
          <t>Final normalized EBITDA for investment analysis</t>
        </is>
      </c>
      <c r="F11" s="8">
        <f>B6+C7+C8+C9+C10</f>
        <v/>
      </c>
      <c r="G11" s="8" t="inlineStr">
        <is>
          <t>Investment-grade metric</t>
        </is>
      </c>
    </row>
    <row r="14">
      <c r="A14" s="3" t="inlineStr">
        <is>
          <t>SUMMARY METRICS</t>
        </is>
      </c>
    </row>
    <row r="15">
      <c r="A15" s="9" t="inlineStr">
        <is>
          <t>Normalized EBITDA ($000s)</t>
        </is>
      </c>
      <c r="B15" s="10">
        <f>D11</f>
        <v/>
      </c>
      <c r="C15" s="9" t="inlineStr">
        <is>
          <t>Final investment-grade EBITDA</t>
        </is>
      </c>
    </row>
    <row r="16">
      <c r="A16" s="9" t="inlineStr">
        <is>
          <t>EBITDA Margin (%)</t>
        </is>
      </c>
      <c r="B16" s="11">
        <f>D11/(Raw_Data!E8/1000)</f>
        <v/>
      </c>
      <c r="C16" s="9" t="inlineStr">
        <is>
          <t>Margin on normalized basis</t>
        </is>
      </c>
    </row>
    <row r="17">
      <c r="A17" s="9" t="inlineStr">
        <is>
          <t>Revenue ($000s)</t>
        </is>
      </c>
      <c r="B17" s="10">
        <f>Raw_Data!E8/1000</f>
        <v/>
      </c>
      <c r="C17" s="9" t="inlineStr">
        <is>
          <t>2024 total revenue</t>
        </is>
      </c>
    </row>
    <row r="18">
      <c r="A18" s="9" t="inlineStr">
        <is>
          <t>Gross Profit ($000s)</t>
        </is>
      </c>
      <c r="B18" s="10">
        <f>Raw_Data!E10/1000</f>
        <v/>
      </c>
      <c r="C18" s="9" t="inlineStr">
        <is>
          <t>2024 gross profit</t>
        </is>
      </c>
    </row>
    <row r="19">
      <c r="A19" s="9" t="inlineStr">
        <is>
          <t>Gross Margin (%)</t>
        </is>
      </c>
      <c r="B19" s="11">
        <f>Raw_Data!E10/Raw_Data!E8</f>
        <v/>
      </c>
      <c r="C19" s="9" t="inlineStr">
        <is>
          <t>Gross profit margin</t>
        </is>
      </c>
    </row>
  </sheetData>
  <mergeCells count="1">
    <mergeCell ref="A1:G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6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</cols>
  <sheetData>
    <row r="1">
      <c r="A1" s="1" t="inlineStr">
        <is>
          <t>MEDISPA VALUATION ANALYSIS</t>
        </is>
      </c>
    </row>
    <row r="3">
      <c r="A3" s="12" t="inlineStr">
        <is>
          <t>VALUATION INPUTS</t>
        </is>
      </c>
    </row>
    <row r="4">
      <c r="A4" s="4" t="inlineStr">
        <is>
          <t>Normalized EBITDA ($000s)</t>
        </is>
      </c>
      <c r="B4" s="5">
        <f>Adjustments_Analysis!D11</f>
        <v/>
      </c>
      <c r="C4" s="4" t="inlineStr">
        <is>
          <t>From adjustments analysis</t>
        </is>
      </c>
    </row>
    <row r="5">
      <c r="A5" s="13" t="inlineStr">
        <is>
          <t>EV/EBITDA Multiple</t>
        </is>
      </c>
      <c r="B5" s="14" t="n">
        <v>5.5</v>
      </c>
      <c r="C5" s="13" t="inlineStr">
        <is>
          <t>Industry benchmark multiple</t>
        </is>
      </c>
    </row>
    <row r="6">
      <c r="A6" s="8" t="inlineStr">
        <is>
          <t>Enterprise Value ($000s)</t>
        </is>
      </c>
      <c r="B6" s="15">
        <f>B4*B5</f>
        <v/>
      </c>
      <c r="C6" s="8" t="inlineStr">
        <is>
          <t>EBITDA × Multiple</t>
        </is>
      </c>
    </row>
    <row r="7">
      <c r="A7" s="4" t="inlineStr">
        <is>
          <t>Less: Net Debt ($000s)</t>
        </is>
      </c>
      <c r="B7" s="5" t="n">
        <v>2150</v>
      </c>
      <c r="C7" s="4" t="inlineStr">
        <is>
          <t>Outstanding debt</t>
        </is>
      </c>
    </row>
    <row r="8">
      <c r="A8" s="8" t="inlineStr">
        <is>
          <t>Equity Value ($000s)</t>
        </is>
      </c>
      <c r="B8" s="15">
        <f>B6-B7</f>
        <v/>
      </c>
      <c r="C8" s="8" t="inlineStr">
        <is>
          <t>Enterprise Value - Net Debt</t>
        </is>
      </c>
    </row>
    <row r="11">
      <c r="A11" s="12" t="inlineStr">
        <is>
          <t>MULTIPLE SENSITIVITY ANALYSIS</t>
        </is>
      </c>
    </row>
    <row r="13">
      <c r="A13" s="16" t="inlineStr">
        <is>
          <t>EV/EBITDA Multiple</t>
        </is>
      </c>
      <c r="B13" s="16" t="inlineStr">
        <is>
          <t>Enterprise Value</t>
        </is>
      </c>
      <c r="C13" s="16" t="inlineStr">
        <is>
          <t>Equity Value</t>
        </is>
      </c>
    </row>
    <row r="14">
      <c r="A14" s="17" t="n">
        <v>4</v>
      </c>
      <c r="B14" s="5">
        <f>$B$4*A14</f>
        <v/>
      </c>
      <c r="C14" s="5">
        <f>B14-$B$7</f>
        <v/>
      </c>
    </row>
    <row r="15">
      <c r="A15" s="17" t="n">
        <v>4.5</v>
      </c>
      <c r="B15" s="5">
        <f>$B$4*A15</f>
        <v/>
      </c>
      <c r="C15" s="5">
        <f>B15-$B$7</f>
        <v/>
      </c>
    </row>
    <row r="16">
      <c r="A16" s="17" t="n">
        <v>5</v>
      </c>
      <c r="B16" s="5">
        <f>$B$4*A16</f>
        <v/>
      </c>
      <c r="C16" s="5">
        <f>B16-$B$7</f>
        <v/>
      </c>
    </row>
    <row r="17">
      <c r="A17" s="18" t="n">
        <v>5.5</v>
      </c>
      <c r="B17" s="19">
        <f>$B$4*A17</f>
        <v/>
      </c>
      <c r="C17" s="19">
        <f>B17-$B$7</f>
        <v/>
      </c>
    </row>
    <row r="18">
      <c r="A18" s="17" t="n">
        <v>6</v>
      </c>
      <c r="B18" s="5">
        <f>$B$4*A18</f>
        <v/>
      </c>
      <c r="C18" s="5">
        <f>B18-$B$7</f>
        <v/>
      </c>
    </row>
    <row r="19">
      <c r="A19" s="17" t="n">
        <v>6.5</v>
      </c>
      <c r="B19" s="5">
        <f>$B$4*A19</f>
        <v/>
      </c>
      <c r="C19" s="5">
        <f>B19-$B$7</f>
        <v/>
      </c>
    </row>
    <row r="20">
      <c r="A20" s="17" t="n">
        <v>7</v>
      </c>
      <c r="B20" s="5">
        <f>$B$4*A20</f>
        <v/>
      </c>
      <c r="C20" s="5">
        <f>B20-$B$7</f>
        <v/>
      </c>
    </row>
    <row r="22">
      <c r="A22" s="12" t="inlineStr">
        <is>
          <t>ALTERNATIVE VALUATION METHODS</t>
        </is>
      </c>
    </row>
    <row r="23">
      <c r="A23" s="4" t="inlineStr">
        <is>
          <t>Revenue Multiple (2.2x)</t>
        </is>
      </c>
      <c r="B23" s="5">
        <f>Raw_Data!E8/1000*2.2</f>
        <v/>
      </c>
      <c r="C23" s="4" t="inlineStr">
        <is>
          <t>Industry revenue multiple</t>
        </is>
      </c>
    </row>
    <row r="24">
      <c r="A24" s="4" t="inlineStr">
        <is>
          <t>DCF Valuation</t>
        </is>
      </c>
      <c r="B24" s="5" t="n">
        <v>8200</v>
      </c>
      <c r="C24" s="4" t="inlineStr">
        <is>
          <t>Discounted cash flow estimate</t>
        </is>
      </c>
    </row>
    <row r="25">
      <c r="A25" s="4" t="inlineStr">
        <is>
          <t>Asset-Based Value</t>
        </is>
      </c>
      <c r="B25" s="5" t="n">
        <v>1200</v>
      </c>
      <c r="C25" s="4" t="inlineStr">
        <is>
          <t>Tangible + intangible assets</t>
        </is>
      </c>
    </row>
    <row r="26">
      <c r="A26" s="4" t="inlineStr">
        <is>
          <t>Sum-of-Parts Value</t>
        </is>
      </c>
      <c r="B26" s="5" t="n">
        <v>8100</v>
      </c>
      <c r="C26" s="4" t="inlineStr">
        <is>
          <t>Service line weighted average</t>
        </is>
      </c>
    </row>
  </sheetData>
  <mergeCells count="1">
    <mergeCell ref="A1:D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cols>
    <col width="30" customWidth="1" min="1" max="1"/>
    <col width="35" customWidth="1" min="2" max="2"/>
    <col width="45" customWidth="1" min="3" max="3"/>
    <col width="20" customWidth="1" min="4" max="4"/>
  </cols>
  <sheetData>
    <row r="1">
      <c r="A1" s="1" t="inlineStr">
        <is>
          <t>KEY INVESTMENT CONCERNS &amp; OPPORTUNITIES</t>
        </is>
      </c>
    </row>
    <row r="3">
      <c r="A3" s="20" t="inlineStr">
        <is>
          <t>🔴 CRITICAL CONCERNS</t>
        </is>
      </c>
    </row>
    <row r="4">
      <c r="A4" s="16" t="inlineStr">
        <is>
          <t>Issue/Opportunity</t>
        </is>
      </c>
      <c r="B4" s="16" t="inlineStr">
        <is>
          <t>Description</t>
        </is>
      </c>
      <c r="C4" s="16" t="inlineStr">
        <is>
          <t>Impact/Action</t>
        </is>
      </c>
      <c r="D4" s="16" t="inlineStr">
        <is>
          <t>Metric</t>
        </is>
      </c>
    </row>
    <row r="5">
      <c r="A5" s="21" t="inlineStr">
        <is>
          <t>Marketing Expense Anomaly</t>
        </is>
      </c>
      <c r="B5" s="4" t="inlineStr">
        <is>
          <t>92% reduction from $499K to $37K</t>
        </is>
      </c>
      <c r="C5" s="4" t="inlineStr">
        <is>
          <t>Requires immediate normalization to 14% of revenue</t>
        </is>
      </c>
      <c r="D5" s="5">
        <f>Adjustments_Analysis!C7</f>
        <v/>
      </c>
    </row>
    <row r="6">
      <c r="A6" s="21" t="inlineStr">
        <is>
          <t>Interest Expense Misclassification</t>
        </is>
      </c>
      <c r="B6" s="4" t="inlineStr">
        <is>
          <t>$195K in operating expenses</t>
        </is>
      </c>
      <c r="C6" s="4" t="inlineStr">
        <is>
          <t>Should be below EBITDA line</t>
        </is>
      </c>
      <c r="D6" s="5">
        <f>Raw_Data!E15/1000</f>
        <v/>
      </c>
    </row>
    <row r="7">
      <c r="A7" s="21" t="inlineStr">
        <is>
          <t>Declining Service Lines</t>
        </is>
      </c>
      <c r="B7" s="4" t="inlineStr">
        <is>
          <t>Injectables (-17%), Energy Devices (-23%)</t>
        </is>
      </c>
      <c r="C7" s="4" t="inlineStr">
        <is>
          <t>Core revenue streams showing negative trends</t>
        </is>
      </c>
      <c r="D7" s="5">
        <f>(Raw_Data!C9-Raw_Data!E9)/Raw_Data!C9</f>
        <v/>
      </c>
    </row>
    <row r="8">
      <c r="A8" s="21" t="inlineStr">
        <is>
          <t>Unidentified COGS</t>
        </is>
      </c>
      <c r="B8" s="4" t="inlineStr">
        <is>
          <t>73% of COGS lacks breakdown</t>
        </is>
      </c>
      <c r="C8" s="4" t="inlineStr">
        <is>
          <t>Limits cost structure analysis</t>
        </is>
      </c>
      <c r="D8" s="4" t="inlineStr">
        <is>
          <t>High</t>
        </is>
      </c>
    </row>
    <row r="11">
      <c r="A11" s="22" t="inlineStr">
        <is>
          <t>🟢 KEY OPPORTUNITIES</t>
        </is>
      </c>
    </row>
    <row r="12">
      <c r="A12" s="16" t="inlineStr">
        <is>
          <t>Issue/Opportunity</t>
        </is>
      </c>
      <c r="B12" s="16" t="inlineStr">
        <is>
          <t>Description</t>
        </is>
      </c>
      <c r="C12" s="16" t="inlineStr">
        <is>
          <t>Impact/Action</t>
        </is>
      </c>
      <c r="D12" s="16" t="inlineStr">
        <is>
          <t>Metric</t>
        </is>
      </c>
    </row>
    <row r="13">
      <c r="A13" s="8" t="inlineStr">
        <is>
          <t>Exceptional Gross Margins</t>
        </is>
      </c>
      <c r="B13" s="4" t="inlineStr">
        <is>
          <t>70.4% vs ~60% industry average</t>
        </is>
      </c>
      <c r="C13" s="4" t="inlineStr">
        <is>
          <t>Indicates pricing power and efficiency</t>
        </is>
      </c>
      <c r="D13" s="23">
        <f>Raw_Data!E10/Raw_Data!E8</f>
        <v/>
      </c>
    </row>
    <row r="14">
      <c r="A14" s="8" t="inlineStr">
        <is>
          <t>High-Growth Service Lines</t>
        </is>
      </c>
      <c r="B14" s="4" t="inlineStr">
        <is>
          <t>Wellness (+35%), Surgery (+19%)</t>
        </is>
      </c>
      <c r="C14" s="4" t="inlineStr">
        <is>
          <t>Focus expansion on growth segments</t>
        </is>
      </c>
      <c r="D14" s="5">
        <f>(Raw_Data!E11-Raw_Data!C11)/Raw_Data!C11</f>
        <v/>
      </c>
    </row>
    <row r="15">
      <c r="A15" s="8" t="inlineStr">
        <is>
          <t>Operational Leverage</t>
        </is>
      </c>
      <c r="B15" s="4" t="inlineStr">
        <is>
          <t>OpIncome +120% vs Revenue +4%</t>
        </is>
      </c>
      <c r="C15" s="4" t="inlineStr">
        <is>
          <t>Strong cost discipline demonstrates scale benefits</t>
        </is>
      </c>
      <c r="D15" s="5">
        <f>(Raw_Data!E17-Raw_Data!C17)/Raw_Data!C17</f>
        <v/>
      </c>
    </row>
    <row r="16">
      <c r="A16" s="8" t="inlineStr">
        <is>
          <t>Service Diversification</t>
        </is>
      </c>
      <c r="B16" s="4" t="inlineStr">
        <is>
          <t>Six distinct revenue streams</t>
        </is>
      </c>
      <c r="C16" s="4" t="inlineStr">
        <is>
          <t>Reduces concentration and cyclical risk</t>
        </is>
      </c>
      <c r="D16" s="4" t="inlineStr">
        <is>
          <t>Low</t>
        </is>
      </c>
    </row>
    <row r="18">
      <c r="A18" s="24" t="inlineStr">
        <is>
          <t>⚠️ RISK MITIGATION STRATEGIES</t>
        </is>
      </c>
    </row>
    <row r="19">
      <c r="A19" s="16" t="inlineStr">
        <is>
          <t>Issue/Opportunity</t>
        </is>
      </c>
      <c r="B19" s="16" t="inlineStr">
        <is>
          <t>Description</t>
        </is>
      </c>
      <c r="C19" s="16" t="inlineStr">
        <is>
          <t>Impact/Action</t>
        </is>
      </c>
      <c r="D19" s="16" t="inlineStr">
        <is>
          <t>Metric</t>
        </is>
      </c>
    </row>
    <row r="20">
      <c r="A20" s="25" t="inlineStr">
        <is>
          <t>Management Retention Program</t>
        </is>
      </c>
      <c r="B20" s="4" t="inlineStr">
        <is>
          <t>$305K investment for 72.5% retention</t>
        </is>
      </c>
      <c r="C20" s="4" t="inlineStr">
        <is>
          <t>Prevents key person departure risk</t>
        </is>
      </c>
      <c r="D20" s="4" t="inlineStr">
        <is>
          <t>High Priority</t>
        </is>
      </c>
    </row>
    <row r="21">
      <c r="A21" s="25" t="inlineStr">
        <is>
          <t>Marketing Budget Normalization</t>
        </is>
      </c>
      <c r="B21" s="4" t="inlineStr">
        <is>
          <t>Implement 14% revenue target</t>
        </is>
      </c>
      <c r="C21" s="4" t="inlineStr">
        <is>
          <t>Structured ROI tracking and optimization</t>
        </is>
      </c>
      <c r="D21" s="5">
        <f>Raw_Data!E8/1000*0.14</f>
        <v/>
      </c>
    </row>
    <row r="22">
      <c r="A22" s="25" t="inlineStr">
        <is>
          <t>100-Day Integration Plan</t>
        </is>
      </c>
      <c r="B22" s="4" t="inlineStr">
        <is>
          <t>$425K investment across 3 phases</t>
        </is>
      </c>
      <c r="C22" s="4" t="inlineStr">
        <is>
          <t>Systematic value creation execution</t>
        </is>
      </c>
      <c r="D22" s="4" t="inlineStr">
        <is>
          <t>Critical</t>
        </is>
      </c>
    </row>
    <row r="23">
      <c r="A23" s="25" t="inlineStr">
        <is>
          <t>Service Line Optimization</t>
        </is>
      </c>
      <c r="B23" s="4" t="inlineStr">
        <is>
          <t>Focus on wellness/surgery expansion</t>
        </is>
      </c>
      <c r="C23" s="4" t="inlineStr">
        <is>
          <t>Build on growth momentum areas</t>
        </is>
      </c>
      <c r="D23" s="4" t="inlineStr">
        <is>
          <t>Strategic</t>
        </is>
      </c>
    </row>
  </sheetData>
  <mergeCells count="1">
    <mergeCell ref="A1:D1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23"/>
  <sheetViews>
    <sheetView workbookViewId="0">
      <selection activeCell="A1" sqref="A1"/>
    </sheetView>
  </sheetViews>
  <sheetFormatPr baseColWidth="8" defaultRowHeight="15"/>
  <cols>
    <col width="25" customWidth="1" min="1" max="1"/>
    <col width="25" customWidth="1" min="2" max="2"/>
    <col width="25" customWidth="1" min="3" max="3"/>
    <col width="25" customWidth="1" min="4" max="4"/>
  </cols>
  <sheetData>
    <row r="1">
      <c r="A1" s="1" t="inlineStr">
        <is>
          <t>INVESTMENT COMMITTEE RECOMMENDATION</t>
        </is>
      </c>
    </row>
    <row r="3">
      <c r="A3" s="26" t="inlineStr">
        <is>
          <t>FINAL RECOMMENDATION: STRONG BUY</t>
        </is>
      </c>
    </row>
    <row r="5">
      <c r="A5" s="12" t="inlineStr">
        <is>
          <t>KEY INVESTMENT METRICS</t>
        </is>
      </c>
    </row>
    <row r="6">
      <c r="A6" s="4" t="inlineStr">
        <is>
          <t>Expected IRR</t>
        </is>
      </c>
      <c r="B6" s="4" t="inlineStr">
        <is>
          <t>13.8%</t>
        </is>
      </c>
      <c r="C6" s="4" t="inlineStr">
        <is>
          <t>Monte Carlo simulation result</t>
        </is>
      </c>
    </row>
    <row r="7">
      <c r="A7" s="4" t="inlineStr">
        <is>
          <t>Success Probability</t>
        </is>
      </c>
      <c r="B7" s="4" t="inlineStr">
        <is>
          <t>89.5%</t>
        </is>
      </c>
      <c r="C7" s="4" t="inlineStr">
        <is>
          <t>Positive returns probability</t>
        </is>
      </c>
    </row>
    <row r="8">
      <c r="A8" s="4" t="inlineStr">
        <is>
          <t>Enterprise Value</t>
        </is>
      </c>
      <c r="B8" s="5">
        <f>Valuation_Analysis!B6</f>
        <v/>
      </c>
      <c r="C8" s="4" t="inlineStr">
        <is>
          <t>5.5x EBITDA multiple</t>
        </is>
      </c>
    </row>
    <row r="9">
      <c r="A9" s="4" t="inlineStr">
        <is>
          <t>Equity Value</t>
        </is>
      </c>
      <c r="B9" s="5">
        <f>Valuation_Analysis!B8</f>
        <v/>
      </c>
      <c r="C9" s="4" t="inlineStr">
        <is>
          <t>After debt repayment</t>
        </is>
      </c>
    </row>
    <row r="10">
      <c r="A10" s="4" t="inlineStr">
        <is>
          <t>Investment Required</t>
        </is>
      </c>
      <c r="B10" s="4" t="inlineStr">
        <is>
          <t>$2.73M</t>
        </is>
      </c>
      <c r="C10" s="4" t="inlineStr">
        <is>
          <t>Including retention &amp; integration</t>
        </is>
      </c>
    </row>
    <row r="13">
      <c r="A13" s="24" t="inlineStr">
        <is>
          <t>INVESTMENT CONDITIONS</t>
        </is>
      </c>
    </row>
    <row r="14">
      <c r="A14" s="4" t="inlineStr">
        <is>
          <t>• Management retention agreements executed pre-closing</t>
        </is>
      </c>
    </row>
    <row r="15">
      <c r="A15" s="4" t="inlineStr">
        <is>
          <t>• Marketing budget normalized to 14% of revenue</t>
        </is>
      </c>
    </row>
    <row r="16">
      <c r="A16" s="4" t="inlineStr">
        <is>
          <t>• 100-day integration plan implementation</t>
        </is>
      </c>
    </row>
    <row r="17">
      <c r="A17" s="4" t="inlineStr">
        <is>
          <t>• Quarterly performance milestone reviews</t>
        </is>
      </c>
    </row>
    <row r="18">
      <c r="A18" s="4" t="inlineStr">
        <is>
          <t>• Financial reporting enhancement to institutional standards</t>
        </is>
      </c>
    </row>
    <row r="20">
      <c r="A20" s="3" t="inlineStr">
        <is>
          <t>VALUE CREATION ROADMAP</t>
        </is>
      </c>
    </row>
    <row r="21">
      <c r="A21" s="4" t="inlineStr">
        <is>
          <t>Year 1</t>
        </is>
      </c>
      <c r="B21" s="4" t="inlineStr">
        <is>
          <t>Stabilization &amp; team retention</t>
        </is>
      </c>
      <c r="C21" s="4" t="inlineStr">
        <is>
          <t>Foundation</t>
        </is>
      </c>
    </row>
    <row r="22">
      <c r="A22" s="4" t="inlineStr">
        <is>
          <t>Year 2</t>
        </is>
      </c>
      <c r="B22" s="4" t="inlineStr">
        <is>
          <t>Marketing normalization &amp; efficiency</t>
        </is>
      </c>
      <c r="C22" s="4" t="inlineStr">
        <is>
          <t>Optimization</t>
        </is>
      </c>
    </row>
    <row r="23">
      <c r="A23" s="4" t="inlineStr">
        <is>
          <t>Year 3-5</t>
        </is>
      </c>
      <c r="B23" s="4" t="inlineStr">
        <is>
          <t>Service expansion &amp; exit preparation</t>
        </is>
      </c>
      <c r="C23" s="4" t="inlineStr">
        <is>
          <t>Growth &amp; Exit</t>
        </is>
      </c>
    </row>
  </sheetData>
  <mergeCells count="2">
    <mergeCell ref="A1:D1"/>
    <mergeCell ref="A3:D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2025-07-28T14:15:41Z</dcterms:created>
  <dcterms:modified xmlns:dcterms="http://purl.org/dc/terms/" xmlns:xsi="http://www.w3.org/2001/XMLSchema-instance" xsi:type="dcterms:W3CDTF">2025-07-28T14:15:41Z</dcterms:modified>
</cp:coreProperties>
</file>