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FATEC ZONA LESTE\Documents\"/>
    </mc:Choice>
  </mc:AlternateContent>
  <xr:revisionPtr revIDLastSave="0" documentId="8_{3A22E8C8-8BC7-4254-A0F0-16FAF3B3DE7C}" xr6:coauthVersionLast="36" xr6:coauthVersionMax="36" xr10:uidLastSave="{00000000-0000-0000-0000-000000000000}"/>
  <bookViews>
    <workbookView xWindow="0" yWindow="0" windowWidth="24000" windowHeight="9525" activeTab="4" xr2:uid="{00000000-000D-0000-FFFF-FFFF00000000}"/>
  </bookViews>
  <sheets>
    <sheet name="Exercício 01" sheetId="10" r:id="rId1"/>
    <sheet name="Funções - Teoria" sheetId="7" r:id="rId2"/>
    <sheet name="Funções - uso" sheetId="8" r:id="rId3"/>
    <sheet name="Funções com Condições" sheetId="9" r:id="rId4"/>
    <sheet name="Função SE - 1" sheetId="11" r:id="rId5"/>
    <sheet name="Função SE - 2" sheetId="12" r:id="rId6"/>
    <sheet name="Exemplo Função de Procura  1" sheetId="13" r:id="rId7"/>
    <sheet name="Exemplo Função de Procura 2" sheetId="14" r:id="rId8"/>
    <sheet name="Produto" sheetId="15" r:id="rId9"/>
  </sheets>
  <calcPr calcId="191029"/>
</workbook>
</file>

<file path=xl/calcChain.xml><?xml version="1.0" encoding="utf-8"?>
<calcChain xmlns="http://schemas.openxmlformats.org/spreadsheetml/2006/main">
  <c r="I5" i="11" l="1"/>
  <c r="I6" i="11"/>
  <c r="I7" i="11"/>
  <c r="I8" i="11"/>
  <c r="I4" i="11"/>
  <c r="G5" i="11"/>
  <c r="G6" i="11"/>
  <c r="G7" i="11"/>
  <c r="G8" i="11"/>
  <c r="G4" i="11"/>
  <c r="F5" i="11"/>
  <c r="F6" i="11"/>
  <c r="F7" i="11"/>
  <c r="F4" i="11"/>
  <c r="D5" i="11"/>
  <c r="D6" i="11"/>
  <c r="D7" i="11"/>
  <c r="D8" i="11"/>
  <c r="D4" i="11"/>
  <c r="D21" i="9"/>
  <c r="D22" i="9" s="1"/>
  <c r="C16" i="9"/>
  <c r="C17" i="9"/>
  <c r="C15" i="9"/>
  <c r="B17" i="9"/>
  <c r="B16" i="9"/>
  <c r="B15" i="9"/>
  <c r="H10" i="8"/>
  <c r="H9" i="8"/>
  <c r="H8" i="8"/>
  <c r="H7" i="8"/>
  <c r="H6" i="8"/>
  <c r="H4" i="8"/>
  <c r="H5" i="8"/>
  <c r="H3" i="8"/>
  <c r="E4" i="8"/>
  <c r="E5" i="8"/>
  <c r="E6" i="8"/>
  <c r="E7" i="8"/>
  <c r="E8" i="8"/>
  <c r="E9" i="8"/>
  <c r="E10" i="8"/>
  <c r="E3" i="8"/>
  <c r="D17" i="10"/>
  <c r="E17" i="10"/>
  <c r="F17" i="10"/>
  <c r="G17" i="10"/>
  <c r="H17" i="10"/>
  <c r="C17" i="10"/>
  <c r="D15" i="10"/>
  <c r="E15" i="10"/>
  <c r="F15" i="10"/>
  <c r="G15" i="10"/>
  <c r="H15" i="10"/>
  <c r="C15" i="10"/>
  <c r="D14" i="10"/>
  <c r="E14" i="10"/>
  <c r="F14" i="10"/>
  <c r="G14" i="10"/>
  <c r="H14" i="10"/>
  <c r="C14" i="10"/>
  <c r="G13" i="10"/>
  <c r="H13" i="10"/>
  <c r="F13" i="10"/>
  <c r="E13" i="10"/>
  <c r="D13" i="10"/>
  <c r="E12" i="10"/>
  <c r="F12" i="10"/>
  <c r="G12" i="10" s="1"/>
  <c r="H12" i="10" s="1"/>
  <c r="D12" i="10"/>
  <c r="D11" i="10"/>
  <c r="E11" i="10"/>
  <c r="F11" i="10"/>
  <c r="G11" i="10"/>
  <c r="H11" i="10"/>
  <c r="C11" i="10"/>
  <c r="D7" i="10"/>
  <c r="E7" i="10"/>
  <c r="F7" i="10"/>
  <c r="G7" i="10"/>
  <c r="H7" i="10"/>
  <c r="D6" i="10"/>
  <c r="E6" i="10"/>
  <c r="F6" i="10"/>
  <c r="G6" i="10"/>
  <c r="H6" i="10"/>
  <c r="E4" i="10"/>
  <c r="F4" i="10"/>
  <c r="G4" i="10" s="1"/>
  <c r="D4" i="10"/>
  <c r="E10" i="10"/>
  <c r="C10" i="10"/>
  <c r="C7" i="10"/>
  <c r="C6" i="10"/>
  <c r="D10" i="10"/>
  <c r="D31" i="9" l="1"/>
  <c r="D27" i="9"/>
  <c r="D23" i="9"/>
  <c r="D30" i="9"/>
  <c r="D26" i="9"/>
  <c r="D29" i="9"/>
  <c r="D25" i="9"/>
  <c r="D28" i="9"/>
  <c r="D24" i="9"/>
  <c r="G10" i="10"/>
  <c r="H4" i="10"/>
  <c r="H10" i="10" s="1"/>
  <c r="F10" i="10"/>
  <c r="D3" i="12"/>
  <c r="D4" i="12"/>
  <c r="D5" i="12"/>
  <c r="D6" i="12"/>
  <c r="D7" i="12"/>
  <c r="D8" i="12"/>
  <c r="C34" i="9" l="1"/>
  <c r="C3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Wagner</author>
  </authors>
  <commentList>
    <comment ref="E3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Que fórmula deve ser digitada nesta célula para transferir da tabela de vendedores o nome do vendedor?
Utilize uma fórmula possível de ser copiada para as demais abaixo</t>
        </r>
      </text>
    </comment>
    <comment ref="G3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Que fórmula deve ser digitada nesta célula, possivel de ser copiada para as demais abaixo, para calcular o preço do produto acrescido do seu % de imposto transferido da tabela de impostos, de acordo com o preço do produto (utilize esta informação para realizar a procura)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Que fórmula deve ser digitada nesta célula, possível de ser copiada para as demais abaixo,  para converter o preço com imposto em dólar, de acordo com a data da venda (utilize esta informação para procurar na tabela de cotações)</t>
        </r>
      </text>
    </comment>
    <comment ref="I3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Que fórmula deve ser digitada nesta célula para calcular a comissão do vendedor, como sendo a comissão transferida da tabela aplicada sobre o valor da venda sem impostos (preço multiplicado pela quantidade vendida)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<sst xmlns="http://schemas.openxmlformats.org/spreadsheetml/2006/main" count="226" uniqueCount="173">
  <si>
    <t>Acompanhamento de Venda de Lotes</t>
  </si>
  <si>
    <t>Lote</t>
  </si>
  <si>
    <t>Produto</t>
  </si>
  <si>
    <t>Qtde</t>
  </si>
  <si>
    <t>Preço Unitário</t>
  </si>
  <si>
    <t>Valor de Venda</t>
  </si>
  <si>
    <t>A1</t>
  </si>
  <si>
    <t>Venda Máxima</t>
  </si>
  <si>
    <t>A2</t>
  </si>
  <si>
    <t>Preço Mínimo</t>
  </si>
  <si>
    <t>A3</t>
  </si>
  <si>
    <t>Venda Média</t>
  </si>
  <si>
    <t>A4</t>
  </si>
  <si>
    <t>Total de Vendas</t>
  </si>
  <si>
    <t>Nome</t>
  </si>
  <si>
    <t>Salário</t>
  </si>
  <si>
    <t>Depto.</t>
  </si>
  <si>
    <t>João</t>
  </si>
  <si>
    <t>RH</t>
  </si>
  <si>
    <t>Carlos</t>
  </si>
  <si>
    <t>ADM</t>
  </si>
  <si>
    <t>Maria</t>
  </si>
  <si>
    <t>CONT</t>
  </si>
  <si>
    <t>Carla</t>
  </si>
  <si>
    <t>Angela</t>
  </si>
  <si>
    <t>Marcelo</t>
  </si>
  <si>
    <t>Ana</t>
  </si>
  <si>
    <t>Paulo</t>
  </si>
  <si>
    <t>Marcos</t>
  </si>
  <si>
    <t>Depto</t>
  </si>
  <si>
    <t>Qtde.</t>
  </si>
  <si>
    <t>Salários</t>
  </si>
  <si>
    <t>Pedido</t>
  </si>
  <si>
    <t>Data
Vencimento</t>
  </si>
  <si>
    <t>Valor</t>
  </si>
  <si>
    <t>P01010</t>
  </si>
  <si>
    <t>P01011</t>
  </si>
  <si>
    <t>P01012</t>
  </si>
  <si>
    <t>P01013</t>
  </si>
  <si>
    <t>P01014</t>
  </si>
  <si>
    <t>P01015</t>
  </si>
  <si>
    <t>P01016</t>
  </si>
  <si>
    <t>P01017</t>
  </si>
  <si>
    <t>P01018</t>
  </si>
  <si>
    <t>P01019</t>
  </si>
  <si>
    <t>Qtde Pedidos Vencidos:</t>
  </si>
  <si>
    <t>Valor Pedidos Vencidos:</t>
  </si>
  <si>
    <t>Controle de Funcionários</t>
  </si>
  <si>
    <t>Vr. Venda 
c/ Produto</t>
  </si>
  <si>
    <t>Total de Vendas A1</t>
  </si>
  <si>
    <t>2o. Menor Preço</t>
  </si>
  <si>
    <t>2a. Maior Venda</t>
  </si>
  <si>
    <t>Número de Vendas A2</t>
  </si>
  <si>
    <t xml:space="preserve"> Lucro ou Prejuizo</t>
  </si>
  <si>
    <t xml:space="preserve">   Total de Despesas</t>
  </si>
  <si>
    <t xml:space="preserve">   Luz/água/gás</t>
  </si>
  <si>
    <t xml:space="preserve">   Combustível</t>
  </si>
  <si>
    <t xml:space="preserve">   Aluguel</t>
  </si>
  <si>
    <t xml:space="preserve">   Pessoal</t>
  </si>
  <si>
    <t xml:space="preserve">   CMV</t>
  </si>
  <si>
    <t xml:space="preserve"> Despesas</t>
  </si>
  <si>
    <t xml:space="preserve">   Total de Receitas</t>
  </si>
  <si>
    <t xml:space="preserve">   Outras</t>
  </si>
  <si>
    <t xml:space="preserve">   % Crescimento</t>
  </si>
  <si>
    <t xml:space="preserve">   Vendas</t>
  </si>
  <si>
    <t xml:space="preserve"> Receitas</t>
  </si>
  <si>
    <t>Total</t>
  </si>
  <si>
    <t>Jun</t>
  </si>
  <si>
    <t>Mai</t>
  </si>
  <si>
    <t>Abr</t>
  </si>
  <si>
    <t>Mar</t>
  </si>
  <si>
    <t>Fev</t>
  </si>
  <si>
    <t>Jan</t>
  </si>
  <si>
    <t>Taxas</t>
  </si>
  <si>
    <t>Conta</t>
  </si>
  <si>
    <t>Demonstrativo de Resultados (projetado)</t>
  </si>
  <si>
    <t xml:space="preserve">Resultado Final : Aprovado, Reporvado por Nota, Reprovado por Falta ou Reprovado por Falta e Nota </t>
  </si>
  <si>
    <t>Resultado Parcial : Aprovado ou DP</t>
  </si>
  <si>
    <t>Notas - Média Final - Célula F4 - Criar Formula para calcular a média Final - Permanecendo a maior nota entre a Média e a Sub</t>
  </si>
  <si>
    <t>Notas - Média - Célula D4 - Criar Formula para calcular a média</t>
  </si>
  <si>
    <t>Lim. Faltas</t>
  </si>
  <si>
    <t>Maior nota 
entre a Média e a Sub</t>
  </si>
  <si>
    <t>Média Final</t>
  </si>
  <si>
    <t>Média</t>
  </si>
  <si>
    <t>Disc5</t>
  </si>
  <si>
    <t>Disc4</t>
  </si>
  <si>
    <t>Disc3</t>
  </si>
  <si>
    <t>Disc2</t>
  </si>
  <si>
    <t>Disc1</t>
  </si>
  <si>
    <t>Sub</t>
  </si>
  <si>
    <t>2o. Sem</t>
  </si>
  <si>
    <t>1o. Sem</t>
  </si>
  <si>
    <t>Resultado
Final (completo)</t>
  </si>
  <si>
    <t>Faltas</t>
  </si>
  <si>
    <t>Resultado
Parcial</t>
  </si>
  <si>
    <t>Notas</t>
  </si>
  <si>
    <t>Disciplina</t>
  </si>
  <si>
    <t>Controle de Notas</t>
  </si>
  <si>
    <t>Paulo Vilas</t>
  </si>
  <si>
    <t>Marcos Paulo</t>
  </si>
  <si>
    <t>Marco Aurélio</t>
  </si>
  <si>
    <t>Maior ou igual</t>
  </si>
  <si>
    <t>Denise França</t>
  </si>
  <si>
    <t>Entre</t>
  </si>
  <si>
    <t>Claudio Reis</t>
  </si>
  <si>
    <t>Até</t>
  </si>
  <si>
    <t>Carlos Magno</t>
  </si>
  <si>
    <t>Dedução</t>
  </si>
  <si>
    <t>Desconto</t>
  </si>
  <si>
    <t>Salário Líqüido</t>
  </si>
  <si>
    <t>Desconto IRRF</t>
  </si>
  <si>
    <t>Tabela de Descontos</t>
  </si>
  <si>
    <t>Controle de Descontos de IRRF base 2008</t>
  </si>
  <si>
    <t>Comis.Tot.</t>
  </si>
  <si>
    <t>Nº Vendas</t>
  </si>
  <si>
    <t>Comissão</t>
  </si>
  <si>
    <t>José</t>
  </si>
  <si>
    <t>Imposto</t>
  </si>
  <si>
    <t xml:space="preserve">Preço (R$)
a partir de </t>
  </si>
  <si>
    <t>C03</t>
  </si>
  <si>
    <t>B02</t>
  </si>
  <si>
    <t>A01</t>
  </si>
  <si>
    <t>Código 
vendedor</t>
  </si>
  <si>
    <t>Valor do Dólar</t>
  </si>
  <si>
    <t>V1</t>
  </si>
  <si>
    <t>U1</t>
  </si>
  <si>
    <t>M1</t>
  </si>
  <si>
    <t>Nome do
vendedor c/SE</t>
  </si>
  <si>
    <t>Comissão
vendedor
(R$)</t>
  </si>
  <si>
    <t>Preço + Imp
(US$)</t>
  </si>
  <si>
    <t>Preço + Imp
(R$)</t>
  </si>
  <si>
    <t>Preço
(R$)</t>
  </si>
  <si>
    <t>Nome do
vendedor</t>
  </si>
  <si>
    <t>Código 
do
vendedor</t>
  </si>
  <si>
    <t>Código
do
produto</t>
  </si>
  <si>
    <t>Data da
venda</t>
  </si>
  <si>
    <t>Apuração da Comissão dos Vendedores</t>
  </si>
  <si>
    <t>F15 = Qtde total de transações realizadas após Março/13</t>
  </si>
  <si>
    <t xml:space="preserve">6. </t>
  </si>
  <si>
    <t>F14 = Qtde total de itens vendidos até Março/13 (inclusive)</t>
  </si>
  <si>
    <t xml:space="preserve">5. </t>
  </si>
  <si>
    <t>F13 = Valor total das Vendas realizadas</t>
  </si>
  <si>
    <t xml:space="preserve">4. </t>
  </si>
  <si>
    <t>F3 = Produto Nacional -&gt; Imposto = 0%; Importado -&gt; Imposto = 5%</t>
  </si>
  <si>
    <t xml:space="preserve">3. </t>
  </si>
  <si>
    <t>E3 = Custo do produto através da Planilha "Produto"</t>
  </si>
  <si>
    <t xml:space="preserve">2. </t>
  </si>
  <si>
    <t>B3 = Descrição do produto através da Planilha "Produto"</t>
  </si>
  <si>
    <t xml:space="preserve">1. </t>
  </si>
  <si>
    <t>Número de Vendas (transações) feitas após Março/2013:</t>
  </si>
  <si>
    <t>Qtde total de Vendas (itens) feitas até Março/2013:</t>
  </si>
  <si>
    <t>Valor total das Vendas:</t>
  </si>
  <si>
    <t>N</t>
  </si>
  <si>
    <t>MA05</t>
  </si>
  <si>
    <t>I</t>
  </si>
  <si>
    <t>AB02</t>
  </si>
  <si>
    <t>KZ03</t>
  </si>
  <si>
    <t>PX01</t>
  </si>
  <si>
    <t>PX03</t>
  </si>
  <si>
    <t>Quantidade</t>
  </si>
  <si>
    <r>
      <t xml:space="preserve">Preço
</t>
    </r>
    <r>
      <rPr>
        <b/>
        <sz val="8"/>
        <rFont val="Arial"/>
        <family val="2"/>
      </rPr>
      <t>(Custo+Imp)</t>
    </r>
  </si>
  <si>
    <t>Custo</t>
  </si>
  <si>
    <t>Data de Venda</t>
  </si>
  <si>
    <t>Procedência</t>
  </si>
  <si>
    <t>Descrição
do
Produto</t>
  </si>
  <si>
    <t>Código do Produto</t>
  </si>
  <si>
    <t>Controle de Vendas</t>
  </si>
  <si>
    <t>Furador</t>
  </si>
  <si>
    <t xml:space="preserve">Caneta </t>
  </si>
  <si>
    <t>Grampeador</t>
  </si>
  <si>
    <t>Pasta</t>
  </si>
  <si>
    <t>Caderno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</si>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</sst>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%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158">
    <xf numFmtId="0" fontId="0" fillId="0" borderId="0" xfId="0"/>
    <xf numFmtId="2" fontId="0" fillId="2" borderId="1" xfId="0" applyNumberFormat="1" applyFill="1" applyBorder="1"/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0" fontId="2" fillId="4" borderId="1" xfId="0" applyFont="1" applyFill="1" applyBorder="1"/>
    <xf numFmtId="0" fontId="0" fillId="2" borderId="1" xfId="0" applyNumberFormat="1" applyFill="1" applyBorder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6" borderId="5" xfId="0" applyFont="1" applyFill="1" applyBorder="1" applyAlignment="1"/>
    <xf numFmtId="165" fontId="6" fillId="6" borderId="0" xfId="1" applyFont="1" applyFill="1" applyBorder="1" applyAlignment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/>
    <xf numFmtId="165" fontId="6" fillId="6" borderId="8" xfId="1" applyFont="1" applyFill="1" applyBorder="1" applyAlignment="1"/>
    <xf numFmtId="0" fontId="6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7" borderId="5" xfId="0" applyFont="1" applyFill="1" applyBorder="1"/>
    <xf numFmtId="0" fontId="0" fillId="8" borderId="0" xfId="0" applyFill="1" applyBorder="1"/>
    <xf numFmtId="4" fontId="0" fillId="8" borderId="6" xfId="0" applyNumberFormat="1" applyFill="1" applyBorder="1" applyAlignment="1">
      <alignment horizontal="center"/>
    </xf>
    <xf numFmtId="0" fontId="2" fillId="7" borderId="7" xfId="0" applyFont="1" applyFill="1" applyBorder="1"/>
    <xf numFmtId="0" fontId="0" fillId="8" borderId="8" xfId="0" applyFill="1" applyBorder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/>
    </xf>
    <xf numFmtId="14" fontId="6" fillId="6" borderId="0" xfId="0" applyNumberFormat="1" applyFont="1" applyFill="1" applyBorder="1" applyAlignment="1">
      <alignment horizontal="center"/>
    </xf>
    <xf numFmtId="165" fontId="6" fillId="6" borderId="6" xfId="1" applyFont="1" applyFill="1" applyBorder="1" applyAlignment="1"/>
    <xf numFmtId="3" fontId="1" fillId="0" borderId="0" xfId="1" applyNumberFormat="1"/>
    <xf numFmtId="0" fontId="6" fillId="6" borderId="7" xfId="0" applyFont="1" applyFill="1" applyBorder="1" applyAlignment="1">
      <alignment horizontal="center"/>
    </xf>
    <xf numFmtId="14" fontId="6" fillId="6" borderId="8" xfId="0" applyNumberFormat="1" applyFont="1" applyFill="1" applyBorder="1" applyAlignment="1">
      <alignment horizontal="center"/>
    </xf>
    <xf numFmtId="165" fontId="6" fillId="6" borderId="9" xfId="1" applyFont="1" applyFill="1" applyBorder="1" applyAlignment="1"/>
    <xf numFmtId="0" fontId="4" fillId="9" borderId="10" xfId="0" applyFont="1" applyFill="1" applyBorder="1"/>
    <xf numFmtId="0" fontId="4" fillId="9" borderId="11" xfId="0" applyFont="1" applyFill="1" applyBorder="1"/>
    <xf numFmtId="0" fontId="0" fillId="8" borderId="12" xfId="0" applyFill="1" applyBorder="1"/>
    <xf numFmtId="0" fontId="4" fillId="9" borderId="7" xfId="0" applyFont="1" applyFill="1" applyBorder="1"/>
    <xf numFmtId="0" fontId="4" fillId="9" borderId="8" xfId="0" applyFont="1" applyFill="1" applyBorder="1"/>
    <xf numFmtId="165" fontId="0" fillId="8" borderId="9" xfId="1" applyFont="1" applyFill="1" applyBorder="1"/>
    <xf numFmtId="0" fontId="2" fillId="3" borderId="13" xfId="0" applyFont="1" applyFill="1" applyBorder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horizontal="right"/>
    </xf>
    <xf numFmtId="0" fontId="9" fillId="0" borderId="0" xfId="2"/>
    <xf numFmtId="4" fontId="9" fillId="11" borderId="1" xfId="2" applyNumberFormat="1" applyFill="1" applyBorder="1"/>
    <xf numFmtId="0" fontId="10" fillId="11" borderId="1" xfId="2" applyFont="1" applyFill="1" applyBorder="1"/>
    <xf numFmtId="4" fontId="9" fillId="0" borderId="0" xfId="2" applyNumberFormat="1"/>
    <xf numFmtId="4" fontId="9" fillId="0" borderId="1" xfId="2" applyNumberFormat="1" applyBorder="1"/>
    <xf numFmtId="9" fontId="10" fillId="0" borderId="1" xfId="2" applyNumberFormat="1" applyFont="1" applyBorder="1"/>
    <xf numFmtId="0" fontId="9" fillId="0" borderId="1" xfId="2" applyBorder="1"/>
    <xf numFmtId="4" fontId="10" fillId="0" borderId="1" xfId="2" applyNumberFormat="1" applyFont="1" applyBorder="1"/>
    <xf numFmtId="4" fontId="9" fillId="11" borderId="14" xfId="2" applyNumberFormat="1" applyFill="1" applyBorder="1"/>
    <xf numFmtId="4" fontId="9" fillId="11" borderId="15" xfId="2" applyNumberFormat="1" applyFill="1" applyBorder="1"/>
    <xf numFmtId="0" fontId="9" fillId="11" borderId="15" xfId="2" applyFill="1" applyBorder="1"/>
    <xf numFmtId="0" fontId="10" fillId="11" borderId="16" xfId="2" applyFont="1" applyFill="1" applyBorder="1"/>
    <xf numFmtId="9" fontId="10" fillId="0" borderId="1" xfId="2" applyNumberFormat="1" applyFont="1" applyBorder="1" applyAlignment="1">
      <alignment horizontal="center"/>
    </xf>
    <xf numFmtId="0" fontId="10" fillId="0" borderId="1" xfId="2" applyFont="1" applyBorder="1"/>
    <xf numFmtId="0" fontId="10" fillId="0" borderId="1" xfId="2" applyFont="1" applyBorder="1" applyAlignment="1">
      <alignment horizontal="center"/>
    </xf>
    <xf numFmtId="0" fontId="2" fillId="0" borderId="0" xfId="0" applyFont="1"/>
    <xf numFmtId="9" fontId="0" fillId="12" borderId="9" xfId="0" applyNumberFormat="1" applyFill="1" applyBorder="1"/>
    <xf numFmtId="0" fontId="0" fillId="4" borderId="7" xfId="0" applyFill="1" applyBorder="1"/>
    <xf numFmtId="0" fontId="0" fillId="12" borderId="6" xfId="0" applyFill="1" applyBorder="1" applyAlignment="1">
      <alignment wrapText="1"/>
    </xf>
    <xf numFmtId="0" fontId="0" fillId="4" borderId="5" xfId="0" applyFill="1" applyBorder="1" applyAlignment="1">
      <alignment vertical="center"/>
    </xf>
    <xf numFmtId="0" fontId="0" fillId="12" borderId="12" xfId="0" applyFill="1" applyBorder="1"/>
    <xf numFmtId="0" fontId="0" fillId="4" borderId="10" xfId="0" applyFill="1" applyBorder="1"/>
    <xf numFmtId="9" fontId="0" fillId="0" borderId="0" xfId="0" applyNumberForma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164" fontId="0" fillId="0" borderId="1" xfId="3" applyFont="1" applyFill="1" applyBorder="1"/>
    <xf numFmtId="0" fontId="0" fillId="0" borderId="1" xfId="0" applyBorder="1"/>
    <xf numFmtId="164" fontId="0" fillId="4" borderId="1" xfId="3" applyFont="1" applyFill="1" applyBorder="1"/>
    <xf numFmtId="166" fontId="0" fillId="4" borderId="1" xfId="0" applyNumberFormat="1" applyFill="1" applyBorder="1"/>
    <xf numFmtId="0" fontId="2" fillId="0" borderId="1" xfId="0" applyFont="1" applyBorder="1" applyAlignment="1">
      <alignment horizontal="center" vertical="top"/>
    </xf>
    <xf numFmtId="165" fontId="8" fillId="0" borderId="17" xfId="4" applyBorder="1"/>
    <xf numFmtId="14" fontId="0" fillId="0" borderId="18" xfId="0" applyNumberForma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65" fontId="8" fillId="0" borderId="21" xfId="4" applyBorder="1"/>
    <xf numFmtId="9" fontId="0" fillId="0" borderId="17" xfId="0" applyNumberFormat="1" applyBorder="1"/>
    <xf numFmtId="165" fontId="8" fillId="0" borderId="20" xfId="4" applyBorder="1"/>
    <xf numFmtId="0" fontId="0" fillId="0" borderId="21" xfId="0" applyBorder="1"/>
    <xf numFmtId="0" fontId="0" fillId="0" borderId="18" xfId="0" applyBorder="1"/>
    <xf numFmtId="9" fontId="0" fillId="0" borderId="21" xfId="0" applyNumberFormat="1" applyBorder="1"/>
    <xf numFmtId="165" fontId="8" fillId="0" borderId="18" xfId="4" applyBorder="1"/>
    <xf numFmtId="9" fontId="0" fillId="0" borderId="22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13" fillId="0" borderId="24" xfId="0" applyFont="1" applyBorder="1"/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8" xfId="0" applyFont="1" applyBorder="1"/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/>
    <xf numFmtId="0" fontId="2" fillId="0" borderId="19" xfId="0" quotePrefix="1" applyFont="1" applyBorder="1"/>
    <xf numFmtId="0" fontId="14" fillId="0" borderId="20" xfId="0" applyFont="1" applyBorder="1"/>
    <xf numFmtId="43" fontId="2" fillId="0" borderId="21" xfId="4" quotePrefix="1" applyNumberFormat="1" applyFont="1" applyBorder="1"/>
    <xf numFmtId="2" fontId="2" fillId="0" borderId="1" xfId="0" quotePrefix="1" applyNumberFormat="1" applyFont="1" applyBorder="1"/>
    <xf numFmtId="165" fontId="2" fillId="0" borderId="1" xfId="4" quotePrefix="1" applyFont="1" applyBorder="1"/>
    <xf numFmtId="165" fontId="15" fillId="0" borderId="1" xfId="4" applyFont="1" applyBorder="1"/>
    <xf numFmtId="0" fontId="2" fillId="0" borderId="1" xfId="0" quotePrefix="1" applyFont="1" applyBorder="1"/>
    <xf numFmtId="165" fontId="0" fillId="0" borderId="0" xfId="0" applyNumberFormat="1"/>
    <xf numFmtId="165" fontId="15" fillId="0" borderId="1" xfId="4" quotePrefix="1" applyFont="1" applyBorder="1"/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4" fontId="2" fillId="0" borderId="0" xfId="0" applyNumberFormat="1" applyFont="1"/>
    <xf numFmtId="3" fontId="2" fillId="0" borderId="9" xfId="4" applyNumberFormat="1" applyFont="1" applyBorder="1" applyAlignment="1"/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6" xfId="0" applyFont="1" applyBorder="1"/>
    <xf numFmtId="0" fontId="0" fillId="0" borderId="5" xfId="0" applyBorder="1" applyAlignment="1">
      <alignment horizontal="left"/>
    </xf>
    <xf numFmtId="4" fontId="2" fillId="0" borderId="0" xfId="4" applyNumberFormat="1" applyFont="1" applyBorder="1"/>
    <xf numFmtId="4" fontId="2" fillId="0" borderId="12" xfId="4" applyNumberFormat="1" applyFont="1" applyBorder="1" applyAlignment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165" fontId="0" fillId="0" borderId="1" xfId="0" applyNumberFormat="1" applyBorder="1"/>
    <xf numFmtId="165" fontId="8" fillId="0" borderId="1" xfId="4" applyBorder="1" applyAlignment="1">
      <alignment horizontal="center"/>
    </xf>
    <xf numFmtId="14" fontId="0" fillId="0" borderId="19" xfId="0" applyNumberFormat="1" applyBorder="1"/>
    <xf numFmtId="0" fontId="0" fillId="0" borderId="19" xfId="0" applyBorder="1" applyAlignment="1">
      <alignment horizontal="center"/>
    </xf>
    <xf numFmtId="0" fontId="0" fillId="0" borderId="14" xfId="0" applyBorder="1"/>
    <xf numFmtId="14" fontId="0" fillId="0" borderId="1" xfId="0" applyNumberFormat="1" applyBorder="1"/>
    <xf numFmtId="0" fontId="0" fillId="0" borderId="0" xfId="0" applyAlignment="1">
      <alignment vertical="center" wrapText="1"/>
    </xf>
    <xf numFmtId="0" fontId="2" fillId="2" borderId="25" xfId="0" applyFont="1" applyFill="1" applyBorder="1" applyAlignment="1">
      <alignment horizontal="center" vertical="center" textRotation="90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textRotation="90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9" xfId="0" applyBorder="1"/>
    <xf numFmtId="165" fontId="0" fillId="0" borderId="8" xfId="4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165" fontId="0" fillId="0" borderId="0" xfId="4" applyFont="1" applyBorder="1" applyAlignment="1">
      <alignment horizontal="center"/>
    </xf>
    <xf numFmtId="0" fontId="0" fillId="0" borderId="5" xfId="0" applyBorder="1"/>
    <xf numFmtId="0" fontId="4" fillId="13" borderId="12" xfId="0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0" fontId="4" fillId="13" borderId="10" xfId="0" applyFont="1" applyFill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13" fillId="0" borderId="26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2" fontId="9" fillId="0" borderId="1" xfId="2" applyNumberFormat="1" applyBorder="1"/>
  </cellXfs>
  <cellStyles count="5">
    <cellStyle name="Moeda 2" xfId="3" xr:uid="{00000000-0005-0000-0000-000000000000}"/>
    <cellStyle name="Normal" xfId="0" builtinId="0"/>
    <cellStyle name="Normal 2" xfId="2" xr:uid="{00000000-0005-0000-0000-000002000000}"/>
    <cellStyle name="Vírgula" xfId="1" builtinId="3"/>
    <cellStyle name="Vírgula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10</xdr:col>
      <xdr:colOff>266700</xdr:colOff>
      <xdr:row>21</xdr:row>
      <xdr:rowOff>66675</xdr:rowOff>
    </xdr:to>
    <xdr:pic>
      <xdr:nvPicPr>
        <xdr:cNvPr id="7177" name="Picture 2">
          <a:extLst>
            <a:ext uri="{FF2B5EF4-FFF2-40B4-BE49-F238E27FC236}">
              <a16:creationId xmlns:a16="http://schemas.microsoft.com/office/drawing/2014/main" id="{7E025D75-4733-4FB4-8E6F-95B0C938E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362700" cy="3457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10</xdr:row>
      <xdr:rowOff>66675</xdr:rowOff>
    </xdr:from>
    <xdr:to>
      <xdr:col>9</xdr:col>
      <xdr:colOff>209550</xdr:colOff>
      <xdr:row>23</xdr:row>
      <xdr:rowOff>85725</xdr:rowOff>
    </xdr:to>
    <xdr:pic>
      <xdr:nvPicPr>
        <xdr:cNvPr id="8200" name="Picture 1">
          <a:extLst>
            <a:ext uri="{FF2B5EF4-FFF2-40B4-BE49-F238E27FC236}">
              <a16:creationId xmlns:a16="http://schemas.microsoft.com/office/drawing/2014/main" id="{3FE7AE9B-66F1-4614-AE02-C489C9606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66900"/>
          <a:ext cx="5572125" cy="2124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8</xdr:col>
      <xdr:colOff>409575</xdr:colOff>
      <xdr:row>13</xdr:row>
      <xdr:rowOff>28575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B8A08914-3F03-4F07-A202-F412A29DE5CB}"/>
            </a:ext>
          </a:extLst>
        </xdr:cNvPr>
        <xdr:cNvSpPr txBox="1">
          <a:spLocks noChangeArrowheads="1"/>
        </xdr:cNvSpPr>
      </xdr:nvSpPr>
      <xdr:spPr bwMode="auto">
        <a:xfrm>
          <a:off x="2638425" y="333375"/>
          <a:ext cx="2857500" cy="18383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Exercício: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Preenchar a tabela resumo com a totalização de cada departamento (funcionários e salários).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Dica: usar as funções SOMASE e CONT.SE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Obs.: veja o que acontece na tabela resumo se você alterar algum salário ou departamento na tabela original.</a:t>
          </a:r>
        </a:p>
      </xdr:txBody>
    </xdr:sp>
    <xdr:clientData/>
  </xdr:twoCellAnchor>
  <xdr:twoCellAnchor>
    <xdr:from>
      <xdr:col>4</xdr:col>
      <xdr:colOff>19050</xdr:colOff>
      <xdr:row>20</xdr:row>
      <xdr:rowOff>0</xdr:rowOff>
    </xdr:from>
    <xdr:to>
      <xdr:col>9</xdr:col>
      <xdr:colOff>28575</xdr:colOff>
      <xdr:row>30</xdr:row>
      <xdr:rowOff>9525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5A1AE93E-382D-4108-AB41-4DA0EC59A428}"/>
            </a:ext>
          </a:extLst>
        </xdr:cNvPr>
        <xdr:cNvSpPr txBox="1">
          <a:spLocks noChangeArrowheads="1"/>
        </xdr:cNvSpPr>
      </xdr:nvSpPr>
      <xdr:spPr bwMode="auto">
        <a:xfrm>
          <a:off x="2667000" y="3305175"/>
          <a:ext cx="3057525" cy="18002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Exercício: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Preenchar a tabela resumo com as informações sobre os pedidos vencidos (as respostas vão depender da data em que está sendo feita a análise da planilha)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Dica1: criar fórmula em coluna auxiliar para identificar os pedidos vencidos (usar função HOJE).</a:t>
          </a:r>
        </a:p>
        <a:p>
          <a:pPr algn="l" rtl="0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Dica2: usar as funções SOMASE e CONT.SE</a:t>
          </a:r>
        </a:p>
      </xdr:txBody>
    </xdr:sp>
    <xdr:clientData/>
  </xdr:twoCellAnchor>
  <xdr:twoCellAnchor>
    <xdr:from>
      <xdr:col>9</xdr:col>
      <xdr:colOff>95250</xdr:colOff>
      <xdr:row>20</xdr:row>
      <xdr:rowOff>0</xdr:rowOff>
    </xdr:from>
    <xdr:to>
      <xdr:col>14</xdr:col>
      <xdr:colOff>104775</xdr:colOff>
      <xdr:row>30</xdr:row>
      <xdr:rowOff>9525</xdr:rowOff>
    </xdr:to>
    <xdr:sp macro="" textlink="">
      <xdr:nvSpPr>
        <xdr:cNvPr id="9219" name="Text Box 3">
          <a:extLst>
            <a:ext uri="{FF2B5EF4-FFF2-40B4-BE49-F238E27FC236}">
              <a16:creationId xmlns:a16="http://schemas.microsoft.com/office/drawing/2014/main" id="{5D7ADDDB-7327-456C-A392-5E7452705E84}"/>
            </a:ext>
          </a:extLst>
        </xdr:cNvPr>
        <xdr:cNvSpPr txBox="1">
          <a:spLocks noChangeArrowheads="1"/>
        </xdr:cNvSpPr>
      </xdr:nvSpPr>
      <xdr:spPr bwMode="auto">
        <a:xfrm>
          <a:off x="5791200" y="3305175"/>
          <a:ext cx="3057525" cy="180022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  </a:t>
          </a:r>
          <a:r>
            <a:rPr lang="pt-BR" sz="1000" b="1" i="0" strike="noStrike">
              <a:solidFill>
                <a:srgbClr val="000000"/>
              </a:solidFill>
              <a:latin typeface="Arial"/>
              <a:cs typeface="Arial"/>
            </a:rPr>
            <a:t>Comentários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Use uma coluna auxiliar para calcular a diferença entre a data atual e a data de vencimente. Nesse caso resultados positivos indicam pedido vencido. 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A coluna auxiliar (nesse caso D) pode ficar oculta ou ter o texto com letras brancas para não ficar visível.</a:t>
          </a:r>
        </a:p>
        <a:p>
          <a:pPr algn="l" rtl="1">
            <a:defRPr sz="1000"/>
          </a:pPr>
          <a:endParaRPr lang="pt-B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pt-BR" sz="1000" b="0" i="0" strike="noStrike">
              <a:solidFill>
                <a:srgbClr val="000000"/>
              </a:solidFill>
              <a:latin typeface="Arial"/>
              <a:cs typeface="Arial"/>
            </a:rPr>
            <a:t>Como a fórmula trabalha com a data do dia, as respostas mudam diariamente.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9</xdr:row>
      <xdr:rowOff>152400</xdr:rowOff>
    </xdr:from>
    <xdr:ext cx="3905250" cy="1514475"/>
    <xdr:pic>
      <xdr:nvPicPr>
        <xdr:cNvPr id="2" name="Picture 5">
          <a:extLst>
            <a:ext uri="{FF2B5EF4-FFF2-40B4-BE49-F238E27FC236}">
              <a16:creationId xmlns:a16="http://schemas.microsoft.com/office/drawing/2014/main" id="{CCCE0DB1-1EE2-4DE7-83D7-07E06A4F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609725"/>
          <a:ext cx="3905250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18</xdr:row>
      <xdr:rowOff>133350</xdr:rowOff>
    </xdr:from>
    <xdr:ext cx="5600700" cy="2543175"/>
    <xdr:pic>
      <xdr:nvPicPr>
        <xdr:cNvPr id="2" name="Imagem 1">
          <a:extLst>
            <a:ext uri="{FF2B5EF4-FFF2-40B4-BE49-F238E27FC236}">
              <a16:creationId xmlns:a16="http://schemas.microsoft.com/office/drawing/2014/main" id="{3EE5A59E-E093-4694-9CD3-54611A4A3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057525"/>
          <a:ext cx="560070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171450</xdr:colOff>
      <xdr:row>1</xdr:row>
      <xdr:rowOff>104775</xdr:rowOff>
    </xdr:from>
    <xdr:ext cx="4819650" cy="3590925"/>
    <xdr:pic>
      <xdr:nvPicPr>
        <xdr:cNvPr id="2" name="Imagem 1">
          <a:extLst>
            <a:ext uri="{FF2B5EF4-FFF2-40B4-BE49-F238E27FC236}">
              <a16:creationId xmlns:a16="http://schemas.microsoft.com/office/drawing/2014/main" id="{60AD6C75-E1E1-4C06-AD8A-27BF19A23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66700"/>
          <a:ext cx="4819650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GridLines="0" zoomScaleNormal="100" workbookViewId="0">
      <selection activeCell="H20" sqref="H20"/>
    </sheetView>
  </sheetViews>
  <sheetFormatPr defaultRowHeight="15" x14ac:dyDescent="0.25"/>
  <cols>
    <col min="1" max="1" width="19.28515625" style="44" customWidth="1"/>
    <col min="2" max="3" width="9.140625" style="44"/>
    <col min="4" max="4" width="10.140625" style="44" bestFit="1" customWidth="1"/>
    <col min="5" max="5" width="13.85546875" style="44" bestFit="1" customWidth="1"/>
    <col min="6" max="6" width="10.140625" style="44" bestFit="1" customWidth="1"/>
    <col min="7" max="7" width="15.42578125" style="44" bestFit="1" customWidth="1"/>
    <col min="8" max="8" width="21.140625" style="44" bestFit="1" customWidth="1"/>
    <col min="9" max="16384" width="9.140625" style="44"/>
  </cols>
  <sheetData>
    <row r="1" spans="1:9" ht="21" x14ac:dyDescent="0.35">
      <c r="A1" s="141" t="s">
        <v>75</v>
      </c>
      <c r="B1" s="141"/>
      <c r="C1" s="141"/>
      <c r="D1" s="141"/>
      <c r="E1" s="141"/>
      <c r="F1" s="141"/>
      <c r="G1" s="141"/>
      <c r="H1" s="141"/>
      <c r="I1" s="141"/>
    </row>
    <row r="2" spans="1:9" x14ac:dyDescent="0.25">
      <c r="A2" s="58" t="s">
        <v>74</v>
      </c>
      <c r="B2" s="57" t="s">
        <v>73</v>
      </c>
      <c r="C2" s="57" t="s">
        <v>72</v>
      </c>
      <c r="D2" s="57" t="s">
        <v>71</v>
      </c>
      <c r="E2" s="57" t="s">
        <v>70</v>
      </c>
      <c r="F2" s="57" t="s">
        <v>69</v>
      </c>
      <c r="G2" s="57" t="s">
        <v>68</v>
      </c>
      <c r="H2" s="57" t="s">
        <v>67</v>
      </c>
      <c r="I2" s="57" t="s">
        <v>66</v>
      </c>
    </row>
    <row r="3" spans="1:9" x14ac:dyDescent="0.25">
      <c r="A3" s="55" t="s">
        <v>65</v>
      </c>
      <c r="B3" s="54"/>
      <c r="C3" s="53"/>
      <c r="D3" s="53"/>
      <c r="E3" s="53"/>
      <c r="F3" s="53"/>
      <c r="G3" s="53"/>
      <c r="H3" s="53"/>
      <c r="I3" s="52"/>
    </row>
    <row r="4" spans="1:9" x14ac:dyDescent="0.25">
      <c r="A4" s="50" t="s">
        <v>64</v>
      </c>
      <c r="B4" s="50"/>
      <c r="C4" s="51">
        <v>1000</v>
      </c>
      <c r="D4" s="48">
        <f>C4+C4*D5</f>
        <v>1150</v>
      </c>
      <c r="E4" s="48">
        <f t="shared" ref="E4:H4" si="0">D4+D4*E5</f>
        <v>1357</v>
      </c>
      <c r="F4" s="48">
        <f t="shared" si="0"/>
        <v>1628.4</v>
      </c>
      <c r="G4" s="48">
        <f t="shared" si="0"/>
        <v>1546.98</v>
      </c>
      <c r="H4" s="48">
        <f t="shared" si="0"/>
        <v>1748.0874000000001</v>
      </c>
      <c r="I4" s="48"/>
    </row>
    <row r="5" spans="1:9" x14ac:dyDescent="0.25">
      <c r="A5" s="50" t="s">
        <v>63</v>
      </c>
      <c r="B5" s="50"/>
      <c r="C5" s="48"/>
      <c r="D5" s="56">
        <v>0.15</v>
      </c>
      <c r="E5" s="56">
        <v>0.18</v>
      </c>
      <c r="F5" s="56">
        <v>0.2</v>
      </c>
      <c r="G5" s="56">
        <v>-0.05</v>
      </c>
      <c r="H5" s="56">
        <v>0.13</v>
      </c>
      <c r="I5" s="48"/>
    </row>
    <row r="6" spans="1:9" x14ac:dyDescent="0.25">
      <c r="A6" s="50" t="s">
        <v>62</v>
      </c>
      <c r="B6" s="50"/>
      <c r="C6" s="157">
        <f>C4*5%</f>
        <v>50</v>
      </c>
      <c r="D6" s="157">
        <f t="shared" ref="D6:H6" si="1">D4*5%</f>
        <v>57.5</v>
      </c>
      <c r="E6" s="157">
        <f t="shared" si="1"/>
        <v>67.850000000000009</v>
      </c>
      <c r="F6" s="157">
        <f t="shared" si="1"/>
        <v>81.420000000000016</v>
      </c>
      <c r="G6" s="157">
        <f t="shared" si="1"/>
        <v>77.349000000000004</v>
      </c>
      <c r="H6" s="157">
        <f t="shared" si="1"/>
        <v>87.404370000000014</v>
      </c>
      <c r="I6" s="48"/>
    </row>
    <row r="7" spans="1:9" x14ac:dyDescent="0.25">
      <c r="A7" s="50" t="s">
        <v>61</v>
      </c>
      <c r="B7" s="48"/>
      <c r="C7" s="48">
        <f>+SUM(C4,C6)</f>
        <v>1050</v>
      </c>
      <c r="D7" s="48">
        <f t="shared" ref="D7:H7" si="2">+SUM(D4,D6)</f>
        <v>1207.5</v>
      </c>
      <c r="E7" s="48">
        <f t="shared" si="2"/>
        <v>1424.85</v>
      </c>
      <c r="F7" s="48">
        <f t="shared" si="2"/>
        <v>1709.8200000000002</v>
      </c>
      <c r="G7" s="48">
        <f t="shared" si="2"/>
        <v>1624.329</v>
      </c>
      <c r="H7" s="48">
        <f t="shared" si="2"/>
        <v>1835.4917700000001</v>
      </c>
      <c r="I7" s="48"/>
    </row>
    <row r="8" spans="1:9" x14ac:dyDescent="0.25">
      <c r="C8" s="47"/>
      <c r="D8" s="47"/>
      <c r="E8" s="47"/>
      <c r="F8" s="47"/>
      <c r="G8" s="47"/>
      <c r="H8" s="47"/>
      <c r="I8" s="47"/>
    </row>
    <row r="9" spans="1:9" x14ac:dyDescent="0.25">
      <c r="A9" s="55" t="s">
        <v>60</v>
      </c>
      <c r="B9" s="54"/>
      <c r="C9" s="53"/>
      <c r="D9" s="53"/>
      <c r="E9" s="53"/>
      <c r="F9" s="53"/>
      <c r="G9" s="53"/>
      <c r="H9" s="53"/>
      <c r="I9" s="52"/>
    </row>
    <row r="10" spans="1:9" x14ac:dyDescent="0.25">
      <c r="A10" s="50" t="s">
        <v>59</v>
      </c>
      <c r="B10" s="49">
        <v>0.25</v>
      </c>
      <c r="C10" s="48">
        <f>C4*$B$10</f>
        <v>250</v>
      </c>
      <c r="D10" s="48">
        <f t="shared" ref="D10:H10" si="3">D4*$B$10</f>
        <v>287.5</v>
      </c>
      <c r="E10" s="48">
        <f>E4*$B$10</f>
        <v>339.25</v>
      </c>
      <c r="F10" s="48">
        <f>F4*$B$10</f>
        <v>407.1</v>
      </c>
      <c r="G10" s="48">
        <f>G4*$B$10</f>
        <v>386.745</v>
      </c>
      <c r="H10" s="48">
        <f>H4*$B$10</f>
        <v>437.02185000000003</v>
      </c>
      <c r="I10" s="48"/>
    </row>
    <row r="11" spans="1:9" x14ac:dyDescent="0.25">
      <c r="A11" s="50" t="s">
        <v>58</v>
      </c>
      <c r="B11" s="49">
        <v>0.08</v>
      </c>
      <c r="C11" s="48">
        <f>C7*$B11</f>
        <v>84</v>
      </c>
      <c r="D11" s="48">
        <f t="shared" ref="D11:H11" si="4">D7*$B11</f>
        <v>96.600000000000009</v>
      </c>
      <c r="E11" s="48">
        <f t="shared" si="4"/>
        <v>113.988</v>
      </c>
      <c r="F11" s="48">
        <f t="shared" si="4"/>
        <v>136.78560000000002</v>
      </c>
      <c r="G11" s="48">
        <f t="shared" si="4"/>
        <v>129.94631999999999</v>
      </c>
      <c r="H11" s="48">
        <f t="shared" si="4"/>
        <v>146.83934160000001</v>
      </c>
      <c r="I11" s="48"/>
    </row>
    <row r="12" spans="1:9" x14ac:dyDescent="0.25">
      <c r="A12" s="50" t="s">
        <v>57</v>
      </c>
      <c r="B12" s="49"/>
      <c r="C12" s="51">
        <v>200</v>
      </c>
      <c r="D12" s="48">
        <f>C$12</f>
        <v>200</v>
      </c>
      <c r="E12" s="48">
        <f t="shared" ref="E12:H12" si="5">D$12</f>
        <v>200</v>
      </c>
      <c r="F12" s="48">
        <f t="shared" si="5"/>
        <v>200</v>
      </c>
      <c r="G12" s="48">
        <f t="shared" si="5"/>
        <v>200</v>
      </c>
      <c r="H12" s="48">
        <f t="shared" si="5"/>
        <v>200</v>
      </c>
      <c r="I12" s="48"/>
    </row>
    <row r="13" spans="1:9" x14ac:dyDescent="0.25">
      <c r="A13" s="50" t="s">
        <v>56</v>
      </c>
      <c r="B13" s="49">
        <v>0.05</v>
      </c>
      <c r="C13" s="51">
        <v>70</v>
      </c>
      <c r="D13" s="48">
        <f>(C13+C13*B$13)</f>
        <v>73.5</v>
      </c>
      <c r="E13" s="48">
        <f>(D13+D13*B$13)</f>
        <v>77.174999999999997</v>
      </c>
      <c r="F13" s="48">
        <f>(E13+E13*$B13)</f>
        <v>81.033749999999998</v>
      </c>
      <c r="G13" s="48">
        <f t="shared" ref="G13:H13" si="6">(F13+F13*$B13)</f>
        <v>85.085437499999998</v>
      </c>
      <c r="H13" s="48">
        <f t="shared" si="6"/>
        <v>89.339709374999998</v>
      </c>
      <c r="I13" s="48"/>
    </row>
    <row r="14" spans="1:9" x14ac:dyDescent="0.25">
      <c r="A14" s="50" t="s">
        <v>55</v>
      </c>
      <c r="B14" s="49">
        <v>0.15</v>
      </c>
      <c r="C14" s="48">
        <f>C7*$B14</f>
        <v>157.5</v>
      </c>
      <c r="D14" s="48">
        <f t="shared" ref="D14:H14" si="7">D7*$B14</f>
        <v>181.125</v>
      </c>
      <c r="E14" s="48">
        <f t="shared" si="7"/>
        <v>213.72749999999999</v>
      </c>
      <c r="F14" s="48">
        <f t="shared" si="7"/>
        <v>256.47300000000001</v>
      </c>
      <c r="G14" s="48">
        <f t="shared" si="7"/>
        <v>243.64934999999997</v>
      </c>
      <c r="H14" s="48">
        <f t="shared" si="7"/>
        <v>275.32376549999998</v>
      </c>
      <c r="I14" s="48"/>
    </row>
    <row r="15" spans="1:9" x14ac:dyDescent="0.25">
      <c r="A15" s="50" t="s">
        <v>54</v>
      </c>
      <c r="B15" s="49"/>
      <c r="C15" s="48">
        <f>SUM(C10:C14)</f>
        <v>761.5</v>
      </c>
      <c r="D15" s="48">
        <f t="shared" ref="D15:H15" si="8">SUM(D10:D14)</f>
        <v>838.72500000000002</v>
      </c>
      <c r="E15" s="48">
        <f t="shared" si="8"/>
        <v>944.14049999999997</v>
      </c>
      <c r="F15" s="48">
        <f t="shared" si="8"/>
        <v>1081.3923500000001</v>
      </c>
      <c r="G15" s="48">
        <f t="shared" si="8"/>
        <v>1045.4261074999999</v>
      </c>
      <c r="H15" s="48">
        <f t="shared" si="8"/>
        <v>1148.524666475</v>
      </c>
      <c r="I15" s="48"/>
    </row>
    <row r="16" spans="1:9" x14ac:dyDescent="0.25">
      <c r="C16" s="47"/>
      <c r="D16" s="47"/>
      <c r="E16" s="47"/>
      <c r="F16" s="47"/>
      <c r="G16" s="47"/>
      <c r="H16" s="47"/>
      <c r="I16" s="47"/>
    </row>
    <row r="17" spans="1:9" x14ac:dyDescent="0.25">
      <c r="A17" s="46" t="s">
        <v>53</v>
      </c>
      <c r="B17" s="45"/>
      <c r="C17" s="45">
        <f>+C7-C15</f>
        <v>288.5</v>
      </c>
      <c r="D17" s="45">
        <f t="shared" ref="D17:H17" si="9">+D7-D15</f>
        <v>368.77499999999998</v>
      </c>
      <c r="E17" s="45">
        <f t="shared" si="9"/>
        <v>480.70949999999993</v>
      </c>
      <c r="F17" s="45">
        <f t="shared" si="9"/>
        <v>628.42765000000009</v>
      </c>
      <c r="G17" s="45">
        <f t="shared" si="9"/>
        <v>578.90289250000001</v>
      </c>
      <c r="H17" s="45">
        <f t="shared" si="9"/>
        <v>686.96710352500008</v>
      </c>
      <c r="I17" s="45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5" sqref="F25"/>
    </sheetView>
  </sheetViews>
  <sheetFormatPr defaultRowHeight="12.75" x14ac:dyDescent="0.2"/>
  <sheetData/>
  <phoneticPr fontId="7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topLeftCell="B1" zoomScale="120" workbookViewId="0">
      <selection activeCell="H11" sqref="H11"/>
    </sheetView>
  </sheetViews>
  <sheetFormatPr defaultRowHeight="12.75" x14ac:dyDescent="0.2"/>
  <cols>
    <col min="1" max="1" width="5" bestFit="1" customWidth="1"/>
    <col min="2" max="2" width="8.140625" bestFit="1" customWidth="1"/>
    <col min="3" max="3" width="5.28515625" bestFit="1" customWidth="1"/>
    <col min="4" max="4" width="8.140625" bestFit="1" customWidth="1"/>
    <col min="5" max="5" width="8.7109375" bestFit="1" customWidth="1"/>
    <col min="6" max="6" width="10.85546875" customWidth="1"/>
    <col min="7" max="7" width="21.140625" customWidth="1"/>
    <col min="8" max="8" width="10.5703125" bestFit="1" customWidth="1"/>
  </cols>
  <sheetData>
    <row r="1" spans="1:9" x14ac:dyDescent="0.2">
      <c r="A1" s="142" t="s">
        <v>0</v>
      </c>
      <c r="B1" s="142"/>
      <c r="C1" s="142"/>
      <c r="D1" s="142"/>
      <c r="E1" s="142"/>
      <c r="H1" s="42"/>
    </row>
    <row r="2" spans="1:9" ht="27" customHeight="1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41" t="s">
        <v>48</v>
      </c>
    </row>
    <row r="3" spans="1:9" x14ac:dyDescent="0.2">
      <c r="A3" s="4">
        <v>1</v>
      </c>
      <c r="B3" s="5" t="s">
        <v>6</v>
      </c>
      <c r="C3" s="6">
        <v>120</v>
      </c>
      <c r="D3" s="7">
        <v>10</v>
      </c>
      <c r="E3" s="1">
        <f>(C3*D3)</f>
        <v>1200</v>
      </c>
      <c r="G3" s="8" t="s">
        <v>7</v>
      </c>
      <c r="H3" s="1">
        <f>MAX(E3:E10)</f>
        <v>1470</v>
      </c>
    </row>
    <row r="4" spans="1:9" x14ac:dyDescent="0.2">
      <c r="A4" s="4">
        <v>2</v>
      </c>
      <c r="B4" s="5" t="s">
        <v>8</v>
      </c>
      <c r="C4" s="6">
        <v>80</v>
      </c>
      <c r="D4" s="7">
        <v>12</v>
      </c>
      <c r="E4" s="1">
        <f t="shared" ref="E4:E10" si="0">(C4*D4)</f>
        <v>960</v>
      </c>
      <c r="G4" s="8" t="s">
        <v>9</v>
      </c>
      <c r="H4" s="1">
        <f>MIN(D3:D10)</f>
        <v>8</v>
      </c>
    </row>
    <row r="5" spans="1:9" x14ac:dyDescent="0.2">
      <c r="A5" s="4">
        <v>3</v>
      </c>
      <c r="B5" s="5" t="s">
        <v>10</v>
      </c>
      <c r="C5" s="6">
        <v>98</v>
      </c>
      <c r="D5" s="7">
        <v>15</v>
      </c>
      <c r="E5" s="1">
        <f t="shared" si="0"/>
        <v>1470</v>
      </c>
      <c r="G5" s="8" t="s">
        <v>11</v>
      </c>
      <c r="H5" s="1">
        <f>AVERAGE(E3:E10)</f>
        <v>810</v>
      </c>
    </row>
    <row r="6" spans="1:9" x14ac:dyDescent="0.2">
      <c r="A6" s="4">
        <v>4</v>
      </c>
      <c r="B6" s="5" t="s">
        <v>6</v>
      </c>
      <c r="C6" s="6">
        <v>14</v>
      </c>
      <c r="D6" s="7">
        <v>10</v>
      </c>
      <c r="E6" s="1">
        <f t="shared" si="0"/>
        <v>140</v>
      </c>
      <c r="G6" s="8" t="s">
        <v>51</v>
      </c>
      <c r="H6" s="1">
        <f>LARGE(E3:E10,2)</f>
        <v>1200</v>
      </c>
    </row>
    <row r="7" spans="1:9" x14ac:dyDescent="0.2">
      <c r="A7" s="4">
        <v>5</v>
      </c>
      <c r="B7" s="5" t="s">
        <v>12</v>
      </c>
      <c r="C7" s="6">
        <v>102</v>
      </c>
      <c r="D7" s="7">
        <v>8</v>
      </c>
      <c r="E7" s="1">
        <f t="shared" si="0"/>
        <v>816</v>
      </c>
      <c r="G7" s="8" t="s">
        <v>50</v>
      </c>
      <c r="H7" s="1">
        <f>SMALL(D3:D10,2)</f>
        <v>8</v>
      </c>
    </row>
    <row r="8" spans="1:9" x14ac:dyDescent="0.2">
      <c r="A8" s="4">
        <v>6</v>
      </c>
      <c r="B8" s="5" t="s">
        <v>8</v>
      </c>
      <c r="C8" s="6">
        <v>70</v>
      </c>
      <c r="D8" s="7">
        <v>12</v>
      </c>
      <c r="E8" s="1">
        <f t="shared" si="0"/>
        <v>840</v>
      </c>
      <c r="G8" s="8" t="s">
        <v>49</v>
      </c>
      <c r="H8" s="1">
        <f>SUMIF(B3:B10,"a1",E3:E10)</f>
        <v>1690</v>
      </c>
      <c r="I8" s="43"/>
    </row>
    <row r="9" spans="1:9" x14ac:dyDescent="0.2">
      <c r="A9" s="4">
        <v>7</v>
      </c>
      <c r="B9" s="5" t="s">
        <v>6</v>
      </c>
      <c r="C9" s="6">
        <v>35</v>
      </c>
      <c r="D9" s="7">
        <v>10</v>
      </c>
      <c r="E9" s="1">
        <f t="shared" si="0"/>
        <v>350</v>
      </c>
      <c r="G9" s="8" t="s">
        <v>52</v>
      </c>
      <c r="H9" s="9">
        <f>COUNTIF(B3:B10,"A2")</f>
        <v>2</v>
      </c>
      <c r="I9" s="43"/>
    </row>
    <row r="10" spans="1:9" x14ac:dyDescent="0.2">
      <c r="A10" s="4">
        <v>8</v>
      </c>
      <c r="B10" s="5" t="s">
        <v>12</v>
      </c>
      <c r="C10" s="6">
        <v>88</v>
      </c>
      <c r="D10" s="7">
        <v>8</v>
      </c>
      <c r="E10" s="1">
        <f t="shared" si="0"/>
        <v>704</v>
      </c>
      <c r="G10" s="8" t="s">
        <v>13</v>
      </c>
      <c r="H10" s="1">
        <f>SUM(E3:E10)</f>
        <v>6480</v>
      </c>
    </row>
  </sheetData>
  <mergeCells count="1">
    <mergeCell ref="A1:E1"/>
  </mergeCells>
  <phoneticPr fontId="7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topLeftCell="A14" zoomScale="130" workbookViewId="0">
      <selection activeCell="C35" sqref="C35"/>
    </sheetView>
  </sheetViews>
  <sheetFormatPr defaultRowHeight="12.75" x14ac:dyDescent="0.2"/>
  <cols>
    <col min="2" max="2" width="12.140625" customWidth="1"/>
    <col min="3" max="3" width="11.28515625" bestFit="1" customWidth="1"/>
    <col min="4" max="4" width="12.140625" customWidth="1"/>
  </cols>
  <sheetData>
    <row r="1" spans="1:10" x14ac:dyDescent="0.2">
      <c r="A1" s="143" t="s">
        <v>47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 ht="13.5" thickBot="1" x14ac:dyDescent="0.25"/>
    <row r="3" spans="1:10" ht="13.5" thickBot="1" x14ac:dyDescent="0.25">
      <c r="A3" s="10" t="s">
        <v>14</v>
      </c>
      <c r="B3" s="11" t="s">
        <v>15</v>
      </c>
      <c r="C3" s="12" t="s">
        <v>16</v>
      </c>
    </row>
    <row r="4" spans="1:10" x14ac:dyDescent="0.2">
      <c r="A4" s="13" t="s">
        <v>17</v>
      </c>
      <c r="B4" s="14">
        <v>1000</v>
      </c>
      <c r="C4" s="15" t="s">
        <v>18</v>
      </c>
    </row>
    <row r="5" spans="1:10" x14ac:dyDescent="0.2">
      <c r="A5" s="13" t="s">
        <v>19</v>
      </c>
      <c r="B5" s="14">
        <v>1200</v>
      </c>
      <c r="C5" s="15" t="s">
        <v>20</v>
      </c>
    </row>
    <row r="6" spans="1:10" x14ac:dyDescent="0.2">
      <c r="A6" s="13" t="s">
        <v>21</v>
      </c>
      <c r="B6" s="14">
        <v>1500</v>
      </c>
      <c r="C6" s="15" t="s">
        <v>22</v>
      </c>
    </row>
    <row r="7" spans="1:10" x14ac:dyDescent="0.2">
      <c r="A7" s="13" t="s">
        <v>23</v>
      </c>
      <c r="B7" s="14">
        <v>2000</v>
      </c>
      <c r="C7" s="15" t="s">
        <v>22</v>
      </c>
    </row>
    <row r="8" spans="1:10" x14ac:dyDescent="0.2">
      <c r="A8" s="13" t="s">
        <v>24</v>
      </c>
      <c r="B8" s="14">
        <v>1600</v>
      </c>
      <c r="C8" s="15" t="s">
        <v>20</v>
      </c>
    </row>
    <row r="9" spans="1:10" x14ac:dyDescent="0.2">
      <c r="A9" s="13" t="s">
        <v>25</v>
      </c>
      <c r="B9" s="14">
        <v>1700</v>
      </c>
      <c r="C9" s="15" t="s">
        <v>20</v>
      </c>
    </row>
    <row r="10" spans="1:10" x14ac:dyDescent="0.2">
      <c r="A10" s="13" t="s">
        <v>26</v>
      </c>
      <c r="B10" s="14">
        <v>1100</v>
      </c>
      <c r="C10" s="15" t="s">
        <v>18</v>
      </c>
    </row>
    <row r="11" spans="1:10" x14ac:dyDescent="0.2">
      <c r="A11" s="13" t="s">
        <v>27</v>
      </c>
      <c r="B11" s="14">
        <v>900</v>
      </c>
      <c r="C11" s="15" t="s">
        <v>20</v>
      </c>
    </row>
    <row r="12" spans="1:10" ht="13.5" thickBot="1" x14ac:dyDescent="0.25">
      <c r="A12" s="16" t="s">
        <v>28</v>
      </c>
      <c r="B12" s="17">
        <v>1900</v>
      </c>
      <c r="C12" s="18" t="s">
        <v>22</v>
      </c>
    </row>
    <row r="13" spans="1:10" ht="13.5" thickBot="1" x14ac:dyDescent="0.25">
      <c r="C13" s="19"/>
    </row>
    <row r="14" spans="1:10" ht="13.5" thickBot="1" x14ac:dyDescent="0.25">
      <c r="A14" s="10" t="s">
        <v>29</v>
      </c>
      <c r="B14" s="11" t="s">
        <v>30</v>
      </c>
      <c r="C14" s="12" t="s">
        <v>31</v>
      </c>
    </row>
    <row r="15" spans="1:10" x14ac:dyDescent="0.2">
      <c r="A15" s="20" t="s">
        <v>20</v>
      </c>
      <c r="B15" s="21">
        <f>COUNTIF(C4:C12,"ADM")</f>
        <v>4</v>
      </c>
      <c r="C15" s="22">
        <f>SUMIF(C$4:C$12,A15,B$4:B$12)</f>
        <v>5400</v>
      </c>
    </row>
    <row r="16" spans="1:10" x14ac:dyDescent="0.2">
      <c r="A16" s="20" t="s">
        <v>22</v>
      </c>
      <c r="B16" s="21">
        <f>COUNTIF(C5:C13,"CONT")</f>
        <v>3</v>
      </c>
      <c r="C16" s="22">
        <f t="shared" ref="C16:C17" si="0">SUMIF(C$4:C$12,A16,B$4:B$12)</f>
        <v>5400</v>
      </c>
    </row>
    <row r="17" spans="1:4" ht="13.5" thickBot="1" x14ac:dyDescent="0.25">
      <c r="A17" s="23" t="s">
        <v>18</v>
      </c>
      <c r="B17" s="24">
        <f>COUNTIF(C4:C12,A17)</f>
        <v>2</v>
      </c>
      <c r="C17" s="22">
        <f t="shared" si="0"/>
        <v>2100</v>
      </c>
    </row>
    <row r="20" spans="1:4" ht="13.5" thickBot="1" x14ac:dyDescent="0.25"/>
    <row r="21" spans="1:4" ht="26.25" thickBot="1" x14ac:dyDescent="0.25">
      <c r="A21" s="25" t="s">
        <v>32</v>
      </c>
      <c r="B21" s="26" t="s">
        <v>33</v>
      </c>
      <c r="C21" s="27" t="s">
        <v>34</v>
      </c>
      <c r="D21" s="42">
        <f ca="1">TODAY()</f>
        <v>44610</v>
      </c>
    </row>
    <row r="22" spans="1:4" x14ac:dyDescent="0.2">
      <c r="A22" s="28" t="s">
        <v>35</v>
      </c>
      <c r="B22" s="29">
        <v>44593</v>
      </c>
      <c r="C22" s="30">
        <v>120</v>
      </c>
      <c r="D22" s="31">
        <f ca="1">D$21-B22</f>
        <v>17</v>
      </c>
    </row>
    <row r="23" spans="1:4" x14ac:dyDescent="0.2">
      <c r="A23" s="28" t="s">
        <v>36</v>
      </c>
      <c r="B23" s="29">
        <v>44658</v>
      </c>
      <c r="C23" s="30">
        <v>240</v>
      </c>
      <c r="D23" s="31">
        <f t="shared" ref="D23:D30" ca="1" si="1">D$21-B23</f>
        <v>-48</v>
      </c>
    </row>
    <row r="24" spans="1:4" x14ac:dyDescent="0.2">
      <c r="A24" s="28" t="s">
        <v>37</v>
      </c>
      <c r="B24" s="29">
        <v>44711</v>
      </c>
      <c r="C24" s="30">
        <v>100</v>
      </c>
      <c r="D24" s="31">
        <f t="shared" ca="1" si="1"/>
        <v>-101</v>
      </c>
    </row>
    <row r="25" spans="1:4" x14ac:dyDescent="0.2">
      <c r="A25" s="28" t="s">
        <v>38</v>
      </c>
      <c r="B25" s="29">
        <v>44608</v>
      </c>
      <c r="C25" s="30">
        <v>150</v>
      </c>
      <c r="D25" s="31">
        <f t="shared" ca="1" si="1"/>
        <v>2</v>
      </c>
    </row>
    <row r="26" spans="1:4" x14ac:dyDescent="0.2">
      <c r="A26" s="28" t="s">
        <v>39</v>
      </c>
      <c r="B26" s="29">
        <v>44673</v>
      </c>
      <c r="C26" s="30">
        <v>180</v>
      </c>
      <c r="D26" s="31">
        <f t="shared" ca="1" si="1"/>
        <v>-63</v>
      </c>
    </row>
    <row r="27" spans="1:4" x14ac:dyDescent="0.2">
      <c r="A27" s="28" t="s">
        <v>40</v>
      </c>
      <c r="B27" s="29">
        <v>44582</v>
      </c>
      <c r="C27" s="30">
        <v>420</v>
      </c>
      <c r="D27" s="31">
        <f t="shared" ca="1" si="1"/>
        <v>28</v>
      </c>
    </row>
    <row r="28" spans="1:4" x14ac:dyDescent="0.2">
      <c r="A28" s="28" t="s">
        <v>41</v>
      </c>
      <c r="B28" s="29">
        <v>44844</v>
      </c>
      <c r="C28" s="30">
        <v>80</v>
      </c>
      <c r="D28" s="31">
        <f t="shared" ca="1" si="1"/>
        <v>-234</v>
      </c>
    </row>
    <row r="29" spans="1:4" x14ac:dyDescent="0.2">
      <c r="A29" s="28" t="s">
        <v>42</v>
      </c>
      <c r="B29" s="29">
        <v>44679</v>
      </c>
      <c r="C29" s="30">
        <v>95</v>
      </c>
      <c r="D29" s="31">
        <f t="shared" ca="1" si="1"/>
        <v>-69</v>
      </c>
    </row>
    <row r="30" spans="1:4" x14ac:dyDescent="0.2">
      <c r="A30" s="28" t="s">
        <v>43</v>
      </c>
      <c r="B30" s="29">
        <v>44833</v>
      </c>
      <c r="C30" s="30">
        <v>115</v>
      </c>
      <c r="D30" s="31">
        <f t="shared" ca="1" si="1"/>
        <v>-223</v>
      </c>
    </row>
    <row r="31" spans="1:4" ht="13.5" thickBot="1" x14ac:dyDescent="0.25">
      <c r="A31" s="32" t="s">
        <v>44</v>
      </c>
      <c r="B31" s="33">
        <v>44569</v>
      </c>
      <c r="C31" s="34">
        <v>140</v>
      </c>
      <c r="D31" s="31">
        <f ca="1">D$21-B31</f>
        <v>41</v>
      </c>
    </row>
    <row r="32" spans="1:4" ht="13.5" thickBot="1" x14ac:dyDescent="0.25"/>
    <row r="33" spans="1:3" x14ac:dyDescent="0.2">
      <c r="A33" s="35" t="s">
        <v>45</v>
      </c>
      <c r="B33" s="36"/>
      <c r="C33" s="37">
        <f ca="1">COUNTIF(D22:D31,"&gt;0")</f>
        <v>4</v>
      </c>
    </row>
    <row r="34" spans="1:3" ht="13.5" thickBot="1" x14ac:dyDescent="0.25">
      <c r="A34" s="38" t="s">
        <v>46</v>
      </c>
      <c r="B34" s="39"/>
      <c r="C34" s="40">
        <f ca="1">SUMIF(D22:D31,"&gt;0",C22:C31)</f>
        <v>830</v>
      </c>
    </row>
  </sheetData>
  <mergeCells count="1">
    <mergeCell ref="A1:J1"/>
  </mergeCells>
  <phoneticPr fontId="7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tabSelected="1" zoomScale="130" workbookViewId="0">
      <selection activeCell="I10" sqref="I10"/>
    </sheetView>
  </sheetViews>
  <sheetFormatPr defaultRowHeight="12.75" x14ac:dyDescent="0.2"/>
  <cols>
    <col min="1" max="1" width="10.28515625" bestFit="1" customWidth="1"/>
    <col min="2" max="2" width="9.85546875" customWidth="1"/>
    <col min="3" max="3" width="6.85546875" customWidth="1"/>
    <col min="4" max="4" width="8.5703125" bestFit="1" customWidth="1"/>
    <col min="5" max="5" width="6.85546875" customWidth="1"/>
    <col min="6" max="6" width="11.7109375" bestFit="1" customWidth="1"/>
    <col min="7" max="7" width="12" customWidth="1"/>
    <col min="8" max="8" width="6.42578125" bestFit="1" customWidth="1"/>
    <col min="9" max="9" width="23.42578125" bestFit="1" customWidth="1"/>
  </cols>
  <sheetData>
    <row r="1" spans="1:9" ht="15.75" x14ac:dyDescent="0.25">
      <c r="A1" s="146" t="s">
        <v>97</v>
      </c>
      <c r="B1" s="146"/>
      <c r="C1" s="146"/>
      <c r="D1" s="146"/>
      <c r="E1" s="146"/>
      <c r="F1" s="146"/>
      <c r="G1" s="146"/>
      <c r="H1" s="146"/>
      <c r="I1" s="146"/>
    </row>
    <row r="2" spans="1:9" x14ac:dyDescent="0.2">
      <c r="A2" s="144" t="s">
        <v>96</v>
      </c>
      <c r="B2" s="147" t="s">
        <v>95</v>
      </c>
      <c r="C2" s="147"/>
      <c r="D2" s="147"/>
      <c r="E2" s="147"/>
      <c r="F2" s="147"/>
      <c r="G2" s="145" t="s">
        <v>94</v>
      </c>
      <c r="H2" s="144" t="s">
        <v>93</v>
      </c>
      <c r="I2" s="145" t="s">
        <v>92</v>
      </c>
    </row>
    <row r="3" spans="1:9" x14ac:dyDescent="0.2">
      <c r="A3" s="144"/>
      <c r="B3" s="67" t="s">
        <v>91</v>
      </c>
      <c r="C3" s="67" t="s">
        <v>90</v>
      </c>
      <c r="D3" s="67" t="s">
        <v>83</v>
      </c>
      <c r="E3" s="67" t="s">
        <v>89</v>
      </c>
      <c r="F3" s="67" t="s">
        <v>82</v>
      </c>
      <c r="G3" s="145"/>
      <c r="H3" s="144"/>
      <c r="I3" s="145"/>
    </row>
    <row r="4" spans="1:9" x14ac:dyDescent="0.2">
      <c r="A4" s="59" t="s">
        <v>88</v>
      </c>
      <c r="B4">
        <v>1</v>
      </c>
      <c r="C4">
        <v>5</v>
      </c>
      <c r="D4">
        <f>AVERAGE(B4:C4)</f>
        <v>3</v>
      </c>
      <c r="E4">
        <v>7</v>
      </c>
      <c r="F4">
        <f>MAX(D4:E4)</f>
        <v>7</v>
      </c>
      <c r="G4" t="str">
        <f>IF(F4&gt;=B$11,"APROVADO","Depressão")</f>
        <v>APROVADO</v>
      </c>
      <c r="H4" s="66">
        <v>0.2</v>
      </c>
      <c r="I4" t="str">
        <f>IF(F4&gt;=B$11,IF(H4&lt;=B$13,"APROVADO","Reprovado por falta"),IF(H4&lt;=B$13,"Reprovado por nota","reprovado por nota e falta"))</f>
        <v>APROVADO</v>
      </c>
    </row>
    <row r="5" spans="1:9" x14ac:dyDescent="0.2">
      <c r="A5" s="59" t="s">
        <v>87</v>
      </c>
      <c r="B5">
        <v>2</v>
      </c>
      <c r="C5">
        <v>4</v>
      </c>
      <c r="D5">
        <f t="shared" ref="D5:D8" si="0">AVERAGE(B5:C5)</f>
        <v>3</v>
      </c>
      <c r="E5">
        <v>4</v>
      </c>
      <c r="F5">
        <f t="shared" ref="F5:F7" si="1">MAX(D5:E5)</f>
        <v>4</v>
      </c>
      <c r="G5" t="str">
        <f t="shared" ref="G5:G9" si="2">IF(F5&gt;=B$11,"APROVADO","Depressão")</f>
        <v>Depressão</v>
      </c>
      <c r="H5" s="66">
        <v>0.28000000000000003</v>
      </c>
      <c r="I5" t="str">
        <f t="shared" ref="I5:I8" si="3">IF(F5&gt;=B$11,IF(H5&lt;=B$13,"APROVADO","Reprovado por falta"),IF(H5&lt;=B$13,"Reprovado por nota","reprovado por nota e falta"))</f>
        <v>reprovado por nota e falta</v>
      </c>
    </row>
    <row r="6" spans="1:9" x14ac:dyDescent="0.2">
      <c r="A6" s="59" t="s">
        <v>86</v>
      </c>
      <c r="B6">
        <v>3</v>
      </c>
      <c r="C6">
        <v>5</v>
      </c>
      <c r="D6">
        <f t="shared" si="0"/>
        <v>4</v>
      </c>
      <c r="E6">
        <v>3</v>
      </c>
      <c r="F6">
        <f t="shared" si="1"/>
        <v>4</v>
      </c>
      <c r="G6" t="str">
        <f t="shared" si="2"/>
        <v>Depressão</v>
      </c>
      <c r="H6" s="66">
        <v>0.1</v>
      </c>
      <c r="I6" t="str">
        <f t="shared" si="3"/>
        <v>Reprovado por nota</v>
      </c>
    </row>
    <row r="7" spans="1:9" x14ac:dyDescent="0.2">
      <c r="A7" s="59" t="s">
        <v>85</v>
      </c>
      <c r="B7">
        <v>4</v>
      </c>
      <c r="C7">
        <v>4</v>
      </c>
      <c r="D7">
        <f t="shared" si="0"/>
        <v>4</v>
      </c>
      <c r="E7">
        <v>6</v>
      </c>
      <c r="F7">
        <f t="shared" si="1"/>
        <v>6</v>
      </c>
      <c r="G7" t="str">
        <f t="shared" si="2"/>
        <v>APROVADO</v>
      </c>
      <c r="H7" s="66">
        <v>0.3</v>
      </c>
      <c r="I7" t="str">
        <f t="shared" si="3"/>
        <v>Reprovado por falta</v>
      </c>
    </row>
    <row r="8" spans="1:9" x14ac:dyDescent="0.2">
      <c r="A8" s="59" t="s">
        <v>84</v>
      </c>
      <c r="B8">
        <v>5</v>
      </c>
      <c r="C8">
        <v>5</v>
      </c>
      <c r="D8">
        <f t="shared" si="0"/>
        <v>5</v>
      </c>
      <c r="G8" t="str">
        <f t="shared" si="2"/>
        <v>Depressão</v>
      </c>
      <c r="H8" s="66">
        <v>0.25</v>
      </c>
      <c r="I8" t="str">
        <f t="shared" si="3"/>
        <v>Reprovado por nota</v>
      </c>
    </row>
    <row r="10" spans="1:9" ht="13.5" thickBot="1" x14ac:dyDescent="0.25"/>
    <row r="11" spans="1:9" x14ac:dyDescent="0.2">
      <c r="A11" s="65" t="s">
        <v>83</v>
      </c>
      <c r="B11" s="64">
        <v>6</v>
      </c>
    </row>
    <row r="12" spans="1:9" ht="53.25" customHeight="1" x14ac:dyDescent="0.2">
      <c r="A12" s="63" t="s">
        <v>82</v>
      </c>
      <c r="B12" s="62" t="s">
        <v>81</v>
      </c>
    </row>
    <row r="13" spans="1:9" ht="13.5" thickBot="1" x14ac:dyDescent="0.25">
      <c r="A13" s="61" t="s">
        <v>80</v>
      </c>
      <c r="B13" s="60">
        <v>0.25</v>
      </c>
    </row>
    <row r="15" spans="1:9" x14ac:dyDescent="0.2">
      <c r="B15" s="59" t="s">
        <v>79</v>
      </c>
    </row>
    <row r="16" spans="1:9" x14ac:dyDescent="0.2">
      <c r="B16" s="59" t="s">
        <v>78</v>
      </c>
    </row>
    <row r="17" spans="2:2" x14ac:dyDescent="0.2">
      <c r="B17" s="59" t="s">
        <v>77</v>
      </c>
    </row>
    <row r="18" spans="2:2" x14ac:dyDescent="0.2">
      <c r="B18" s="59" t="s">
        <v>76</v>
      </c>
    </row>
  </sheetData>
  <mergeCells count="6">
    <mergeCell ref="H2:H3"/>
    <mergeCell ref="I2:I3"/>
    <mergeCell ref="G2:G3"/>
    <mergeCell ref="A1:I1"/>
    <mergeCell ref="A2:A3"/>
    <mergeCell ref="B2:F2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C3" sqref="C3"/>
    </sheetView>
  </sheetViews>
  <sheetFormatPr defaultRowHeight="12.75" x14ac:dyDescent="0.2"/>
  <cols>
    <col min="1" max="1" width="13.140625" bestFit="1" customWidth="1"/>
    <col min="2" max="2" width="12.140625" bestFit="1" customWidth="1"/>
    <col min="3" max="3" width="14.28515625" bestFit="1" customWidth="1"/>
    <col min="4" max="4" width="15.140625" bestFit="1" customWidth="1"/>
    <col min="5" max="5" width="8.28515625" customWidth="1"/>
    <col min="6" max="6" width="12.5703125" bestFit="1" customWidth="1"/>
    <col min="7" max="8" width="12.140625" bestFit="1" customWidth="1"/>
    <col min="9" max="9" width="9.28515625" bestFit="1" customWidth="1"/>
    <col min="10" max="10" width="10.5703125" bestFit="1" customWidth="1"/>
  </cols>
  <sheetData>
    <row r="1" spans="1:10" ht="15.75" x14ac:dyDescent="0.25">
      <c r="A1" s="148" t="s">
        <v>112</v>
      </c>
      <c r="B1" s="149"/>
      <c r="C1" s="149"/>
      <c r="D1" s="150"/>
      <c r="F1" s="142" t="s">
        <v>111</v>
      </c>
      <c r="G1" s="142"/>
      <c r="H1" s="142"/>
      <c r="I1" s="142"/>
      <c r="J1" s="142"/>
    </row>
    <row r="2" spans="1:10" x14ac:dyDescent="0.2">
      <c r="A2" s="73" t="s">
        <v>14</v>
      </c>
      <c r="B2" s="73" t="s">
        <v>15</v>
      </c>
      <c r="C2" s="73" t="s">
        <v>110</v>
      </c>
      <c r="D2" s="73" t="s">
        <v>109</v>
      </c>
      <c r="F2" s="151" t="s">
        <v>15</v>
      </c>
      <c r="G2" s="152"/>
      <c r="H2" s="153"/>
      <c r="I2" s="2" t="s">
        <v>108</v>
      </c>
      <c r="J2" s="2" t="s">
        <v>107</v>
      </c>
    </row>
    <row r="3" spans="1:10" x14ac:dyDescent="0.2">
      <c r="A3" s="70" t="s">
        <v>106</v>
      </c>
      <c r="B3" s="69">
        <v>800</v>
      </c>
      <c r="C3" s="69"/>
      <c r="D3" s="68">
        <f t="shared" ref="D3:D8" si="0">B3-C3</f>
        <v>800</v>
      </c>
      <c r="F3" s="6" t="s">
        <v>105</v>
      </c>
      <c r="G3" s="71">
        <v>1372.81</v>
      </c>
      <c r="H3" s="71"/>
      <c r="I3" s="72">
        <v>0</v>
      </c>
      <c r="J3" s="72"/>
    </row>
    <row r="4" spans="1:10" x14ac:dyDescent="0.2">
      <c r="A4" s="70" t="s">
        <v>104</v>
      </c>
      <c r="B4" s="69">
        <v>1000</v>
      </c>
      <c r="C4" s="69"/>
      <c r="D4" s="68">
        <f t="shared" si="0"/>
        <v>1000</v>
      </c>
      <c r="F4" s="6" t="s">
        <v>103</v>
      </c>
      <c r="G4" s="71">
        <v>1372.82</v>
      </c>
      <c r="H4" s="71">
        <v>2743.25</v>
      </c>
      <c r="I4" s="72">
        <v>0.15</v>
      </c>
      <c r="J4" s="71">
        <v>205.92</v>
      </c>
    </row>
    <row r="5" spans="1:10" x14ac:dyDescent="0.2">
      <c r="A5" s="70" t="s">
        <v>102</v>
      </c>
      <c r="B5" s="69">
        <v>1400</v>
      </c>
      <c r="C5" s="69"/>
      <c r="D5" s="68">
        <f t="shared" si="0"/>
        <v>1400</v>
      </c>
      <c r="F5" s="6" t="s">
        <v>101</v>
      </c>
      <c r="G5" s="71">
        <v>2743.25</v>
      </c>
      <c r="H5" s="71"/>
      <c r="I5" s="72">
        <v>0.27500000000000002</v>
      </c>
      <c r="J5" s="71">
        <v>548.82000000000005</v>
      </c>
    </row>
    <row r="6" spans="1:10" x14ac:dyDescent="0.2">
      <c r="A6" s="70" t="s">
        <v>100</v>
      </c>
      <c r="B6" s="69">
        <v>1800</v>
      </c>
      <c r="C6" s="69"/>
      <c r="D6" s="68">
        <f t="shared" si="0"/>
        <v>1800</v>
      </c>
    </row>
    <row r="7" spans="1:10" x14ac:dyDescent="0.2">
      <c r="A7" s="70" t="s">
        <v>99</v>
      </c>
      <c r="B7" s="69">
        <v>2500</v>
      </c>
      <c r="C7" s="69"/>
      <c r="D7" s="68">
        <f t="shared" si="0"/>
        <v>2500</v>
      </c>
    </row>
    <row r="8" spans="1:10" x14ac:dyDescent="0.2">
      <c r="A8" s="70" t="s">
        <v>98</v>
      </c>
      <c r="B8" s="69">
        <v>3000</v>
      </c>
      <c r="C8" s="69"/>
      <c r="D8" s="68">
        <f t="shared" si="0"/>
        <v>3000</v>
      </c>
    </row>
  </sheetData>
  <mergeCells count="3">
    <mergeCell ref="F1:J1"/>
    <mergeCell ref="A1:D1"/>
    <mergeCell ref="F2:H2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zoomScaleNormal="100" workbookViewId="0">
      <selection activeCell="L25" sqref="L25"/>
    </sheetView>
  </sheetViews>
  <sheetFormatPr defaultRowHeight="12.75" x14ac:dyDescent="0.2"/>
  <cols>
    <col min="1" max="1" width="11.42578125" customWidth="1"/>
    <col min="2" max="2" width="8.7109375" customWidth="1"/>
    <col min="3" max="3" width="6.140625" customWidth="1"/>
    <col min="4" max="4" width="10.28515625" customWidth="1"/>
    <col min="8" max="8" width="7.5703125" customWidth="1"/>
  </cols>
  <sheetData>
    <row r="1" spans="1:12" ht="16.5" thickBot="1" x14ac:dyDescent="0.3">
      <c r="A1" s="156" t="s">
        <v>136</v>
      </c>
      <c r="B1" s="156"/>
      <c r="C1" s="156"/>
      <c r="D1" s="156"/>
      <c r="E1" s="156"/>
      <c r="F1" s="156"/>
      <c r="G1" s="156"/>
      <c r="H1" s="156"/>
      <c r="I1" s="156"/>
    </row>
    <row r="2" spans="1:12" ht="48" x14ac:dyDescent="0.2">
      <c r="A2" s="93" t="s">
        <v>135</v>
      </c>
      <c r="B2" s="106" t="s">
        <v>134</v>
      </c>
      <c r="C2" s="108" t="s">
        <v>3</v>
      </c>
      <c r="D2" s="106" t="s">
        <v>133</v>
      </c>
      <c r="E2" s="106" t="s">
        <v>132</v>
      </c>
      <c r="F2" s="106" t="s">
        <v>131</v>
      </c>
      <c r="G2" s="106" t="s">
        <v>130</v>
      </c>
      <c r="H2" s="106" t="s">
        <v>129</v>
      </c>
      <c r="I2" s="107" t="s">
        <v>128</v>
      </c>
      <c r="J2" s="106" t="s">
        <v>127</v>
      </c>
    </row>
    <row r="3" spans="1:12" x14ac:dyDescent="0.2">
      <c r="A3" s="75">
        <v>41334</v>
      </c>
      <c r="B3" s="90" t="s">
        <v>126</v>
      </c>
      <c r="C3" s="70">
        <v>380</v>
      </c>
      <c r="D3" s="90" t="s">
        <v>120</v>
      </c>
      <c r="E3" s="103"/>
      <c r="F3" s="105">
        <v>12</v>
      </c>
      <c r="G3" s="101"/>
      <c r="H3" s="100"/>
      <c r="I3" s="99"/>
      <c r="L3" s="104"/>
    </row>
    <row r="4" spans="1:12" x14ac:dyDescent="0.2">
      <c r="A4" s="75">
        <v>41335</v>
      </c>
      <c r="B4" s="90" t="s">
        <v>124</v>
      </c>
      <c r="C4" s="70">
        <v>420</v>
      </c>
      <c r="D4" s="90" t="s">
        <v>121</v>
      </c>
      <c r="E4" s="103"/>
      <c r="F4" s="102">
        <v>16</v>
      </c>
      <c r="G4" s="101"/>
      <c r="H4" s="100"/>
      <c r="I4" s="99"/>
    </row>
    <row r="5" spans="1:12" x14ac:dyDescent="0.2">
      <c r="A5" s="75">
        <v>41335</v>
      </c>
      <c r="B5" s="90" t="s">
        <v>125</v>
      </c>
      <c r="C5" s="70">
        <v>360</v>
      </c>
      <c r="D5" s="90" t="s">
        <v>119</v>
      </c>
      <c r="E5" s="103"/>
      <c r="F5" s="102">
        <v>25</v>
      </c>
      <c r="G5" s="101"/>
      <c r="H5" s="100"/>
      <c r="I5" s="99"/>
    </row>
    <row r="6" spans="1:12" x14ac:dyDescent="0.2">
      <c r="A6" s="75">
        <v>41336</v>
      </c>
      <c r="B6" s="90" t="s">
        <v>124</v>
      </c>
      <c r="C6" s="70">
        <v>300</v>
      </c>
      <c r="D6" s="90" t="s">
        <v>121</v>
      </c>
      <c r="E6" s="103"/>
      <c r="F6" s="102">
        <v>16</v>
      </c>
      <c r="G6" s="101"/>
      <c r="H6" s="100"/>
      <c r="I6" s="99"/>
    </row>
    <row r="7" spans="1:12" x14ac:dyDescent="0.2">
      <c r="A7" s="75">
        <v>41336</v>
      </c>
      <c r="B7" s="90" t="s">
        <v>126</v>
      </c>
      <c r="C7" s="70">
        <v>450</v>
      </c>
      <c r="D7" s="90" t="s">
        <v>120</v>
      </c>
      <c r="E7" s="103"/>
      <c r="F7" s="102">
        <v>12</v>
      </c>
      <c r="G7" s="101"/>
      <c r="H7" s="100"/>
      <c r="I7" s="99"/>
    </row>
    <row r="8" spans="1:12" x14ac:dyDescent="0.2">
      <c r="A8" s="75">
        <v>41337</v>
      </c>
      <c r="B8" s="90" t="s">
        <v>126</v>
      </c>
      <c r="C8" s="70">
        <v>750</v>
      </c>
      <c r="D8" s="90" t="s">
        <v>120</v>
      </c>
      <c r="E8" s="103"/>
      <c r="F8" s="102">
        <v>12</v>
      </c>
      <c r="G8" s="101"/>
      <c r="H8" s="100"/>
      <c r="I8" s="99"/>
    </row>
    <row r="9" spans="1:12" x14ac:dyDescent="0.2">
      <c r="A9" s="75">
        <v>41338</v>
      </c>
      <c r="B9" s="90" t="s">
        <v>125</v>
      </c>
      <c r="C9" s="70">
        <v>330</v>
      </c>
      <c r="D9" s="90" t="s">
        <v>121</v>
      </c>
      <c r="E9" s="103"/>
      <c r="F9" s="102">
        <v>25</v>
      </c>
      <c r="G9" s="101"/>
      <c r="H9" s="100"/>
      <c r="I9" s="99"/>
    </row>
    <row r="10" spans="1:12" x14ac:dyDescent="0.2">
      <c r="A10" s="75">
        <v>41338</v>
      </c>
      <c r="B10" s="90" t="s">
        <v>124</v>
      </c>
      <c r="C10" s="70">
        <v>420</v>
      </c>
      <c r="D10" s="90" t="s">
        <v>119</v>
      </c>
      <c r="E10" s="103"/>
      <c r="F10" s="102">
        <v>12</v>
      </c>
      <c r="G10" s="101"/>
      <c r="H10" s="100"/>
      <c r="I10" s="99"/>
    </row>
    <row r="11" spans="1:12" ht="13.5" thickBot="1" x14ac:dyDescent="0.25">
      <c r="A11" s="98"/>
      <c r="B11" s="77"/>
      <c r="C11" s="77"/>
      <c r="D11" s="77"/>
      <c r="E11" s="77"/>
      <c r="F11" s="77"/>
      <c r="G11" s="97"/>
      <c r="H11" s="96"/>
      <c r="I11" s="76"/>
    </row>
    <row r="12" spans="1:12" ht="13.5" thickBot="1" x14ac:dyDescent="0.25"/>
    <row r="13" spans="1:12" ht="36" x14ac:dyDescent="0.2">
      <c r="A13" s="154" t="s">
        <v>123</v>
      </c>
      <c r="B13" s="155"/>
      <c r="D13" s="93" t="s">
        <v>122</v>
      </c>
      <c r="E13" s="95" t="s">
        <v>121</v>
      </c>
      <c r="F13" s="95" t="s">
        <v>120</v>
      </c>
      <c r="G13" s="94" t="s">
        <v>119</v>
      </c>
      <c r="I13" s="93" t="s">
        <v>118</v>
      </c>
      <c r="J13" s="92" t="s">
        <v>117</v>
      </c>
    </row>
    <row r="14" spans="1:12" x14ac:dyDescent="0.2">
      <c r="A14" s="75">
        <v>41334</v>
      </c>
      <c r="B14" s="79">
        <v>1.67</v>
      </c>
      <c r="D14" s="91" t="s">
        <v>14</v>
      </c>
      <c r="E14" s="90" t="s">
        <v>116</v>
      </c>
      <c r="F14" s="90" t="s">
        <v>27</v>
      </c>
      <c r="G14" s="89" t="s">
        <v>26</v>
      </c>
      <c r="I14" s="85">
        <v>10</v>
      </c>
      <c r="J14" s="84">
        <v>0.06</v>
      </c>
    </row>
    <row r="15" spans="1:12" x14ac:dyDescent="0.2">
      <c r="A15" s="75">
        <v>41335</v>
      </c>
      <c r="B15" s="79">
        <v>1.69</v>
      </c>
      <c r="D15" s="88" t="s">
        <v>115</v>
      </c>
      <c r="E15" s="87">
        <v>0.04</v>
      </c>
      <c r="F15" s="87">
        <v>7.0000000000000007E-2</v>
      </c>
      <c r="G15" s="86">
        <v>0.05</v>
      </c>
      <c r="I15" s="85">
        <v>15</v>
      </c>
      <c r="J15" s="84">
        <v>0.08</v>
      </c>
    </row>
    <row r="16" spans="1:12" ht="13.5" thickBot="1" x14ac:dyDescent="0.25">
      <c r="A16" s="75">
        <v>41336</v>
      </c>
      <c r="B16" s="79">
        <v>1.68</v>
      </c>
      <c r="D16" s="83" t="s">
        <v>114</v>
      </c>
      <c r="E16" s="70"/>
      <c r="F16" s="70"/>
      <c r="G16" s="82"/>
      <c r="I16" s="81">
        <v>20</v>
      </c>
      <c r="J16" s="80">
        <v>0.1</v>
      </c>
    </row>
    <row r="17" spans="1:7" ht="13.5" customHeight="1" thickBot="1" x14ac:dyDescent="0.25">
      <c r="A17" s="75">
        <v>41337</v>
      </c>
      <c r="B17" s="79">
        <v>1.7</v>
      </c>
      <c r="D17" s="78" t="s">
        <v>113</v>
      </c>
      <c r="E17" s="77"/>
      <c r="F17" s="77"/>
      <c r="G17" s="76"/>
    </row>
    <row r="18" spans="1:7" ht="13.5" thickBot="1" x14ac:dyDescent="0.25">
      <c r="A18" s="75">
        <v>41338</v>
      </c>
      <c r="B18" s="74">
        <v>1.68</v>
      </c>
    </row>
    <row r="21" spans="1:7" x14ac:dyDescent="0.2">
      <c r="A21" s="19"/>
      <c r="B21" s="59"/>
    </row>
  </sheetData>
  <mergeCells count="2">
    <mergeCell ref="A13:B13"/>
    <mergeCell ref="A1:I1"/>
  </mergeCells>
  <pageMargins left="0.78740157499999996" right="0.78740157499999996" top="0.984251969" bottom="0.984251969" header="0.49212598499999999" footer="0.49212598499999999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workbookViewId="0">
      <selection activeCell="H25" sqref="H25"/>
    </sheetView>
  </sheetViews>
  <sheetFormatPr defaultRowHeight="12.75" x14ac:dyDescent="0.2"/>
  <cols>
    <col min="2" max="2" width="12.5703125" customWidth="1"/>
    <col min="3" max="3" width="4.28515625" style="19" customWidth="1"/>
    <col min="4" max="4" width="12.140625" customWidth="1"/>
    <col min="5" max="5" width="10.140625" style="19" customWidth="1"/>
    <col min="6" max="6" width="10.7109375" bestFit="1" customWidth="1"/>
    <col min="7" max="7" width="5.28515625" customWidth="1"/>
    <col min="8" max="8" width="5.7109375" customWidth="1"/>
    <col min="9" max="9" width="3.28515625" bestFit="1" customWidth="1"/>
    <col min="11" max="11" width="9.28515625" bestFit="1" customWidth="1"/>
  </cols>
  <sheetData>
    <row r="1" spans="1:11" ht="16.5" thickBot="1" x14ac:dyDescent="0.3">
      <c r="A1" s="156" t="s">
        <v>166</v>
      </c>
      <c r="B1" s="156"/>
      <c r="C1" s="156"/>
      <c r="D1" s="156"/>
      <c r="E1" s="156"/>
      <c r="F1" s="156"/>
      <c r="G1" s="156"/>
    </row>
    <row r="2" spans="1:11" s="126" customFormat="1" ht="63.75" x14ac:dyDescent="0.2">
      <c r="A2" s="131" t="s">
        <v>165</v>
      </c>
      <c r="B2" s="130" t="s">
        <v>164</v>
      </c>
      <c r="C2" s="129" t="s">
        <v>163</v>
      </c>
      <c r="D2" s="128" t="s">
        <v>162</v>
      </c>
      <c r="E2" s="128" t="s">
        <v>161</v>
      </c>
      <c r="F2" s="128" t="s">
        <v>160</v>
      </c>
      <c r="G2" s="127" t="s">
        <v>159</v>
      </c>
    </row>
    <row r="3" spans="1:11" x14ac:dyDescent="0.2">
      <c r="A3" s="83" t="s">
        <v>157</v>
      </c>
      <c r="B3" s="124"/>
      <c r="C3" s="90" t="s">
        <v>152</v>
      </c>
      <c r="D3" s="125">
        <v>41348</v>
      </c>
      <c r="E3" s="121"/>
      <c r="F3" s="120"/>
      <c r="G3" s="82">
        <v>15</v>
      </c>
      <c r="I3" s="104"/>
      <c r="J3" s="104"/>
    </row>
    <row r="4" spans="1:11" x14ac:dyDescent="0.2">
      <c r="A4" s="83" t="s">
        <v>155</v>
      </c>
      <c r="B4" s="124"/>
      <c r="C4" s="90" t="s">
        <v>154</v>
      </c>
      <c r="D4" s="125">
        <v>41351</v>
      </c>
      <c r="E4" s="121"/>
      <c r="F4" s="120"/>
      <c r="G4" s="82">
        <v>28</v>
      </c>
      <c r="I4" s="104"/>
      <c r="J4" s="104"/>
    </row>
    <row r="5" spans="1:11" x14ac:dyDescent="0.2">
      <c r="A5" s="83" t="s">
        <v>156</v>
      </c>
      <c r="B5" s="124"/>
      <c r="C5" s="90" t="s">
        <v>154</v>
      </c>
      <c r="D5" s="125">
        <v>41354</v>
      </c>
      <c r="E5" s="121"/>
      <c r="F5" s="120"/>
      <c r="G5" s="82">
        <v>35</v>
      </c>
      <c r="I5" s="104"/>
      <c r="J5" s="104"/>
    </row>
    <row r="6" spans="1:11" x14ac:dyDescent="0.2">
      <c r="A6" s="83" t="s">
        <v>158</v>
      </c>
      <c r="B6" s="124"/>
      <c r="C6" s="90" t="s">
        <v>152</v>
      </c>
      <c r="D6" s="125">
        <v>41356</v>
      </c>
      <c r="E6" s="121"/>
      <c r="F6" s="120"/>
      <c r="G6" s="82">
        <v>8</v>
      </c>
      <c r="I6" s="104"/>
      <c r="J6" s="104"/>
    </row>
    <row r="7" spans="1:11" x14ac:dyDescent="0.2">
      <c r="A7" s="83" t="s">
        <v>157</v>
      </c>
      <c r="B7" s="124"/>
      <c r="C7" s="90" t="s">
        <v>152</v>
      </c>
      <c r="D7" s="125">
        <v>41365</v>
      </c>
      <c r="E7" s="121"/>
      <c r="F7" s="120"/>
      <c r="G7" s="82">
        <v>22</v>
      </c>
      <c r="I7" s="104"/>
      <c r="J7" s="104"/>
    </row>
    <row r="8" spans="1:11" x14ac:dyDescent="0.2">
      <c r="A8" s="83" t="s">
        <v>157</v>
      </c>
      <c r="B8" s="124"/>
      <c r="C8" s="90" t="s">
        <v>152</v>
      </c>
      <c r="D8" s="125">
        <v>41368</v>
      </c>
      <c r="E8" s="121"/>
      <c r="F8" s="120"/>
      <c r="G8" s="82">
        <v>18</v>
      </c>
      <c r="I8" s="104"/>
      <c r="J8" s="104"/>
    </row>
    <row r="9" spans="1:11" x14ac:dyDescent="0.2">
      <c r="A9" s="83" t="s">
        <v>156</v>
      </c>
      <c r="B9" s="124"/>
      <c r="C9" s="90" t="s">
        <v>154</v>
      </c>
      <c r="D9" s="125">
        <v>41383</v>
      </c>
      <c r="E9" s="121"/>
      <c r="F9" s="120"/>
      <c r="G9" s="82">
        <v>1</v>
      </c>
      <c r="I9" s="104"/>
      <c r="J9" s="104"/>
    </row>
    <row r="10" spans="1:11" x14ac:dyDescent="0.2">
      <c r="A10" s="83" t="s">
        <v>155</v>
      </c>
      <c r="B10" s="124"/>
      <c r="C10" s="90" t="s">
        <v>154</v>
      </c>
      <c r="D10" s="125">
        <v>41387</v>
      </c>
      <c r="E10" s="121"/>
      <c r="F10" s="120"/>
      <c r="G10" s="82">
        <v>43</v>
      </c>
      <c r="I10" s="104"/>
      <c r="J10" s="104"/>
    </row>
    <row r="11" spans="1:11" ht="13.5" thickBot="1" x14ac:dyDescent="0.25">
      <c r="A11" s="78" t="s">
        <v>153</v>
      </c>
      <c r="B11" s="124"/>
      <c r="C11" s="123" t="s">
        <v>152</v>
      </c>
      <c r="D11" s="122">
        <v>41400</v>
      </c>
      <c r="E11" s="121"/>
      <c r="F11" s="120"/>
      <c r="G11" s="76">
        <v>13</v>
      </c>
      <c r="I11" s="104"/>
      <c r="J11" s="104"/>
    </row>
    <row r="12" spans="1:11" ht="13.5" thickBot="1" x14ac:dyDescent="0.25">
      <c r="K12" s="104"/>
    </row>
    <row r="13" spans="1:11" x14ac:dyDescent="0.2">
      <c r="A13" s="119" t="s">
        <v>151</v>
      </c>
      <c r="B13" s="118"/>
      <c r="C13" s="118"/>
      <c r="D13" s="118"/>
      <c r="E13" s="117"/>
      <c r="F13" s="117"/>
      <c r="G13" s="116"/>
    </row>
    <row r="14" spans="1:11" x14ac:dyDescent="0.2">
      <c r="A14" s="115" t="s">
        <v>150</v>
      </c>
      <c r="B14" s="109"/>
      <c r="C14" s="109"/>
      <c r="D14" s="109"/>
      <c r="E14" s="109"/>
      <c r="F14" s="114"/>
      <c r="G14" s="59"/>
    </row>
    <row r="15" spans="1:11" ht="13.5" thickBot="1" x14ac:dyDescent="0.25">
      <c r="A15" s="113" t="s">
        <v>149</v>
      </c>
      <c r="B15" s="112"/>
      <c r="C15" s="112"/>
      <c r="D15" s="112"/>
      <c r="E15" s="112"/>
      <c r="F15" s="111"/>
      <c r="G15" s="59"/>
      <c r="J15" s="110"/>
    </row>
    <row r="17" spans="1:2" x14ac:dyDescent="0.2">
      <c r="A17" s="109"/>
    </row>
    <row r="18" spans="1:2" x14ac:dyDescent="0.2">
      <c r="A18" s="43" t="s">
        <v>148</v>
      </c>
      <c r="B18" t="s">
        <v>147</v>
      </c>
    </row>
    <row r="19" spans="1:2" x14ac:dyDescent="0.2">
      <c r="A19" s="43" t="s">
        <v>146</v>
      </c>
      <c r="B19" t="s">
        <v>145</v>
      </c>
    </row>
    <row r="20" spans="1:2" x14ac:dyDescent="0.2">
      <c r="A20" s="43" t="s">
        <v>144</v>
      </c>
      <c r="B20" t="s">
        <v>143</v>
      </c>
    </row>
    <row r="21" spans="1:2" x14ac:dyDescent="0.2">
      <c r="A21" s="43" t="s">
        <v>142</v>
      </c>
      <c r="B21" t="s">
        <v>141</v>
      </c>
    </row>
    <row r="22" spans="1:2" x14ac:dyDescent="0.2">
      <c r="A22" s="43" t="s">
        <v>140</v>
      </c>
      <c r="B22" t="s">
        <v>139</v>
      </c>
    </row>
    <row r="23" spans="1:2" x14ac:dyDescent="0.2">
      <c r="A23" s="43" t="s">
        <v>138</v>
      </c>
      <c r="B23" t="s">
        <v>137</v>
      </c>
    </row>
    <row r="24" spans="1:2" x14ac:dyDescent="0.2">
      <c r="A24" s="43"/>
    </row>
  </sheetData>
  <mergeCells count="1">
    <mergeCell ref="A1:G1"/>
  </mergeCells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zoomScale="200" zoomScaleNormal="200" workbookViewId="0">
      <selection activeCell="C6" sqref="C6"/>
    </sheetView>
  </sheetViews>
  <sheetFormatPr defaultRowHeight="12.75" x14ac:dyDescent="0.2"/>
  <cols>
    <col min="1" max="1" width="8.140625" style="19" bestFit="1" customWidth="1"/>
    <col min="2" max="2" width="7" style="19" bestFit="1" customWidth="1"/>
    <col min="3" max="3" width="11.140625" bestFit="1" customWidth="1"/>
  </cols>
  <sheetData>
    <row r="1" spans="1:3" x14ac:dyDescent="0.2">
      <c r="A1" s="140" t="s">
        <v>2</v>
      </c>
      <c r="B1" s="139" t="s">
        <v>161</v>
      </c>
      <c r="C1" s="138" t="s">
        <v>172</v>
      </c>
    </row>
    <row r="2" spans="1:3" x14ac:dyDescent="0.2">
      <c r="A2" s="137" t="s">
        <v>155</v>
      </c>
      <c r="B2" s="136">
        <v>12</v>
      </c>
      <c r="C2" s="135" t="s">
        <v>171</v>
      </c>
    </row>
    <row r="3" spans="1:3" x14ac:dyDescent="0.2">
      <c r="A3" s="137" t="s">
        <v>156</v>
      </c>
      <c r="B3" s="136">
        <v>25</v>
      </c>
      <c r="C3" s="135" t="s">
        <v>170</v>
      </c>
    </row>
    <row r="4" spans="1:3" x14ac:dyDescent="0.2">
      <c r="A4" s="137" t="s">
        <v>153</v>
      </c>
      <c r="B4" s="136">
        <v>55</v>
      </c>
      <c r="C4" s="135" t="s">
        <v>169</v>
      </c>
    </row>
    <row r="5" spans="1:3" x14ac:dyDescent="0.2">
      <c r="A5" s="137" t="s">
        <v>157</v>
      </c>
      <c r="B5" s="136">
        <v>9</v>
      </c>
      <c r="C5" s="135" t="s">
        <v>168</v>
      </c>
    </row>
    <row r="6" spans="1:3" ht="13.5" thickBot="1" x14ac:dyDescent="0.25">
      <c r="A6" s="134" t="s">
        <v>158</v>
      </c>
      <c r="B6" s="133">
        <v>42</v>
      </c>
      <c r="C6" s="132" t="s">
        <v>167</v>
      </c>
    </row>
  </sheetData>
  <pageMargins left="0.78740157499999996" right="0.78740157499999996" top="0.984251969" bottom="0.984251969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20F2DCA305554A95B17853AB63F72E" ma:contentTypeVersion="0" ma:contentTypeDescription="Crie um novo documento." ma:contentTypeScope="" ma:versionID="58b6bcd90cefa237197072eafb1eee8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67F104-D606-48A2-8520-DCB2A5211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C2B9A4-7CE7-44EB-9B1D-DEA8512DA61D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B41DFEE-0783-44D2-A070-D2D52AA1F6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Exercício 01</vt:lpstr>
      <vt:lpstr>Funções - Teoria</vt:lpstr>
      <vt:lpstr>Funções - uso</vt:lpstr>
      <vt:lpstr>Funções com Condições</vt:lpstr>
      <vt:lpstr>Função SE - 1</vt:lpstr>
      <vt:lpstr>Função SE - 2</vt:lpstr>
      <vt:lpstr>Exemplo Função de Procura  1</vt:lpstr>
      <vt:lpstr>Exemplo Função de Procura 2</vt:lpstr>
      <vt:lpstr>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Tufano</dc:creator>
  <cp:lastModifiedBy>FATEC ZONA LESTE</cp:lastModifiedBy>
  <dcterms:created xsi:type="dcterms:W3CDTF">2007-02-26T23:29:10Z</dcterms:created>
  <dcterms:modified xsi:type="dcterms:W3CDTF">2022-02-18T20:23:16Z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0x0101007F20F2DCA305554A95B17853AB63F72E</vt:lpwstr>
  </property>
</Properties>
</file>