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enior_2\mat357\hw\2_최적화\"/>
    </mc:Choice>
  </mc:AlternateContent>
  <xr:revisionPtr revIDLastSave="0" documentId="13_ncr:1_{8953735A-9305-4698-8F95-8EFC7F3245ED}" xr6:coauthVersionLast="47" xr6:coauthVersionMax="47" xr10:uidLastSave="{00000000-0000-0000-0000-000000000000}"/>
  <bookViews>
    <workbookView xWindow="-110" yWindow="-110" windowWidth="19420" windowHeight="10300" tabRatio="500" activeTab="2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  <sheet name="Problem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3" l="1"/>
  <c r="L7" i="3"/>
  <c r="J42" i="3"/>
  <c r="J39" i="3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" i="5"/>
  <c r="E8" i="5"/>
  <c r="D9" i="5"/>
  <c r="D8" i="5"/>
  <c r="C10" i="5"/>
  <c r="C9" i="5"/>
  <c r="B11" i="5"/>
  <c r="B10" i="5"/>
  <c r="B9" i="5"/>
  <c r="B8" i="5"/>
  <c r="B4" i="5"/>
  <c r="C8" i="5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P3" i="4"/>
  <c r="E15" i="4"/>
  <c r="D16" i="4"/>
  <c r="E10" i="4"/>
  <c r="E9" i="4"/>
  <c r="D15" i="4"/>
  <c r="O3" i="4"/>
  <c r="P49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C6" i="4"/>
  <c r="C5" i="4"/>
  <c r="C4" i="4"/>
  <c r="O48" i="4"/>
  <c r="C29" i="4"/>
  <c r="C28" i="4"/>
  <c r="C27" i="4"/>
  <c r="C26" i="4"/>
  <c r="C25" i="4"/>
  <c r="D25" i="4" s="1"/>
  <c r="D26" i="4"/>
  <c r="E25" i="4" s="1"/>
  <c r="D27" i="4"/>
  <c r="D28" i="4"/>
  <c r="D6" i="4"/>
  <c r="G6" i="4" s="1"/>
  <c r="D5" i="4"/>
  <c r="G5" i="4" s="1"/>
  <c r="G9" i="4" s="1"/>
  <c r="D4" i="4"/>
  <c r="G4" i="4" s="1"/>
  <c r="G7" i="3"/>
  <c r="H7" i="3" s="1"/>
  <c r="J21" i="2"/>
  <c r="J20" i="2"/>
  <c r="F20" i="2"/>
  <c r="H20" i="2"/>
  <c r="L7" i="2" a="1"/>
  <c r="L7" i="2" s="1"/>
  <c r="F7" i="2" a="1"/>
  <c r="F7" i="2" s="1"/>
  <c r="L24" i="2" a="1"/>
  <c r="L24" i="2" s="1"/>
  <c r="J24" i="2" a="1"/>
  <c r="J24" i="2" s="1"/>
  <c r="H24" i="2" a="1"/>
  <c r="H24" i="2" s="1"/>
  <c r="F24" i="2" a="1"/>
  <c r="F24" i="2" s="1"/>
  <c r="D24" i="2" a="1"/>
  <c r="D24" i="2" s="1"/>
  <c r="F18" i="2" s="1" a="1"/>
  <c r="F18" i="2" s="1"/>
  <c r="D22" i="2"/>
  <c r="M22" i="2"/>
  <c r="M23" i="2"/>
  <c r="L23" i="2"/>
  <c r="K22" i="2"/>
  <c r="K23" i="2"/>
  <c r="J23" i="2"/>
  <c r="I23" i="2"/>
  <c r="I22" i="2"/>
  <c r="H23" i="2"/>
  <c r="G22" i="2"/>
  <c r="G23" i="2"/>
  <c r="F23" i="2"/>
  <c r="E22" i="2"/>
  <c r="E23" i="2"/>
  <c r="D23" i="2"/>
  <c r="D21" i="2"/>
  <c r="D20" i="2"/>
  <c r="M11" i="2"/>
  <c r="M12" i="2"/>
  <c r="L12" i="2"/>
  <c r="K11" i="2"/>
  <c r="K12" i="2"/>
  <c r="J12" i="2"/>
  <c r="H12" i="2"/>
  <c r="I12" i="2"/>
  <c r="I11" i="2"/>
  <c r="G12" i="2"/>
  <c r="G11" i="2"/>
  <c r="D13" i="2" a="1"/>
  <c r="D13" i="2" s="1"/>
  <c r="D12" i="2"/>
  <c r="E12" i="2"/>
  <c r="E11" i="2"/>
  <c r="D11" i="2"/>
  <c r="D10" i="2"/>
  <c r="D9" i="2"/>
  <c r="E35" i="1"/>
  <c r="D35" i="1"/>
  <c r="C35" i="1"/>
  <c r="B35" i="1"/>
  <c r="F34" i="1"/>
  <c r="G33" i="1"/>
  <c r="F35" i="1"/>
  <c r="G39" i="1"/>
  <c r="G32" i="1"/>
  <c r="B32" i="1"/>
  <c r="D32" i="1"/>
  <c r="G31" i="1"/>
  <c r="E31" i="1"/>
  <c r="D31" i="1"/>
  <c r="F40" i="1"/>
  <c r="B40" i="1"/>
  <c r="D40" i="1" s="1"/>
  <c r="C40" i="1"/>
  <c r="F32" i="1"/>
  <c r="F33" i="1" s="1"/>
  <c r="F36" i="1" s="1"/>
  <c r="F37" i="1" s="1"/>
  <c r="F38" i="1" s="1"/>
  <c r="F39" i="1" s="1"/>
  <c r="C32" i="1"/>
  <c r="E18" i="1"/>
  <c r="C19" i="1"/>
  <c r="D18" i="1"/>
  <c r="B19" i="1" s="1"/>
  <c r="E5" i="1"/>
  <c r="D5" i="1"/>
  <c r="B6" i="1" s="1"/>
  <c r="C6" i="1"/>
  <c r="D19" i="2"/>
  <c r="E6" i="4" l="1"/>
  <c r="E27" i="4"/>
  <c r="F4" i="4"/>
  <c r="F6" i="4"/>
  <c r="E5" i="4"/>
  <c r="F5" i="4"/>
  <c r="E4" i="4"/>
  <c r="E26" i="4"/>
  <c r="F25" i="4" s="1"/>
  <c r="N7" i="3"/>
  <c r="F22" i="2"/>
  <c r="H18" i="2" s="1" a="1"/>
  <c r="H18" i="2" s="1"/>
  <c r="F21" i="2"/>
  <c r="F11" i="2"/>
  <c r="F13" i="2" s="1" a="1"/>
  <c r="F13" i="2" s="1"/>
  <c r="H7" i="2" s="1" a="1"/>
  <c r="H7" i="2" s="1"/>
  <c r="F10" i="2"/>
  <c r="F9" i="2"/>
  <c r="E40" i="1"/>
  <c r="D6" i="1"/>
  <c r="B7" i="1" s="1"/>
  <c r="E6" i="1"/>
  <c r="C7" i="1" s="1"/>
  <c r="D19" i="1"/>
  <c r="B20" i="1" s="1"/>
  <c r="E19" i="1"/>
  <c r="C20" i="1" s="1"/>
  <c r="E32" i="1"/>
  <c r="C33" i="1" s="1"/>
  <c r="B33" i="1"/>
  <c r="A7" i="3" a="1"/>
  <c r="A7" i="3" s="1"/>
  <c r="D8" i="2"/>
  <c r="D7" i="2"/>
  <c r="F9" i="4" l="1"/>
  <c r="I4" i="4"/>
  <c r="I9" i="4"/>
  <c r="F26" i="4"/>
  <c r="G25" i="4" s="1"/>
  <c r="H22" i="2"/>
  <c r="J18" i="2" s="1" a="1"/>
  <c r="J18" i="2" s="1"/>
  <c r="H21" i="2"/>
  <c r="E33" i="1"/>
  <c r="C34" i="1" s="1"/>
  <c r="D33" i="1"/>
  <c r="E20" i="1"/>
  <c r="C21" i="1" s="1"/>
  <c r="D20" i="1"/>
  <c r="B21" i="1" s="1"/>
  <c r="E7" i="1"/>
  <c r="C8" i="1" s="1"/>
  <c r="C9" i="1" s="1"/>
  <c r="D7" i="1"/>
  <c r="B8" i="1" s="1"/>
  <c r="B34" i="1"/>
  <c r="D8" i="1"/>
  <c r="B9" i="1" s="1"/>
  <c r="E8" i="1"/>
  <c r="C5" i="5"/>
  <c r="B5" i="5"/>
  <c r="C4" i="5"/>
  <c r="J22" i="2" l="1"/>
  <c r="H11" i="2"/>
  <c r="H13" i="2" s="1" a="1"/>
  <c r="H13" i="2" s="1"/>
  <c r="J7" i="2" s="1" a="1"/>
  <c r="J7" i="2" s="1"/>
  <c r="H10" i="2"/>
  <c r="H9" i="2"/>
  <c r="D21" i="1"/>
  <c r="B22" i="1" s="1"/>
  <c r="E21" i="1"/>
  <c r="C22" i="1" s="1"/>
  <c r="E34" i="1"/>
  <c r="D34" i="1"/>
  <c r="D9" i="1"/>
  <c r="E9" i="1"/>
  <c r="C10" i="1" s="1"/>
  <c r="B10" i="1"/>
  <c r="I28" i="4"/>
  <c r="L3" i="5"/>
  <c r="K4" i="5"/>
  <c r="L4" i="5" s="1"/>
  <c r="G9" i="5"/>
  <c r="G8" i="5"/>
  <c r="I29" i="4"/>
  <c r="I27" i="4"/>
  <c r="I26" i="4"/>
  <c r="I25" i="4"/>
  <c r="A26" i="4"/>
  <c r="A27" i="4" s="1"/>
  <c r="A28" i="4" s="1"/>
  <c r="A29" i="4" s="1"/>
  <c r="A16" i="4"/>
  <c r="A17" i="4" s="1"/>
  <c r="N4" i="4"/>
  <c r="O4" i="4" s="1"/>
  <c r="I6" i="4"/>
  <c r="I5" i="4"/>
  <c r="C17" i="4"/>
  <c r="C16" i="4"/>
  <c r="I15" i="4" s="1"/>
  <c r="C15" i="4"/>
  <c r="A32" i="1"/>
  <c r="A33" i="1" s="1"/>
  <c r="A34" i="1" s="1"/>
  <c r="A35" i="1" s="1"/>
  <c r="A36" i="1" s="1"/>
  <c r="A37" i="1" s="1"/>
  <c r="A38" i="1" s="1"/>
  <c r="A39" i="1" s="1"/>
  <c r="A40" i="1" s="1"/>
  <c r="A19" i="1"/>
  <c r="A20" i="1" s="1"/>
  <c r="A21" i="1" s="1"/>
  <c r="A22" i="1" s="1"/>
  <c r="A23" i="1" s="1"/>
  <c r="A24" i="1" s="1"/>
  <c r="A25" i="1" s="1"/>
  <c r="A26" i="1" s="1"/>
  <c r="A27" i="1" s="1"/>
  <c r="A6" i="1"/>
  <c r="A7" i="1"/>
  <c r="A8" i="1"/>
  <c r="A9" i="1"/>
  <c r="A10" i="1"/>
  <c r="A11" i="1"/>
  <c r="A12" i="1"/>
  <c r="A13" i="1"/>
  <c r="A14" i="1" s="1"/>
  <c r="N5" i="4" l="1"/>
  <c r="L18" i="2" a="1"/>
  <c r="L18" i="2" s="1"/>
  <c r="L21" i="2" s="1"/>
  <c r="J11" i="2"/>
  <c r="J13" i="2" s="1" a="1"/>
  <c r="J13" i="2" s="1"/>
  <c r="J10" i="2"/>
  <c r="J9" i="2"/>
  <c r="C36" i="1"/>
  <c r="E22" i="1"/>
  <c r="D22" i="1"/>
  <c r="B23" i="1" s="1"/>
  <c r="C23" i="1"/>
  <c r="G34" i="1"/>
  <c r="E23" i="1"/>
  <c r="C24" i="1" s="1"/>
  <c r="D23" i="1"/>
  <c r="B24" i="1" s="1"/>
  <c r="D10" i="1"/>
  <c r="B11" i="1" s="1"/>
  <c r="E10" i="1"/>
  <c r="C11" i="1" s="1"/>
  <c r="K5" i="5"/>
  <c r="N6" i="4" l="1"/>
  <c r="O5" i="4"/>
  <c r="L20" i="2"/>
  <c r="L22" i="2"/>
  <c r="O22" i="2"/>
  <c r="L9" i="2"/>
  <c r="L10" i="2"/>
  <c r="B36" i="1"/>
  <c r="E24" i="1"/>
  <c r="D24" i="1"/>
  <c r="B25" i="1" s="1"/>
  <c r="C25" i="1"/>
  <c r="D11" i="1"/>
  <c r="E11" i="1"/>
  <c r="C12" i="1" s="1"/>
  <c r="B12" i="1"/>
  <c r="K6" i="5"/>
  <c r="L5" i="5"/>
  <c r="G10" i="5"/>
  <c r="N7" i="4" l="1"/>
  <c r="O6" i="4"/>
  <c r="D36" i="1"/>
  <c r="E36" i="1"/>
  <c r="C37" i="1" s="1"/>
  <c r="B37" i="1"/>
  <c r="E25" i="1"/>
  <c r="C26" i="1" s="1"/>
  <c r="D25" i="1"/>
  <c r="B26" i="1" s="1"/>
  <c r="D12" i="1"/>
  <c r="E12" i="1"/>
  <c r="C13" i="1" s="1"/>
  <c r="B13" i="1"/>
  <c r="G11" i="5"/>
  <c r="L6" i="5"/>
  <c r="K7" i="5"/>
  <c r="N8" i="4" l="1"/>
  <c r="O7" i="4"/>
  <c r="E37" i="1"/>
  <c r="D37" i="1"/>
  <c r="C38" i="1"/>
  <c r="G36" i="1"/>
  <c r="G35" i="1"/>
  <c r="D26" i="1"/>
  <c r="B27" i="1" s="1"/>
  <c r="E26" i="1"/>
  <c r="C27" i="1" s="1"/>
  <c r="E13" i="1"/>
  <c r="C14" i="1" s="1"/>
  <c r="D13" i="1"/>
  <c r="B14" i="1" s="1"/>
  <c r="L7" i="5"/>
  <c r="K8" i="5"/>
  <c r="N9" i="4" l="1"/>
  <c r="O8" i="4"/>
  <c r="B38" i="1"/>
  <c r="D27" i="1"/>
  <c r="E27" i="1"/>
  <c r="D14" i="1"/>
  <c r="E14" i="1"/>
  <c r="L8" i="5"/>
  <c r="K9" i="5"/>
  <c r="N10" i="4" l="1"/>
  <c r="O9" i="4"/>
  <c r="D38" i="1"/>
  <c r="B39" i="1"/>
  <c r="E38" i="1"/>
  <c r="C39" i="1" s="1"/>
  <c r="K10" i="5"/>
  <c r="L9" i="5"/>
  <c r="N11" i="4" l="1"/>
  <c r="O10" i="4"/>
  <c r="D39" i="1"/>
  <c r="E39" i="1"/>
  <c r="G37" i="1"/>
  <c r="L10" i="5"/>
  <c r="K11" i="5"/>
  <c r="N12" i="4" l="1"/>
  <c r="O11" i="4"/>
  <c r="G38" i="1"/>
  <c r="K12" i="5"/>
  <c r="L11" i="5"/>
  <c r="N13" i="4" l="1"/>
  <c r="O12" i="4"/>
  <c r="L12" i="5"/>
  <c r="K13" i="5"/>
  <c r="N14" i="4" l="1"/>
  <c r="O13" i="4"/>
  <c r="L13" i="5"/>
  <c r="K14" i="5"/>
  <c r="N15" i="4" l="1"/>
  <c r="O14" i="4"/>
  <c r="L14" i="5"/>
  <c r="K15" i="5"/>
  <c r="N16" i="4" l="1"/>
  <c r="O15" i="4"/>
  <c r="L15" i="5"/>
  <c r="K16" i="5"/>
  <c r="N17" i="4" l="1"/>
  <c r="O16" i="4"/>
  <c r="L16" i="5"/>
  <c r="K17" i="5"/>
  <c r="N18" i="4" l="1"/>
  <c r="O17" i="4"/>
  <c r="K18" i="5"/>
  <c r="L17" i="5"/>
  <c r="N19" i="4" l="1"/>
  <c r="O18" i="4"/>
  <c r="L18" i="5"/>
  <c r="K19" i="5"/>
  <c r="N20" i="4" l="1"/>
  <c r="O19" i="4"/>
  <c r="K20" i="5"/>
  <c r="L19" i="5"/>
  <c r="N21" i="4" l="1"/>
  <c r="O20" i="4"/>
  <c r="L20" i="5"/>
  <c r="K21" i="5"/>
  <c r="N22" i="4" l="1"/>
  <c r="O21" i="4"/>
  <c r="L21" i="5"/>
  <c r="K22" i="5"/>
  <c r="N23" i="4" l="1"/>
  <c r="O22" i="4"/>
  <c r="K23" i="5"/>
  <c r="L22" i="5"/>
  <c r="N24" i="4" l="1"/>
  <c r="O23" i="4"/>
  <c r="K24" i="5"/>
  <c r="L23" i="5"/>
  <c r="N25" i="4" l="1"/>
  <c r="O24" i="4"/>
  <c r="K25" i="5"/>
  <c r="L24" i="5"/>
  <c r="N26" i="4" l="1"/>
  <c r="O25" i="4"/>
  <c r="K26" i="5"/>
  <c r="L25" i="5"/>
  <c r="N27" i="4" l="1"/>
  <c r="O26" i="4"/>
  <c r="K27" i="5"/>
  <c r="L26" i="5"/>
  <c r="N28" i="4" l="1"/>
  <c r="O27" i="4"/>
  <c r="K28" i="5"/>
  <c r="L27" i="5"/>
  <c r="O28" i="4" l="1"/>
  <c r="N29" i="4"/>
  <c r="L28" i="5"/>
  <c r="K29" i="5"/>
  <c r="N30" i="4" l="1"/>
  <c r="O29" i="4"/>
  <c r="L29" i="5"/>
  <c r="K30" i="5"/>
  <c r="N31" i="4" l="1"/>
  <c r="O30" i="4"/>
  <c r="K31" i="5"/>
  <c r="L30" i="5"/>
  <c r="N32" i="4" l="1"/>
  <c r="O31" i="4"/>
  <c r="K32" i="5"/>
  <c r="L31" i="5"/>
  <c r="N33" i="4" l="1"/>
  <c r="O32" i="4"/>
  <c r="K33" i="5"/>
  <c r="L32" i="5"/>
  <c r="N34" i="4" l="1"/>
  <c r="O33" i="4"/>
  <c r="K34" i="5"/>
  <c r="L33" i="5"/>
  <c r="N35" i="4" l="1"/>
  <c r="O34" i="4"/>
  <c r="L34" i="5"/>
  <c r="K35" i="5"/>
  <c r="N36" i="4" l="1"/>
  <c r="O35" i="4"/>
  <c r="L35" i="5"/>
  <c r="N37" i="4" l="1"/>
  <c r="O36" i="4"/>
  <c r="N38" i="4" l="1"/>
  <c r="O37" i="4"/>
  <c r="N39" i="4" l="1"/>
  <c r="O38" i="4"/>
  <c r="L11" i="2"/>
  <c r="N40" i="4" l="1"/>
  <c r="O39" i="4"/>
  <c r="L13" i="2" a="1"/>
  <c r="L13" i="2" s="1"/>
  <c r="O11" i="2"/>
  <c r="G26" i="3"/>
  <c r="H26" i="3" s="1"/>
  <c r="G35" i="3"/>
  <c r="H35" i="3" s="1"/>
  <c r="G34" i="3"/>
  <c r="I34" i="3" s="1"/>
  <c r="J34" i="3" s="1"/>
  <c r="G36" i="3"/>
  <c r="H36" i="3" s="1"/>
  <c r="G16" i="3"/>
  <c r="H16" i="3" s="1"/>
  <c r="G29" i="3"/>
  <c r="H29" i="3" s="1"/>
  <c r="G22" i="3"/>
  <c r="H22" i="3" s="1"/>
  <c r="G32" i="3"/>
  <c r="H32" i="3" s="1"/>
  <c r="G18" i="3"/>
  <c r="H18" i="3" s="1"/>
  <c r="G9" i="3"/>
  <c r="H9" i="3" s="1"/>
  <c r="G30" i="3"/>
  <c r="H30" i="3" s="1"/>
  <c r="G21" i="3"/>
  <c r="I21" i="3" s="1"/>
  <c r="G12" i="3"/>
  <c r="H12" i="3" s="1"/>
  <c r="G24" i="3"/>
  <c r="H24" i="3" s="1"/>
  <c r="G17" i="3"/>
  <c r="H17" i="3" s="1"/>
  <c r="G25" i="3"/>
  <c r="I25" i="3" s="1"/>
  <c r="J25" i="3" s="1"/>
  <c r="G10" i="3"/>
  <c r="I10" i="3" s="1"/>
  <c r="J10" i="3" s="1"/>
  <c r="G31" i="3"/>
  <c r="I31" i="3" s="1"/>
  <c r="J31" i="3" s="1"/>
  <c r="G13" i="3"/>
  <c r="H13" i="3" s="1"/>
  <c r="G19" i="3"/>
  <c r="H19" i="3" s="1"/>
  <c r="G11" i="3"/>
  <c r="I11" i="3" s="1"/>
  <c r="J11" i="3" s="1"/>
  <c r="G15" i="3"/>
  <c r="I15" i="3" s="1"/>
  <c r="G28" i="3"/>
  <c r="I28" i="3" s="1"/>
  <c r="J28" i="3" s="1"/>
  <c r="G8" i="3"/>
  <c r="H8" i="3" s="1"/>
  <c r="G14" i="3"/>
  <c r="H14" i="3" s="1"/>
  <c r="G33" i="3"/>
  <c r="I33" i="3" s="1"/>
  <c r="G23" i="3"/>
  <c r="H23" i="3" s="1"/>
  <c r="G20" i="3"/>
  <c r="H20" i="3" s="1"/>
  <c r="I7" i="3"/>
  <c r="J7" i="3" s="1"/>
  <c r="G27" i="3"/>
  <c r="H27" i="3" s="1"/>
  <c r="N41" i="4" l="1"/>
  <c r="O40" i="4"/>
  <c r="I27" i="3"/>
  <c r="J27" i="3" s="1"/>
  <c r="I24" i="3"/>
  <c r="J24" i="3" s="1"/>
  <c r="I14" i="3"/>
  <c r="J14" i="3" s="1"/>
  <c r="I30" i="3"/>
  <c r="J30" i="3" s="1"/>
  <c r="I36" i="3"/>
  <c r="J36" i="3" s="1"/>
  <c r="L26" i="3"/>
  <c r="J26" i="3"/>
  <c r="I16" i="3"/>
  <c r="J16" i="3" s="1"/>
  <c r="H34" i="3"/>
  <c r="I26" i="3"/>
  <c r="I8" i="3"/>
  <c r="I19" i="3"/>
  <c r="J19" i="3" s="1"/>
  <c r="I18" i="3"/>
  <c r="H28" i="3"/>
  <c r="L28" i="3" s="1"/>
  <c r="I13" i="3"/>
  <c r="J13" i="3" s="1"/>
  <c r="H10" i="3"/>
  <c r="L10" i="3" s="1"/>
  <c r="H25" i="3"/>
  <c r="N25" i="3" s="1"/>
  <c r="M12" i="3"/>
  <c r="L12" i="3"/>
  <c r="N12" i="3"/>
  <c r="L9" i="3"/>
  <c r="N9" i="3"/>
  <c r="M9" i="3"/>
  <c r="J9" i="3"/>
  <c r="L23" i="3"/>
  <c r="N23" i="3"/>
  <c r="J23" i="3"/>
  <c r="M23" i="3"/>
  <c r="N36" i="3"/>
  <c r="M36" i="3"/>
  <c r="L36" i="3"/>
  <c r="L24" i="3"/>
  <c r="M24" i="3"/>
  <c r="N24" i="3"/>
  <c r="M19" i="3"/>
  <c r="L19" i="3"/>
  <c r="N19" i="3"/>
  <c r="N18" i="3"/>
  <c r="L18" i="3"/>
  <c r="J18" i="3"/>
  <c r="M18" i="3"/>
  <c r="L16" i="3"/>
  <c r="N16" i="3"/>
  <c r="M16" i="3"/>
  <c r="M8" i="3"/>
  <c r="L8" i="3"/>
  <c r="J8" i="3"/>
  <c r="N8" i="3"/>
  <c r="M30" i="3"/>
  <c r="N30" i="3"/>
  <c r="L30" i="3"/>
  <c r="M35" i="3"/>
  <c r="N35" i="3"/>
  <c r="L35" i="3"/>
  <c r="M32" i="3"/>
  <c r="L32" i="3"/>
  <c r="J32" i="3"/>
  <c r="N32" i="3"/>
  <c r="M14" i="3"/>
  <c r="N14" i="3"/>
  <c r="L14" i="3"/>
  <c r="M13" i="3"/>
  <c r="L13" i="3"/>
  <c r="N13" i="3"/>
  <c r="L17" i="3"/>
  <c r="M17" i="3"/>
  <c r="N17" i="3"/>
  <c r="M27" i="3"/>
  <c r="N27" i="3"/>
  <c r="L27" i="3"/>
  <c r="L22" i="3"/>
  <c r="N22" i="3"/>
  <c r="M22" i="3"/>
  <c r="J22" i="3"/>
  <c r="L20" i="3"/>
  <c r="M20" i="3"/>
  <c r="N20" i="3"/>
  <c r="N29" i="3"/>
  <c r="M29" i="3"/>
  <c r="L29" i="3"/>
  <c r="N26" i="3"/>
  <c r="M26" i="3"/>
  <c r="H31" i="3"/>
  <c r="I9" i="3"/>
  <c r="H21" i="3"/>
  <c r="H33" i="3"/>
  <c r="H11" i="3"/>
  <c r="I22" i="3"/>
  <c r="I35" i="3"/>
  <c r="J35" i="3" s="1"/>
  <c r="I12" i="3"/>
  <c r="J12" i="3" s="1"/>
  <c r="I29" i="3"/>
  <c r="J29" i="3" s="1"/>
  <c r="I32" i="3"/>
  <c r="H15" i="3"/>
  <c r="I20" i="3"/>
  <c r="J20" i="3" s="1"/>
  <c r="I23" i="3"/>
  <c r="I17" i="3"/>
  <c r="J17" i="3" s="1"/>
  <c r="O41" i="4" l="1"/>
  <c r="N42" i="4"/>
  <c r="M28" i="3"/>
  <c r="L25" i="3"/>
  <c r="M10" i="3"/>
  <c r="N28" i="3"/>
  <c r="N10" i="3"/>
  <c r="M25" i="3"/>
  <c r="N34" i="3"/>
  <c r="L34" i="3"/>
  <c r="M34" i="3"/>
  <c r="M21" i="3"/>
  <c r="L21" i="3"/>
  <c r="J21" i="3"/>
  <c r="N21" i="3"/>
  <c r="L15" i="3"/>
  <c r="M15" i="3"/>
  <c r="N15" i="3"/>
  <c r="J15" i="3"/>
  <c r="M33" i="3"/>
  <c r="N33" i="3"/>
  <c r="L33" i="3"/>
  <c r="J33" i="3"/>
  <c r="N31" i="3"/>
  <c r="L31" i="3"/>
  <c r="M31" i="3"/>
  <c r="N11" i="3"/>
  <c r="M11" i="3"/>
  <c r="L11" i="3"/>
  <c r="N43" i="4" l="1"/>
  <c r="O42" i="4"/>
  <c r="N39" i="3"/>
  <c r="L39" i="3"/>
  <c r="M39" i="3"/>
  <c r="N44" i="4" l="1"/>
  <c r="O43" i="4"/>
  <c r="J40" i="3"/>
  <c r="N45" i="4" l="1"/>
  <c r="O44" i="4"/>
  <c r="N46" i="4" l="1"/>
  <c r="O45" i="4"/>
  <c r="N47" i="4" l="1"/>
  <c r="O46" i="4"/>
  <c r="N48" i="4" l="1"/>
  <c r="O47" i="4"/>
  <c r="N49" i="4" l="1"/>
  <c r="O49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ayoun</author>
  </authors>
  <commentList>
    <comment ref="G6" authorId="0" shapeId="0" xr:uid="{DCD39C94-09D2-40B1-B2CD-B9D3D0374E29}">
      <text>
        <r>
          <rPr>
            <sz val="9"/>
            <color indexed="81"/>
            <rFont val="Tahoma"/>
            <family val="2"/>
          </rPr>
          <t>The dot product of the model vector and the data point &lt;a_i, b_i, 1&gt;</t>
        </r>
      </text>
    </comment>
    <comment ref="H6" authorId="0" shapeId="0" xr:uid="{45216C30-C799-4A59-8C35-795F3266E1D7}">
      <text>
        <r>
          <rPr>
            <sz val="9"/>
            <color indexed="81"/>
            <rFont val="Tahoma"/>
            <family val="2"/>
          </rPr>
          <t>The logistic function of the previous column. This is the probability that y_i is TRUE in the current model, based on a_i, b_i.</t>
        </r>
      </text>
    </comment>
    <comment ref="I6" authorId="0" shapeId="0" xr:uid="{A737B665-5A96-46E3-BC48-7E794C0D49CD}">
      <text>
        <r>
          <rPr>
            <sz val="9"/>
            <color indexed="81"/>
            <rFont val="Tahoma"/>
            <family val="2"/>
          </rPr>
          <t>This is the probability that y_i is FALSE in the current model.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ayoun</author>
  </authors>
  <commentList>
    <comment ref="I4" authorId="0" shapeId="0" xr:uid="{1892823A-50A7-4C85-BAE2-D05F370000F7}">
      <text>
        <r>
          <rPr>
            <sz val="9"/>
            <color indexed="81"/>
            <rFont val="Tahoma"/>
            <family val="2"/>
          </rPr>
          <t>These will automatically fill themselves in with your answers.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<sst xmlns="http://schemas.openxmlformats.org/spreadsheetml/2006/main" count="142" uniqueCount="84">
  <si>
    <r>
      <t>f(x,y) = x</t>
    </r>
    <r>
      <rPr>
        <b/>
        <vertAlign val="superscript"/>
        <sz val="15"/>
        <color theme="3"/>
        <rFont val="Calibri"/>
        <family val="2"/>
        <scheme val="minor"/>
      </rPr>
      <t>4</t>
    </r>
    <r>
      <rPr>
        <b/>
        <sz val="15"/>
        <color theme="3"/>
        <rFont val="Calibri"/>
        <family val="2"/>
        <scheme val="minor"/>
      </rPr>
      <t xml:space="preserve"> – x + 2xy – 3y + y</t>
    </r>
    <r>
      <rPr>
        <b/>
        <vertAlign val="superscript"/>
        <sz val="15"/>
        <color theme="3"/>
        <rFont val="Calibri"/>
        <family val="2"/>
        <scheme val="minor"/>
      </rPr>
      <t>4</t>
    </r>
  </si>
  <si>
    <t>Make a scatterplot of the x, y columns for each chart.</t>
  </si>
  <si>
    <t>(Ideally, try to have it show what the process is doing)</t>
  </si>
  <si>
    <t>fx(x, y) =4x^3-1+2y</t>
  </si>
  <si>
    <t>fy(x, y)=2x-3+4y^3</t>
  </si>
  <si>
    <t>iter</t>
  </si>
  <si>
    <t>x</t>
  </si>
  <si>
    <t>y</t>
  </si>
  <si>
    <r>
      <t>f</t>
    </r>
    <r>
      <rPr>
        <b/>
        <vertAlign val="subscript"/>
        <sz val="11"/>
        <color rgb="FF44546A"/>
        <rFont val="Calibri"/>
        <family val="2"/>
      </rPr>
      <t>x</t>
    </r>
  </si>
  <si>
    <r>
      <t>f</t>
    </r>
    <r>
      <rPr>
        <b/>
        <vertAlign val="subscript"/>
        <sz val="11"/>
        <color rgb="FF44546A"/>
        <rFont val="Calibri"/>
        <family val="2"/>
      </rPr>
      <t>y</t>
    </r>
  </si>
  <si>
    <t>Learn rate</t>
  </si>
  <si>
    <t>coefficient</t>
  </si>
  <si>
    <t xml:space="preserve"> ∇f(x_n+1, y_n+1) · ∇f(x_n, y_n)</t>
  </si>
  <si>
    <r>
      <t>f(x,y) = (1/6) x</t>
    </r>
    <r>
      <rPr>
        <b/>
        <vertAlign val="superscript"/>
        <sz val="15"/>
        <color theme="3"/>
        <rFont val="Calibri"/>
        <family val="2"/>
        <scheme val="minor"/>
      </rPr>
      <t>3</t>
    </r>
    <r>
      <rPr>
        <b/>
        <sz val="15"/>
        <color theme="3"/>
        <rFont val="Calibri"/>
        <family val="2"/>
        <scheme val="minor"/>
      </rPr>
      <t xml:space="preserve"> – xy + y</t>
    </r>
    <r>
      <rPr>
        <b/>
        <vertAlign val="superscript"/>
        <sz val="15"/>
        <color theme="3"/>
        <rFont val="Calibri"/>
        <family val="2"/>
        <scheme val="minor"/>
      </rPr>
      <t>2</t>
    </r>
    <r>
      <rPr>
        <b/>
        <sz val="15"/>
        <color theme="3"/>
        <rFont val="Calibri"/>
        <family val="2"/>
        <scheme val="minor"/>
      </rPr>
      <t xml:space="preserve"> – 2x</t>
    </r>
  </si>
  <si>
    <t>f_x</t>
  </si>
  <si>
    <t>`1/2*x^2-y-2</t>
  </si>
  <si>
    <t>f_y</t>
  </si>
  <si>
    <t>`-x+2y</t>
  </si>
  <si>
    <t>f_xx</t>
  </si>
  <si>
    <t>f_yx</t>
  </si>
  <si>
    <t>f_xy</t>
  </si>
  <si>
    <t>f_yy</t>
  </si>
  <si>
    <t>current position</t>
  </si>
  <si>
    <t>gradient</t>
  </si>
  <si>
    <t>det</t>
  </si>
  <si>
    <t>Hessian matrix</t>
  </si>
  <si>
    <r>
      <t>f</t>
    </r>
    <r>
      <rPr>
        <b/>
        <vertAlign val="subscript"/>
        <sz val="11"/>
        <color rgb="FF44546A"/>
        <rFont val="Calibri"/>
        <family val="2"/>
      </rPr>
      <t>xx</t>
    </r>
  </si>
  <si>
    <r>
      <t>f</t>
    </r>
    <r>
      <rPr>
        <b/>
        <vertAlign val="subscript"/>
        <sz val="11"/>
        <color rgb="FF44546A"/>
        <rFont val="Calibri"/>
        <family val="2"/>
      </rPr>
      <t>xy</t>
    </r>
  </si>
  <si>
    <r>
      <t>f</t>
    </r>
    <r>
      <rPr>
        <b/>
        <vertAlign val="subscript"/>
        <sz val="11"/>
        <color rgb="FF44546A"/>
        <rFont val="Calibri"/>
        <family val="2"/>
      </rPr>
      <t>yy</t>
    </r>
  </si>
  <si>
    <t>Type of critical point</t>
  </si>
  <si>
    <t>Inverse Hessian</t>
  </si>
  <si>
    <r>
      <t>H</t>
    </r>
    <r>
      <rPr>
        <b/>
        <vertAlign val="superscript"/>
        <sz val="11"/>
        <color rgb="FF44546A"/>
        <rFont val="Calibri"/>
        <family val="2"/>
      </rPr>
      <t>-1</t>
    </r>
  </si>
  <si>
    <t>local minimum</t>
  </si>
  <si>
    <t>saddle point</t>
  </si>
  <si>
    <t>MY MODEL</t>
  </si>
  <si>
    <t>Edit the weights below to adjust:</t>
  </si>
  <si>
    <r>
      <t>w</t>
    </r>
    <r>
      <rPr>
        <b/>
        <vertAlign val="subscript"/>
        <sz val="11"/>
        <color rgb="FF44546A"/>
        <rFont val="Calibri"/>
        <family val="2"/>
      </rPr>
      <t>a</t>
    </r>
  </si>
  <si>
    <r>
      <t>w</t>
    </r>
    <r>
      <rPr>
        <b/>
        <vertAlign val="subscript"/>
        <sz val="11"/>
        <color rgb="FF44546A"/>
        <rFont val="Calibri"/>
        <family val="2"/>
      </rPr>
      <t>b</t>
    </r>
  </si>
  <si>
    <r>
      <t>w</t>
    </r>
    <r>
      <rPr>
        <b/>
        <vertAlign val="subscript"/>
        <sz val="11"/>
        <color rgb="FF44546A"/>
        <rFont val="Calibri"/>
        <family val="2"/>
      </rPr>
      <t>1</t>
    </r>
  </si>
  <si>
    <t>i</t>
  </si>
  <si>
    <r>
      <t>a</t>
    </r>
    <r>
      <rPr>
        <b/>
        <vertAlign val="subscript"/>
        <sz val="11"/>
        <color rgb="FF44546A"/>
        <rFont val="Calibri"/>
        <family val="2"/>
      </rPr>
      <t>i</t>
    </r>
  </si>
  <si>
    <r>
      <t>b</t>
    </r>
    <r>
      <rPr>
        <b/>
        <vertAlign val="subscript"/>
        <sz val="11"/>
        <color rgb="FF44546A"/>
        <rFont val="Calibri"/>
        <family val="2"/>
      </rPr>
      <t>i</t>
    </r>
  </si>
  <si>
    <r>
      <t>y</t>
    </r>
    <r>
      <rPr>
        <b/>
        <vertAlign val="subscript"/>
        <sz val="11"/>
        <color rgb="FF44546A"/>
        <rFont val="Calibri"/>
        <family val="2"/>
      </rPr>
      <t>i</t>
    </r>
  </si>
  <si>
    <r>
      <t>w · x</t>
    </r>
    <r>
      <rPr>
        <b/>
        <vertAlign val="subscript"/>
        <sz val="11"/>
        <color rgb="FF44546A"/>
        <rFont val="Calibri"/>
        <family val="2"/>
      </rPr>
      <t>i</t>
    </r>
  </si>
  <si>
    <r>
      <t>p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(w)</t>
    </r>
  </si>
  <si>
    <r>
      <t>q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(w)</t>
    </r>
  </si>
  <si>
    <r>
      <t>r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(w)</t>
    </r>
  </si>
  <si>
    <t>total gradient</t>
  </si>
  <si>
    <t>r(v)</t>
  </si>
  <si>
    <t>ln r(v)</t>
  </si>
  <si>
    <t>How good is this model?</t>
  </si>
  <si>
    <r>
      <t>f(x) = ln(1 + x</t>
    </r>
    <r>
      <rPr>
        <b/>
        <vertAlign val="superscript"/>
        <sz val="15"/>
        <color theme="3"/>
        <rFont val="Calibri"/>
        <family val="2"/>
        <scheme val="minor"/>
      </rPr>
      <t>2</t>
    </r>
    <r>
      <rPr>
        <b/>
        <sz val="15"/>
        <color theme="3"/>
        <rFont val="Calibri"/>
        <family val="2"/>
        <scheme val="minor"/>
      </rPr>
      <t>)</t>
    </r>
  </si>
  <si>
    <t>Coefficients</t>
  </si>
  <si>
    <t>f(x)</t>
  </si>
  <si>
    <r>
      <t>P</t>
    </r>
    <r>
      <rPr>
        <b/>
        <vertAlign val="subscript"/>
        <sz val="11"/>
        <color rgb="FF44546A"/>
        <rFont val="Calibri"/>
        <family val="2"/>
      </rPr>
      <t>2</t>
    </r>
    <r>
      <rPr>
        <b/>
        <sz val="11"/>
        <color rgb="FF44546A"/>
        <rFont val="Calibri"/>
        <family val="2"/>
      </rPr>
      <t>(x)</t>
    </r>
  </si>
  <si>
    <r>
      <t>P</t>
    </r>
    <r>
      <rPr>
        <b/>
        <vertAlign val="subscript"/>
        <sz val="11"/>
        <color rgb="FF44546A"/>
        <rFont val="Calibri"/>
        <family val="2"/>
      </rPr>
      <t>4</t>
    </r>
    <r>
      <rPr>
        <b/>
        <sz val="11"/>
        <color rgb="FF44546A"/>
        <rFont val="Calibri"/>
        <family val="2"/>
      </rPr>
      <t>(x)</t>
    </r>
  </si>
  <si>
    <r>
      <t>x</t>
    </r>
    <r>
      <rPr>
        <b/>
        <vertAlign val="subscript"/>
        <sz val="11"/>
        <color rgb="FF44546A"/>
        <rFont val="Calibri"/>
        <family val="2"/>
      </rPr>
      <t>i</t>
    </r>
  </si>
  <si>
    <t>denom</t>
  </si>
  <si>
    <t>a</t>
  </si>
  <si>
    <t>b</t>
  </si>
  <si>
    <t>c</t>
  </si>
  <si>
    <r>
      <t>L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(x)</t>
    </r>
  </si>
  <si>
    <t>Divided Differences</t>
  </si>
  <si>
    <r>
      <t>f[x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]</t>
    </r>
  </si>
  <si>
    <r>
      <t>f[x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, x</t>
    </r>
    <r>
      <rPr>
        <b/>
        <vertAlign val="subscript"/>
        <sz val="11"/>
        <color rgb="FF44546A"/>
        <rFont val="Calibri"/>
        <family val="2"/>
      </rPr>
      <t>i+1</t>
    </r>
    <r>
      <rPr>
        <b/>
        <sz val="11"/>
        <color rgb="FF44546A"/>
        <rFont val="Calibri"/>
        <family val="2"/>
      </rPr>
      <t>]</t>
    </r>
  </si>
  <si>
    <r>
      <t>f[x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, x</t>
    </r>
    <r>
      <rPr>
        <b/>
        <vertAlign val="subscript"/>
        <sz val="11"/>
        <color rgb="FF44546A"/>
        <rFont val="Calibri"/>
        <family val="2"/>
      </rPr>
      <t>i+1</t>
    </r>
    <r>
      <rPr>
        <b/>
        <sz val="11"/>
        <color rgb="FF44546A"/>
        <rFont val="Calibri"/>
        <family val="2"/>
      </rPr>
      <t>, x</t>
    </r>
    <r>
      <rPr>
        <b/>
        <vertAlign val="subscript"/>
        <sz val="11"/>
        <color rgb="FF44546A"/>
        <rFont val="Calibri"/>
        <family val="2"/>
      </rPr>
      <t>i+2</t>
    </r>
    <r>
      <rPr>
        <b/>
        <sz val="11"/>
        <color rgb="FF44546A"/>
        <rFont val="Calibri"/>
        <family val="2"/>
      </rPr>
      <t>]</t>
    </r>
  </si>
  <si>
    <t>| third derivative of f(x) | &lt; 3</t>
  </si>
  <si>
    <t>Bounding cubic functions for f(x)</t>
  </si>
  <si>
    <t xml:space="preserve">P_2(x) + </t>
  </si>
  <si>
    <t>1/2*(x-(-1))(x-1)(x-3)</t>
  </si>
  <si>
    <t>(-1)*1/2*(x-(-1))(x-1)(x-3)</t>
  </si>
  <si>
    <t>| fifth derivative of f(x) | &lt; 40</t>
  </si>
  <si>
    <t>Bounding quintic functions for f(x)</t>
  </si>
  <si>
    <t xml:space="preserve">P_4(x) + </t>
  </si>
  <si>
    <t>1/3(x-(-1))(x-1)(x-3)x(x-2)</t>
  </si>
  <si>
    <t>(-1)*1/3(x-(-1))(x-1)(x-3)x(x-2)</t>
  </si>
  <si>
    <t>f(x) = arctan(x)</t>
  </si>
  <si>
    <t>P(x)</t>
  </si>
  <si>
    <r>
      <t>f(x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)</t>
    </r>
  </si>
  <si>
    <r>
      <t>f'(x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)</t>
    </r>
  </si>
  <si>
    <r>
      <t>z</t>
    </r>
    <r>
      <rPr>
        <b/>
        <vertAlign val="subscript"/>
        <sz val="11"/>
        <color rgb="FF44546A"/>
        <rFont val="Calibri"/>
        <family val="2"/>
      </rPr>
      <t>i</t>
    </r>
  </si>
  <si>
    <r>
      <t>f[z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]</t>
    </r>
  </si>
  <si>
    <r>
      <t>f[z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, z</t>
    </r>
    <r>
      <rPr>
        <b/>
        <vertAlign val="subscript"/>
        <sz val="11"/>
        <color rgb="FF44546A"/>
        <rFont val="Calibri"/>
        <family val="2"/>
      </rPr>
      <t>i+1</t>
    </r>
    <r>
      <rPr>
        <b/>
        <sz val="11"/>
        <color rgb="FF44546A"/>
        <rFont val="Calibri"/>
        <family val="2"/>
      </rPr>
      <t>]</t>
    </r>
  </si>
  <si>
    <r>
      <t>f[z</t>
    </r>
    <r>
      <rPr>
        <b/>
        <vertAlign val="subscript"/>
        <sz val="11"/>
        <color rgb="FF44546A"/>
        <rFont val="Calibri"/>
        <family val="2"/>
      </rPr>
      <t>i</t>
    </r>
    <r>
      <rPr>
        <b/>
        <sz val="11"/>
        <color rgb="FF44546A"/>
        <rFont val="Calibri"/>
        <family val="2"/>
      </rPr>
      <t>, z</t>
    </r>
    <r>
      <rPr>
        <b/>
        <vertAlign val="subscript"/>
        <sz val="11"/>
        <color rgb="FF44546A"/>
        <rFont val="Calibri"/>
        <family val="2"/>
      </rPr>
      <t>i+1</t>
    </r>
    <r>
      <rPr>
        <b/>
        <sz val="11"/>
        <color rgb="FF44546A"/>
        <rFont val="Calibri"/>
        <family val="2"/>
      </rPr>
      <t>, z</t>
    </r>
    <r>
      <rPr>
        <b/>
        <vertAlign val="subscript"/>
        <sz val="11"/>
        <color rgb="FF44546A"/>
        <rFont val="Calibri"/>
        <family val="2"/>
      </rPr>
      <t>i+2</t>
    </r>
    <r>
      <rPr>
        <b/>
        <sz val="11"/>
        <color rgb="FF44546A"/>
        <rFont val="Calibri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</si>
</sst>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sz val="10"/>
      <name val="Tahoma"/>
      <family val="2"/>
      <charset val="1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rgb="FF44546A"/>
      <name val="Calibri"/>
      <family val="2"/>
    </font>
    <font>
      <sz val="10"/>
      <color rgb="FFFF0000"/>
      <name val="Tahoma"/>
      <family val="2"/>
      <charset val="1"/>
    </font>
    <font>
      <b/>
      <sz val="13"/>
      <color theme="3"/>
      <name val="Calibri"/>
      <family val="2"/>
      <scheme val="minor"/>
    </font>
    <font>
      <sz val="8"/>
      <name val="Arial"/>
      <family val="2"/>
    </font>
    <font>
      <b/>
      <vertAlign val="superscript"/>
      <sz val="15"/>
      <color theme="3"/>
      <name val="Calibri"/>
      <family val="2"/>
      <scheme val="minor"/>
    </font>
    <font>
      <b/>
      <vertAlign val="subscript"/>
      <sz val="11"/>
      <color rgb="FF44546A"/>
      <name val="Calibri"/>
      <family val="2"/>
    </font>
    <font>
      <b/>
      <vertAlign val="superscript"/>
      <sz val="11"/>
      <color rgb="FF44546A"/>
      <name val="Calibri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rgb="FF8EA9DB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thin">
        <color indexed="64"/>
      </right>
      <top style="medium">
        <color theme="4" tint="0.39994506668294322"/>
      </top>
      <bottom/>
      <diagonal/>
    </border>
    <border>
      <left/>
      <right/>
      <top style="medium">
        <color theme="4" tint="0.39994506668294322"/>
      </top>
      <bottom/>
      <diagonal/>
    </border>
    <border>
      <left style="thin">
        <color indexed="64"/>
      </left>
      <right/>
      <top style="medium">
        <color theme="4" tint="0.39994506668294322"/>
      </top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 style="medium">
        <color theme="4"/>
      </bottom>
      <diagonal/>
    </border>
    <border>
      <left/>
      <right/>
      <top style="thick">
        <color theme="4"/>
      </top>
      <bottom/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8" borderId="1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7" fillId="0" borderId="4" applyNumberFormat="0" applyFill="0" applyAlignment="0" applyProtection="0"/>
  </cellStyleXfs>
  <cellXfs count="76">
    <xf numFmtId="0" fontId="0" fillId="0" borderId="0" xfId="0"/>
    <xf numFmtId="0" fontId="12" fillId="0" borderId="0" xfId="0" applyFont="1"/>
    <xf numFmtId="0" fontId="0" fillId="0" borderId="0" xfId="0" applyAlignment="1">
      <alignment horizontal="center"/>
    </xf>
    <xf numFmtId="0" fontId="12" fillId="9" borderId="0" xfId="0" applyFont="1" applyFill="1"/>
    <xf numFmtId="0" fontId="12" fillId="9" borderId="0" xfId="0" applyFont="1" applyFill="1" applyAlignment="1">
      <alignment vertical="center"/>
    </xf>
    <xf numFmtId="0" fontId="15" fillId="0" borderId="3" xfId="0" applyFont="1" applyBorder="1" applyAlignment="1">
      <alignment horizontal="center"/>
    </xf>
    <xf numFmtId="0" fontId="0" fillId="9" borderId="0" xfId="0" applyFill="1"/>
    <xf numFmtId="0" fontId="12" fillId="10" borderId="0" xfId="0" applyFont="1" applyFill="1"/>
    <xf numFmtId="0" fontId="0" fillId="10" borderId="0" xfId="0" applyFill="1"/>
    <xf numFmtId="0" fontId="18" fillId="0" borderId="0" xfId="0" applyFont="1"/>
    <xf numFmtId="0" fontId="15" fillId="0" borderId="6" xfId="0" applyFont="1" applyBorder="1" applyAlignment="1">
      <alignment horizontal="center"/>
    </xf>
    <xf numFmtId="0" fontId="0" fillId="12" borderId="0" xfId="0" applyFill="1"/>
    <xf numFmtId="0" fontId="0" fillId="11" borderId="7" xfId="0" applyFill="1" applyBorder="1" applyAlignment="1">
      <alignment horizontal="center"/>
    </xf>
    <xf numFmtId="0" fontId="0" fillId="12" borderId="9" xfId="0" applyFill="1" applyBorder="1"/>
    <xf numFmtId="0" fontId="0" fillId="12" borderId="12" xfId="0" applyFill="1" applyBorder="1"/>
    <xf numFmtId="0" fontId="0" fillId="12" borderId="8" xfId="0" applyFill="1" applyBorder="1"/>
    <xf numFmtId="0" fontId="0" fillId="12" borderId="11" xfId="0" applyFill="1" applyBorder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2" borderId="10" xfId="0" applyFill="1" applyBorder="1"/>
    <xf numFmtId="0" fontId="0" fillId="12" borderId="13" xfId="0" applyFill="1" applyBorder="1"/>
    <xf numFmtId="0" fontId="0" fillId="11" borderId="21" xfId="0" applyFill="1" applyBorder="1"/>
    <xf numFmtId="0" fontId="0" fillId="11" borderId="22" xfId="0" applyFill="1" applyBorder="1"/>
    <xf numFmtId="0" fontId="0" fillId="12" borderId="21" xfId="0" applyFill="1" applyBorder="1"/>
    <xf numFmtId="0" fontId="0" fillId="12" borderId="22" xfId="0" applyFill="1" applyBorder="1"/>
    <xf numFmtId="0" fontId="15" fillId="0" borderId="8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13" borderId="21" xfId="0" applyFill="1" applyBorder="1" applyAlignment="1">
      <alignment vertical="center" wrapText="1"/>
    </xf>
    <xf numFmtId="0" fontId="0" fillId="13" borderId="23" xfId="0" applyFill="1" applyBorder="1" applyAlignment="1">
      <alignment vertical="center" wrapText="1"/>
    </xf>
    <xf numFmtId="0" fontId="0" fillId="13" borderId="23" xfId="0" applyFill="1" applyBorder="1"/>
    <xf numFmtId="0" fontId="0" fillId="13" borderId="22" xfId="0" applyFill="1" applyBorder="1"/>
    <xf numFmtId="0" fontId="12" fillId="14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5" fillId="0" borderId="0" xfId="0" applyFont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3" xfId="0" applyFont="1" applyBorder="1" applyAlignment="1">
      <alignment horizontal="left"/>
    </xf>
    <xf numFmtId="0" fontId="14" fillId="0" borderId="2" xfId="17" applyFill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14" borderId="0" xfId="0" applyFont="1" applyFill="1" applyAlignment="1">
      <alignment horizontal="center"/>
    </xf>
    <xf numFmtId="0" fontId="15" fillId="0" borderId="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12" borderId="19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3" fillId="11" borderId="2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5" fillId="0" borderId="3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10" borderId="5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4" fillId="0" borderId="2" xfId="17" applyFill="1" applyAlignment="1">
      <alignment horizontal="center"/>
    </xf>
    <xf numFmtId="0" fontId="17" fillId="0" borderId="4" xfId="18" applyFill="1" applyAlignment="1">
      <alignment horizontal="center"/>
    </xf>
    <xf numFmtId="0" fontId="14" fillId="0" borderId="2" xfId="17" applyAlignment="1">
      <alignment horizontal="center"/>
    </xf>
  </cellXfs>
  <cellStyles count="19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" xfId="17" builtinId="16"/>
    <cellStyle name="Heading 1 1" xfId="9" xr:uid="{00000000-0005-0000-0000-000008000000}"/>
    <cellStyle name="Heading 2" xfId="18" builtinId="17"/>
    <cellStyle name="Heading 2 1" xfId="10" xr:uid="{00000000-0005-0000-0000-000009000000}"/>
    <cellStyle name="Heading 3" xfId="11" builtinId="18" customBuiltin="1"/>
    <cellStyle name="Neutral 1" xfId="12" xr:uid="{00000000-0005-0000-0000-00000B000000}"/>
    <cellStyle name="Normal" xfId="0" builtinId="0"/>
    <cellStyle name="Note 1" xfId="13" xr:uid="{00000000-0005-0000-0000-00000D000000}"/>
    <cellStyle name="Status 1" xfId="14" xr:uid="{00000000-0005-0000-0000-00000E000000}"/>
    <cellStyle name="Text 1" xfId="15" xr:uid="{00000000-0005-0000-0000-00000F000000}"/>
    <cellStyle name="Warning 1" xfId="16" xr:uid="{00000000-0005-0000-0000-000010000000}"/>
  </cellStyles>
  <dxfs count="3">
    <dxf>
      <font>
        <b/>
        <i val="0"/>
        <strike val="0"/>
        <color rgb="FFFF0000"/>
      </font>
      <fill>
        <patternFill>
          <bgColor theme="5" tint="0.79998168889431442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ont>
        <b/>
        <i val="0"/>
        <strike val="0"/>
        <color theme="7" tint="-0.24994659260841701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font>
        <b/>
        <i val="0"/>
        <strike val="0"/>
        <color theme="9"/>
      </font>
      <fill>
        <patternFill>
          <bgColor theme="9" tint="0.79998168889431442"/>
        </patternFill>
      </fill>
      <border>
        <left style="thin">
          <color rgb="FF92D050"/>
        </left>
        <right style="thin">
          <color rgb="FF92D050"/>
        </right>
        <top style="thin">
          <color rgb="FF92D050"/>
        </top>
        <bottom style="thin">
          <color rgb="FF92D05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B3B3B3"/>
      <rgbColor rgb="00808080"/>
      <rgbColor rgb="009999FF"/>
      <rgbColor rgb="00993366"/>
      <rgbColor rgb="00FFFFCC"/>
      <rgbColor rgb="00B9F5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 of ln(1+x^2)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Given points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4'!$B$25:$B$29</c:f>
              <c:numCache>
                <c:formatCode>General</c:formatCode>
                <c:ptCount val="5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2</c:v>
                </c:pt>
              </c:numCache>
            </c:numRef>
          </c:xVal>
          <c:yVal>
            <c:numRef>
              <c:f>'Problem 4'!$C$25:$C$29</c:f>
              <c:numCache>
                <c:formatCode>General</c:formatCode>
                <c:ptCount val="5"/>
                <c:pt idx="0">
                  <c:v>0.69314718055994529</c:v>
                </c:pt>
                <c:pt idx="1">
                  <c:v>0.69314718055994529</c:v>
                </c:pt>
                <c:pt idx="2">
                  <c:v>2.3025850929940459</c:v>
                </c:pt>
                <c:pt idx="3">
                  <c:v>0</c:v>
                </c:pt>
                <c:pt idx="4">
                  <c:v>1.6094379124341003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64-4B91-BDA0-84CF758E3886}"/>
            </c:ext>
          </c:extLst>
        </c:ser>
        <c:ser>
          <c:idx val="2"/>
          <c:order val="1"/>
          <c:tx>
            <c:v>f(x)</c:v>
          </c:tx>
          <c:spPr>
            <a:ln w="25400" cap="rnd">
              <a:solidFill>
                <a:schemeClr val="accent1">
                  <a:lumMod val="40000"/>
                  <a:lumOff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'Problem 4'!$N$3:$N$49</c:f>
              <c:numCache>
                <c:formatCode>General</c:formatCode>
                <c:ptCount val="47"/>
                <c:pt idx="0">
                  <c:v>-1.3</c:v>
                </c:pt>
                <c:pt idx="1">
                  <c:v>-1.2</c:v>
                </c:pt>
                <c:pt idx="2">
                  <c:v>-1.0999999999999999</c:v>
                </c:pt>
                <c:pt idx="3">
                  <c:v>-0.99999999999999989</c:v>
                </c:pt>
                <c:pt idx="4">
                  <c:v>-0.89999999999999991</c:v>
                </c:pt>
                <c:pt idx="5">
                  <c:v>-0.79999999999999993</c:v>
                </c:pt>
                <c:pt idx="6">
                  <c:v>-0.7</c:v>
                </c:pt>
                <c:pt idx="7">
                  <c:v>-0.6</c:v>
                </c:pt>
                <c:pt idx="8">
                  <c:v>-0.5</c:v>
                </c:pt>
                <c:pt idx="9">
                  <c:v>-0.4</c:v>
                </c:pt>
                <c:pt idx="10">
                  <c:v>-0.30000000000000004</c:v>
                </c:pt>
                <c:pt idx="11">
                  <c:v>-0.20000000000000004</c:v>
                </c:pt>
                <c:pt idx="12">
                  <c:v>-0.10000000000000003</c:v>
                </c:pt>
                <c:pt idx="13">
                  <c:v>0</c:v>
                </c:pt>
                <c:pt idx="14">
                  <c:v>0.1</c:v>
                </c:pt>
                <c:pt idx="15">
                  <c:v>0.2</c:v>
                </c:pt>
                <c:pt idx="16">
                  <c:v>0.30000000000000004</c:v>
                </c:pt>
                <c:pt idx="17">
                  <c:v>0.4</c:v>
                </c:pt>
                <c:pt idx="18">
                  <c:v>0.5</c:v>
                </c:pt>
                <c:pt idx="19">
                  <c:v>0.6</c:v>
                </c:pt>
                <c:pt idx="20">
                  <c:v>0.7</c:v>
                </c:pt>
                <c:pt idx="21">
                  <c:v>0.79999999999999993</c:v>
                </c:pt>
                <c:pt idx="22">
                  <c:v>0.89999999999999991</c:v>
                </c:pt>
                <c:pt idx="23">
                  <c:v>0.99999999999999989</c:v>
                </c:pt>
                <c:pt idx="24">
                  <c:v>1.0999999999999999</c:v>
                </c:pt>
                <c:pt idx="25">
                  <c:v>1.2</c:v>
                </c:pt>
                <c:pt idx="26">
                  <c:v>1.3</c:v>
                </c:pt>
                <c:pt idx="27">
                  <c:v>1.4000000000000001</c:v>
                </c:pt>
                <c:pt idx="28">
                  <c:v>1.5000000000000002</c:v>
                </c:pt>
                <c:pt idx="29">
                  <c:v>1.6000000000000003</c:v>
                </c:pt>
                <c:pt idx="30">
                  <c:v>1.7000000000000004</c:v>
                </c:pt>
                <c:pt idx="31">
                  <c:v>1.8000000000000005</c:v>
                </c:pt>
                <c:pt idx="32">
                  <c:v>1.9000000000000006</c:v>
                </c:pt>
                <c:pt idx="33">
                  <c:v>2.0000000000000004</c:v>
                </c:pt>
                <c:pt idx="34">
                  <c:v>2.1000000000000005</c:v>
                </c:pt>
                <c:pt idx="35">
                  <c:v>2.2000000000000006</c:v>
                </c:pt>
                <c:pt idx="36">
                  <c:v>2.3000000000000007</c:v>
                </c:pt>
                <c:pt idx="37">
                  <c:v>2.4000000000000008</c:v>
                </c:pt>
                <c:pt idx="38">
                  <c:v>2.5000000000000009</c:v>
                </c:pt>
                <c:pt idx="39">
                  <c:v>2.600000000000001</c:v>
                </c:pt>
                <c:pt idx="40">
                  <c:v>2.7000000000000011</c:v>
                </c:pt>
                <c:pt idx="41">
                  <c:v>2.8000000000000012</c:v>
                </c:pt>
                <c:pt idx="42">
                  <c:v>2.9000000000000012</c:v>
                </c:pt>
                <c:pt idx="43">
                  <c:v>3.0000000000000013</c:v>
                </c:pt>
                <c:pt idx="44">
                  <c:v>3.1000000000000014</c:v>
                </c:pt>
                <c:pt idx="45">
                  <c:v>3.2000000000000015</c:v>
                </c:pt>
                <c:pt idx="46">
                  <c:v>3.3000000000000016</c:v>
                </c:pt>
              </c:numCache>
            </c:numRef>
          </c:xVal>
          <c:yVal>
            <c:numRef>
              <c:f>'Problem 4'!$O$3:$O$49</c:f>
              <c:numCache>
                <c:formatCode>General</c:formatCode>
                <c:ptCount val="47"/>
                <c:pt idx="0">
                  <c:v>0.98954119361374793</c:v>
                </c:pt>
                <c:pt idx="1">
                  <c:v>0.89199803930511046</c:v>
                </c:pt>
                <c:pt idx="2">
                  <c:v>0.79299251552966143</c:v>
                </c:pt>
                <c:pt idx="3">
                  <c:v>0.69314718055994518</c:v>
                </c:pt>
                <c:pt idx="4">
                  <c:v>0.59332684527773427</c:v>
                </c:pt>
                <c:pt idx="5">
                  <c:v>0.494696241836107</c:v>
                </c:pt>
                <c:pt idx="6">
                  <c:v>0.39877611995736778</c:v>
                </c:pt>
                <c:pt idx="7">
                  <c:v>0.30748469974796055</c:v>
                </c:pt>
                <c:pt idx="8">
                  <c:v>0.22314355131420976</c:v>
                </c:pt>
                <c:pt idx="9">
                  <c:v>0.14842000511827341</c:v>
                </c:pt>
                <c:pt idx="10">
                  <c:v>8.6177696241052412E-2</c:v>
                </c:pt>
                <c:pt idx="11">
                  <c:v>3.9220713153281329E-2</c:v>
                </c:pt>
                <c:pt idx="12">
                  <c:v>9.950330853168092E-3</c:v>
                </c:pt>
                <c:pt idx="13">
                  <c:v>0</c:v>
                </c:pt>
                <c:pt idx="14">
                  <c:v>9.950330853168092E-3</c:v>
                </c:pt>
                <c:pt idx="15">
                  <c:v>3.9220713153281329E-2</c:v>
                </c:pt>
                <c:pt idx="16">
                  <c:v>8.6177696241052412E-2</c:v>
                </c:pt>
                <c:pt idx="17">
                  <c:v>0.14842000511827341</c:v>
                </c:pt>
                <c:pt idx="18">
                  <c:v>0.22314355131420976</c:v>
                </c:pt>
                <c:pt idx="19">
                  <c:v>0.30748469974796055</c:v>
                </c:pt>
                <c:pt idx="20">
                  <c:v>0.39877611995736778</c:v>
                </c:pt>
                <c:pt idx="21">
                  <c:v>0.494696241836107</c:v>
                </c:pt>
                <c:pt idx="22">
                  <c:v>0.59332684527773427</c:v>
                </c:pt>
                <c:pt idx="23">
                  <c:v>0.69314718055994518</c:v>
                </c:pt>
                <c:pt idx="24">
                  <c:v>0.79299251552966143</c:v>
                </c:pt>
                <c:pt idx="25">
                  <c:v>0.89199803930511046</c:v>
                </c:pt>
                <c:pt idx="26">
                  <c:v>0.98954119361374793</c:v>
                </c:pt>
                <c:pt idx="27">
                  <c:v>1.0851892683359692</c:v>
                </c:pt>
                <c:pt idx="28">
                  <c:v>1.1786549963416464</c:v>
                </c:pt>
                <c:pt idx="29">
                  <c:v>1.2697605448639393</c:v>
                </c:pt>
                <c:pt idx="30">
                  <c:v>1.3584091576303552</c:v>
                </c:pt>
                <c:pt idx="31">
                  <c:v>1.4445632692438668</c:v>
                </c:pt>
                <c:pt idx="32">
                  <c:v>1.5282278570085577</c:v>
                </c:pt>
                <c:pt idx="33">
                  <c:v>1.6094379124341007</c:v>
                </c:pt>
                <c:pt idx="34">
                  <c:v>1.6882490928583904</c:v>
                </c:pt>
                <c:pt idx="35">
                  <c:v>1.7647307968401362</c:v>
                </c:pt>
                <c:pt idx="36">
                  <c:v>1.8389610707123498</c:v>
                </c:pt>
                <c:pt idx="37">
                  <c:v>1.9110228900548734</c:v>
                </c:pt>
                <c:pt idx="38">
                  <c:v>1.981001468866584</c:v>
                </c:pt>
                <c:pt idx="39">
                  <c:v>2.0489823341951281</c:v>
                </c:pt>
                <c:pt idx="40">
                  <c:v>2.1150499691472042</c:v>
                </c:pt>
                <c:pt idx="41">
                  <c:v>2.1792868766495528</c:v>
                </c:pt>
                <c:pt idx="42">
                  <c:v>2.2417729535972892</c:v>
                </c:pt>
                <c:pt idx="43">
                  <c:v>2.3025850929940463</c:v>
                </c:pt>
                <c:pt idx="44">
                  <c:v>2.3617969526258924</c:v>
                </c:pt>
                <c:pt idx="45">
                  <c:v>2.4194788444655457</c:v>
                </c:pt>
                <c:pt idx="46">
                  <c:v>2.4756977107026916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B1-4FF2-B090-FAB6333D5631}"/>
            </c:ext>
          </c:extLst>
        </c:ser>
        <c:ser>
          <c:idx val="1"/>
          <c:order val="2"/>
          <c:tx>
            <c:v>P_2(x)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 4'!$N$3:$N$49</c:f>
              <c:numCache>
                <c:formatCode>General</c:formatCode>
                <c:ptCount val="47"/>
                <c:pt idx="0">
                  <c:v>-1.3</c:v>
                </c:pt>
                <c:pt idx="1">
                  <c:v>-1.2</c:v>
                </c:pt>
                <c:pt idx="2">
                  <c:v>-1.0999999999999999</c:v>
                </c:pt>
                <c:pt idx="3">
                  <c:v>-0.99999999999999989</c:v>
                </c:pt>
                <c:pt idx="4">
                  <c:v>-0.89999999999999991</c:v>
                </c:pt>
                <c:pt idx="5">
                  <c:v>-0.79999999999999993</c:v>
                </c:pt>
                <c:pt idx="6">
                  <c:v>-0.7</c:v>
                </c:pt>
                <c:pt idx="7">
                  <c:v>-0.6</c:v>
                </c:pt>
                <c:pt idx="8">
                  <c:v>-0.5</c:v>
                </c:pt>
                <c:pt idx="9">
                  <c:v>-0.4</c:v>
                </c:pt>
                <c:pt idx="10">
                  <c:v>-0.30000000000000004</c:v>
                </c:pt>
                <c:pt idx="11">
                  <c:v>-0.20000000000000004</c:v>
                </c:pt>
                <c:pt idx="12">
                  <c:v>-0.10000000000000003</c:v>
                </c:pt>
                <c:pt idx="13">
                  <c:v>0</c:v>
                </c:pt>
                <c:pt idx="14">
                  <c:v>0.1</c:v>
                </c:pt>
                <c:pt idx="15">
                  <c:v>0.2</c:v>
                </c:pt>
                <c:pt idx="16">
                  <c:v>0.30000000000000004</c:v>
                </c:pt>
                <c:pt idx="17">
                  <c:v>0.4</c:v>
                </c:pt>
                <c:pt idx="18">
                  <c:v>0.5</c:v>
                </c:pt>
                <c:pt idx="19">
                  <c:v>0.6</c:v>
                </c:pt>
                <c:pt idx="20">
                  <c:v>0.7</c:v>
                </c:pt>
                <c:pt idx="21">
                  <c:v>0.79999999999999993</c:v>
                </c:pt>
                <c:pt idx="22">
                  <c:v>0.89999999999999991</c:v>
                </c:pt>
                <c:pt idx="23">
                  <c:v>0.99999999999999989</c:v>
                </c:pt>
                <c:pt idx="24">
                  <c:v>1.0999999999999999</c:v>
                </c:pt>
                <c:pt idx="25">
                  <c:v>1.2</c:v>
                </c:pt>
                <c:pt idx="26">
                  <c:v>1.3</c:v>
                </c:pt>
                <c:pt idx="27">
                  <c:v>1.4000000000000001</c:v>
                </c:pt>
                <c:pt idx="28">
                  <c:v>1.5000000000000002</c:v>
                </c:pt>
                <c:pt idx="29">
                  <c:v>1.6000000000000003</c:v>
                </c:pt>
                <c:pt idx="30">
                  <c:v>1.7000000000000004</c:v>
                </c:pt>
                <c:pt idx="31">
                  <c:v>1.8000000000000005</c:v>
                </c:pt>
                <c:pt idx="32">
                  <c:v>1.9000000000000006</c:v>
                </c:pt>
                <c:pt idx="33">
                  <c:v>2.0000000000000004</c:v>
                </c:pt>
                <c:pt idx="34">
                  <c:v>2.1000000000000005</c:v>
                </c:pt>
                <c:pt idx="35">
                  <c:v>2.2000000000000006</c:v>
                </c:pt>
                <c:pt idx="36">
                  <c:v>2.3000000000000007</c:v>
                </c:pt>
                <c:pt idx="37">
                  <c:v>2.4000000000000008</c:v>
                </c:pt>
                <c:pt idx="38">
                  <c:v>2.5000000000000009</c:v>
                </c:pt>
                <c:pt idx="39">
                  <c:v>2.600000000000001</c:v>
                </c:pt>
                <c:pt idx="40">
                  <c:v>2.7000000000000011</c:v>
                </c:pt>
                <c:pt idx="41">
                  <c:v>2.8000000000000012</c:v>
                </c:pt>
                <c:pt idx="42">
                  <c:v>2.9000000000000012</c:v>
                </c:pt>
                <c:pt idx="43">
                  <c:v>3.0000000000000013</c:v>
                </c:pt>
                <c:pt idx="44">
                  <c:v>3.1000000000000014</c:v>
                </c:pt>
                <c:pt idx="45">
                  <c:v>3.2000000000000015</c:v>
                </c:pt>
                <c:pt idx="46">
                  <c:v>3.3000000000000016</c:v>
                </c:pt>
              </c:numCache>
            </c:numRef>
          </c:xVal>
          <c:yVal>
            <c:numRef>
              <c:f>'Problem 4'!$P$3:$P$49</c:f>
              <c:numCache>
                <c:formatCode>General</c:formatCode>
                <c:ptCount val="47"/>
                <c:pt idx="0">
                  <c:v>0.83168999999999993</c:v>
                </c:pt>
                <c:pt idx="1">
                  <c:v>0.78143999999999991</c:v>
                </c:pt>
                <c:pt idx="2">
                  <c:v>0.73520999999999992</c:v>
                </c:pt>
                <c:pt idx="3">
                  <c:v>0.69299999999999995</c:v>
                </c:pt>
                <c:pt idx="4">
                  <c:v>0.65480999999999989</c:v>
                </c:pt>
                <c:pt idx="5">
                  <c:v>0.62063999999999997</c:v>
                </c:pt>
                <c:pt idx="6">
                  <c:v>0.59048999999999996</c:v>
                </c:pt>
                <c:pt idx="7">
                  <c:v>0.56435999999999997</c:v>
                </c:pt>
                <c:pt idx="8">
                  <c:v>0.5422499999999999</c:v>
                </c:pt>
                <c:pt idx="9">
                  <c:v>0.52415999999999996</c:v>
                </c:pt>
                <c:pt idx="10">
                  <c:v>0.51008999999999993</c:v>
                </c:pt>
                <c:pt idx="11">
                  <c:v>0.50003999999999993</c:v>
                </c:pt>
                <c:pt idx="12">
                  <c:v>0.49400999999999995</c:v>
                </c:pt>
                <c:pt idx="13">
                  <c:v>0.49199999999999994</c:v>
                </c:pt>
                <c:pt idx="14">
                  <c:v>0.49400999999999995</c:v>
                </c:pt>
                <c:pt idx="15">
                  <c:v>0.50003999999999993</c:v>
                </c:pt>
                <c:pt idx="16">
                  <c:v>0.51008999999999993</c:v>
                </c:pt>
                <c:pt idx="17">
                  <c:v>0.52415999999999996</c:v>
                </c:pt>
                <c:pt idx="18">
                  <c:v>0.5422499999999999</c:v>
                </c:pt>
                <c:pt idx="19">
                  <c:v>0.56435999999999997</c:v>
                </c:pt>
                <c:pt idx="20">
                  <c:v>0.59048999999999996</c:v>
                </c:pt>
                <c:pt idx="21">
                  <c:v>0.62063999999999997</c:v>
                </c:pt>
                <c:pt idx="22">
                  <c:v>0.65480999999999989</c:v>
                </c:pt>
                <c:pt idx="23">
                  <c:v>0.69299999999999995</c:v>
                </c:pt>
                <c:pt idx="24">
                  <c:v>0.73520999999999992</c:v>
                </c:pt>
                <c:pt idx="25">
                  <c:v>0.78143999999999991</c:v>
                </c:pt>
                <c:pt idx="26">
                  <c:v>0.83168999999999993</c:v>
                </c:pt>
                <c:pt idx="27">
                  <c:v>0.88596000000000008</c:v>
                </c:pt>
                <c:pt idx="28">
                  <c:v>0.94425000000000003</c:v>
                </c:pt>
                <c:pt idx="29">
                  <c:v>1.0065600000000003</c:v>
                </c:pt>
                <c:pt idx="30">
                  <c:v>1.0728900000000001</c:v>
                </c:pt>
                <c:pt idx="31">
                  <c:v>1.1432400000000005</c:v>
                </c:pt>
                <c:pt idx="32">
                  <c:v>1.2176100000000005</c:v>
                </c:pt>
                <c:pt idx="33">
                  <c:v>1.2960000000000003</c:v>
                </c:pt>
                <c:pt idx="34">
                  <c:v>1.3784100000000004</c:v>
                </c:pt>
                <c:pt idx="35">
                  <c:v>1.4648400000000006</c:v>
                </c:pt>
                <c:pt idx="36">
                  <c:v>1.5552900000000007</c:v>
                </c:pt>
                <c:pt idx="37">
                  <c:v>1.6497600000000008</c:v>
                </c:pt>
                <c:pt idx="38">
                  <c:v>1.748250000000001</c:v>
                </c:pt>
                <c:pt idx="39">
                  <c:v>1.8507600000000011</c:v>
                </c:pt>
                <c:pt idx="40">
                  <c:v>1.9572900000000013</c:v>
                </c:pt>
                <c:pt idx="41">
                  <c:v>2.0678400000000012</c:v>
                </c:pt>
                <c:pt idx="42">
                  <c:v>2.1824100000000013</c:v>
                </c:pt>
                <c:pt idx="43">
                  <c:v>2.3010000000000019</c:v>
                </c:pt>
                <c:pt idx="44">
                  <c:v>2.4236100000000018</c:v>
                </c:pt>
                <c:pt idx="45">
                  <c:v>2.5502400000000018</c:v>
                </c:pt>
                <c:pt idx="46">
                  <c:v>2.6808900000000024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B1-4FF2-B090-FAB6333D5631}"/>
            </c:ext>
          </c:extLst>
        </c:ser>
        <c:ser>
          <c:idx val="3"/>
          <c:order val="3"/>
          <c:tx>
            <c:v>P_4(x)</c:v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'Problem 4'!$N$3:$N$49</c:f>
              <c:numCache>
                <c:formatCode>General</c:formatCode>
                <c:ptCount val="47"/>
                <c:pt idx="0">
                  <c:v>-1.3</c:v>
                </c:pt>
                <c:pt idx="1">
                  <c:v>-1.2</c:v>
                </c:pt>
                <c:pt idx="2">
                  <c:v>-1.0999999999999999</c:v>
                </c:pt>
                <c:pt idx="3">
                  <c:v>-0.99999999999999989</c:v>
                </c:pt>
                <c:pt idx="4">
                  <c:v>-0.89999999999999991</c:v>
                </c:pt>
                <c:pt idx="5">
                  <c:v>-0.79999999999999993</c:v>
                </c:pt>
                <c:pt idx="6">
                  <c:v>-0.7</c:v>
                </c:pt>
                <c:pt idx="7">
                  <c:v>-0.6</c:v>
                </c:pt>
                <c:pt idx="8">
                  <c:v>-0.5</c:v>
                </c:pt>
                <c:pt idx="9">
                  <c:v>-0.4</c:v>
                </c:pt>
                <c:pt idx="10">
                  <c:v>-0.30000000000000004</c:v>
                </c:pt>
                <c:pt idx="11">
                  <c:v>-0.20000000000000004</c:v>
                </c:pt>
                <c:pt idx="12">
                  <c:v>-0.10000000000000003</c:v>
                </c:pt>
                <c:pt idx="13">
                  <c:v>0</c:v>
                </c:pt>
                <c:pt idx="14">
                  <c:v>0.1</c:v>
                </c:pt>
                <c:pt idx="15">
                  <c:v>0.2</c:v>
                </c:pt>
                <c:pt idx="16">
                  <c:v>0.30000000000000004</c:v>
                </c:pt>
                <c:pt idx="17">
                  <c:v>0.4</c:v>
                </c:pt>
                <c:pt idx="18">
                  <c:v>0.5</c:v>
                </c:pt>
                <c:pt idx="19">
                  <c:v>0.6</c:v>
                </c:pt>
                <c:pt idx="20">
                  <c:v>0.7</c:v>
                </c:pt>
                <c:pt idx="21">
                  <c:v>0.79999999999999993</c:v>
                </c:pt>
                <c:pt idx="22">
                  <c:v>0.89999999999999991</c:v>
                </c:pt>
                <c:pt idx="23">
                  <c:v>0.99999999999999989</c:v>
                </c:pt>
                <c:pt idx="24">
                  <c:v>1.0999999999999999</c:v>
                </c:pt>
                <c:pt idx="25">
                  <c:v>1.2</c:v>
                </c:pt>
                <c:pt idx="26">
                  <c:v>1.3</c:v>
                </c:pt>
                <c:pt idx="27">
                  <c:v>1.4000000000000001</c:v>
                </c:pt>
                <c:pt idx="28">
                  <c:v>1.5000000000000002</c:v>
                </c:pt>
                <c:pt idx="29">
                  <c:v>1.6000000000000003</c:v>
                </c:pt>
                <c:pt idx="30">
                  <c:v>1.7000000000000004</c:v>
                </c:pt>
                <c:pt idx="31">
                  <c:v>1.8000000000000005</c:v>
                </c:pt>
                <c:pt idx="32">
                  <c:v>1.9000000000000006</c:v>
                </c:pt>
                <c:pt idx="33">
                  <c:v>2.0000000000000004</c:v>
                </c:pt>
                <c:pt idx="34">
                  <c:v>2.1000000000000005</c:v>
                </c:pt>
                <c:pt idx="35">
                  <c:v>2.2000000000000006</c:v>
                </c:pt>
                <c:pt idx="36">
                  <c:v>2.3000000000000007</c:v>
                </c:pt>
                <c:pt idx="37">
                  <c:v>2.4000000000000008</c:v>
                </c:pt>
                <c:pt idx="38">
                  <c:v>2.5000000000000009</c:v>
                </c:pt>
                <c:pt idx="39">
                  <c:v>2.600000000000001</c:v>
                </c:pt>
                <c:pt idx="40">
                  <c:v>2.7000000000000011</c:v>
                </c:pt>
                <c:pt idx="41">
                  <c:v>2.8000000000000012</c:v>
                </c:pt>
                <c:pt idx="42">
                  <c:v>2.9000000000000012</c:v>
                </c:pt>
                <c:pt idx="43">
                  <c:v>3.0000000000000013</c:v>
                </c:pt>
                <c:pt idx="44">
                  <c:v>3.1000000000000014</c:v>
                </c:pt>
                <c:pt idx="45">
                  <c:v>3.2000000000000015</c:v>
                </c:pt>
                <c:pt idx="46">
                  <c:v>3.3000000000000016</c:v>
                </c:pt>
              </c:numCache>
            </c:numRef>
          </c:xVal>
          <c:yVal>
            <c:numRef>
              <c:f>'Problem 4'!$Q$3:$Q$49</c:f>
              <c:numCache>
                <c:formatCode>General</c:formatCode>
                <c:ptCount val="47"/>
                <c:pt idx="0">
                  <c:v>1.4339909999999998</c:v>
                </c:pt>
                <c:pt idx="1">
                  <c:v>1.1510399999999998</c:v>
                </c:pt>
                <c:pt idx="2">
                  <c:v>0.9048269999999996</c:v>
                </c:pt>
                <c:pt idx="3">
                  <c:v>0.69299999999999984</c:v>
                </c:pt>
                <c:pt idx="4">
                  <c:v>0.51327899999999982</c:v>
                </c:pt>
                <c:pt idx="5">
                  <c:v>0.363456</c:v>
                </c:pt>
                <c:pt idx="6">
                  <c:v>0.24139499999999994</c:v>
                </c:pt>
                <c:pt idx="7">
                  <c:v>0.14503199999999994</c:v>
                </c:pt>
                <c:pt idx="8">
                  <c:v>7.2374999999999912E-2</c:v>
                </c:pt>
                <c:pt idx="9">
                  <c:v>2.1503999999999995E-2</c:v>
                </c:pt>
                <c:pt idx="10">
                  <c:v>-9.4290000000000554E-3</c:v>
                </c:pt>
                <c:pt idx="11">
                  <c:v>-2.2199999999999994E-2</c:v>
                </c:pt>
                <c:pt idx="12">
                  <c:v>-1.851300000000004E-2</c:v>
                </c:pt>
                <c:pt idx="13">
                  <c:v>-5.5511151231257827E-17</c:v>
                </c:pt>
                <c:pt idx="14">
                  <c:v>3.1778999999999856E-2</c:v>
                </c:pt>
                <c:pt idx="15">
                  <c:v>7.5335999999999875E-2</c:v>
                </c:pt>
                <c:pt idx="16">
                  <c:v>0.12925499999999984</c:v>
                </c:pt>
                <c:pt idx="17">
                  <c:v>0.19219199999999997</c:v>
                </c:pt>
                <c:pt idx="18">
                  <c:v>0.26287499999999991</c:v>
                </c:pt>
                <c:pt idx="19">
                  <c:v>0.34010399999999996</c:v>
                </c:pt>
                <c:pt idx="20">
                  <c:v>0.42275099999999999</c:v>
                </c:pt>
                <c:pt idx="21">
                  <c:v>0.50975999999999999</c:v>
                </c:pt>
                <c:pt idx="22">
                  <c:v>0.60014699999999988</c:v>
                </c:pt>
                <c:pt idx="23">
                  <c:v>0.69299999999999984</c:v>
                </c:pt>
                <c:pt idx="24">
                  <c:v>0.78747899999999993</c:v>
                </c:pt>
                <c:pt idx="25">
                  <c:v>0.88281599999999993</c:v>
                </c:pt>
                <c:pt idx="26">
                  <c:v>0.97831500000000005</c:v>
                </c:pt>
                <c:pt idx="27">
                  <c:v>1.0733520000000001</c:v>
                </c:pt>
                <c:pt idx="28">
                  <c:v>1.1673750000000001</c:v>
                </c:pt>
                <c:pt idx="29">
                  <c:v>1.2599040000000006</c:v>
                </c:pt>
                <c:pt idx="30">
                  <c:v>1.3505310000000001</c:v>
                </c:pt>
                <c:pt idx="31">
                  <c:v>1.4389200000000004</c:v>
                </c:pt>
                <c:pt idx="32">
                  <c:v>1.5248070000000005</c:v>
                </c:pt>
                <c:pt idx="33">
                  <c:v>1.6080000000000001</c:v>
                </c:pt>
                <c:pt idx="34">
                  <c:v>1.6883790000000003</c:v>
                </c:pt>
                <c:pt idx="35">
                  <c:v>1.7658960000000006</c:v>
                </c:pt>
                <c:pt idx="36">
                  <c:v>1.8405750000000007</c:v>
                </c:pt>
                <c:pt idx="37">
                  <c:v>1.9125120000000004</c:v>
                </c:pt>
                <c:pt idx="38">
                  <c:v>1.9818750000000005</c:v>
                </c:pt>
                <c:pt idx="39">
                  <c:v>2.0489040000000007</c:v>
                </c:pt>
                <c:pt idx="40">
                  <c:v>2.1139110000000012</c:v>
                </c:pt>
                <c:pt idx="41">
                  <c:v>2.1772800000000005</c:v>
                </c:pt>
                <c:pt idx="42">
                  <c:v>2.2394670000000008</c:v>
                </c:pt>
                <c:pt idx="43">
                  <c:v>2.301000000000001</c:v>
                </c:pt>
                <c:pt idx="44">
                  <c:v>2.3624790000000009</c:v>
                </c:pt>
                <c:pt idx="45">
                  <c:v>2.424576000000001</c:v>
                </c:pt>
                <c:pt idx="46">
                  <c:v>2.4880350000000018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B1-4FF2-B090-FAB6333D56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142088"/>
        <c:axId val="1933574103"/>
      </c:scatterChart>
      <c:valAx>
        <c:axId val="90614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574103"/>
        <c:crosses val="autoZero"/>
        <c:crossBetween val="midCat"/>
      </c:valAx>
      <c:valAx>
        <c:axId val="1933574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142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Interpolation of arctan(x)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spPr>
            <a:ln w="38100" cap="rnd">
              <a:solidFill>
                <a:srgbClr val="B4C6E7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'Problem 5'!$K$3:$K$35</c:f>
              <c:numCache>
                <c:formatCode>General</c:formatCode>
                <c:ptCount val="33"/>
                <c:pt idx="0">
                  <c:v>-0.3</c:v>
                </c:pt>
                <c:pt idx="1">
                  <c:v>-0.25</c:v>
                </c:pt>
                <c:pt idx="2">
                  <c:v>-0.2</c:v>
                </c:pt>
                <c:pt idx="3">
                  <c:v>-0.15000000000000002</c:v>
                </c:pt>
                <c:pt idx="4">
                  <c:v>-0.10000000000000002</c:v>
                </c:pt>
                <c:pt idx="5">
                  <c:v>-5.0000000000000017E-2</c:v>
                </c:pt>
                <c:pt idx="6">
                  <c:v>0</c:v>
                </c:pt>
                <c:pt idx="7">
                  <c:v>0.05</c:v>
                </c:pt>
                <c:pt idx="8">
                  <c:v>0.1</c:v>
                </c:pt>
                <c:pt idx="9">
                  <c:v>0.15000000000000002</c:v>
                </c:pt>
                <c:pt idx="10">
                  <c:v>0.2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0.39999999999999997</c:v>
                </c:pt>
                <c:pt idx="15">
                  <c:v>0.44999999999999996</c:v>
                </c:pt>
                <c:pt idx="16">
                  <c:v>0.49999999999999994</c:v>
                </c:pt>
                <c:pt idx="17">
                  <c:v>0.54999999999999993</c:v>
                </c:pt>
                <c:pt idx="18">
                  <c:v>0.6</c:v>
                </c:pt>
                <c:pt idx="19">
                  <c:v>0.65</c:v>
                </c:pt>
                <c:pt idx="20">
                  <c:v>0.70000000000000007</c:v>
                </c:pt>
                <c:pt idx="21">
                  <c:v>0.75000000000000011</c:v>
                </c:pt>
                <c:pt idx="22">
                  <c:v>0.80000000000000016</c:v>
                </c:pt>
                <c:pt idx="23">
                  <c:v>0.8500000000000002</c:v>
                </c:pt>
                <c:pt idx="24">
                  <c:v>0.90000000000000024</c:v>
                </c:pt>
                <c:pt idx="25">
                  <c:v>0.95000000000000029</c:v>
                </c:pt>
                <c:pt idx="26">
                  <c:v>1.0000000000000002</c:v>
                </c:pt>
                <c:pt idx="27">
                  <c:v>1.0500000000000003</c:v>
                </c:pt>
                <c:pt idx="28">
                  <c:v>1.1000000000000003</c:v>
                </c:pt>
                <c:pt idx="29">
                  <c:v>1.1500000000000004</c:v>
                </c:pt>
                <c:pt idx="30">
                  <c:v>1.2000000000000004</c:v>
                </c:pt>
                <c:pt idx="31">
                  <c:v>1.2500000000000004</c:v>
                </c:pt>
                <c:pt idx="32">
                  <c:v>1.3000000000000005</c:v>
                </c:pt>
              </c:numCache>
            </c:numRef>
          </c:xVal>
          <c:yVal>
            <c:numRef>
              <c:f>'Problem 5'!$L$3:$L$35</c:f>
              <c:numCache>
                <c:formatCode>General</c:formatCode>
                <c:ptCount val="33"/>
                <c:pt idx="0">
                  <c:v>-0.2914567944778671</c:v>
                </c:pt>
                <c:pt idx="1">
                  <c:v>-0.24497866312686414</c:v>
                </c:pt>
                <c:pt idx="2">
                  <c:v>-0.19739555984988078</c:v>
                </c:pt>
                <c:pt idx="3">
                  <c:v>-0.14888994760949728</c:v>
                </c:pt>
                <c:pt idx="4">
                  <c:v>-9.9668652491162052E-2</c:v>
                </c:pt>
                <c:pt idx="5">
                  <c:v>-4.9958395721942779E-2</c:v>
                </c:pt>
                <c:pt idx="6">
                  <c:v>0</c:v>
                </c:pt>
                <c:pt idx="7">
                  <c:v>4.9958395721942765E-2</c:v>
                </c:pt>
                <c:pt idx="8">
                  <c:v>9.9668652491162038E-2</c:v>
                </c:pt>
                <c:pt idx="9">
                  <c:v>0.14888994760949728</c:v>
                </c:pt>
                <c:pt idx="10">
                  <c:v>0.19739555984988078</c:v>
                </c:pt>
                <c:pt idx="11">
                  <c:v>0.24497866312686414</c:v>
                </c:pt>
                <c:pt idx="12">
                  <c:v>0.2914567944778671</c:v>
                </c:pt>
                <c:pt idx="13">
                  <c:v>0.33667481938672716</c:v>
                </c:pt>
                <c:pt idx="14">
                  <c:v>0.38050637711236485</c:v>
                </c:pt>
                <c:pt idx="15">
                  <c:v>0.42285392613294065</c:v>
                </c:pt>
                <c:pt idx="16">
                  <c:v>0.46364760900080609</c:v>
                </c:pt>
                <c:pt idx="17">
                  <c:v>0.50284321092786077</c:v>
                </c:pt>
                <c:pt idx="18">
                  <c:v>0.54041950027058416</c:v>
                </c:pt>
                <c:pt idx="19">
                  <c:v>0.57637522059118373</c:v>
                </c:pt>
                <c:pt idx="20">
                  <c:v>0.61072596438920868</c:v>
                </c:pt>
                <c:pt idx="21">
                  <c:v>0.64350110879328448</c:v>
                </c:pt>
                <c:pt idx="22">
                  <c:v>0.67474094222355274</c:v>
                </c:pt>
                <c:pt idx="23">
                  <c:v>0.70449406424221783</c:v>
                </c:pt>
                <c:pt idx="24">
                  <c:v>0.73281510178650677</c:v>
                </c:pt>
                <c:pt idx="25">
                  <c:v>0.75976275487577094</c:v>
                </c:pt>
                <c:pt idx="26">
                  <c:v>0.78539816339744839</c:v>
                </c:pt>
                <c:pt idx="27">
                  <c:v>0.80978357257016698</c:v>
                </c:pt>
                <c:pt idx="28">
                  <c:v>0.83298126667443184</c:v>
                </c:pt>
                <c:pt idx="29">
                  <c:v>0.8550527371260167</c:v>
                </c:pt>
                <c:pt idx="30">
                  <c:v>0.87605805059819364</c:v>
                </c:pt>
                <c:pt idx="31">
                  <c:v>0.89605538457134415</c:v>
                </c:pt>
                <c:pt idx="32">
                  <c:v>0.91510070055336057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8E-46A7-91AF-85202F325104}"/>
            </c:ext>
          </c:extLst>
        </c:ser>
        <c:ser>
          <c:idx val="1"/>
          <c:order val="1"/>
          <c:tx>
            <c:v>P(x)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'Problem 5'!$K$3:$K$35</c:f>
              <c:numCache>
                <c:formatCode>General</c:formatCode>
                <c:ptCount val="33"/>
                <c:pt idx="0">
                  <c:v>-0.3</c:v>
                </c:pt>
                <c:pt idx="1">
                  <c:v>-0.25</c:v>
                </c:pt>
                <c:pt idx="2">
                  <c:v>-0.2</c:v>
                </c:pt>
                <c:pt idx="3">
                  <c:v>-0.15000000000000002</c:v>
                </c:pt>
                <c:pt idx="4">
                  <c:v>-0.10000000000000002</c:v>
                </c:pt>
                <c:pt idx="5">
                  <c:v>-5.0000000000000017E-2</c:v>
                </c:pt>
                <c:pt idx="6">
                  <c:v>0</c:v>
                </c:pt>
                <c:pt idx="7">
                  <c:v>0.05</c:v>
                </c:pt>
                <c:pt idx="8">
                  <c:v>0.1</c:v>
                </c:pt>
                <c:pt idx="9">
                  <c:v>0.15000000000000002</c:v>
                </c:pt>
                <c:pt idx="10">
                  <c:v>0.2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0.39999999999999997</c:v>
                </c:pt>
                <c:pt idx="15">
                  <c:v>0.44999999999999996</c:v>
                </c:pt>
                <c:pt idx="16">
                  <c:v>0.49999999999999994</c:v>
                </c:pt>
                <c:pt idx="17">
                  <c:v>0.54999999999999993</c:v>
                </c:pt>
                <c:pt idx="18">
                  <c:v>0.6</c:v>
                </c:pt>
                <c:pt idx="19">
                  <c:v>0.65</c:v>
                </c:pt>
                <c:pt idx="20">
                  <c:v>0.70000000000000007</c:v>
                </c:pt>
                <c:pt idx="21">
                  <c:v>0.75000000000000011</c:v>
                </c:pt>
                <c:pt idx="22">
                  <c:v>0.80000000000000016</c:v>
                </c:pt>
                <c:pt idx="23">
                  <c:v>0.8500000000000002</c:v>
                </c:pt>
                <c:pt idx="24">
                  <c:v>0.90000000000000024</c:v>
                </c:pt>
                <c:pt idx="25">
                  <c:v>0.95000000000000029</c:v>
                </c:pt>
                <c:pt idx="26">
                  <c:v>1.0000000000000002</c:v>
                </c:pt>
                <c:pt idx="27">
                  <c:v>1.0500000000000003</c:v>
                </c:pt>
                <c:pt idx="28">
                  <c:v>1.1000000000000003</c:v>
                </c:pt>
                <c:pt idx="29">
                  <c:v>1.1500000000000004</c:v>
                </c:pt>
                <c:pt idx="30">
                  <c:v>1.2000000000000004</c:v>
                </c:pt>
                <c:pt idx="31">
                  <c:v>1.2500000000000004</c:v>
                </c:pt>
                <c:pt idx="32">
                  <c:v>1.3000000000000005</c:v>
                </c:pt>
              </c:numCache>
            </c:numRef>
          </c:xVal>
          <c:yVal>
            <c:numRef>
              <c:f>'Problem 5'!$M$3:$M$35</c:f>
              <c:numCache>
                <c:formatCode>General</c:formatCode>
                <c:ptCount val="33"/>
                <c:pt idx="0">
                  <c:v>-0.31104299999999996</c:v>
                </c:pt>
                <c:pt idx="1">
                  <c:v>-0.25789062499999998</c:v>
                </c:pt>
                <c:pt idx="2">
                  <c:v>-0.20519200000000001</c:v>
                </c:pt>
                <c:pt idx="3">
                  <c:v>-0.15300037500000002</c:v>
                </c:pt>
                <c:pt idx="4">
                  <c:v>-0.10136900000000001</c:v>
                </c:pt>
                <c:pt idx="5">
                  <c:v>-5.0351125000000017E-2</c:v>
                </c:pt>
                <c:pt idx="6">
                  <c:v>0</c:v>
                </c:pt>
                <c:pt idx="7">
                  <c:v>4.9631124999999998E-2</c:v>
                </c:pt>
                <c:pt idx="8">
                  <c:v>9.8489000000000007E-2</c:v>
                </c:pt>
                <c:pt idx="9">
                  <c:v>0.14652037500000004</c:v>
                </c:pt>
                <c:pt idx="10">
                  <c:v>0.19367200000000001</c:v>
                </c:pt>
                <c:pt idx="11">
                  <c:v>0.239890625</c:v>
                </c:pt>
                <c:pt idx="12">
                  <c:v>0.28512300000000002</c:v>
                </c:pt>
                <c:pt idx="13">
                  <c:v>0.32931587499999998</c:v>
                </c:pt>
                <c:pt idx="14">
                  <c:v>0.37241599999999997</c:v>
                </c:pt>
                <c:pt idx="15">
                  <c:v>0.41437012499999992</c:v>
                </c:pt>
                <c:pt idx="16">
                  <c:v>0.455125</c:v>
                </c:pt>
                <c:pt idx="17">
                  <c:v>0.49462737499999998</c:v>
                </c:pt>
                <c:pt idx="18">
                  <c:v>0.53282399999999996</c:v>
                </c:pt>
                <c:pt idx="19">
                  <c:v>0.56966162500000006</c:v>
                </c:pt>
                <c:pt idx="20">
                  <c:v>0.60508700000000004</c:v>
                </c:pt>
                <c:pt idx="21">
                  <c:v>0.63904687500000013</c:v>
                </c:pt>
                <c:pt idx="22">
                  <c:v>0.67148800000000008</c:v>
                </c:pt>
                <c:pt idx="23">
                  <c:v>0.70235712500000014</c:v>
                </c:pt>
                <c:pt idx="24">
                  <c:v>0.73160100000000006</c:v>
                </c:pt>
                <c:pt idx="25">
                  <c:v>0.75916637500000017</c:v>
                </c:pt>
                <c:pt idx="26">
                  <c:v>0.78500000000000014</c:v>
                </c:pt>
                <c:pt idx="27">
                  <c:v>0.80904862500000008</c:v>
                </c:pt>
                <c:pt idx="28">
                  <c:v>0.83125900000000019</c:v>
                </c:pt>
                <c:pt idx="29">
                  <c:v>0.85157787500000015</c:v>
                </c:pt>
                <c:pt idx="30">
                  <c:v>0.86995200000000017</c:v>
                </c:pt>
                <c:pt idx="31">
                  <c:v>0.88632812500000013</c:v>
                </c:pt>
                <c:pt idx="32">
                  <c:v>0.90065300000000015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8E-46A7-91AF-85202F325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485879"/>
        <c:axId val="679259383"/>
      </c:scatterChart>
      <c:valAx>
        <c:axId val="1991485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59383"/>
        <c:crosses val="autoZero"/>
        <c:crossBetween val="midCat"/>
      </c:valAx>
      <c:valAx>
        <c:axId val="679259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1485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361950</xdr:colOff>
      <xdr:row>15</xdr:row>
      <xdr:rowOff>83551</xdr:rowOff>
    </xdr:from>
    <xdr:to>
      <xdr:col>11</xdr:col>
      <xdr:colOff>279400</xdr:colOff>
      <xdr:row>28</xdr:row>
      <xdr:rowOff>23431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55C5FD-2084-2884-2273-7C56E602B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8850" y="2528301"/>
          <a:ext cx="2635250" cy="2054430"/>
        </a:xfrm>
        <a:prstGeom prst="rect">
          <a:avLst/>
        </a:prstGeom>
      </xdr:spPr>
    </xdr:pic>
    <xdr:clientData/>
  </xdr:twoCellAnchor>
  <xdr:twoCellAnchor editAs="oneCell">
    <xdr:from>
      <xdr:col>7</xdr:col>
      <xdr:colOff>441585</xdr:colOff>
      <xdr:row>2</xdr:row>
      <xdr:rowOff>63500</xdr:rowOff>
    </xdr:from>
    <xdr:to>
      <xdr:col>11</xdr:col>
      <xdr:colOff>273051</xdr:colOff>
      <xdr:row>14</xdr:row>
      <xdr:rowOff>84311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A694FD-19DD-DF6B-770D-CC480A20D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485" y="381000"/>
          <a:ext cx="2549266" cy="1989311"/>
        </a:xfrm>
        <a:prstGeom prst="rect">
          <a:avLst/>
        </a:prstGeom>
      </xdr:spPr>
    </xdr:pic>
    <xdr:clientData/>
  </xdr:twoCellAnchor>
  <xdr:twoCellAnchor editAs="oneCell">
    <xdr:from>
      <xdr:col>7</xdr:col>
      <xdr:colOff>262477</xdr:colOff>
      <xdr:row>30</xdr:row>
      <xdr:rowOff>12700</xdr:rowOff>
    </xdr:from>
    <xdr:to>
      <xdr:col>11</xdr:col>
      <xdr:colOff>600009</xdr:colOff>
      <xdr:row>44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ED9A6D-6EEF-F928-9825-E613D013B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9377" y="4940300"/>
          <a:ext cx="3055332" cy="2305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30</xdr:row>
      <xdr:rowOff>0</xdr:rowOff>
    </xdr:from>
    <xdr:to>
      <xdr:col>7</xdr:col>
      <xdr:colOff>466725</xdr:colOff>
      <xdr:row>46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6A1E7-BF07-4A91-BB85-BF323F355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12</xdr:row>
      <xdr:rowOff>95250</xdr:rowOff>
    </xdr:from>
    <xdr:to>
      <xdr:col>9</xdr:col>
      <xdr:colOff>19050</xdr:colOff>
      <xdr:row>37</xdr:row>
      <xdr:rowOff>123825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35FF1C58-3218-440A-A583-6802A9BB7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opLeftCell="A17" workbookViewId="0">
      <selection activeCell="M34" sqref="M34"/>
    </sheetView>
  </sheetViews>
  <sheetFormatPr defaultColWidth="11.54296875" defaultRowHeight="12.5" x14ac:dyDescent="0.25"/>
  <cols>
    <col min="1" max="1" width="3.81640625" style="1" customWidth="1"/>
    <col min="2" max="5" width="9.7265625" style="1" customWidth="1"/>
    <col min="6" max="6" width="10.54296875" style="1" customWidth="1"/>
    <col min="7" max="11" width="9.7265625" style="1" customWidth="1"/>
    <col min="12" max="16384" width="11.54296875" style="1"/>
  </cols>
  <sheetData>
    <row r="1" spans="1:12" ht="12.75" customHeight="1" x14ac:dyDescent="0.25">
      <c r="A1" s="52" t="s">
        <v>0</v>
      </c>
      <c r="B1" s="52"/>
      <c r="C1" s="52"/>
      <c r="D1" s="52"/>
      <c r="E1" s="52"/>
      <c r="F1" s="52"/>
      <c r="H1" s="53" t="s">
        <v>1</v>
      </c>
      <c r="I1" s="53"/>
      <c r="J1" s="53"/>
      <c r="K1" s="53"/>
      <c r="L1" s="53"/>
    </row>
    <row r="2" spans="1:12" ht="12.75" customHeight="1" x14ac:dyDescent="0.25">
      <c r="A2" s="52"/>
      <c r="B2" s="52"/>
      <c r="C2" s="52"/>
      <c r="D2" s="52"/>
      <c r="E2" s="52"/>
      <c r="F2" s="52"/>
      <c r="H2" s="53" t="s">
        <v>2</v>
      </c>
      <c r="I2" s="53"/>
      <c r="J2" s="53"/>
      <c r="K2" s="53"/>
      <c r="L2" s="53"/>
    </row>
    <row r="3" spans="1:12" ht="13" thickTop="1" x14ac:dyDescent="0.25">
      <c r="B3" s="1" t="s">
        <v>3</v>
      </c>
      <c r="D3" s="1" t="s">
        <v>4</v>
      </c>
    </row>
    <row r="4" spans="1:12" ht="17" thickBot="1" x14ac:dyDescent="0.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 t="s">
        <v>10</v>
      </c>
    </row>
    <row r="5" spans="1:12" x14ac:dyDescent="0.25">
      <c r="A5" s="3">
        <v>1</v>
      </c>
      <c r="B5" s="3">
        <v>0</v>
      </c>
      <c r="C5" s="3">
        <v>1</v>
      </c>
      <c r="D5" s="7">
        <f>4*B5^3-1+2*C5</f>
        <v>1</v>
      </c>
      <c r="E5" s="7">
        <f>2*B5-3+4*C5^3</f>
        <v>1</v>
      </c>
      <c r="F5" s="4">
        <v>-0.2</v>
      </c>
    </row>
    <row r="6" spans="1:12" x14ac:dyDescent="0.25">
      <c r="A6" s="3">
        <f t="shared" ref="A6:A14" si="0">A5+1</f>
        <v>2</v>
      </c>
      <c r="B6" s="7">
        <f>B5+$F$5*D5</f>
        <v>-0.2</v>
      </c>
      <c r="C6" s="7">
        <f>C5+$F$5*E5</f>
        <v>0.8</v>
      </c>
      <c r="D6" s="7">
        <f t="shared" ref="D6:D14" si="1">4*B6^3-1+2*C6</f>
        <v>0.56800000000000006</v>
      </c>
      <c r="E6" s="7">
        <f t="shared" ref="E6:E14" si="2">2*B6-3+4*C6^3</f>
        <v>-1.3519999999999994</v>
      </c>
    </row>
    <row r="7" spans="1:12" x14ac:dyDescent="0.25">
      <c r="A7" s="3">
        <f t="shared" si="0"/>
        <v>3</v>
      </c>
      <c r="B7" s="7">
        <f t="shared" ref="B7:B14" si="3">B6+$F$5*D6</f>
        <v>-0.31360000000000005</v>
      </c>
      <c r="C7" s="7">
        <f t="shared" ref="C7:C14" si="4">C6+$F$5*E6</f>
        <v>1.0704</v>
      </c>
      <c r="D7" s="7">
        <f t="shared" si="1"/>
        <v>1.017436082176</v>
      </c>
      <c r="E7" s="7">
        <f t="shared" si="2"/>
        <v>1.2784695746560004</v>
      </c>
    </row>
    <row r="8" spans="1:12" x14ac:dyDescent="0.25">
      <c r="A8" s="3">
        <f t="shared" si="0"/>
        <v>4</v>
      </c>
      <c r="B8" s="7">
        <f t="shared" si="3"/>
        <v>-0.51708721643520006</v>
      </c>
      <c r="C8" s="7">
        <f t="shared" si="4"/>
        <v>0.81470608506879993</v>
      </c>
      <c r="D8" s="7">
        <f t="shared" si="1"/>
        <v>7.6378727017960335E-2</v>
      </c>
      <c r="E8" s="7">
        <f t="shared" si="2"/>
        <v>-1.8711427958591265</v>
      </c>
    </row>
    <row r="9" spans="1:12" x14ac:dyDescent="0.25">
      <c r="A9" s="3">
        <f t="shared" si="0"/>
        <v>5</v>
      </c>
      <c r="B9" s="7">
        <f t="shared" si="3"/>
        <v>-0.53236296183879217</v>
      </c>
      <c r="C9" s="7">
        <f t="shared" si="4"/>
        <v>1.1889346442406252</v>
      </c>
      <c r="D9" s="7">
        <f t="shared" si="1"/>
        <v>0.77436065231599804</v>
      </c>
      <c r="E9" s="7">
        <f t="shared" si="2"/>
        <v>2.657822475551292</v>
      </c>
    </row>
    <row r="10" spans="1:12" x14ac:dyDescent="0.25">
      <c r="A10" s="3">
        <f t="shared" si="0"/>
        <v>6</v>
      </c>
      <c r="B10" s="7">
        <f t="shared" si="3"/>
        <v>-0.68723509230199176</v>
      </c>
      <c r="C10" s="7">
        <f t="shared" si="4"/>
        <v>0.65737014913036684</v>
      </c>
      <c r="D10" s="7">
        <f t="shared" si="1"/>
        <v>-0.98356244476799515</v>
      </c>
      <c r="E10" s="7">
        <f t="shared" si="2"/>
        <v>-3.2381782381876159</v>
      </c>
    </row>
    <row r="11" spans="1:12" x14ac:dyDescent="0.25">
      <c r="A11" s="3">
        <f t="shared" si="0"/>
        <v>7</v>
      </c>
      <c r="B11" s="7">
        <f t="shared" si="3"/>
        <v>-0.49052260334839271</v>
      </c>
      <c r="C11" s="7">
        <f t="shared" si="4"/>
        <v>1.3050057967678901</v>
      </c>
      <c r="D11" s="7">
        <f t="shared" si="1"/>
        <v>1.137908262285622</v>
      </c>
      <c r="E11" s="7">
        <f t="shared" si="2"/>
        <v>4.9088637583170627</v>
      </c>
    </row>
    <row r="12" spans="1:12" x14ac:dyDescent="0.25">
      <c r="A12" s="3">
        <f t="shared" si="0"/>
        <v>8</v>
      </c>
      <c r="B12" s="7">
        <f t="shared" si="3"/>
        <v>-0.71810425580551707</v>
      </c>
      <c r="C12" s="7">
        <f t="shared" si="4"/>
        <v>0.32323304510447748</v>
      </c>
      <c r="D12" s="7">
        <f t="shared" si="1"/>
        <v>-1.8347638878838344</v>
      </c>
      <c r="E12" s="7">
        <f t="shared" si="2"/>
        <v>-4.3011234727023071</v>
      </c>
    </row>
    <row r="13" spans="1:12" x14ac:dyDescent="0.25">
      <c r="A13" s="3">
        <f t="shared" si="0"/>
        <v>9</v>
      </c>
      <c r="B13" s="7">
        <f t="shared" si="3"/>
        <v>-0.35115147822875015</v>
      </c>
      <c r="C13" s="7">
        <f t="shared" si="4"/>
        <v>1.1834577396449388</v>
      </c>
      <c r="D13" s="7">
        <f t="shared" si="1"/>
        <v>1.193717231397758</v>
      </c>
      <c r="E13" s="7">
        <f t="shared" si="2"/>
        <v>2.9277691855267722</v>
      </c>
    </row>
    <row r="14" spans="1:12" x14ac:dyDescent="0.25">
      <c r="A14" s="3">
        <f t="shared" si="0"/>
        <v>10</v>
      </c>
      <c r="B14" s="7">
        <f t="shared" si="3"/>
        <v>-0.58989492450830172</v>
      </c>
      <c r="C14" s="7">
        <f t="shared" si="4"/>
        <v>0.59790390253958436</v>
      </c>
      <c r="D14" s="7">
        <f t="shared" si="1"/>
        <v>-0.62526935174155018</v>
      </c>
      <c r="E14" s="7">
        <f t="shared" si="2"/>
        <v>-3.3248133927866022</v>
      </c>
    </row>
    <row r="17" spans="1:9" ht="16.5" x14ac:dyDescent="0.45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  <c r="F17" s="5" t="s">
        <v>10</v>
      </c>
    </row>
    <row r="18" spans="1:9" x14ac:dyDescent="0.25">
      <c r="A18" s="3">
        <v>1</v>
      </c>
      <c r="B18" s="3">
        <v>0</v>
      </c>
      <c r="C18" s="3">
        <v>1</v>
      </c>
      <c r="D18" s="7">
        <f>4*B18^3-1+2*C18</f>
        <v>1</v>
      </c>
      <c r="E18" s="7">
        <f>2*B18-3+4*C18^3</f>
        <v>1</v>
      </c>
      <c r="F18" s="4">
        <v>-0.1</v>
      </c>
    </row>
    <row r="19" spans="1:9" x14ac:dyDescent="0.25">
      <c r="A19" s="3">
        <f t="shared" ref="A19:A27" si="5">A18+1</f>
        <v>2</v>
      </c>
      <c r="B19" s="7">
        <f>B18+$F$18*D18</f>
        <v>-0.1</v>
      </c>
      <c r="C19" s="7">
        <f>C18+$F$18*E18</f>
        <v>0.9</v>
      </c>
      <c r="D19" s="7">
        <f t="shared" ref="D19:D27" si="6">4*B19^3-1+2*C19</f>
        <v>0.79600000000000004</v>
      </c>
      <c r="E19" s="7">
        <f t="shared" ref="E19:E27" si="7">2*B19-3+4*C19^3</f>
        <v>-0.28399999999999981</v>
      </c>
    </row>
    <row r="20" spans="1:9" x14ac:dyDescent="0.25">
      <c r="A20" s="3">
        <f t="shared" si="5"/>
        <v>3</v>
      </c>
      <c r="B20" s="7">
        <f>B19+$F$18*D19</f>
        <v>-0.17960000000000001</v>
      </c>
      <c r="C20" s="7">
        <f>C19+$F$18*E19</f>
        <v>0.9284</v>
      </c>
      <c r="D20" s="7">
        <f t="shared" si="6"/>
        <v>0.833627174656</v>
      </c>
      <c r="E20" s="7">
        <f t="shared" si="7"/>
        <v>-0.15834952678399983</v>
      </c>
    </row>
    <row r="21" spans="1:9" x14ac:dyDescent="0.25">
      <c r="A21" s="3">
        <f t="shared" si="5"/>
        <v>4</v>
      </c>
      <c r="B21" s="7">
        <f t="shared" ref="B21:B27" si="8">B20+$F$18*D20</f>
        <v>-0.26296271746560002</v>
      </c>
      <c r="C21" s="7">
        <f t="shared" ref="C21:C27" si="9">C20+$F$18*E20</f>
        <v>0.94423495267839996</v>
      </c>
      <c r="D21" s="7">
        <f t="shared" si="6"/>
        <v>0.81573505851766992</v>
      </c>
      <c r="E21" s="7">
        <f t="shared" si="7"/>
        <v>-0.15848277606221828</v>
      </c>
    </row>
    <row r="22" spans="1:9" x14ac:dyDescent="0.25">
      <c r="A22" s="3">
        <f t="shared" si="5"/>
        <v>5</v>
      </c>
      <c r="B22" s="7">
        <f t="shared" si="8"/>
        <v>-0.344536223317367</v>
      </c>
      <c r="C22" s="7">
        <f t="shared" si="9"/>
        <v>0.96008323028462184</v>
      </c>
      <c r="D22" s="7">
        <f t="shared" si="6"/>
        <v>0.75657348273638214</v>
      </c>
      <c r="E22" s="7">
        <f t="shared" si="7"/>
        <v>-0.14920790646646909</v>
      </c>
    </row>
    <row r="23" spans="1:9" x14ac:dyDescent="0.25">
      <c r="A23" s="3">
        <f t="shared" si="5"/>
        <v>6</v>
      </c>
      <c r="B23" s="7">
        <f t="shared" si="8"/>
        <v>-0.42019357159100523</v>
      </c>
      <c r="C23" s="7">
        <f t="shared" si="9"/>
        <v>0.9750040209312687</v>
      </c>
      <c r="D23" s="7">
        <f t="shared" si="6"/>
        <v>0.65324610064108235</v>
      </c>
      <c r="E23" s="7">
        <f t="shared" si="7"/>
        <v>-0.13290377421939814</v>
      </c>
    </row>
    <row r="24" spans="1:9" x14ac:dyDescent="0.25">
      <c r="A24" s="3">
        <f t="shared" si="5"/>
        <v>7</v>
      </c>
      <c r="B24" s="7">
        <f t="shared" si="8"/>
        <v>-0.48551818165511346</v>
      </c>
      <c r="C24" s="7">
        <f t="shared" si="9"/>
        <v>0.98829439835320854</v>
      </c>
      <c r="D24" s="7">
        <f t="shared" si="6"/>
        <v>0.51878806205081074</v>
      </c>
      <c r="E24" s="7">
        <f t="shared" si="7"/>
        <v>-0.10986574541088379</v>
      </c>
    </row>
    <row r="25" spans="1:9" x14ac:dyDescent="0.25">
      <c r="A25" s="3">
        <f t="shared" si="5"/>
        <v>8</v>
      </c>
      <c r="B25" s="7">
        <f t="shared" si="8"/>
        <v>-0.53739698786019452</v>
      </c>
      <c r="C25" s="7">
        <f t="shared" si="9"/>
        <v>0.99928097289429696</v>
      </c>
      <c r="D25" s="7">
        <f t="shared" si="6"/>
        <v>0.37777057006097325</v>
      </c>
      <c r="E25" s="7">
        <f t="shared" si="7"/>
        <v>-8.3416098476029266E-2</v>
      </c>
    </row>
    <row r="26" spans="1:9" x14ac:dyDescent="0.25">
      <c r="A26" s="3">
        <f t="shared" si="5"/>
        <v>9</v>
      </c>
      <c r="B26" s="7">
        <f t="shared" si="8"/>
        <v>-0.57517404486629187</v>
      </c>
      <c r="C26" s="7">
        <f t="shared" si="9"/>
        <v>1.0076225827418999</v>
      </c>
      <c r="D26" s="7">
        <f t="shared" si="6"/>
        <v>0.25411693344355157</v>
      </c>
      <c r="E26" s="7">
        <f t="shared" si="7"/>
        <v>-5.8178080014793743E-2</v>
      </c>
    </row>
    <row r="27" spans="1:9" x14ac:dyDescent="0.25">
      <c r="A27" s="3">
        <f t="shared" si="5"/>
        <v>10</v>
      </c>
      <c r="B27" s="7">
        <f t="shared" si="8"/>
        <v>-0.60058573821064698</v>
      </c>
      <c r="C27" s="7">
        <f t="shared" si="9"/>
        <v>1.0134403907433793</v>
      </c>
      <c r="D27" s="7">
        <f t="shared" si="6"/>
        <v>0.16034792137031162</v>
      </c>
      <c r="E27" s="7">
        <f t="shared" si="7"/>
        <v>-3.7709346551388023E-2</v>
      </c>
    </row>
    <row r="29" spans="1:9" x14ac:dyDescent="0.25">
      <c r="B29" s="44" t="s">
        <v>11</v>
      </c>
      <c r="C29" s="44">
        <v>0.5</v>
      </c>
    </row>
    <row r="30" spans="1:9" ht="16.5" x14ac:dyDescent="0.45">
      <c r="A30" s="5" t="s">
        <v>5</v>
      </c>
      <c r="B30" s="5" t="s">
        <v>6</v>
      </c>
      <c r="C30" s="5" t="s">
        <v>7</v>
      </c>
      <c r="D30" s="5" t="s">
        <v>8</v>
      </c>
      <c r="E30" s="5" t="s">
        <v>9</v>
      </c>
      <c r="F30" s="5" t="s">
        <v>10</v>
      </c>
      <c r="G30" s="54" t="s">
        <v>12</v>
      </c>
      <c r="H30" s="54"/>
      <c r="I30" s="54"/>
    </row>
    <row r="31" spans="1:9" x14ac:dyDescent="0.25">
      <c r="A31" s="3">
        <v>1</v>
      </c>
      <c r="B31" s="3">
        <v>0</v>
      </c>
      <c r="C31" s="3">
        <v>1</v>
      </c>
      <c r="D31" s="7">
        <f t="shared" ref="D31:D40" si="10">4*B31^3-1+2*C31</f>
        <v>1</v>
      </c>
      <c r="E31" s="7">
        <f t="shared" ref="E31:E40" si="11">2*B31-3+4*C31^3</f>
        <v>1</v>
      </c>
      <c r="F31" s="3">
        <v>-0.5</v>
      </c>
      <c r="G31" s="44">
        <f t="shared" ref="G31:G39" si="12">D31*D32+E31*E32</f>
        <v>-4</v>
      </c>
    </row>
    <row r="32" spans="1:9" x14ac:dyDescent="0.25">
      <c r="A32" s="3">
        <f t="shared" ref="A32:A40" si="13">A31+1</f>
        <v>2</v>
      </c>
      <c r="B32" s="7">
        <f t="shared" ref="B32:B40" si="14">B31+F31*D31</f>
        <v>-0.5</v>
      </c>
      <c r="C32" s="7">
        <f t="shared" ref="C32:C40" si="15">C31+F31*E31</f>
        <v>0.5</v>
      </c>
      <c r="D32" s="7">
        <f t="shared" si="10"/>
        <v>-0.5</v>
      </c>
      <c r="E32" s="7">
        <f t="shared" si="11"/>
        <v>-3.5</v>
      </c>
      <c r="F32" s="3">
        <f>F31*$C$29</f>
        <v>-0.25</v>
      </c>
      <c r="G32" s="44">
        <f t="shared" si="12"/>
        <v>-24.0390625</v>
      </c>
    </row>
    <row r="33" spans="1:7" x14ac:dyDescent="0.25">
      <c r="A33" s="3">
        <f t="shared" si="13"/>
        <v>3</v>
      </c>
      <c r="B33" s="7">
        <f t="shared" si="14"/>
        <v>-0.375</v>
      </c>
      <c r="C33" s="7">
        <f t="shared" si="15"/>
        <v>1.375</v>
      </c>
      <c r="D33" s="7">
        <f t="shared" si="10"/>
        <v>1.5390625</v>
      </c>
      <c r="E33" s="7">
        <f t="shared" si="11"/>
        <v>6.6484375</v>
      </c>
      <c r="F33" s="3">
        <f>F32*$C$29</f>
        <v>-0.125</v>
      </c>
      <c r="G33" s="44">
        <f t="shared" si="12"/>
        <v>-24.198908586113248</v>
      </c>
    </row>
    <row r="34" spans="1:7" x14ac:dyDescent="0.25">
      <c r="A34" s="3">
        <f t="shared" si="13"/>
        <v>4</v>
      </c>
      <c r="B34" s="7">
        <f t="shared" si="14"/>
        <v>-0.5673828125</v>
      </c>
      <c r="C34" s="7">
        <f t="shared" si="15"/>
        <v>0.5439453125</v>
      </c>
      <c r="D34" s="7">
        <f t="shared" si="10"/>
        <v>-0.64272426441311836</v>
      </c>
      <c r="E34" s="7">
        <f t="shared" si="11"/>
        <v>-3.4910030774772167</v>
      </c>
      <c r="F34" s="3">
        <f>F33*$C$29</f>
        <v>-6.25E-2</v>
      </c>
      <c r="G34" s="44">
        <f t="shared" si="12"/>
        <v>8.0121688949754883</v>
      </c>
    </row>
    <row r="35" spans="1:7" x14ac:dyDescent="0.25">
      <c r="A35" s="3">
        <f t="shared" si="13"/>
        <v>5</v>
      </c>
      <c r="B35" s="7">
        <f t="shared" si="14"/>
        <v>-0.5272125459741801</v>
      </c>
      <c r="C35" s="7">
        <f t="shared" si="15"/>
        <v>0.76213300484232605</v>
      </c>
      <c r="D35" s="7">
        <f t="shared" si="10"/>
        <v>-6.1895370215815593E-2</v>
      </c>
      <c r="E35" s="7">
        <f t="shared" si="11"/>
        <v>-2.2836952766149432</v>
      </c>
      <c r="F35" s="3">
        <f t="shared" ref="F35:F40" si="16">F34</f>
        <v>-6.25E-2</v>
      </c>
      <c r="G35" s="44">
        <f t="shared" si="12"/>
        <v>2.4589643259965688</v>
      </c>
    </row>
    <row r="36" spans="1:7" x14ac:dyDescent="0.25">
      <c r="A36" s="3">
        <f t="shared" si="13"/>
        <v>6</v>
      </c>
      <c r="B36" s="7">
        <f t="shared" si="14"/>
        <v>-0.52334408533569166</v>
      </c>
      <c r="C36" s="7">
        <f t="shared" si="15"/>
        <v>0.90486395963075994</v>
      </c>
      <c r="D36" s="7">
        <f t="shared" si="10"/>
        <v>0.23637510023987973</v>
      </c>
      <c r="E36" s="7">
        <f t="shared" si="11"/>
        <v>-1.0831545152566311</v>
      </c>
      <c r="F36" s="3">
        <f t="shared" si="16"/>
        <v>-6.25E-2</v>
      </c>
      <c r="G36" s="44">
        <f t="shared" si="12"/>
        <v>0.50559717325378217</v>
      </c>
    </row>
    <row r="37" spans="1:7" x14ac:dyDescent="0.25">
      <c r="A37" s="3">
        <f t="shared" si="13"/>
        <v>7</v>
      </c>
      <c r="B37" s="7">
        <f t="shared" si="14"/>
        <v>-0.53811752910068411</v>
      </c>
      <c r="C37" s="7">
        <f t="shared" si="15"/>
        <v>0.97256111683429936</v>
      </c>
      <c r="D37" s="7">
        <f t="shared" si="10"/>
        <v>0.32183043936857825</v>
      </c>
      <c r="E37" s="7">
        <f t="shared" si="11"/>
        <v>-0.39654958257365802</v>
      </c>
      <c r="F37" s="3">
        <f t="shared" si="16"/>
        <v>-6.25E-2</v>
      </c>
      <c r="G37" s="44">
        <f t="shared" si="12"/>
        <v>0.15496414527458771</v>
      </c>
    </row>
    <row r="38" spans="1:7" x14ac:dyDescent="0.25">
      <c r="A38" s="3">
        <f t="shared" si="13"/>
        <v>8</v>
      </c>
      <c r="B38" s="7">
        <f t="shared" si="14"/>
        <v>-0.55823193156122031</v>
      </c>
      <c r="C38" s="7">
        <f t="shared" si="15"/>
        <v>0.99734546574515304</v>
      </c>
      <c r="D38" s="7">
        <f t="shared" si="10"/>
        <v>0.2988595415839681</v>
      </c>
      <c r="E38" s="7">
        <f t="shared" si="11"/>
        <v>-0.14823379037653828</v>
      </c>
      <c r="F38" s="3">
        <f t="shared" si="16"/>
        <v>-6.25E-2</v>
      </c>
      <c r="G38" s="44">
        <f t="shared" si="12"/>
        <v>8.4239042789230709E-2</v>
      </c>
    </row>
    <row r="39" spans="1:7" x14ac:dyDescent="0.25">
      <c r="A39" s="3">
        <f t="shared" si="13"/>
        <v>9</v>
      </c>
      <c r="B39" s="7">
        <f t="shared" si="14"/>
        <v>-0.57691065291021837</v>
      </c>
      <c r="C39" s="7">
        <f t="shared" si="15"/>
        <v>1.0066100776436866</v>
      </c>
      <c r="D39" s="7">
        <f t="shared" si="10"/>
        <v>0.24517692286365644</v>
      </c>
      <c r="E39" s="7">
        <f t="shared" si="11"/>
        <v>-7.3974901318896613E-2</v>
      </c>
      <c r="F39" s="3">
        <f t="shared" si="16"/>
        <v>-6.25E-2</v>
      </c>
      <c r="G39" s="44">
        <f t="shared" si="12"/>
        <v>5.0533323801902411E-2</v>
      </c>
    </row>
    <row r="40" spans="1:7" x14ac:dyDescent="0.25">
      <c r="A40" s="3">
        <f t="shared" si="13"/>
        <v>10</v>
      </c>
      <c r="B40" s="7">
        <f t="shared" si="14"/>
        <v>-0.5922342105891969</v>
      </c>
      <c r="C40" s="7">
        <f t="shared" si="15"/>
        <v>1.0112335089761175</v>
      </c>
      <c r="D40" s="7">
        <f t="shared" si="10"/>
        <v>0.1915828876545782</v>
      </c>
      <c r="E40" s="7">
        <f t="shared" si="11"/>
        <v>-4.8146342474532311E-2</v>
      </c>
      <c r="F40" s="3">
        <f t="shared" si="16"/>
        <v>-6.25E-2</v>
      </c>
    </row>
  </sheetData>
  <sheetProtection selectLockedCells="1" selectUnlockedCells="1"/>
  <mergeCells count="4">
    <mergeCell ref="A1:F2"/>
    <mergeCell ref="H1:L1"/>
    <mergeCell ref="H2:L2"/>
    <mergeCell ref="G30:I30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opLeftCell="A6" zoomScale="93" zoomScaleNormal="93" workbookViewId="0">
      <selection activeCell="N15" sqref="N15"/>
    </sheetView>
  </sheetViews>
  <sheetFormatPr defaultRowHeight="12.5" x14ac:dyDescent="0.25"/>
  <cols>
    <col min="2" max="2" width="4.453125" customWidth="1"/>
    <col min="3" max="3" width="3.81640625" customWidth="1"/>
    <col min="4" max="4" width="9.7265625" customWidth="1"/>
    <col min="5" max="5" width="10.7265625" customWidth="1"/>
    <col min="6" max="13" width="9.7265625" customWidth="1"/>
    <col min="14" max="258" width="11.453125" customWidth="1"/>
  </cols>
  <sheetData>
    <row r="1" spans="1:16" ht="12.75" customHeight="1" x14ac:dyDescent="0.25">
      <c r="C1" s="52" t="s">
        <v>13</v>
      </c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6" ht="12.75" customHeight="1" x14ac:dyDescent="0.25"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6" ht="13" thickTop="1" x14ac:dyDescent="0.25">
      <c r="D3" s="45" t="s">
        <v>14</v>
      </c>
      <c r="E3" t="s">
        <v>15</v>
      </c>
      <c r="F3" s="46" t="s">
        <v>16</v>
      </c>
      <c r="G3" t="s">
        <v>17</v>
      </c>
    </row>
    <row r="4" spans="1:16" x14ac:dyDescent="0.25">
      <c r="D4" s="45" t="s">
        <v>18</v>
      </c>
      <c r="E4" t="s">
        <v>6</v>
      </c>
      <c r="F4" s="46" t="s">
        <v>19</v>
      </c>
      <c r="G4">
        <v>-1</v>
      </c>
    </row>
    <row r="5" spans="1:16" x14ac:dyDescent="0.25">
      <c r="D5" s="45" t="s">
        <v>20</v>
      </c>
      <c r="E5">
        <v>-1</v>
      </c>
      <c r="F5" s="46" t="s">
        <v>21</v>
      </c>
      <c r="G5">
        <v>2</v>
      </c>
    </row>
    <row r="6" spans="1:16" ht="14.9" customHeight="1" thickBot="1" x14ac:dyDescent="0.4">
      <c r="C6" s="10" t="s">
        <v>5</v>
      </c>
      <c r="D6" s="65">
        <v>1</v>
      </c>
      <c r="E6" s="65"/>
      <c r="F6" s="65">
        <v>2</v>
      </c>
      <c r="G6" s="65"/>
      <c r="H6" s="65">
        <v>3</v>
      </c>
      <c r="I6" s="65"/>
      <c r="J6" s="65">
        <v>4</v>
      </c>
      <c r="K6" s="65"/>
      <c r="L6" s="65">
        <v>5</v>
      </c>
      <c r="M6" s="65"/>
    </row>
    <row r="7" spans="1:16" ht="14.9" customHeight="1" x14ac:dyDescent="0.35">
      <c r="A7" s="55" t="s">
        <v>22</v>
      </c>
      <c r="B7" s="36" t="s">
        <v>6</v>
      </c>
      <c r="C7" s="37"/>
      <c r="D7" s="28">
        <f>2</f>
        <v>2</v>
      </c>
      <c r="E7" s="40"/>
      <c r="F7" s="30" cm="1">
        <f t="array" ref="F7:F8">D7:D8 -MMULT(_xlfn.ANCHORARRAY(D13),D9:D10)</f>
        <v>2.6666666666666665</v>
      </c>
      <c r="G7" s="40"/>
      <c r="H7" s="30" cm="1">
        <f t="array" ref="H7:H8">F7:F8 -MMULT(_xlfn.ANCHORARRAY(F13),F9:F10)</f>
        <v>2.5641025641025639</v>
      </c>
      <c r="I7" s="40"/>
      <c r="J7" s="30" cm="1">
        <f t="array" ref="J7:J8">H7:H8 -MMULT(_xlfn.ANCHORARRAY(H13),H9:H10)</f>
        <v>2.561554387641344</v>
      </c>
      <c r="K7" s="40"/>
      <c r="L7" s="30" cm="1">
        <f t="array" ref="L7:L8">J7:J8 -MMULT(_xlfn.ANCHORARRAY(J13),J9:J10)</f>
        <v>2.5615528128094316</v>
      </c>
      <c r="M7" s="40"/>
    </row>
    <row r="8" spans="1:16" ht="14.9" customHeight="1" thickBot="1" x14ac:dyDescent="0.4">
      <c r="A8" s="56"/>
      <c r="B8" s="38" t="s">
        <v>7</v>
      </c>
      <c r="C8" s="39"/>
      <c r="D8" s="29">
        <f>0</f>
        <v>0</v>
      </c>
      <c r="E8" s="41"/>
      <c r="F8" s="31">
        <v>1.3333333333333333</v>
      </c>
      <c r="G8" s="41"/>
      <c r="H8" s="31">
        <v>1.2820512820512819</v>
      </c>
      <c r="I8" s="41"/>
      <c r="J8" s="31">
        <v>1.280777193820672</v>
      </c>
      <c r="K8" s="41"/>
      <c r="L8" s="31">
        <v>1.2807764064047158</v>
      </c>
      <c r="M8" s="41"/>
    </row>
    <row r="9" spans="1:16" ht="14.9" customHeight="1" x14ac:dyDescent="0.45">
      <c r="A9" s="57" t="s">
        <v>23</v>
      </c>
      <c r="B9" s="36" t="s">
        <v>8</v>
      </c>
      <c r="C9" s="37"/>
      <c r="D9" s="30">
        <f>1/2*D7^2-D8-2</f>
        <v>0</v>
      </c>
      <c r="E9" s="42"/>
      <c r="F9" s="30">
        <f>1/2*F7^2-F8-2</f>
        <v>0.22222222222222232</v>
      </c>
      <c r="G9" s="42"/>
      <c r="H9" s="30">
        <f>1/2*H7^2-H8-2</f>
        <v>5.2596975673893098E-3</v>
      </c>
      <c r="I9" s="42"/>
      <c r="J9" s="30">
        <f>1/2*J7^2-J8-2</f>
        <v>3.2466016386401009E-6</v>
      </c>
      <c r="K9" s="42"/>
      <c r="L9" s="30">
        <f>1/2*L7^2-L8-2</f>
        <v>1.2398970739013748E-12</v>
      </c>
      <c r="M9" s="42"/>
    </row>
    <row r="10" spans="1:16" ht="14.9" customHeight="1" thickBot="1" x14ac:dyDescent="0.5">
      <c r="A10" s="58"/>
      <c r="B10" s="38" t="s">
        <v>9</v>
      </c>
      <c r="C10" s="39"/>
      <c r="D10" s="31">
        <f>-D7+2*D8</f>
        <v>-2</v>
      </c>
      <c r="E10" s="43"/>
      <c r="F10" s="31">
        <f>-F7+2*F8</f>
        <v>0</v>
      </c>
      <c r="G10" s="43"/>
      <c r="H10" s="31">
        <f>-H7+2*H8</f>
        <v>0</v>
      </c>
      <c r="I10" s="43"/>
      <c r="J10" s="31">
        <f>-J7+2*J8</f>
        <v>0</v>
      </c>
      <c r="K10" s="43"/>
      <c r="L10" s="31">
        <f>-L7+2*L8</f>
        <v>0</v>
      </c>
      <c r="M10" s="43"/>
      <c r="O10" t="s">
        <v>24</v>
      </c>
    </row>
    <row r="11" spans="1:16" ht="14.9" customHeight="1" x14ac:dyDescent="0.45">
      <c r="A11" s="55" t="s">
        <v>25</v>
      </c>
      <c r="B11" s="32" t="s">
        <v>26</v>
      </c>
      <c r="C11" s="33" t="s">
        <v>27</v>
      </c>
      <c r="D11" s="15">
        <f>D7</f>
        <v>2</v>
      </c>
      <c r="E11" s="13">
        <f>-1</f>
        <v>-1</v>
      </c>
      <c r="F11" s="15">
        <f>F7</f>
        <v>2.6666666666666665</v>
      </c>
      <c r="G11" s="26">
        <f>-1</f>
        <v>-1</v>
      </c>
      <c r="H11" s="15">
        <f>H7</f>
        <v>2.5641025641025639</v>
      </c>
      <c r="I11" s="26">
        <f>-1</f>
        <v>-1</v>
      </c>
      <c r="J11" s="15">
        <f>J7</f>
        <v>2.561554387641344</v>
      </c>
      <c r="K11" s="26">
        <f>-1</f>
        <v>-1</v>
      </c>
      <c r="L11" s="15">
        <f>L7</f>
        <v>2.5615528128094316</v>
      </c>
      <c r="M11" s="26">
        <f>-1</f>
        <v>-1</v>
      </c>
      <c r="O11" s="47">
        <f>L11*M12-L12*M11</f>
        <v>4.1231056256188632</v>
      </c>
    </row>
    <row r="12" spans="1:16" ht="14.9" customHeight="1" thickBot="1" x14ac:dyDescent="0.5">
      <c r="A12" s="56"/>
      <c r="B12" s="34" t="s">
        <v>27</v>
      </c>
      <c r="C12" s="35" t="s">
        <v>28</v>
      </c>
      <c r="D12" s="16">
        <f>-1</f>
        <v>-1</v>
      </c>
      <c r="E12" s="14">
        <f>2</f>
        <v>2</v>
      </c>
      <c r="F12" s="16">
        <v>-1</v>
      </c>
      <c r="G12" s="27">
        <f>2</f>
        <v>2</v>
      </c>
      <c r="H12" s="16">
        <f>-1</f>
        <v>-1</v>
      </c>
      <c r="I12" s="27">
        <f>2</f>
        <v>2</v>
      </c>
      <c r="J12" s="16">
        <f>-1</f>
        <v>-1</v>
      </c>
      <c r="K12" s="27">
        <f>2</f>
        <v>2</v>
      </c>
      <c r="L12" s="16">
        <f>-1</f>
        <v>-1</v>
      </c>
      <c r="M12" s="27">
        <f>2</f>
        <v>2</v>
      </c>
      <c r="O12" s="61" t="s">
        <v>29</v>
      </c>
      <c r="P12" s="61"/>
    </row>
    <row r="13" spans="1:16" ht="14.9" customHeight="1" x14ac:dyDescent="0.25">
      <c r="A13" s="59" t="s">
        <v>30</v>
      </c>
      <c r="B13" s="57" t="s">
        <v>31</v>
      </c>
      <c r="C13" s="63"/>
      <c r="D13" s="15" cm="1">
        <f t="array" ref="D13:E14">MINVERSE(D11:E12)</f>
        <v>0.66666666666666663</v>
      </c>
      <c r="E13" s="13">
        <v>0.33333333333333331</v>
      </c>
      <c r="F13" s="15" cm="1">
        <f t="array" ref="F13:G14">MINVERSE(F11:G12)</f>
        <v>0.46153846153846156</v>
      </c>
      <c r="G13" s="26">
        <v>0.23076923076923078</v>
      </c>
      <c r="H13" s="15" cm="1">
        <f t="array" ref="H13:I14">MINVERSE(H11:I12)</f>
        <v>0.48447204968944108</v>
      </c>
      <c r="I13" s="26">
        <v>0.24223602484472054</v>
      </c>
      <c r="J13" s="15" cm="1">
        <f t="array" ref="J13:K14">MINVERSE(J11:K12)</f>
        <v>0.48507087952412226</v>
      </c>
      <c r="K13" s="26">
        <v>0.2425354397620611</v>
      </c>
      <c r="L13" s="15" cm="1">
        <f t="array" ref="L13:M14">MINVERSE(L11:M12)</f>
        <v>0.48507125007252444</v>
      </c>
      <c r="M13" s="26">
        <v>0.24253562503626222</v>
      </c>
      <c r="O13" s="62" t="s">
        <v>32</v>
      </c>
      <c r="P13" s="62"/>
    </row>
    <row r="14" spans="1:16" ht="14.9" customHeight="1" thickBot="1" x14ac:dyDescent="0.3">
      <c r="A14" s="60"/>
      <c r="B14" s="58"/>
      <c r="C14" s="64"/>
      <c r="D14" s="16">
        <v>0.33333333333333331</v>
      </c>
      <c r="E14" s="14">
        <v>0.66666666666666663</v>
      </c>
      <c r="F14" s="16">
        <v>0.23076923076923078</v>
      </c>
      <c r="G14" s="27">
        <v>0.61538461538461542</v>
      </c>
      <c r="H14" s="16">
        <v>0.24223602484472051</v>
      </c>
      <c r="I14" s="27">
        <v>0.62111801242236031</v>
      </c>
      <c r="J14" s="16">
        <v>0.2425354397620611</v>
      </c>
      <c r="K14" s="27">
        <v>0.62126771988103047</v>
      </c>
      <c r="L14" s="16">
        <v>0.24253562503626225</v>
      </c>
      <c r="M14" s="27">
        <v>0.62126781251813112</v>
      </c>
    </row>
    <row r="15" spans="1:16" ht="14.9" customHeight="1" x14ac:dyDescent="0.25"/>
    <row r="16" spans="1:16" ht="14.9" customHeight="1" x14ac:dyDescent="0.25"/>
    <row r="17" spans="1:16" ht="14.9" customHeight="1" thickBot="1" x14ac:dyDescent="0.4">
      <c r="C17" s="10" t="s">
        <v>5</v>
      </c>
      <c r="D17" s="65">
        <v>1</v>
      </c>
      <c r="E17" s="65"/>
      <c r="F17" s="65">
        <v>2</v>
      </c>
      <c r="G17" s="65"/>
      <c r="H17" s="65">
        <v>3</v>
      </c>
      <c r="I17" s="65"/>
      <c r="J17" s="65">
        <v>4</v>
      </c>
      <c r="K17" s="65"/>
      <c r="L17" s="65">
        <v>5</v>
      </c>
      <c r="M17" s="65"/>
    </row>
    <row r="18" spans="1:16" ht="14.9" customHeight="1" x14ac:dyDescent="0.35">
      <c r="A18" s="55" t="s">
        <v>22</v>
      </c>
      <c r="B18" s="36" t="s">
        <v>6</v>
      </c>
      <c r="C18" s="37"/>
      <c r="D18" s="28">
        <v>-2</v>
      </c>
      <c r="E18" s="40"/>
      <c r="F18" s="30" cm="1">
        <f t="array" ref="F18:F19">D18:D19 -MMULT(_xlfn.ANCHORARRAY(D24),D20:D21)</f>
        <v>-1.6</v>
      </c>
      <c r="G18" s="40"/>
      <c r="H18" s="30" cm="1">
        <f t="array" ref="H18:H19">F18:F19 -MMULT(_xlfn.ANCHORARRAY(F24),F20:F21)</f>
        <v>-1.5619047619047619</v>
      </c>
      <c r="I18" s="40"/>
      <c r="J18" s="30" cm="1">
        <f t="array" ref="J18:J19">H18:H19 -MMULT(_xlfn.ANCHORARRAY(H24),H20:H21)</f>
        <v>-1.5615528428461454</v>
      </c>
      <c r="K18" s="40"/>
      <c r="L18" s="30" cm="1">
        <f t="array" ref="L18:L19">J18:J19 -MMULT(_xlfn.ANCHORARRAY(J24),J20:J21)</f>
        <v>-1.5615528128088303</v>
      </c>
      <c r="M18" s="40"/>
    </row>
    <row r="19" spans="1:16" ht="14.9" customHeight="1" thickBot="1" x14ac:dyDescent="0.4">
      <c r="A19" s="56"/>
      <c r="B19" s="38" t="s">
        <v>7</v>
      </c>
      <c r="C19" s="39"/>
      <c r="D19" s="29">
        <f>0</f>
        <v>0</v>
      </c>
      <c r="E19" s="41"/>
      <c r="F19" s="31">
        <v>-0.8</v>
      </c>
      <c r="G19" s="41"/>
      <c r="H19" s="31">
        <v>-0.78095238095238095</v>
      </c>
      <c r="I19" s="41"/>
      <c r="J19" s="31">
        <v>-0.78077642142307269</v>
      </c>
      <c r="K19" s="41"/>
      <c r="L19" s="31">
        <v>-0.78077640640441515</v>
      </c>
      <c r="M19" s="41"/>
    </row>
    <row r="20" spans="1:16" ht="14.9" customHeight="1" x14ac:dyDescent="0.45">
      <c r="A20" s="57" t="s">
        <v>23</v>
      </c>
      <c r="B20" s="36" t="s">
        <v>8</v>
      </c>
      <c r="C20" s="37"/>
      <c r="D20" s="30">
        <f>1/2*D18^2-D19-2</f>
        <v>0</v>
      </c>
      <c r="E20" s="42"/>
      <c r="F20" s="30">
        <f>1/2*F18^2-F19-2</f>
        <v>8.0000000000000071E-2</v>
      </c>
      <c r="G20" s="42"/>
      <c r="H20" s="30">
        <f>1/2*H18^2-H19-2</f>
        <v>7.2562358276639927E-4</v>
      </c>
      <c r="I20" s="42"/>
      <c r="J20" s="30">
        <f>1/2*J18^2-J19-2</f>
        <v>6.1923512095773958E-8</v>
      </c>
      <c r="K20" s="42"/>
      <c r="L20" s="30">
        <f>1/2*L18^2-L19-2</f>
        <v>0</v>
      </c>
      <c r="M20" s="42"/>
    </row>
    <row r="21" spans="1:16" ht="14.9" customHeight="1" thickBot="1" x14ac:dyDescent="0.5">
      <c r="A21" s="58"/>
      <c r="B21" s="38" t="s">
        <v>9</v>
      </c>
      <c r="C21" s="39"/>
      <c r="D21" s="31">
        <f>-D18+2*D19</f>
        <v>2</v>
      </c>
      <c r="E21" s="43"/>
      <c r="F21" s="31">
        <f>-F18+2*F19</f>
        <v>0</v>
      </c>
      <c r="G21" s="43"/>
      <c r="H21" s="31">
        <f>-H18+2*H19</f>
        <v>0</v>
      </c>
      <c r="I21" s="43"/>
      <c r="J21" s="31">
        <f>-J18+2*J19</f>
        <v>0</v>
      </c>
      <c r="K21" s="43"/>
      <c r="L21" s="31">
        <f>-L18+2*L19</f>
        <v>0</v>
      </c>
      <c r="M21" s="43"/>
      <c r="O21" t="s">
        <v>24</v>
      </c>
    </row>
    <row r="22" spans="1:16" ht="14.9" customHeight="1" x14ac:dyDescent="0.45">
      <c r="A22" s="55" t="s">
        <v>25</v>
      </c>
      <c r="B22" s="32" t="s">
        <v>26</v>
      </c>
      <c r="C22" s="33" t="s">
        <v>27</v>
      </c>
      <c r="D22" s="15">
        <f>D18</f>
        <v>-2</v>
      </c>
      <c r="E22" s="13">
        <f>-1</f>
        <v>-1</v>
      </c>
      <c r="F22" s="15">
        <f>F18</f>
        <v>-1.6</v>
      </c>
      <c r="G22" s="26">
        <f>-1</f>
        <v>-1</v>
      </c>
      <c r="H22" s="15">
        <f>H18</f>
        <v>-1.5619047619047619</v>
      </c>
      <c r="I22" s="26">
        <f>-1</f>
        <v>-1</v>
      </c>
      <c r="J22" s="15">
        <f>J18</f>
        <v>-1.5615528428461454</v>
      </c>
      <c r="K22" s="26">
        <f>-1</f>
        <v>-1</v>
      </c>
      <c r="L22" s="15">
        <f>L18</f>
        <v>-1.5615528128088303</v>
      </c>
      <c r="M22" s="26">
        <f>-1</f>
        <v>-1</v>
      </c>
      <c r="O22" s="48">
        <f>L22*M23-L23*M22</f>
        <v>-4.1231056256176606</v>
      </c>
    </row>
    <row r="23" spans="1:16" ht="14.9" customHeight="1" thickBot="1" x14ac:dyDescent="0.5">
      <c r="A23" s="56"/>
      <c r="B23" s="34" t="s">
        <v>27</v>
      </c>
      <c r="C23" s="35" t="s">
        <v>28</v>
      </c>
      <c r="D23" s="16">
        <f>-1</f>
        <v>-1</v>
      </c>
      <c r="E23" s="14">
        <f>2</f>
        <v>2</v>
      </c>
      <c r="F23" s="16">
        <f>-1</f>
        <v>-1</v>
      </c>
      <c r="G23" s="27">
        <f>2</f>
        <v>2</v>
      </c>
      <c r="H23" s="16">
        <f>-1</f>
        <v>-1</v>
      </c>
      <c r="I23" s="27">
        <f>2</f>
        <v>2</v>
      </c>
      <c r="J23" s="16">
        <f>-1</f>
        <v>-1</v>
      </c>
      <c r="K23" s="27">
        <f>2</f>
        <v>2</v>
      </c>
      <c r="L23" s="16">
        <f>-1</f>
        <v>-1</v>
      </c>
      <c r="M23" s="27">
        <f>2</f>
        <v>2</v>
      </c>
      <c r="O23" s="61" t="s">
        <v>29</v>
      </c>
      <c r="P23" s="61"/>
    </row>
    <row r="24" spans="1:16" ht="14.9" customHeight="1" x14ac:dyDescent="0.25">
      <c r="A24" s="59" t="s">
        <v>30</v>
      </c>
      <c r="B24" s="57" t="s">
        <v>31</v>
      </c>
      <c r="C24" s="63"/>
      <c r="D24" s="15" cm="1">
        <f t="array" ref="D24:E25">MINVERSE(D22:E23)</f>
        <v>-0.4</v>
      </c>
      <c r="E24" s="13">
        <v>-0.2</v>
      </c>
      <c r="F24" s="15" cm="1">
        <f t="array" ref="F24:G25">MINVERSE(F22:G23)</f>
        <v>-0.47619047619047616</v>
      </c>
      <c r="G24" s="26">
        <v>-0.23809523809523808</v>
      </c>
      <c r="H24" s="15" cm="1">
        <f t="array" ref="H24:I25">MINVERSE(H22:I23)</f>
        <v>-0.48498845265588914</v>
      </c>
      <c r="I24" s="26">
        <v>-0.24249422632794457</v>
      </c>
      <c r="J24" s="15" cm="1">
        <f t="array" ref="J24:K25">MINVERSE(J22:K23)</f>
        <v>-0.48507124300506255</v>
      </c>
      <c r="K24" s="26">
        <v>-0.24253562150253125</v>
      </c>
      <c r="L24" s="15" cm="1">
        <f t="array" ref="L24:M25">MINVERSE(L22:M23)</f>
        <v>-0.48507125007266594</v>
      </c>
      <c r="M24" s="26">
        <v>-0.24253562503633297</v>
      </c>
      <c r="O24" s="62" t="s">
        <v>33</v>
      </c>
      <c r="P24" s="62"/>
    </row>
    <row r="25" spans="1:16" ht="14.9" customHeight="1" thickBot="1" x14ac:dyDescent="0.3">
      <c r="A25" s="60"/>
      <c r="B25" s="58"/>
      <c r="C25" s="64"/>
      <c r="D25" s="16">
        <v>-0.2</v>
      </c>
      <c r="E25" s="14">
        <v>0.4</v>
      </c>
      <c r="F25" s="16">
        <v>-0.23809523809523808</v>
      </c>
      <c r="G25" s="27">
        <v>0.38095238095238093</v>
      </c>
      <c r="H25" s="16">
        <v>-0.2424942263279446</v>
      </c>
      <c r="I25" s="27">
        <v>0.3787528868360277</v>
      </c>
      <c r="J25" s="16">
        <v>-0.24253562150253122</v>
      </c>
      <c r="K25" s="27">
        <v>0.37873218924873436</v>
      </c>
      <c r="L25" s="16">
        <v>-0.24253562503633297</v>
      </c>
      <c r="M25" s="27">
        <v>0.37873218748183352</v>
      </c>
    </row>
  </sheetData>
  <sheetProtection selectLockedCells="1" selectUnlockedCells="1"/>
  <mergeCells count="25">
    <mergeCell ref="A9:A10"/>
    <mergeCell ref="A7:A8"/>
    <mergeCell ref="A11:A12"/>
    <mergeCell ref="A13:A14"/>
    <mergeCell ref="D6:E6"/>
    <mergeCell ref="C1:M2"/>
    <mergeCell ref="D17:E17"/>
    <mergeCell ref="F17:G17"/>
    <mergeCell ref="H17:I17"/>
    <mergeCell ref="J17:K17"/>
    <mergeCell ref="L17:M17"/>
    <mergeCell ref="J6:K6"/>
    <mergeCell ref="L6:M6"/>
    <mergeCell ref="F6:G6"/>
    <mergeCell ref="H6:I6"/>
    <mergeCell ref="A18:A19"/>
    <mergeCell ref="A20:A21"/>
    <mergeCell ref="A22:A23"/>
    <mergeCell ref="A24:A25"/>
    <mergeCell ref="O12:P12"/>
    <mergeCell ref="O13:P13"/>
    <mergeCell ref="O23:P23"/>
    <mergeCell ref="O24:P24"/>
    <mergeCell ref="B24:C25"/>
    <mergeCell ref="B13:C14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2"/>
  <sheetViews>
    <sheetView tabSelected="1" topLeftCell="A3" zoomScale="70" zoomScaleNormal="70" workbookViewId="0">
      <selection activeCell="K4" sqref="K4"/>
    </sheetView>
  </sheetViews>
  <sheetFormatPr defaultRowHeight="12.5" x14ac:dyDescent="0.25"/>
  <cols>
    <col min="1" max="1" width="4.26953125" customWidth="1"/>
    <col min="2" max="4" width="8.453125" customWidth="1"/>
    <col min="5" max="5" width="7" customWidth="1"/>
    <col min="6" max="6" width="1.54296875" customWidth="1"/>
    <col min="7" max="9" width="9.7265625" customWidth="1"/>
    <col min="10" max="10" width="14.453125" customWidth="1"/>
    <col min="11" max="11" width="2.453125" customWidth="1"/>
    <col min="12" max="18" width="11.453125" customWidth="1"/>
    <col min="19" max="19" width="17.7265625" customWidth="1"/>
    <col min="20" max="20" width="16.81640625" customWidth="1"/>
    <col min="21" max="257" width="11.453125" customWidth="1"/>
  </cols>
  <sheetData>
    <row r="1" spans="1:21" ht="20" thickBot="1" x14ac:dyDescent="0.3">
      <c r="B1" s="52" t="s">
        <v>34</v>
      </c>
      <c r="C1" s="52"/>
      <c r="D1" s="52"/>
      <c r="E1" s="52"/>
    </row>
    <row r="2" spans="1:21" ht="13" thickTop="1" x14ac:dyDescent="0.25">
      <c r="B2" s="68" t="s">
        <v>35</v>
      </c>
      <c r="C2" s="68"/>
      <c r="D2" s="68"/>
      <c r="P2" s="2"/>
      <c r="Q2" s="2"/>
      <c r="R2" s="2"/>
    </row>
    <row r="3" spans="1:21" ht="14.25" customHeight="1" thickBot="1" x14ac:dyDescent="0.5">
      <c r="B3" s="5" t="s">
        <v>36</v>
      </c>
      <c r="C3" s="5" t="s">
        <v>37</v>
      </c>
      <c r="D3" s="5" t="s">
        <v>38</v>
      </c>
      <c r="P3" s="49"/>
      <c r="Q3" s="49"/>
      <c r="R3" s="49"/>
    </row>
    <row r="4" spans="1:21" ht="14.5" x14ac:dyDescent="0.35">
      <c r="B4" s="17">
        <v>0.90797350954267497</v>
      </c>
      <c r="C4" s="17">
        <v>-1.3056150336015999</v>
      </c>
      <c r="D4" s="17">
        <v>-0.816992793462336</v>
      </c>
      <c r="G4" s="2"/>
      <c r="H4" s="2"/>
      <c r="I4" s="2"/>
      <c r="P4" s="49"/>
      <c r="Q4" s="49"/>
      <c r="R4" s="49"/>
    </row>
    <row r="5" spans="1:21" x14ac:dyDescent="0.25">
      <c r="P5" s="2"/>
      <c r="Q5" s="2"/>
      <c r="R5" s="2"/>
    </row>
    <row r="6" spans="1:21" s="2" customFormat="1" ht="17" thickBot="1" x14ac:dyDescent="0.5">
      <c r="A6" s="50" t="s">
        <v>39</v>
      </c>
      <c r="B6" s="50" t="s">
        <v>40</v>
      </c>
      <c r="C6" s="50" t="s">
        <v>41</v>
      </c>
      <c r="D6" s="50">
        <v>1</v>
      </c>
      <c r="E6" s="50" t="s">
        <v>42</v>
      </c>
      <c r="F6"/>
      <c r="G6" s="5" t="s">
        <v>43</v>
      </c>
      <c r="H6" s="5" t="s">
        <v>44</v>
      </c>
      <c r="I6" s="5" t="s">
        <v>45</v>
      </c>
      <c r="J6" s="5" t="s">
        <v>46</v>
      </c>
      <c r="L6" s="67" t="s">
        <v>23</v>
      </c>
      <c r="M6" s="67"/>
      <c r="N6" s="67"/>
      <c r="O6"/>
      <c r="P6"/>
      <c r="Q6"/>
      <c r="R6"/>
      <c r="S6"/>
      <c r="T6"/>
      <c r="U6"/>
    </row>
    <row r="7" spans="1:21" x14ac:dyDescent="0.25">
      <c r="A7" s="23" cm="1">
        <f t="array" ref="A7:A36">_xlfn.SEQUENCE(30)</f>
        <v>1</v>
      </c>
      <c r="B7" s="23">
        <v>-1</v>
      </c>
      <c r="C7" s="24">
        <v>1</v>
      </c>
      <c r="D7" s="25">
        <v>1</v>
      </c>
      <c r="E7" s="25" t="b">
        <v>0</v>
      </c>
      <c r="G7" s="8">
        <f>$B$4*B7+$C$4*C7+$D$4*D7</f>
        <v>-3.0305813366066108</v>
      </c>
      <c r="H7" s="8">
        <f>1/(1+EXP(-G7))</f>
        <v>4.6063275521677577E-2</v>
      </c>
      <c r="I7" s="8">
        <f>1/(1+EXP(G7))</f>
        <v>0.95393672447832245</v>
      </c>
      <c r="J7" s="6">
        <f>IF(E7,H7,I7)</f>
        <v>0.95393672447832245</v>
      </c>
      <c r="L7" s="11">
        <f>(IF($E7,1,0)-$H7)*B7</f>
        <v>4.6063275521677577E-2</v>
      </c>
      <c r="M7" s="11">
        <f>(IF($E7,1,0)-$H7)*C7</f>
        <v>-4.6063275521677577E-2</v>
      </c>
      <c r="N7" s="11">
        <f>(IF($E7,1,0)-$H7)*D7</f>
        <v>-4.6063275521677577E-2</v>
      </c>
    </row>
    <row r="8" spans="1:21" x14ac:dyDescent="0.25">
      <c r="A8" s="12">
        <v>2</v>
      </c>
      <c r="B8" s="12">
        <v>0.6</v>
      </c>
      <c r="C8" s="18">
        <v>-0.9</v>
      </c>
      <c r="D8" s="19">
        <v>1</v>
      </c>
      <c r="E8" s="19" t="b">
        <v>1</v>
      </c>
      <c r="G8" s="8">
        <f t="shared" ref="G8:G36" si="0">$B$4*B8+$C$4*C8+$D$4*D8</f>
        <v>0.90284484250470887</v>
      </c>
      <c r="H8" s="8">
        <f t="shared" ref="H8:H36" si="1">1/(1+EXP(-G8))</f>
        <v>0.71153376761201725</v>
      </c>
      <c r="I8" s="8">
        <f t="shared" ref="I8:I36" si="2">1/(1+EXP(G8))</f>
        <v>0.28846623238798286</v>
      </c>
      <c r="J8" s="6">
        <f t="shared" ref="J8:J36" si="3">IF(E8,H8,I8)</f>
        <v>0.71153376761201725</v>
      </c>
      <c r="L8" s="11">
        <f>(IF($E8,1,0)-$H8)*B8</f>
        <v>0.17307973943278965</v>
      </c>
      <c r="M8" s="11">
        <f t="shared" ref="M8:N8" si="4">(IF($E8,1,0)-$H8)*C8</f>
        <v>-0.25961960914918447</v>
      </c>
      <c r="N8" s="11">
        <f t="shared" si="4"/>
        <v>0.28846623238798275</v>
      </c>
    </row>
    <row r="9" spans="1:21" x14ac:dyDescent="0.25">
      <c r="A9" s="12">
        <v>3</v>
      </c>
      <c r="B9" s="12">
        <v>0.4</v>
      </c>
      <c r="C9" s="18">
        <v>0.9</v>
      </c>
      <c r="D9" s="19">
        <v>1</v>
      </c>
      <c r="E9" s="19" t="b">
        <v>1</v>
      </c>
      <c r="G9" s="8">
        <f t="shared" si="0"/>
        <v>-1.628856919886706</v>
      </c>
      <c r="H9" s="8">
        <f t="shared" si="1"/>
        <v>0.16398701191724033</v>
      </c>
      <c r="I9" s="8">
        <f t="shared" si="2"/>
        <v>0.8360129880827597</v>
      </c>
      <c r="J9" s="6">
        <f t="shared" si="3"/>
        <v>0.16398701191724033</v>
      </c>
      <c r="L9" s="11">
        <f t="shared" ref="L9:L36" si="5">(IF($E9,1,0)-$H9)*B9</f>
        <v>0.33440519523310391</v>
      </c>
      <c r="M9" s="11">
        <f t="shared" ref="M9:M36" si="6">(IF($E9,1,0)-$H9)*C9</f>
        <v>0.75241168927448376</v>
      </c>
      <c r="N9" s="11">
        <f t="shared" ref="N9:N36" si="7">(IF($E9,1,0)-$H9)*D9</f>
        <v>0.8360129880827597</v>
      </c>
    </row>
    <row r="10" spans="1:21" x14ac:dyDescent="0.25">
      <c r="A10" s="12">
        <v>4</v>
      </c>
      <c r="B10" s="12">
        <v>-0.5</v>
      </c>
      <c r="C10" s="18">
        <v>0.9</v>
      </c>
      <c r="D10" s="19">
        <v>1</v>
      </c>
      <c r="E10" s="19" t="b">
        <v>0</v>
      </c>
      <c r="G10" s="8">
        <f t="shared" si="0"/>
        <v>-2.4460330784751134</v>
      </c>
      <c r="H10" s="8">
        <f t="shared" si="1"/>
        <v>7.972912688309293E-2</v>
      </c>
      <c r="I10" s="8">
        <f t="shared" si="2"/>
        <v>0.92027087311690703</v>
      </c>
      <c r="J10" s="6">
        <f t="shared" si="3"/>
        <v>0.92027087311690703</v>
      </c>
      <c r="L10" s="11">
        <f t="shared" si="5"/>
        <v>3.9864563441546465E-2</v>
      </c>
      <c r="M10" s="11">
        <f t="shared" si="6"/>
        <v>-7.1756214194783632E-2</v>
      </c>
      <c r="N10" s="11">
        <f t="shared" si="7"/>
        <v>-7.972912688309293E-2</v>
      </c>
    </row>
    <row r="11" spans="1:21" x14ac:dyDescent="0.25">
      <c r="A11" s="12">
        <v>5</v>
      </c>
      <c r="B11" s="12">
        <v>0.7</v>
      </c>
      <c r="C11" s="18">
        <v>1</v>
      </c>
      <c r="D11" s="19">
        <v>1</v>
      </c>
      <c r="E11" s="19" t="b">
        <v>0</v>
      </c>
      <c r="G11" s="8">
        <f t="shared" si="0"/>
        <v>-1.4870263703840636</v>
      </c>
      <c r="H11" s="8">
        <f t="shared" si="1"/>
        <v>0.18436847251241589</v>
      </c>
      <c r="I11" s="8">
        <f t="shared" si="2"/>
        <v>0.81563152748758416</v>
      </c>
      <c r="J11" s="6">
        <f t="shared" si="3"/>
        <v>0.81563152748758416</v>
      </c>
      <c r="L11" s="11">
        <f t="shared" si="5"/>
        <v>-0.12905793075869113</v>
      </c>
      <c r="M11" s="11">
        <f t="shared" si="6"/>
        <v>-0.18436847251241589</v>
      </c>
      <c r="N11" s="11">
        <f t="shared" si="7"/>
        <v>-0.18436847251241589</v>
      </c>
    </row>
    <row r="12" spans="1:21" x14ac:dyDescent="0.25">
      <c r="A12" s="12">
        <v>6</v>
      </c>
      <c r="B12" s="12">
        <v>0.4</v>
      </c>
      <c r="C12" s="18">
        <v>-0.1</v>
      </c>
      <c r="D12" s="19">
        <v>1</v>
      </c>
      <c r="E12" s="19" t="b">
        <v>0</v>
      </c>
      <c r="G12" s="8">
        <f t="shared" si="0"/>
        <v>-0.32324188628510597</v>
      </c>
      <c r="H12" s="8">
        <f t="shared" si="1"/>
        <v>0.41988587913551023</v>
      </c>
      <c r="I12" s="8">
        <f t="shared" si="2"/>
        <v>0.58011412086448988</v>
      </c>
      <c r="J12" s="6">
        <f t="shared" si="3"/>
        <v>0.58011412086448988</v>
      </c>
      <c r="L12" s="11">
        <f t="shared" si="5"/>
        <v>-0.16795435165420411</v>
      </c>
      <c r="M12" s="11">
        <f t="shared" si="6"/>
        <v>4.1988587913551027E-2</v>
      </c>
      <c r="N12" s="11">
        <f t="shared" si="7"/>
        <v>-0.41988587913551023</v>
      </c>
    </row>
    <row r="13" spans="1:21" x14ac:dyDescent="0.25">
      <c r="A13" s="12">
        <v>7</v>
      </c>
      <c r="B13" s="12">
        <v>0.7</v>
      </c>
      <c r="C13" s="18">
        <v>0.2</v>
      </c>
      <c r="D13" s="19">
        <v>1</v>
      </c>
      <c r="E13" s="19" t="b">
        <v>0</v>
      </c>
      <c r="G13" s="8">
        <f t="shared" si="0"/>
        <v>-0.44253434350278359</v>
      </c>
      <c r="H13" s="8">
        <f t="shared" si="1"/>
        <v>0.39113725189099047</v>
      </c>
      <c r="I13" s="8">
        <f t="shared" si="2"/>
        <v>0.60886274810900964</v>
      </c>
      <c r="J13" s="6">
        <f t="shared" si="3"/>
        <v>0.60886274810900964</v>
      </c>
      <c r="L13" s="11">
        <f t="shared" si="5"/>
        <v>-0.27379607632369329</v>
      </c>
      <c r="M13" s="11">
        <f t="shared" si="6"/>
        <v>-7.8227450378198102E-2</v>
      </c>
      <c r="N13" s="11">
        <f t="shared" si="7"/>
        <v>-0.39113725189099047</v>
      </c>
    </row>
    <row r="14" spans="1:21" x14ac:dyDescent="0.25">
      <c r="A14" s="12">
        <v>8</v>
      </c>
      <c r="B14" s="12">
        <v>-1</v>
      </c>
      <c r="C14" s="18">
        <v>0.4</v>
      </c>
      <c r="D14" s="19">
        <v>1</v>
      </c>
      <c r="E14" s="19" t="b">
        <v>0</v>
      </c>
      <c r="G14" s="8">
        <f t="shared" si="0"/>
        <v>-2.2472123164456512</v>
      </c>
      <c r="H14" s="8">
        <f t="shared" si="1"/>
        <v>9.5590196150279735E-2</v>
      </c>
      <c r="I14" s="8">
        <f t="shared" si="2"/>
        <v>0.90440980384972014</v>
      </c>
      <c r="J14" s="6">
        <f t="shared" si="3"/>
        <v>0.90440980384972014</v>
      </c>
      <c r="L14" s="11">
        <f t="shared" si="5"/>
        <v>9.5590196150279735E-2</v>
      </c>
      <c r="M14" s="11">
        <f t="shared" si="6"/>
        <v>-3.82360784601119E-2</v>
      </c>
      <c r="N14" s="11">
        <f t="shared" si="7"/>
        <v>-9.5590196150279735E-2</v>
      </c>
    </row>
    <row r="15" spans="1:21" x14ac:dyDescent="0.25">
      <c r="A15" s="12">
        <v>9</v>
      </c>
      <c r="B15" s="12">
        <v>0.5</v>
      </c>
      <c r="C15" s="18">
        <v>-0.1</v>
      </c>
      <c r="D15" s="19">
        <v>1</v>
      </c>
      <c r="E15" s="19" t="b">
        <v>1</v>
      </c>
      <c r="G15" s="8">
        <f t="shared" si="0"/>
        <v>-0.23244453533083853</v>
      </c>
      <c r="H15" s="8">
        <f t="shared" si="1"/>
        <v>0.44214910777762062</v>
      </c>
      <c r="I15" s="8">
        <f t="shared" si="2"/>
        <v>0.55785089222237938</v>
      </c>
      <c r="J15" s="6">
        <f t="shared" si="3"/>
        <v>0.44214910777762062</v>
      </c>
      <c r="L15" s="11">
        <f t="shared" si="5"/>
        <v>0.27892544611118969</v>
      </c>
      <c r="M15" s="11">
        <f t="shared" si="6"/>
        <v>-5.5785089222237939E-2</v>
      </c>
      <c r="N15" s="11">
        <f t="shared" si="7"/>
        <v>0.55785089222237938</v>
      </c>
    </row>
    <row r="16" spans="1:21" x14ac:dyDescent="0.25">
      <c r="A16" s="12">
        <v>10</v>
      </c>
      <c r="B16" s="12">
        <v>-0.9</v>
      </c>
      <c r="C16" s="18">
        <v>-0.5</v>
      </c>
      <c r="D16" s="19">
        <v>1</v>
      </c>
      <c r="E16" s="19" t="b">
        <v>0</v>
      </c>
      <c r="G16" s="8">
        <f t="shared" si="0"/>
        <v>-0.98136143524994357</v>
      </c>
      <c r="H16" s="8">
        <f t="shared" si="1"/>
        <v>0.27262172868778867</v>
      </c>
      <c r="I16" s="8">
        <f t="shared" si="2"/>
        <v>0.72737827131221133</v>
      </c>
      <c r="J16" s="6">
        <f t="shared" si="3"/>
        <v>0.72737827131221133</v>
      </c>
      <c r="L16" s="11">
        <f t="shared" si="5"/>
        <v>0.24535955581900981</v>
      </c>
      <c r="M16" s="11">
        <f t="shared" si="6"/>
        <v>0.13631086434389433</v>
      </c>
      <c r="N16" s="11">
        <f t="shared" si="7"/>
        <v>-0.27262172868778867</v>
      </c>
    </row>
    <row r="17" spans="1:14" x14ac:dyDescent="0.25">
      <c r="A17" s="12">
        <v>11</v>
      </c>
      <c r="B17" s="12">
        <v>-0.1</v>
      </c>
      <c r="C17" s="18">
        <v>-0.1</v>
      </c>
      <c r="D17" s="19">
        <v>1</v>
      </c>
      <c r="E17" s="19" t="b">
        <v>0</v>
      </c>
      <c r="G17" s="8">
        <f t="shared" si="0"/>
        <v>-0.77722864105644351</v>
      </c>
      <c r="H17" s="8">
        <f t="shared" si="1"/>
        <v>0.3149174844985943</v>
      </c>
      <c r="I17" s="8">
        <f t="shared" si="2"/>
        <v>0.68508251550140575</v>
      </c>
      <c r="J17" s="6">
        <f t="shared" si="3"/>
        <v>0.68508251550140575</v>
      </c>
      <c r="L17" s="11">
        <f t="shared" si="5"/>
        <v>3.1491748449859434E-2</v>
      </c>
      <c r="M17" s="11">
        <f t="shared" si="6"/>
        <v>3.1491748449859434E-2</v>
      </c>
      <c r="N17" s="11">
        <f t="shared" si="7"/>
        <v>-0.3149174844985943</v>
      </c>
    </row>
    <row r="18" spans="1:14" x14ac:dyDescent="0.25">
      <c r="A18" s="12">
        <v>12</v>
      </c>
      <c r="B18" s="12">
        <v>-1</v>
      </c>
      <c r="C18" s="18">
        <v>-0.9</v>
      </c>
      <c r="D18" s="19">
        <v>1</v>
      </c>
      <c r="E18" s="19" t="b">
        <v>1</v>
      </c>
      <c r="G18" s="8">
        <f t="shared" si="0"/>
        <v>-0.54991277276357098</v>
      </c>
      <c r="H18" s="8">
        <f t="shared" si="1"/>
        <v>0.36588464661152115</v>
      </c>
      <c r="I18" s="8">
        <f t="shared" si="2"/>
        <v>0.63411535338847891</v>
      </c>
      <c r="J18" s="6">
        <f t="shared" si="3"/>
        <v>0.36588464661152115</v>
      </c>
      <c r="L18" s="11">
        <f t="shared" si="5"/>
        <v>-0.63411535338847891</v>
      </c>
      <c r="M18" s="11">
        <f t="shared" si="6"/>
        <v>-0.570703818049631</v>
      </c>
      <c r="N18" s="11">
        <f t="shared" si="7"/>
        <v>0.63411535338847891</v>
      </c>
    </row>
    <row r="19" spans="1:14" x14ac:dyDescent="0.25">
      <c r="A19" s="12">
        <v>13</v>
      </c>
      <c r="B19" s="12">
        <v>-0.4</v>
      </c>
      <c r="C19" s="18">
        <v>0</v>
      </c>
      <c r="D19" s="19">
        <v>1</v>
      </c>
      <c r="E19" s="19" t="b">
        <v>0</v>
      </c>
      <c r="G19" s="8">
        <f t="shared" si="0"/>
        <v>-1.180182197279406</v>
      </c>
      <c r="H19" s="8">
        <f t="shared" si="1"/>
        <v>0.23501943826192873</v>
      </c>
      <c r="I19" s="8">
        <f t="shared" si="2"/>
        <v>0.76498056173807127</v>
      </c>
      <c r="J19" s="6">
        <f t="shared" si="3"/>
        <v>0.76498056173807127</v>
      </c>
      <c r="L19" s="11">
        <f t="shared" si="5"/>
        <v>9.4007775304771501E-2</v>
      </c>
      <c r="M19" s="11">
        <f t="shared" si="6"/>
        <v>0</v>
      </c>
      <c r="N19" s="11">
        <f t="shared" si="7"/>
        <v>-0.23501943826192873</v>
      </c>
    </row>
    <row r="20" spans="1:14" x14ac:dyDescent="0.25">
      <c r="A20" s="12">
        <v>14</v>
      </c>
      <c r="B20" s="12">
        <v>-0.2</v>
      </c>
      <c r="C20" s="18">
        <v>0.9</v>
      </c>
      <c r="D20" s="19">
        <v>1</v>
      </c>
      <c r="E20" s="19" t="b">
        <v>0</v>
      </c>
      <c r="G20" s="8">
        <f t="shared" si="0"/>
        <v>-2.1736410256123113</v>
      </c>
      <c r="H20" s="8">
        <f t="shared" si="1"/>
        <v>0.10214263270359526</v>
      </c>
      <c r="I20" s="8">
        <f t="shared" si="2"/>
        <v>0.89785736729640475</v>
      </c>
      <c r="J20" s="6">
        <f t="shared" si="3"/>
        <v>0.89785736729640475</v>
      </c>
      <c r="L20" s="11">
        <f t="shared" si="5"/>
        <v>2.0428526540719055E-2</v>
      </c>
      <c r="M20" s="11">
        <f t="shared" si="6"/>
        <v>-9.1928369433235735E-2</v>
      </c>
      <c r="N20" s="11">
        <f t="shared" si="7"/>
        <v>-0.10214263270359526</v>
      </c>
    </row>
    <row r="21" spans="1:14" x14ac:dyDescent="0.25">
      <c r="A21" s="12">
        <v>15</v>
      </c>
      <c r="B21" s="12">
        <v>0.6</v>
      </c>
      <c r="C21" s="18">
        <v>-0.9</v>
      </c>
      <c r="D21" s="19">
        <v>1</v>
      </c>
      <c r="E21" s="19" t="b">
        <v>1</v>
      </c>
      <c r="G21" s="8">
        <f t="shared" si="0"/>
        <v>0.90284484250470887</v>
      </c>
      <c r="H21" s="8">
        <f t="shared" si="1"/>
        <v>0.71153376761201725</v>
      </c>
      <c r="I21" s="8">
        <f t="shared" si="2"/>
        <v>0.28846623238798286</v>
      </c>
      <c r="J21" s="6">
        <f t="shared" si="3"/>
        <v>0.71153376761201725</v>
      </c>
      <c r="L21" s="11">
        <f t="shared" si="5"/>
        <v>0.17307973943278965</v>
      </c>
      <c r="M21" s="11">
        <f t="shared" si="6"/>
        <v>-0.25961960914918447</v>
      </c>
      <c r="N21" s="11">
        <f t="shared" si="7"/>
        <v>0.28846623238798275</v>
      </c>
    </row>
    <row r="22" spans="1:14" x14ac:dyDescent="0.25">
      <c r="A22" s="12">
        <v>16</v>
      </c>
      <c r="B22" s="12">
        <v>0</v>
      </c>
      <c r="C22" s="18">
        <v>-0.9</v>
      </c>
      <c r="D22" s="19">
        <v>1</v>
      </c>
      <c r="E22" s="19" t="b">
        <v>1</v>
      </c>
      <c r="G22" s="8">
        <f t="shared" si="0"/>
        <v>0.35806073677910399</v>
      </c>
      <c r="H22" s="8">
        <f t="shared" si="1"/>
        <v>0.58857091219144275</v>
      </c>
      <c r="I22" s="8">
        <f t="shared" si="2"/>
        <v>0.41142908780855719</v>
      </c>
      <c r="J22" s="6">
        <f t="shared" si="3"/>
        <v>0.58857091219144275</v>
      </c>
      <c r="L22" s="11">
        <f t="shared" si="5"/>
        <v>0</v>
      </c>
      <c r="M22" s="11">
        <f t="shared" si="6"/>
        <v>-0.37028617902770156</v>
      </c>
      <c r="N22" s="11">
        <f t="shared" si="7"/>
        <v>0.41142908780855725</v>
      </c>
    </row>
    <row r="23" spans="1:14" x14ac:dyDescent="0.25">
      <c r="A23" s="12">
        <v>17</v>
      </c>
      <c r="B23" s="12">
        <v>0.5</v>
      </c>
      <c r="C23" s="18">
        <v>-0.4</v>
      </c>
      <c r="D23" s="19">
        <v>1</v>
      </c>
      <c r="E23" s="19" t="b">
        <v>1</v>
      </c>
      <c r="G23" s="8">
        <f t="shared" si="0"/>
        <v>0.15923997474964158</v>
      </c>
      <c r="H23" s="8">
        <f t="shared" si="1"/>
        <v>0.53972608339524764</v>
      </c>
      <c r="I23" s="8">
        <f t="shared" si="2"/>
        <v>0.46027391660475242</v>
      </c>
      <c r="J23" s="6">
        <f t="shared" si="3"/>
        <v>0.53972608339524764</v>
      </c>
      <c r="L23" s="11">
        <f t="shared" si="5"/>
        <v>0.23013695830237618</v>
      </c>
      <c r="M23" s="11">
        <f t="shared" si="6"/>
        <v>-0.18410956664190095</v>
      </c>
      <c r="N23" s="11">
        <f t="shared" si="7"/>
        <v>0.46027391660475236</v>
      </c>
    </row>
    <row r="24" spans="1:14" x14ac:dyDescent="0.25">
      <c r="A24" s="12">
        <v>18</v>
      </c>
      <c r="B24" s="12">
        <v>0.5</v>
      </c>
      <c r="C24" s="18">
        <v>-0.1</v>
      </c>
      <c r="D24" s="19">
        <v>1</v>
      </c>
      <c r="E24" s="19" t="b">
        <v>0</v>
      </c>
      <c r="G24" s="8">
        <f t="shared" si="0"/>
        <v>-0.23244453533083853</v>
      </c>
      <c r="H24" s="8">
        <f t="shared" si="1"/>
        <v>0.44214910777762062</v>
      </c>
      <c r="I24" s="8">
        <f t="shared" si="2"/>
        <v>0.55785089222237938</v>
      </c>
      <c r="J24" s="6">
        <f t="shared" si="3"/>
        <v>0.55785089222237938</v>
      </c>
      <c r="L24" s="11">
        <f t="shared" si="5"/>
        <v>-0.22107455388881031</v>
      </c>
      <c r="M24" s="11">
        <f t="shared" si="6"/>
        <v>4.4214910777762066E-2</v>
      </c>
      <c r="N24" s="11">
        <f t="shared" si="7"/>
        <v>-0.44214910777762062</v>
      </c>
    </row>
    <row r="25" spans="1:14" x14ac:dyDescent="0.25">
      <c r="A25" s="12">
        <v>19</v>
      </c>
      <c r="B25" s="12">
        <v>-0.1</v>
      </c>
      <c r="C25" s="18">
        <v>0.5</v>
      </c>
      <c r="D25" s="19">
        <v>1</v>
      </c>
      <c r="E25" s="19" t="b">
        <v>0</v>
      </c>
      <c r="G25" s="8">
        <f t="shared" si="0"/>
        <v>-1.5605976612174035</v>
      </c>
      <c r="H25" s="8">
        <f t="shared" si="1"/>
        <v>0.17356090325244708</v>
      </c>
      <c r="I25" s="8">
        <f t="shared" si="2"/>
        <v>0.826439096747553</v>
      </c>
      <c r="J25" s="6">
        <f t="shared" si="3"/>
        <v>0.826439096747553</v>
      </c>
      <c r="L25" s="11">
        <f t="shared" si="5"/>
        <v>1.7356090325244707E-2</v>
      </c>
      <c r="M25" s="11">
        <f t="shared" si="6"/>
        <v>-8.678045162622354E-2</v>
      </c>
      <c r="N25" s="11">
        <f t="shared" si="7"/>
        <v>-0.17356090325244708</v>
      </c>
    </row>
    <row r="26" spans="1:14" x14ac:dyDescent="0.25">
      <c r="A26" s="12">
        <v>20</v>
      </c>
      <c r="B26" s="12">
        <v>-1</v>
      </c>
      <c r="C26" s="18">
        <v>0</v>
      </c>
      <c r="D26" s="19">
        <v>1</v>
      </c>
      <c r="E26" s="19" t="b">
        <v>1</v>
      </c>
      <c r="G26" s="8">
        <f t="shared" si="0"/>
        <v>-1.7249663030050111</v>
      </c>
      <c r="H26" s="8">
        <f t="shared" si="1"/>
        <v>0.15123257784782629</v>
      </c>
      <c r="I26" s="8">
        <f t="shared" si="2"/>
        <v>0.84876742215217371</v>
      </c>
      <c r="J26" s="6">
        <f t="shared" si="3"/>
        <v>0.15123257784782629</v>
      </c>
      <c r="L26" s="11">
        <f t="shared" si="5"/>
        <v>-0.84876742215217371</v>
      </c>
      <c r="M26" s="11">
        <f t="shared" si="6"/>
        <v>0</v>
      </c>
      <c r="N26" s="11">
        <f t="shared" si="7"/>
        <v>0.84876742215217371</v>
      </c>
    </row>
    <row r="27" spans="1:14" x14ac:dyDescent="0.25">
      <c r="A27" s="12">
        <v>21</v>
      </c>
      <c r="B27" s="12">
        <v>-1</v>
      </c>
      <c r="C27" s="18">
        <v>-0.7</v>
      </c>
      <c r="D27" s="19">
        <v>1</v>
      </c>
      <c r="E27" s="19" t="b">
        <v>0</v>
      </c>
      <c r="G27" s="8">
        <f t="shared" si="0"/>
        <v>-0.81103577948389105</v>
      </c>
      <c r="H27" s="8">
        <f t="shared" si="1"/>
        <v>0.30766982129892156</v>
      </c>
      <c r="I27" s="8">
        <f t="shared" si="2"/>
        <v>0.69233017870107849</v>
      </c>
      <c r="J27" s="6">
        <f t="shared" si="3"/>
        <v>0.69233017870107849</v>
      </c>
      <c r="L27" s="11">
        <f t="shared" si="5"/>
        <v>0.30766982129892156</v>
      </c>
      <c r="M27" s="11">
        <f t="shared" si="6"/>
        <v>0.21536887490924508</v>
      </c>
      <c r="N27" s="11">
        <f t="shared" si="7"/>
        <v>-0.30766982129892156</v>
      </c>
    </row>
    <row r="28" spans="1:14" x14ac:dyDescent="0.25">
      <c r="A28" s="12">
        <v>22</v>
      </c>
      <c r="B28" s="12">
        <v>-0.7</v>
      </c>
      <c r="C28" s="18">
        <v>0.7</v>
      </c>
      <c r="D28" s="19">
        <v>1</v>
      </c>
      <c r="E28" s="19" t="b">
        <v>0</v>
      </c>
      <c r="G28" s="8">
        <f t="shared" si="0"/>
        <v>-2.366504773663328</v>
      </c>
      <c r="H28" s="8">
        <f t="shared" si="1"/>
        <v>8.5762795035078512E-2</v>
      </c>
      <c r="I28" s="8">
        <f t="shared" si="2"/>
        <v>0.91423720496492156</v>
      </c>
      <c r="J28" s="6">
        <f t="shared" si="3"/>
        <v>0.91423720496492156</v>
      </c>
      <c r="L28" s="11">
        <f t="shared" si="5"/>
        <v>6.0033956524554954E-2</v>
      </c>
      <c r="M28" s="11">
        <f t="shared" si="6"/>
        <v>-6.0033956524554954E-2</v>
      </c>
      <c r="N28" s="11">
        <f t="shared" si="7"/>
        <v>-8.5762795035078512E-2</v>
      </c>
    </row>
    <row r="29" spans="1:14" x14ac:dyDescent="0.25">
      <c r="A29" s="12">
        <v>23</v>
      </c>
      <c r="B29" s="12">
        <v>0</v>
      </c>
      <c r="C29" s="18">
        <v>-0.4</v>
      </c>
      <c r="D29" s="19">
        <v>1</v>
      </c>
      <c r="E29" s="19" t="b">
        <v>0</v>
      </c>
      <c r="G29" s="8">
        <f t="shared" si="0"/>
        <v>-0.29474678002169596</v>
      </c>
      <c r="H29" s="8">
        <f t="shared" si="1"/>
        <v>0.42684217591646445</v>
      </c>
      <c r="I29" s="8">
        <f t="shared" si="2"/>
        <v>0.57315782408353555</v>
      </c>
      <c r="J29" s="6">
        <f t="shared" si="3"/>
        <v>0.57315782408353555</v>
      </c>
      <c r="L29" s="11">
        <f t="shared" si="5"/>
        <v>0</v>
      </c>
      <c r="M29" s="11">
        <f t="shared" si="6"/>
        <v>0.1707368703665858</v>
      </c>
      <c r="N29" s="11">
        <f t="shared" si="7"/>
        <v>-0.42684217591646445</v>
      </c>
    </row>
    <row r="30" spans="1:14" x14ac:dyDescent="0.25">
      <c r="A30" s="12">
        <v>24</v>
      </c>
      <c r="B30" s="12">
        <v>0.9</v>
      </c>
      <c r="C30" s="18">
        <v>0.9</v>
      </c>
      <c r="D30" s="19">
        <v>1</v>
      </c>
      <c r="E30" s="19" t="b">
        <v>0</v>
      </c>
      <c r="G30" s="8">
        <f t="shared" si="0"/>
        <v>-1.1748701651153683</v>
      </c>
      <c r="H30" s="8">
        <f t="shared" si="1"/>
        <v>0.2359758074906077</v>
      </c>
      <c r="I30" s="8">
        <f t="shared" si="2"/>
        <v>0.76402419250939235</v>
      </c>
      <c r="J30" s="6">
        <f t="shared" si="3"/>
        <v>0.76402419250939235</v>
      </c>
      <c r="L30" s="11">
        <f t="shared" si="5"/>
        <v>-0.21237822674154694</v>
      </c>
      <c r="M30" s="11">
        <f t="shared" si="6"/>
        <v>-0.21237822674154694</v>
      </c>
      <c r="N30" s="11">
        <f t="shared" si="7"/>
        <v>-0.2359758074906077</v>
      </c>
    </row>
    <row r="31" spans="1:14" x14ac:dyDescent="0.25">
      <c r="A31" s="12">
        <v>25</v>
      </c>
      <c r="B31" s="12">
        <v>0.7</v>
      </c>
      <c r="C31" s="18">
        <v>-0.8</v>
      </c>
      <c r="D31" s="19">
        <v>1</v>
      </c>
      <c r="E31" s="19" t="b">
        <v>0</v>
      </c>
      <c r="G31" s="8">
        <f t="shared" si="0"/>
        <v>0.86308069009881661</v>
      </c>
      <c r="H31" s="8">
        <f t="shared" si="1"/>
        <v>0.70330389668919813</v>
      </c>
      <c r="I31" s="8">
        <f t="shared" si="2"/>
        <v>0.29669610331080193</v>
      </c>
      <c r="J31" s="6">
        <f t="shared" si="3"/>
        <v>0.29669610331080193</v>
      </c>
      <c r="L31" s="11">
        <f t="shared" si="5"/>
        <v>-0.49231272768243867</v>
      </c>
      <c r="M31" s="11">
        <f t="shared" si="6"/>
        <v>0.56264311735135852</v>
      </c>
      <c r="N31" s="11">
        <f t="shared" si="7"/>
        <v>-0.70330389668919813</v>
      </c>
    </row>
    <row r="32" spans="1:14" x14ac:dyDescent="0.25">
      <c r="A32" s="12">
        <v>26</v>
      </c>
      <c r="B32" s="12">
        <v>0.6</v>
      </c>
      <c r="C32" s="18">
        <v>-0.5</v>
      </c>
      <c r="D32" s="19">
        <v>1</v>
      </c>
      <c r="E32" s="19" t="b">
        <v>1</v>
      </c>
      <c r="G32" s="8">
        <f t="shared" si="0"/>
        <v>0.38059882906406894</v>
      </c>
      <c r="H32" s="8">
        <f t="shared" si="1"/>
        <v>0.5940175251001063</v>
      </c>
      <c r="I32" s="8">
        <f t="shared" si="2"/>
        <v>0.40598247489989375</v>
      </c>
      <c r="J32" s="6">
        <f t="shared" si="3"/>
        <v>0.5940175251001063</v>
      </c>
      <c r="L32" s="11">
        <f t="shared" si="5"/>
        <v>0.24358948493993621</v>
      </c>
      <c r="M32" s="11">
        <f t="shared" si="6"/>
        <v>-0.20299123744994685</v>
      </c>
      <c r="N32" s="11">
        <f t="shared" si="7"/>
        <v>0.4059824748998937</v>
      </c>
    </row>
    <row r="33" spans="1:14" x14ac:dyDescent="0.25">
      <c r="A33" s="12">
        <v>27</v>
      </c>
      <c r="B33" s="12">
        <v>0.2</v>
      </c>
      <c r="C33" s="18">
        <v>0.3</v>
      </c>
      <c r="D33" s="19">
        <v>1</v>
      </c>
      <c r="E33" s="19" t="b">
        <v>1</v>
      </c>
      <c r="G33" s="8">
        <f t="shared" si="0"/>
        <v>-1.0270826016342809</v>
      </c>
      <c r="H33" s="8">
        <f t="shared" si="1"/>
        <v>0.26365009348970619</v>
      </c>
      <c r="I33" s="8">
        <f t="shared" si="2"/>
        <v>0.73634990651029386</v>
      </c>
      <c r="J33" s="6">
        <f t="shared" si="3"/>
        <v>0.26365009348970619</v>
      </c>
      <c r="L33" s="11">
        <f t="shared" si="5"/>
        <v>0.14726998130205879</v>
      </c>
      <c r="M33" s="11">
        <f t="shared" si="6"/>
        <v>0.22090497195308814</v>
      </c>
      <c r="N33" s="11">
        <f t="shared" si="7"/>
        <v>0.73634990651029386</v>
      </c>
    </row>
    <row r="34" spans="1:14" x14ac:dyDescent="0.25">
      <c r="A34" s="12">
        <v>28</v>
      </c>
      <c r="B34" s="12">
        <v>-1</v>
      </c>
      <c r="C34" s="18">
        <v>-0.9</v>
      </c>
      <c r="D34" s="19">
        <v>1</v>
      </c>
      <c r="E34" s="19" t="b">
        <v>0</v>
      </c>
      <c r="G34" s="8">
        <f t="shared" si="0"/>
        <v>-0.54991277276357098</v>
      </c>
      <c r="H34" s="8">
        <f t="shared" si="1"/>
        <v>0.36588464661152115</v>
      </c>
      <c r="I34" s="8">
        <f t="shared" si="2"/>
        <v>0.63411535338847891</v>
      </c>
      <c r="J34" s="6">
        <f t="shared" si="3"/>
        <v>0.63411535338847891</v>
      </c>
      <c r="L34" s="11">
        <f t="shared" si="5"/>
        <v>0.36588464661152115</v>
      </c>
      <c r="M34" s="11">
        <f t="shared" si="6"/>
        <v>0.32929618195036903</v>
      </c>
      <c r="N34" s="11">
        <f t="shared" si="7"/>
        <v>-0.36588464661152115</v>
      </c>
    </row>
    <row r="35" spans="1:14" x14ac:dyDescent="0.25">
      <c r="A35" s="12">
        <v>29</v>
      </c>
      <c r="B35" s="12">
        <v>-0.3</v>
      </c>
      <c r="C35" s="18">
        <v>1</v>
      </c>
      <c r="D35" s="19">
        <v>1</v>
      </c>
      <c r="E35" s="19" t="b">
        <v>0</v>
      </c>
      <c r="G35" s="8">
        <f t="shared" si="0"/>
        <v>-2.3949998799267385</v>
      </c>
      <c r="H35" s="8">
        <f t="shared" si="1"/>
        <v>8.355477617466911E-2</v>
      </c>
      <c r="I35" s="8">
        <f t="shared" si="2"/>
        <v>0.91644522382533089</v>
      </c>
      <c r="J35" s="6">
        <f t="shared" si="3"/>
        <v>0.91644522382533089</v>
      </c>
      <c r="L35" s="11">
        <f t="shared" si="5"/>
        <v>2.5066432852400733E-2</v>
      </c>
      <c r="M35" s="11">
        <f t="shared" si="6"/>
        <v>-8.355477617466911E-2</v>
      </c>
      <c r="N35" s="11">
        <f t="shared" si="7"/>
        <v>-8.355477617466911E-2</v>
      </c>
    </row>
    <row r="36" spans="1:14" x14ac:dyDescent="0.25">
      <c r="A36" s="20">
        <v>30</v>
      </c>
      <c r="B36" s="20">
        <v>-0.1</v>
      </c>
      <c r="C36" s="21">
        <v>-0.7</v>
      </c>
      <c r="D36" s="22">
        <v>1</v>
      </c>
      <c r="E36" s="22" t="b">
        <v>0</v>
      </c>
      <c r="G36" s="8">
        <f t="shared" si="0"/>
        <v>6.1403791045164802E-3</v>
      </c>
      <c r="H36" s="8">
        <f t="shared" si="1"/>
        <v>0.5015350899528469</v>
      </c>
      <c r="I36" s="8">
        <f t="shared" si="2"/>
        <v>0.49846491004715326</v>
      </c>
      <c r="J36" s="6">
        <f t="shared" si="3"/>
        <v>0.49846491004715326</v>
      </c>
      <c r="L36" s="11">
        <f t="shared" si="5"/>
        <v>5.0153508995284694E-2</v>
      </c>
      <c r="M36" s="11">
        <f t="shared" si="6"/>
        <v>0.3510745629669928</v>
      </c>
      <c r="N36" s="11">
        <f t="shared" si="7"/>
        <v>-0.5015350899528469</v>
      </c>
    </row>
    <row r="38" spans="1:14" ht="15" thickBot="1" x14ac:dyDescent="0.4">
      <c r="L38" s="67" t="s">
        <v>47</v>
      </c>
      <c r="M38" s="67"/>
      <c r="N38" s="67"/>
    </row>
    <row r="39" spans="1:14" x14ac:dyDescent="0.25">
      <c r="I39" t="s">
        <v>48</v>
      </c>
      <c r="J39" s="6">
        <f>PRODUCT(J7:J36)</f>
        <v>8.6886072532135371E-8</v>
      </c>
      <c r="L39" s="11">
        <f>SUM(L7:L36)</f>
        <v>-1.3947176746853529E-15</v>
      </c>
      <c r="M39" s="11">
        <f>SUM(M7:M36)</f>
        <v>-1.4654943925052066E-14</v>
      </c>
      <c r="N39" s="11">
        <f>SUM(N7:N36)</f>
        <v>5.2180482157382357E-15</v>
      </c>
    </row>
    <row r="40" spans="1:14" x14ac:dyDescent="0.25">
      <c r="I40" t="s">
        <v>49</v>
      </c>
      <c r="J40" s="6">
        <f>LN(J39)</f>
        <v>-16.258668087575661</v>
      </c>
    </row>
    <row r="42" spans="1:14" x14ac:dyDescent="0.25">
      <c r="H42" s="66" t="s">
        <v>50</v>
      </c>
      <c r="I42" s="66"/>
      <c r="J42" s="2" t="str">
        <f>IF(J40&lt;-16.8, "poor", IF(J40&lt;-16.28, "better…", "great!"))</f>
        <v>great!</v>
      </c>
    </row>
  </sheetData>
  <sheetProtection selectLockedCells="1" selectUnlockedCells="1"/>
  <mergeCells count="5">
    <mergeCell ref="H42:I42"/>
    <mergeCell ref="L38:N38"/>
    <mergeCell ref="B1:E1"/>
    <mergeCell ref="L6:N6"/>
    <mergeCell ref="B2:D2"/>
  </mergeCells>
  <conditionalFormatting sqref="J42">
    <cfRule type="containsText" dxfId="2" priority="1" operator="containsText" text="great">
      <formula>NOT(ISERROR(SEARCH("great",J42)))</formula>
    </cfRule>
    <cfRule type="containsText" dxfId="1" priority="2" operator="containsText" text="better">
      <formula>NOT(ISERROR(SEARCH("better",J42)))</formula>
    </cfRule>
    <cfRule type="containsText" dxfId="0" priority="3" operator="containsText" text="poor">
      <formula>NOT(ISERROR(SEARCH("poor",J42)))</formula>
    </cfRule>
  </conditionalFormatting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E24B-C97A-4A31-8477-89A8B1D9A3A9}">
  <dimension ref="A1:Q49"/>
  <sheetViews>
    <sheetView zoomScale="70" zoomScaleNormal="70" workbookViewId="0">
      <selection activeCell="J39" sqref="J39"/>
    </sheetView>
  </sheetViews>
  <sheetFormatPr defaultRowHeight="12.5" x14ac:dyDescent="0.25"/>
  <cols>
    <col min="1" max="1" width="3.453125" customWidth="1"/>
    <col min="2" max="2" width="6" customWidth="1"/>
    <col min="3" max="3" width="9.81640625" customWidth="1"/>
    <col min="5" max="5" width="9.7265625" customWidth="1"/>
  </cols>
  <sheetData>
    <row r="1" spans="1:17" ht="22.5" thickBot="1" x14ac:dyDescent="0.5">
      <c r="A1" s="73" t="s">
        <v>51</v>
      </c>
      <c r="B1" s="73"/>
      <c r="C1" s="73"/>
    </row>
    <row r="2" spans="1:17" ht="17.5" thickTop="1" thickBot="1" x14ac:dyDescent="0.5">
      <c r="E2" t="s">
        <v>52</v>
      </c>
      <c r="N2" s="5" t="s">
        <v>6</v>
      </c>
      <c r="O2" s="5" t="s">
        <v>53</v>
      </c>
      <c r="P2" s="5" t="s">
        <v>54</v>
      </c>
      <c r="Q2" s="5" t="s">
        <v>55</v>
      </c>
    </row>
    <row r="3" spans="1:17" ht="17" thickBot="1" x14ac:dyDescent="0.5">
      <c r="A3" s="5" t="s">
        <v>39</v>
      </c>
      <c r="B3" s="5" t="s">
        <v>56</v>
      </c>
      <c r="C3" s="5" t="s">
        <v>42</v>
      </c>
      <c r="D3" s="49" t="s">
        <v>57</v>
      </c>
      <c r="E3" s="5" t="s">
        <v>58</v>
      </c>
      <c r="F3" s="5" t="s">
        <v>59</v>
      </c>
      <c r="G3" s="5" t="s">
        <v>60</v>
      </c>
      <c r="I3" s="67" t="s">
        <v>61</v>
      </c>
      <c r="J3" s="67"/>
      <c r="K3" s="67"/>
      <c r="N3" s="6">
        <v>-1.3</v>
      </c>
      <c r="O3" s="6">
        <f>LN(1+N3^2)</f>
        <v>0.98954119361374793</v>
      </c>
      <c r="P3" s="8">
        <f>0.693+0.201*(N3+1)*(N3-1)</f>
        <v>0.83168999999999993</v>
      </c>
      <c r="Q3" s="8">
        <f>0.693+0.201*(N3+1)*(N3-1)-0.164*(N3+1)*(N3-1)*(N3-3)+0.03*(N3+1)*(N3-1)*(N3-3)*N3</f>
        <v>1.4339909999999998</v>
      </c>
    </row>
    <row r="4" spans="1:17" x14ac:dyDescent="0.25">
      <c r="A4" s="6">
        <v>0</v>
      </c>
      <c r="B4" s="6">
        <v>-1</v>
      </c>
      <c r="C4" s="6">
        <f>LN(1+B4^2)</f>
        <v>0.69314718055994529</v>
      </c>
      <c r="D4">
        <f>(B4-B5)*(B4-B6)</f>
        <v>8</v>
      </c>
      <c r="E4" s="8">
        <f>1/D4</f>
        <v>0.125</v>
      </c>
      <c r="F4" s="8">
        <f>-(B5+B6)/D4</f>
        <v>-0.5</v>
      </c>
      <c r="G4" s="8">
        <f>B5*B6/D4</f>
        <v>0.375</v>
      </c>
      <c r="I4" s="69" t="str">
        <f>ROUND(E4,3) &amp; "x^2 + " &amp; ROUND(F4,3) &amp; "x + " &amp; ROUND(G4,3)</f>
        <v>0.125x^2 + -0.5x + 0.375</v>
      </c>
      <c r="J4" s="69"/>
      <c r="K4" s="69"/>
      <c r="N4" s="6">
        <f>N3+0.1</f>
        <v>-1.2</v>
      </c>
      <c r="O4" s="6">
        <f t="shared" ref="O4:O49" si="0">LN(1+N4^2)</f>
        <v>0.89199803930511046</v>
      </c>
      <c r="P4" s="8">
        <f t="shared" ref="P4:P48" si="1">0.693+0.201*(N4+1)*(N4-1)</f>
        <v>0.78143999999999991</v>
      </c>
      <c r="Q4" s="8">
        <f t="shared" ref="Q4:Q23" si="2">0.693+0.201*(N4+1)*(N4-1)-0.164*(N4+1)*(N4-1)*(N4-3)+0.03*(N4+1)*(N4-1)*(N4-3)*N4</f>
        <v>1.1510399999999998</v>
      </c>
    </row>
    <row r="5" spans="1:17" x14ac:dyDescent="0.25">
      <c r="A5" s="6">
        <v>1</v>
      </c>
      <c r="B5" s="6">
        <v>1</v>
      </c>
      <c r="C5" s="6">
        <f t="shared" ref="C5:C6" si="3">LN(1+B5^2)</f>
        <v>0.69314718055994529</v>
      </c>
      <c r="D5">
        <f>(B5-B4)*(B5-B6)</f>
        <v>-4</v>
      </c>
      <c r="E5" s="8">
        <f t="shared" ref="E5:E6" si="4">1/D5</f>
        <v>-0.25</v>
      </c>
      <c r="F5" s="8">
        <f>-(B4+B6)/D5</f>
        <v>0.5</v>
      </c>
      <c r="G5" s="8">
        <f>B4*B6/D5</f>
        <v>0.75</v>
      </c>
      <c r="I5" s="69" t="str">
        <f>ROUND(E5,3) &amp; "x^2 + " &amp; ROUND(F5,3) &amp; "x + " &amp; ROUND(G5,3)</f>
        <v>-0.25x^2 + 0.5x + 0.75</v>
      </c>
      <c r="J5" s="69"/>
      <c r="K5" s="69"/>
      <c r="N5" s="6">
        <f t="shared" ref="N5:N49" si="5">N4+0.1</f>
        <v>-1.0999999999999999</v>
      </c>
      <c r="O5" s="6">
        <f t="shared" si="0"/>
        <v>0.79299251552966143</v>
      </c>
      <c r="P5" s="8">
        <f t="shared" si="1"/>
        <v>0.73520999999999992</v>
      </c>
      <c r="Q5" s="8">
        <f t="shared" si="2"/>
        <v>0.9048269999999996</v>
      </c>
    </row>
    <row r="6" spans="1:17" x14ac:dyDescent="0.25">
      <c r="A6" s="6">
        <v>2</v>
      </c>
      <c r="B6" s="6">
        <v>3</v>
      </c>
      <c r="C6" s="6">
        <f t="shared" si="3"/>
        <v>2.3025850929940459</v>
      </c>
      <c r="D6">
        <f>(B6-B4)*(B6-B5)</f>
        <v>8</v>
      </c>
      <c r="E6" s="8">
        <f t="shared" si="4"/>
        <v>0.125</v>
      </c>
      <c r="F6" s="8">
        <f>-(B4+B5)/D6</f>
        <v>0</v>
      </c>
      <c r="G6" s="8">
        <f>B4*B5/D6</f>
        <v>-0.125</v>
      </c>
      <c r="I6" s="69" t="str">
        <f>ROUND(E6,3) &amp; "x^2 + " &amp; ROUND(F6,3) &amp; "x + " &amp; ROUND(G6,3)</f>
        <v>0.125x^2 + 0x + -0.125</v>
      </c>
      <c r="J6" s="69"/>
      <c r="K6" s="69"/>
      <c r="N6" s="6">
        <f t="shared" si="5"/>
        <v>-0.99999999999999989</v>
      </c>
      <c r="O6" s="6">
        <f t="shared" si="0"/>
        <v>0.69314718055994518</v>
      </c>
      <c r="P6" s="8">
        <f t="shared" si="1"/>
        <v>0.69299999999999995</v>
      </c>
      <c r="Q6" s="8">
        <f t="shared" si="2"/>
        <v>0.69299999999999984</v>
      </c>
    </row>
    <row r="7" spans="1:17" x14ac:dyDescent="0.25">
      <c r="N7" s="6">
        <f t="shared" si="5"/>
        <v>-0.89999999999999991</v>
      </c>
      <c r="O7" s="6">
        <f t="shared" si="0"/>
        <v>0.59332684527773427</v>
      </c>
      <c r="P7" s="8">
        <f t="shared" si="1"/>
        <v>0.65480999999999989</v>
      </c>
      <c r="Q7" s="8">
        <f t="shared" si="2"/>
        <v>0.51327899999999982</v>
      </c>
    </row>
    <row r="8" spans="1:17" ht="17" thickBot="1" x14ac:dyDescent="0.5">
      <c r="E8" s="5" t="s">
        <v>58</v>
      </c>
      <c r="F8" s="5" t="s">
        <v>59</v>
      </c>
      <c r="G8" s="5" t="s">
        <v>60</v>
      </c>
      <c r="I8" s="67" t="s">
        <v>54</v>
      </c>
      <c r="J8" s="67"/>
      <c r="K8" s="67"/>
      <c r="N8" s="6">
        <f t="shared" si="5"/>
        <v>-0.79999999999999993</v>
      </c>
      <c r="O8" s="6">
        <f t="shared" si="0"/>
        <v>0.494696241836107</v>
      </c>
      <c r="P8" s="8">
        <f t="shared" si="1"/>
        <v>0.62063999999999997</v>
      </c>
      <c r="Q8" s="8">
        <f t="shared" si="2"/>
        <v>0.363456</v>
      </c>
    </row>
    <row r="9" spans="1:17" x14ac:dyDescent="0.25">
      <c r="E9" s="8">
        <f>SUMPRODUCT(E4:E6,$C4:$C6)</f>
        <v>0.20117973905426256</v>
      </c>
      <c r="F9" s="8">
        <f>SUMPRODUCT(F4:F6,$C4:$C6)</f>
        <v>0</v>
      </c>
      <c r="G9" s="8">
        <f>SUMPRODUCT(G4:G6,$C4:$C6)</f>
        <v>0.49196744150568261</v>
      </c>
      <c r="I9" s="69" t="str">
        <f>ROUND(E9,3) &amp; "x^2 + " &amp; ROUND(F9,3) &amp; "x + " &amp; ROUND(G9,3)</f>
        <v>0.201x^2 + 0x + 0.492</v>
      </c>
      <c r="J9" s="69"/>
      <c r="K9" s="69"/>
      <c r="N9" s="6">
        <f t="shared" si="5"/>
        <v>-0.7</v>
      </c>
      <c r="O9" s="6">
        <f t="shared" si="0"/>
        <v>0.39877611995736778</v>
      </c>
      <c r="P9" s="8">
        <f t="shared" si="1"/>
        <v>0.59048999999999996</v>
      </c>
      <c r="Q9" s="8">
        <f t="shared" si="2"/>
        <v>0.24139499999999994</v>
      </c>
    </row>
    <row r="10" spans="1:17" x14ac:dyDescent="0.25">
      <c r="E10">
        <f>C4*E4+C5*E5+C6*E6</f>
        <v>0.20117973905426256</v>
      </c>
      <c r="N10" s="6">
        <f t="shared" si="5"/>
        <v>-0.6</v>
      </c>
      <c r="O10" s="6">
        <f t="shared" si="0"/>
        <v>0.30748469974796055</v>
      </c>
      <c r="P10" s="8">
        <f t="shared" si="1"/>
        <v>0.56435999999999997</v>
      </c>
      <c r="Q10" s="8">
        <f>0.693+0.201*(N10+1)*(N10-1)-0.164*(N10+1)*(N10-1)*(N10-3)+0.03*(N10+1)*(N10-1)*(N10-3)*N10</f>
        <v>0.14503199999999994</v>
      </c>
    </row>
    <row r="11" spans="1:17" x14ac:dyDescent="0.25">
      <c r="N11" s="6">
        <f t="shared" si="5"/>
        <v>-0.5</v>
      </c>
      <c r="O11" s="6">
        <f t="shared" si="0"/>
        <v>0.22314355131420976</v>
      </c>
      <c r="P11" s="8">
        <f t="shared" si="1"/>
        <v>0.5422499999999999</v>
      </c>
      <c r="Q11" s="8">
        <f t="shared" si="2"/>
        <v>7.2374999999999912E-2</v>
      </c>
    </row>
    <row r="12" spans="1:17" ht="17" x14ac:dyDescent="0.4">
      <c r="A12" s="74" t="s">
        <v>62</v>
      </c>
      <c r="B12" s="74"/>
      <c r="C12" s="74"/>
      <c r="D12" s="74"/>
      <c r="N12" s="6">
        <f t="shared" si="5"/>
        <v>-0.4</v>
      </c>
      <c r="O12" s="6">
        <f t="shared" si="0"/>
        <v>0.14842000511827341</v>
      </c>
      <c r="P12" s="8">
        <f t="shared" si="1"/>
        <v>0.52415999999999996</v>
      </c>
      <c r="Q12" s="8">
        <f t="shared" si="2"/>
        <v>2.1503999999999995E-2</v>
      </c>
    </row>
    <row r="13" spans="1:17" ht="13" thickTop="1" x14ac:dyDescent="0.25">
      <c r="N13" s="6">
        <f t="shared" si="5"/>
        <v>-0.30000000000000004</v>
      </c>
      <c r="O13" s="6">
        <f t="shared" si="0"/>
        <v>8.6177696241052412E-2</v>
      </c>
      <c r="P13" s="8">
        <f t="shared" si="1"/>
        <v>0.51008999999999993</v>
      </c>
      <c r="Q13" s="8">
        <f t="shared" si="2"/>
        <v>-9.4290000000000554E-3</v>
      </c>
    </row>
    <row r="14" spans="1:17" ht="17" thickBot="1" x14ac:dyDescent="0.5">
      <c r="A14" s="5" t="s">
        <v>39</v>
      </c>
      <c r="B14" s="5" t="s">
        <v>56</v>
      </c>
      <c r="C14" s="5" t="s">
        <v>63</v>
      </c>
      <c r="D14" s="5" t="s">
        <v>64</v>
      </c>
      <c r="E14" s="51" t="s">
        <v>65</v>
      </c>
      <c r="I14" s="67" t="s">
        <v>54</v>
      </c>
      <c r="J14" s="67"/>
      <c r="K14" s="67"/>
      <c r="L14" s="67"/>
      <c r="N14" s="6">
        <f t="shared" si="5"/>
        <v>-0.20000000000000004</v>
      </c>
      <c r="O14" s="6">
        <f t="shared" si="0"/>
        <v>3.9220713153281329E-2</v>
      </c>
      <c r="P14" s="8">
        <f t="shared" si="1"/>
        <v>0.50003999999999993</v>
      </c>
      <c r="Q14" s="8">
        <f t="shared" si="2"/>
        <v>-2.2199999999999994E-2</v>
      </c>
    </row>
    <row r="15" spans="1:17" x14ac:dyDescent="0.25">
      <c r="A15" s="6">
        <v>0</v>
      </c>
      <c r="B15" s="6">
        <v>-1</v>
      </c>
      <c r="C15" s="6">
        <f>LN(1+B15^2)</f>
        <v>0.69314718055994529</v>
      </c>
      <c r="D15" s="8">
        <f>(C16-C15)/(B16-B15)</f>
        <v>0</v>
      </c>
      <c r="E15" s="8">
        <f>(D16-D15)/(B17-B15)</f>
        <v>0.20117973905426256</v>
      </c>
      <c r="I15" s="69" t="str">
        <f xml:space="preserve"> ROUND(C15,3) &amp; " + " &amp; ROUND(D15,3) &amp; " (x - (" &amp; B15 &amp; ")) + " &amp; ROUND(E15,3) &amp; " (x - (" &amp; B15 &amp; "))(x - " &amp; B16 &amp; ")"</f>
        <v>0.693 + 0 (x - (-1)) + 0.201 (x - (-1))(x - 1)</v>
      </c>
      <c r="J15" s="69"/>
      <c r="K15" s="69"/>
      <c r="L15" s="69"/>
      <c r="N15" s="6">
        <f t="shared" si="5"/>
        <v>-0.10000000000000003</v>
      </c>
      <c r="O15" s="6">
        <f t="shared" si="0"/>
        <v>9.950330853168092E-3</v>
      </c>
      <c r="P15" s="8">
        <f t="shared" si="1"/>
        <v>0.49400999999999995</v>
      </c>
      <c r="Q15" s="8">
        <f t="shared" si="2"/>
        <v>-1.851300000000004E-2</v>
      </c>
    </row>
    <row r="16" spans="1:17" x14ac:dyDescent="0.25">
      <c r="A16" s="6">
        <f>A15+1</f>
        <v>1</v>
      </c>
      <c r="B16" s="6">
        <v>1</v>
      </c>
      <c r="C16" s="6">
        <f t="shared" ref="C16:C17" si="6">LN(1+B16^2)</f>
        <v>0.69314718055994529</v>
      </c>
      <c r="D16" s="8">
        <f>(C17-C16)/(B17-B16)</f>
        <v>0.80471895621705025</v>
      </c>
      <c r="N16" s="6">
        <f t="shared" si="5"/>
        <v>0</v>
      </c>
      <c r="O16" s="6">
        <f t="shared" si="0"/>
        <v>0</v>
      </c>
      <c r="P16" s="8">
        <f t="shared" si="1"/>
        <v>0.49199999999999994</v>
      </c>
      <c r="Q16" s="8">
        <f t="shared" si="2"/>
        <v>-5.5511151231257827E-17</v>
      </c>
    </row>
    <row r="17" spans="1:17" x14ac:dyDescent="0.25">
      <c r="A17" s="6">
        <f t="shared" ref="A17" si="7">A16+1</f>
        <v>2</v>
      </c>
      <c r="B17" s="6">
        <v>3</v>
      </c>
      <c r="C17" s="6">
        <f t="shared" si="6"/>
        <v>2.3025850929940459</v>
      </c>
      <c r="I17" t="s">
        <v>66</v>
      </c>
      <c r="N17" s="6">
        <f t="shared" si="5"/>
        <v>0.1</v>
      </c>
      <c r="O17" s="6">
        <f t="shared" si="0"/>
        <v>9.950330853168092E-3</v>
      </c>
      <c r="P17" s="8">
        <f t="shared" si="1"/>
        <v>0.49400999999999995</v>
      </c>
      <c r="Q17" s="8">
        <f t="shared" si="2"/>
        <v>3.1778999999999856E-2</v>
      </c>
    </row>
    <row r="18" spans="1:17" ht="14.5" x14ac:dyDescent="0.35">
      <c r="I18" s="67" t="s">
        <v>67</v>
      </c>
      <c r="J18" s="67"/>
      <c r="K18" s="67"/>
      <c r="L18" s="67"/>
      <c r="N18" s="6">
        <f t="shared" si="5"/>
        <v>0.2</v>
      </c>
      <c r="O18" s="6">
        <f t="shared" si="0"/>
        <v>3.9220713153281329E-2</v>
      </c>
      <c r="P18" s="8">
        <f t="shared" si="1"/>
        <v>0.50003999999999993</v>
      </c>
      <c r="Q18" s="8">
        <f t="shared" si="2"/>
        <v>7.5335999999999875E-2</v>
      </c>
    </row>
    <row r="19" spans="1:17" x14ac:dyDescent="0.25">
      <c r="I19" s="6" t="s">
        <v>68</v>
      </c>
      <c r="J19" s="71" t="s">
        <v>69</v>
      </c>
      <c r="K19" s="71"/>
      <c r="L19" s="71"/>
      <c r="N19" s="6">
        <f t="shared" si="5"/>
        <v>0.30000000000000004</v>
      </c>
      <c r="O19" s="6">
        <f t="shared" si="0"/>
        <v>8.6177696241052412E-2</v>
      </c>
      <c r="P19" s="8">
        <f t="shared" si="1"/>
        <v>0.51008999999999993</v>
      </c>
      <c r="Q19" s="8">
        <f t="shared" si="2"/>
        <v>0.12925499999999984</v>
      </c>
    </row>
    <row r="20" spans="1:17" x14ac:dyDescent="0.25">
      <c r="I20" s="6" t="s">
        <v>68</v>
      </c>
      <c r="J20" s="72" t="s">
        <v>70</v>
      </c>
      <c r="K20" s="72"/>
      <c r="L20" s="72"/>
      <c r="N20" s="6">
        <f t="shared" si="5"/>
        <v>0.4</v>
      </c>
      <c r="O20" s="6">
        <f t="shared" si="0"/>
        <v>0.14842000511827341</v>
      </c>
      <c r="P20" s="8">
        <f t="shared" si="1"/>
        <v>0.52415999999999996</v>
      </c>
      <c r="Q20" s="8">
        <f t="shared" si="2"/>
        <v>0.19219199999999997</v>
      </c>
    </row>
    <row r="21" spans="1:17" x14ac:dyDescent="0.25">
      <c r="N21" s="6">
        <f t="shared" si="5"/>
        <v>0.5</v>
      </c>
      <c r="O21" s="6">
        <f t="shared" si="0"/>
        <v>0.22314355131420976</v>
      </c>
      <c r="P21" s="8">
        <f t="shared" si="1"/>
        <v>0.5422499999999999</v>
      </c>
      <c r="Q21" s="8">
        <f t="shared" si="2"/>
        <v>0.26287499999999991</v>
      </c>
    </row>
    <row r="22" spans="1:17" x14ac:dyDescent="0.25">
      <c r="N22" s="6">
        <f t="shared" si="5"/>
        <v>0.6</v>
      </c>
      <c r="O22" s="6">
        <f t="shared" si="0"/>
        <v>0.30748469974796055</v>
      </c>
      <c r="P22" s="8">
        <f t="shared" si="1"/>
        <v>0.56435999999999997</v>
      </c>
      <c r="Q22" s="8">
        <f t="shared" si="2"/>
        <v>0.34010399999999996</v>
      </c>
    </row>
    <row r="23" spans="1:17" x14ac:dyDescent="0.25">
      <c r="N23" s="6">
        <f t="shared" si="5"/>
        <v>0.7</v>
      </c>
      <c r="O23" s="6">
        <f t="shared" si="0"/>
        <v>0.39877611995736778</v>
      </c>
      <c r="P23" s="8">
        <f t="shared" si="1"/>
        <v>0.59048999999999996</v>
      </c>
      <c r="Q23" s="8">
        <f t="shared" si="2"/>
        <v>0.42275099999999999</v>
      </c>
    </row>
    <row r="24" spans="1:17" ht="17" thickBot="1" x14ac:dyDescent="0.5">
      <c r="A24" s="5" t="s">
        <v>39</v>
      </c>
      <c r="B24" s="5" t="s">
        <v>56</v>
      </c>
      <c r="C24" s="5" t="s">
        <v>63</v>
      </c>
      <c r="D24" s="5" t="s">
        <v>64</v>
      </c>
      <c r="E24" s="51" t="s">
        <v>65</v>
      </c>
      <c r="F24" s="5"/>
      <c r="G24" s="5"/>
      <c r="I24" s="67" t="s">
        <v>55</v>
      </c>
      <c r="J24" s="67"/>
      <c r="K24" s="67"/>
      <c r="N24" s="6">
        <f t="shared" si="5"/>
        <v>0.79999999999999993</v>
      </c>
      <c r="O24" s="6">
        <f t="shared" si="0"/>
        <v>0.494696241836107</v>
      </c>
      <c r="P24" s="8">
        <f t="shared" si="1"/>
        <v>0.62063999999999997</v>
      </c>
      <c r="Q24" s="8">
        <f>0.693+0.201*(N24+1)*(N24-1)-0.164*(N24+1)*(N24-1)*(N24-3)+0.03*(N24+1)*(N24-1)*(N24-3)*N24</f>
        <v>0.50975999999999999</v>
      </c>
    </row>
    <row r="25" spans="1:17" x14ac:dyDescent="0.25">
      <c r="A25" s="6">
        <v>0</v>
      </c>
      <c r="B25" s="6">
        <v>-1</v>
      </c>
      <c r="C25" s="6">
        <f>LN(1+B25^2)</f>
        <v>0.69314718055994529</v>
      </c>
      <c r="D25" s="8">
        <f>(C26-C25)/(B26-B25)</f>
        <v>0</v>
      </c>
      <c r="E25" s="8">
        <f>(D26-D25)/(B27-B25)</f>
        <v>0.20117973905426256</v>
      </c>
      <c r="F25" s="8">
        <f>(E26-E25)/(B28-B25)</f>
        <v>-0.16398914716856094</v>
      </c>
      <c r="G25" s="8">
        <f>(F26-F25)/(B29-B25)</f>
        <v>2.986932113238594E-2</v>
      </c>
      <c r="I25" s="70" t="str">
        <f xml:space="preserve"> ROUND(C25,3) &amp; " + "</f>
        <v xml:space="preserve">0.693 + </v>
      </c>
      <c r="J25" s="70"/>
      <c r="K25" s="70"/>
      <c r="N25" s="6">
        <f t="shared" si="5"/>
        <v>0.89999999999999991</v>
      </c>
      <c r="O25" s="6">
        <f t="shared" si="0"/>
        <v>0.59332684527773427</v>
      </c>
      <c r="P25" s="8">
        <f t="shared" si="1"/>
        <v>0.65480999999999989</v>
      </c>
      <c r="Q25" s="8">
        <f t="shared" ref="Q25:Q49" si="8">0.693+0.201*(N25+1)*(N25-1)-0.164*(N25+1)*(N25-1)*(N25-3)+0.03*(N25+1)*(N25-1)*(N25-3)*N25</f>
        <v>0.60014699999999988</v>
      </c>
    </row>
    <row r="26" spans="1:17" x14ac:dyDescent="0.25">
      <c r="A26" s="6">
        <f t="shared" ref="A26:A29" si="9">A25+1</f>
        <v>1</v>
      </c>
      <c r="B26" s="6">
        <v>1</v>
      </c>
      <c r="C26" s="6">
        <f t="shared" ref="C26:C29" si="10">LN(1+B26^2)</f>
        <v>0.69314718055994529</v>
      </c>
      <c r="D26" s="8">
        <f t="shared" ref="D26:D28" si="11">(C27-C26)/(B27-B26)</f>
        <v>0.80471895621705025</v>
      </c>
      <c r="E26" s="8">
        <f>(D27-D26)/(B28-B26)</f>
        <v>3.7190591885701618E-2</v>
      </c>
      <c r="F26" s="8">
        <f>(E27-E26)/(B29-B26)</f>
        <v>-7.4381183771403125E-2</v>
      </c>
      <c r="I26" s="70" t="str">
        <f xml:space="preserve"> ROUND(D25,3) &amp; " (x - (" &amp; B25 &amp; ")) + "</f>
        <v xml:space="preserve">0 (x - (-1)) + </v>
      </c>
      <c r="J26" s="70"/>
      <c r="K26" s="70"/>
      <c r="N26" s="6">
        <f t="shared" si="5"/>
        <v>0.99999999999999989</v>
      </c>
      <c r="O26" s="6">
        <f t="shared" si="0"/>
        <v>0.69314718055994518</v>
      </c>
      <c r="P26" s="8">
        <f t="shared" si="1"/>
        <v>0.69299999999999995</v>
      </c>
      <c r="Q26" s="8">
        <f t="shared" si="8"/>
        <v>0.69299999999999984</v>
      </c>
    </row>
    <row r="27" spans="1:17" x14ac:dyDescent="0.25">
      <c r="A27" s="6">
        <f t="shared" si="9"/>
        <v>2</v>
      </c>
      <c r="B27" s="6">
        <v>3</v>
      </c>
      <c r="C27" s="6">
        <f t="shared" si="10"/>
        <v>2.3025850929940459</v>
      </c>
      <c r="D27" s="8">
        <f t="shared" si="11"/>
        <v>0.76752836433134863</v>
      </c>
      <c r="E27" s="8">
        <f t="shared" ref="E27" si="12">(D28-D27)/(B29-B27)</f>
        <v>-3.7190591885701507E-2</v>
      </c>
      <c r="I27" s="70" t="str">
        <f>ROUND(E25,3) &amp; " (x - (" &amp; B25 &amp; "))(x - " &amp; B26 &amp; ") + "</f>
        <v xml:space="preserve">0.201 (x - (-1))(x - 1) + </v>
      </c>
      <c r="J27" s="70"/>
      <c r="K27" s="70"/>
      <c r="N27" s="6">
        <f t="shared" si="5"/>
        <v>1.0999999999999999</v>
      </c>
      <c r="O27" s="6">
        <f t="shared" si="0"/>
        <v>0.79299251552966143</v>
      </c>
      <c r="P27" s="8">
        <f t="shared" si="1"/>
        <v>0.73520999999999992</v>
      </c>
      <c r="Q27" s="8">
        <f t="shared" si="8"/>
        <v>0.78747899999999993</v>
      </c>
    </row>
    <row r="28" spans="1:17" x14ac:dyDescent="0.25">
      <c r="A28" s="6">
        <f t="shared" si="9"/>
        <v>3</v>
      </c>
      <c r="B28" s="6">
        <v>0</v>
      </c>
      <c r="C28" s="6">
        <f t="shared" si="10"/>
        <v>0</v>
      </c>
      <c r="D28" s="8">
        <f t="shared" si="11"/>
        <v>0.80471895621705014</v>
      </c>
      <c r="I28" s="70" t="str">
        <f>ROUND(F25,3) &amp; " (x - (" &amp; B25 &amp; "))(x - " &amp; B26 &amp; ")(x - " &amp; B27 &amp; ") + "</f>
        <v xml:space="preserve">-0.164 (x - (-1))(x - 1)(x - 3) + </v>
      </c>
      <c r="J28" s="70"/>
      <c r="K28" s="70"/>
      <c r="N28" s="6">
        <f t="shared" si="5"/>
        <v>1.2</v>
      </c>
      <c r="O28" s="6">
        <f t="shared" si="0"/>
        <v>0.89199803930511046</v>
      </c>
      <c r="P28" s="8">
        <f t="shared" si="1"/>
        <v>0.78143999999999991</v>
      </c>
      <c r="Q28" s="8">
        <f t="shared" si="8"/>
        <v>0.88281599999999993</v>
      </c>
    </row>
    <row r="29" spans="1:17" x14ac:dyDescent="0.25">
      <c r="A29" s="6">
        <f t="shared" si="9"/>
        <v>4</v>
      </c>
      <c r="B29" s="6">
        <v>2</v>
      </c>
      <c r="C29" s="6">
        <f t="shared" si="10"/>
        <v>1.6094379124341003</v>
      </c>
      <c r="I29" s="70" t="str">
        <f>ROUND(G25,3) &amp; " (x - (" &amp; B25 &amp; "))(x - " &amp; B26 &amp; ")(x - " &amp; B27 &amp; ")(x - " &amp; B28 &amp; ")"</f>
        <v>0.03 (x - (-1))(x - 1)(x - 3)(x - 0)</v>
      </c>
      <c r="J29" s="70"/>
      <c r="K29" s="70"/>
      <c r="N29" s="6">
        <f t="shared" si="5"/>
        <v>1.3</v>
      </c>
      <c r="O29" s="6">
        <f t="shared" si="0"/>
        <v>0.98954119361374793</v>
      </c>
      <c r="P29" s="8">
        <f t="shared" si="1"/>
        <v>0.83168999999999993</v>
      </c>
      <c r="Q29" s="8">
        <f t="shared" si="8"/>
        <v>0.97831500000000005</v>
      </c>
    </row>
    <row r="30" spans="1:17" x14ac:dyDescent="0.25">
      <c r="N30" s="6">
        <f t="shared" si="5"/>
        <v>1.4000000000000001</v>
      </c>
      <c r="O30" s="6">
        <f t="shared" si="0"/>
        <v>1.0851892683359692</v>
      </c>
      <c r="P30" s="8">
        <f t="shared" si="1"/>
        <v>0.88596000000000008</v>
      </c>
      <c r="Q30" s="8">
        <f t="shared" si="8"/>
        <v>1.0733520000000001</v>
      </c>
    </row>
    <row r="31" spans="1:17" x14ac:dyDescent="0.25">
      <c r="I31" t="s">
        <v>71</v>
      </c>
      <c r="N31" s="6">
        <f t="shared" si="5"/>
        <v>1.5000000000000002</v>
      </c>
      <c r="O31" s="6">
        <f t="shared" si="0"/>
        <v>1.1786549963416464</v>
      </c>
      <c r="P31" s="8">
        <f t="shared" si="1"/>
        <v>0.94425000000000003</v>
      </c>
      <c r="Q31" s="8">
        <f t="shared" si="8"/>
        <v>1.1673750000000001</v>
      </c>
    </row>
    <row r="32" spans="1:17" ht="15" thickBot="1" x14ac:dyDescent="0.4">
      <c r="I32" s="67" t="s">
        <v>72</v>
      </c>
      <c r="J32" s="67"/>
      <c r="K32" s="67"/>
      <c r="L32" s="67"/>
      <c r="N32" s="6">
        <f t="shared" si="5"/>
        <v>1.6000000000000003</v>
      </c>
      <c r="O32" s="6">
        <f t="shared" si="0"/>
        <v>1.2697605448639393</v>
      </c>
      <c r="P32" s="8">
        <f t="shared" si="1"/>
        <v>1.0065600000000003</v>
      </c>
      <c r="Q32" s="8">
        <f t="shared" si="8"/>
        <v>1.2599040000000006</v>
      </c>
    </row>
    <row r="33" spans="9:17" x14ac:dyDescent="0.25">
      <c r="I33" s="6" t="s">
        <v>73</v>
      </c>
      <c r="J33" s="72" t="s">
        <v>74</v>
      </c>
      <c r="K33" s="72"/>
      <c r="L33" s="72"/>
      <c r="N33" s="6">
        <f t="shared" si="5"/>
        <v>1.7000000000000004</v>
      </c>
      <c r="O33" s="6">
        <f t="shared" si="0"/>
        <v>1.3584091576303552</v>
      </c>
      <c r="P33" s="8">
        <f t="shared" si="1"/>
        <v>1.0728900000000001</v>
      </c>
      <c r="Q33" s="8">
        <f t="shared" si="8"/>
        <v>1.3505310000000001</v>
      </c>
    </row>
    <row r="34" spans="9:17" x14ac:dyDescent="0.25">
      <c r="I34" s="6" t="s">
        <v>73</v>
      </c>
      <c r="J34" s="72" t="s">
        <v>75</v>
      </c>
      <c r="K34" s="72"/>
      <c r="L34" s="72"/>
      <c r="N34" s="6">
        <f t="shared" si="5"/>
        <v>1.8000000000000005</v>
      </c>
      <c r="O34" s="6">
        <f t="shared" si="0"/>
        <v>1.4445632692438668</v>
      </c>
      <c r="P34" s="8">
        <f t="shared" si="1"/>
        <v>1.1432400000000005</v>
      </c>
      <c r="Q34" s="8">
        <f t="shared" si="8"/>
        <v>1.4389200000000004</v>
      </c>
    </row>
    <row r="35" spans="9:17" x14ac:dyDescent="0.25">
      <c r="N35" s="6">
        <f t="shared" si="5"/>
        <v>1.9000000000000006</v>
      </c>
      <c r="O35" s="6">
        <f t="shared" si="0"/>
        <v>1.5282278570085577</v>
      </c>
      <c r="P35" s="8">
        <f t="shared" si="1"/>
        <v>1.2176100000000005</v>
      </c>
      <c r="Q35" s="8">
        <f t="shared" si="8"/>
        <v>1.5248070000000005</v>
      </c>
    </row>
    <row r="36" spans="9:17" x14ac:dyDescent="0.25">
      <c r="N36" s="6">
        <f t="shared" si="5"/>
        <v>2.0000000000000004</v>
      </c>
      <c r="O36" s="6">
        <f t="shared" si="0"/>
        <v>1.6094379124341007</v>
      </c>
      <c r="P36" s="8">
        <f t="shared" si="1"/>
        <v>1.2960000000000003</v>
      </c>
      <c r="Q36" s="8">
        <f t="shared" si="8"/>
        <v>1.6080000000000001</v>
      </c>
    </row>
    <row r="37" spans="9:17" x14ac:dyDescent="0.25">
      <c r="N37" s="6">
        <f t="shared" si="5"/>
        <v>2.1000000000000005</v>
      </c>
      <c r="O37" s="6">
        <f t="shared" si="0"/>
        <v>1.6882490928583904</v>
      </c>
      <c r="P37" s="8">
        <f t="shared" si="1"/>
        <v>1.3784100000000004</v>
      </c>
      <c r="Q37" s="8">
        <f t="shared" si="8"/>
        <v>1.6883790000000003</v>
      </c>
    </row>
    <row r="38" spans="9:17" x14ac:dyDescent="0.25">
      <c r="N38" s="6">
        <f t="shared" si="5"/>
        <v>2.2000000000000006</v>
      </c>
      <c r="O38" s="6">
        <f t="shared" si="0"/>
        <v>1.7647307968401362</v>
      </c>
      <c r="P38" s="8">
        <f t="shared" si="1"/>
        <v>1.4648400000000006</v>
      </c>
      <c r="Q38" s="8">
        <f t="shared" si="8"/>
        <v>1.7658960000000006</v>
      </c>
    </row>
    <row r="39" spans="9:17" x14ac:dyDescent="0.25">
      <c r="N39" s="6">
        <f t="shared" si="5"/>
        <v>2.3000000000000007</v>
      </c>
      <c r="O39" s="6">
        <f t="shared" si="0"/>
        <v>1.8389610707123498</v>
      </c>
      <c r="P39" s="8">
        <f t="shared" si="1"/>
        <v>1.5552900000000007</v>
      </c>
      <c r="Q39" s="8">
        <f t="shared" si="8"/>
        <v>1.8405750000000007</v>
      </c>
    </row>
    <row r="40" spans="9:17" x14ac:dyDescent="0.25">
      <c r="N40" s="6">
        <f t="shared" si="5"/>
        <v>2.4000000000000008</v>
      </c>
      <c r="O40" s="6">
        <f t="shared" si="0"/>
        <v>1.9110228900548734</v>
      </c>
      <c r="P40" s="8">
        <f t="shared" si="1"/>
        <v>1.6497600000000008</v>
      </c>
      <c r="Q40" s="8">
        <f t="shared" si="8"/>
        <v>1.9125120000000004</v>
      </c>
    </row>
    <row r="41" spans="9:17" x14ac:dyDescent="0.25">
      <c r="N41" s="6">
        <f t="shared" si="5"/>
        <v>2.5000000000000009</v>
      </c>
      <c r="O41" s="6">
        <f t="shared" si="0"/>
        <v>1.981001468866584</v>
      </c>
      <c r="P41" s="8">
        <f t="shared" si="1"/>
        <v>1.748250000000001</v>
      </c>
      <c r="Q41" s="8">
        <f t="shared" si="8"/>
        <v>1.9818750000000005</v>
      </c>
    </row>
    <row r="42" spans="9:17" x14ac:dyDescent="0.25">
      <c r="N42" s="6">
        <f t="shared" si="5"/>
        <v>2.600000000000001</v>
      </c>
      <c r="O42" s="6">
        <f t="shared" si="0"/>
        <v>2.0489823341951281</v>
      </c>
      <c r="P42" s="8">
        <f t="shared" si="1"/>
        <v>1.8507600000000011</v>
      </c>
      <c r="Q42" s="8">
        <f t="shared" si="8"/>
        <v>2.0489040000000007</v>
      </c>
    </row>
    <row r="43" spans="9:17" x14ac:dyDescent="0.25">
      <c r="N43" s="6">
        <f t="shared" si="5"/>
        <v>2.7000000000000011</v>
      </c>
      <c r="O43" s="6">
        <f t="shared" si="0"/>
        <v>2.1150499691472042</v>
      </c>
      <c r="P43" s="8">
        <f t="shared" si="1"/>
        <v>1.9572900000000013</v>
      </c>
      <c r="Q43" s="8">
        <f t="shared" si="8"/>
        <v>2.1139110000000012</v>
      </c>
    </row>
    <row r="44" spans="9:17" x14ac:dyDescent="0.25">
      <c r="N44" s="6">
        <f t="shared" si="5"/>
        <v>2.8000000000000012</v>
      </c>
      <c r="O44" s="6">
        <f t="shared" si="0"/>
        <v>2.1792868766495528</v>
      </c>
      <c r="P44" s="8">
        <f t="shared" si="1"/>
        <v>2.0678400000000012</v>
      </c>
      <c r="Q44" s="8">
        <f t="shared" si="8"/>
        <v>2.1772800000000005</v>
      </c>
    </row>
    <row r="45" spans="9:17" x14ac:dyDescent="0.25">
      <c r="N45" s="6">
        <f t="shared" si="5"/>
        <v>2.9000000000000012</v>
      </c>
      <c r="O45" s="6">
        <f t="shared" si="0"/>
        <v>2.2417729535972892</v>
      </c>
      <c r="P45" s="8">
        <f t="shared" si="1"/>
        <v>2.1824100000000013</v>
      </c>
      <c r="Q45" s="8">
        <f t="shared" si="8"/>
        <v>2.2394670000000008</v>
      </c>
    </row>
    <row r="46" spans="9:17" x14ac:dyDescent="0.25">
      <c r="N46" s="6">
        <f t="shared" si="5"/>
        <v>3.0000000000000013</v>
      </c>
      <c r="O46" s="6">
        <f t="shared" si="0"/>
        <v>2.3025850929940463</v>
      </c>
      <c r="P46" s="8">
        <f t="shared" si="1"/>
        <v>2.3010000000000019</v>
      </c>
      <c r="Q46" s="8">
        <f t="shared" si="8"/>
        <v>2.301000000000001</v>
      </c>
    </row>
    <row r="47" spans="9:17" x14ac:dyDescent="0.25">
      <c r="N47" s="6">
        <f t="shared" si="5"/>
        <v>3.1000000000000014</v>
      </c>
      <c r="O47" s="6">
        <f t="shared" si="0"/>
        <v>2.3617969526258924</v>
      </c>
      <c r="P47" s="8">
        <f t="shared" si="1"/>
        <v>2.4236100000000018</v>
      </c>
      <c r="Q47" s="8">
        <f t="shared" si="8"/>
        <v>2.3624790000000009</v>
      </c>
    </row>
    <row r="48" spans="9:17" x14ac:dyDescent="0.25">
      <c r="N48" s="6">
        <f t="shared" si="5"/>
        <v>3.2000000000000015</v>
      </c>
      <c r="O48" s="6">
        <f t="shared" si="0"/>
        <v>2.4194788444655457</v>
      </c>
      <c r="P48" s="8">
        <f t="shared" si="1"/>
        <v>2.5502400000000018</v>
      </c>
      <c r="Q48" s="8">
        <f t="shared" si="8"/>
        <v>2.424576000000001</v>
      </c>
    </row>
    <row r="49" spans="14:17" x14ac:dyDescent="0.25">
      <c r="N49" s="6">
        <f t="shared" si="5"/>
        <v>3.3000000000000016</v>
      </c>
      <c r="O49" s="6">
        <f t="shared" si="0"/>
        <v>2.4756977107026916</v>
      </c>
      <c r="P49" s="8">
        <f>0.693+0.201*(N49+1)*(N49-1)</f>
        <v>2.6808900000000024</v>
      </c>
      <c r="Q49" s="8">
        <f t="shared" si="8"/>
        <v>2.4880350000000018</v>
      </c>
    </row>
  </sheetData>
  <mergeCells count="22">
    <mergeCell ref="J33:L33"/>
    <mergeCell ref="J34:L34"/>
    <mergeCell ref="A1:C1"/>
    <mergeCell ref="I4:K4"/>
    <mergeCell ref="I5:K5"/>
    <mergeCell ref="I6:K6"/>
    <mergeCell ref="I9:K9"/>
    <mergeCell ref="I3:K3"/>
    <mergeCell ref="I8:K8"/>
    <mergeCell ref="I27:K27"/>
    <mergeCell ref="I28:K28"/>
    <mergeCell ref="A12:D12"/>
    <mergeCell ref="I18:L18"/>
    <mergeCell ref="I32:L32"/>
    <mergeCell ref="I29:K29"/>
    <mergeCell ref="I24:K24"/>
    <mergeCell ref="I14:L14"/>
    <mergeCell ref="I15:L15"/>
    <mergeCell ref="I25:K25"/>
    <mergeCell ref="I26:K26"/>
    <mergeCell ref="J19:L19"/>
    <mergeCell ref="J20:L20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590F-3C84-4066-AE37-67A1B12F05D6}">
  <dimension ref="A1:M35"/>
  <sheetViews>
    <sheetView zoomScaleNormal="100" workbookViewId="0">
      <selection activeCell="J32" sqref="J32"/>
    </sheetView>
  </sheetViews>
  <sheetFormatPr defaultRowHeight="12.5" x14ac:dyDescent="0.25"/>
  <cols>
    <col min="1" max="1" width="6" customWidth="1"/>
    <col min="2" max="2" width="8.1796875" customWidth="1"/>
    <col min="3" max="3" width="9.453125" customWidth="1"/>
    <col min="4" max="4" width="6.81640625" customWidth="1"/>
  </cols>
  <sheetData>
    <row r="1" spans="1:13" ht="19.5" x14ac:dyDescent="0.45">
      <c r="A1" s="75" t="s">
        <v>76</v>
      </c>
      <c r="B1" s="75"/>
      <c r="C1" s="75"/>
    </row>
    <row r="2" spans="1:13" ht="14.5" x14ac:dyDescent="0.35">
      <c r="K2" s="5" t="s">
        <v>6</v>
      </c>
      <c r="L2" s="5" t="s">
        <v>53</v>
      </c>
      <c r="M2" s="5" t="s">
        <v>77</v>
      </c>
    </row>
    <row r="3" spans="1:13" ht="16.5" x14ac:dyDescent="0.45">
      <c r="A3" s="5" t="s">
        <v>56</v>
      </c>
      <c r="B3" s="5" t="s">
        <v>78</v>
      </c>
      <c r="C3" s="5" t="s">
        <v>79</v>
      </c>
      <c r="G3" s="9"/>
      <c r="K3" s="6">
        <v>-0.3</v>
      </c>
      <c r="L3" s="6">
        <f t="shared" ref="L3:L35" si="0">ATAN(K3)</f>
        <v>-0.2914567944778671</v>
      </c>
      <c r="M3" s="8">
        <f>K3-0.215*(K3^2) -0.071*K3^2*(K3-1)</f>
        <v>-0.31104299999999996</v>
      </c>
    </row>
    <row r="4" spans="1:13" x14ac:dyDescent="0.25">
      <c r="A4" s="6">
        <v>0</v>
      </c>
      <c r="B4" s="6">
        <f>ATAN(A4)</f>
        <v>0</v>
      </c>
      <c r="C4" s="6">
        <f>1/(1 + A4^2)</f>
        <v>1</v>
      </c>
      <c r="K4" s="6">
        <f t="shared" ref="K4:K35" si="1">K3+0.05</f>
        <v>-0.25</v>
      </c>
      <c r="L4" s="6">
        <f t="shared" si="0"/>
        <v>-0.24497866312686414</v>
      </c>
      <c r="M4" s="8">
        <f t="shared" ref="M4:M35" si="2">K4-0.215*(K4^2) -0.071*K4^2*(K4-1)</f>
        <v>-0.25789062499999998</v>
      </c>
    </row>
    <row r="5" spans="1:13" x14ac:dyDescent="0.25">
      <c r="A5" s="6">
        <v>1</v>
      </c>
      <c r="B5" s="6">
        <f>ATAN(A5)</f>
        <v>0.78539816339744828</v>
      </c>
      <c r="C5" s="6">
        <f>1/(1 + A5^2)</f>
        <v>0.5</v>
      </c>
      <c r="K5" s="6">
        <f t="shared" si="1"/>
        <v>-0.2</v>
      </c>
      <c r="L5" s="6">
        <f t="shared" si="0"/>
        <v>-0.19739555984988078</v>
      </c>
      <c r="M5" s="8">
        <f t="shared" si="2"/>
        <v>-0.20519200000000001</v>
      </c>
    </row>
    <row r="6" spans="1:13" x14ac:dyDescent="0.25">
      <c r="K6" s="6">
        <f t="shared" si="1"/>
        <v>-0.15000000000000002</v>
      </c>
      <c r="L6" s="6">
        <f t="shared" si="0"/>
        <v>-0.14888994760949728</v>
      </c>
      <c r="M6" s="8">
        <f t="shared" si="2"/>
        <v>-0.15300037500000002</v>
      </c>
    </row>
    <row r="7" spans="1:13" ht="16.5" x14ac:dyDescent="0.45">
      <c r="A7" s="5" t="s">
        <v>80</v>
      </c>
      <c r="B7" s="5" t="s">
        <v>81</v>
      </c>
      <c r="C7" s="5" t="s">
        <v>82</v>
      </c>
      <c r="D7" s="51" t="s">
        <v>83</v>
      </c>
      <c r="E7" s="5"/>
      <c r="G7" s="67" t="s">
        <v>77</v>
      </c>
      <c r="H7" s="67"/>
      <c r="I7" s="67"/>
      <c r="K7" s="6">
        <f t="shared" si="1"/>
        <v>-0.10000000000000002</v>
      </c>
      <c r="L7" s="6">
        <f t="shared" si="0"/>
        <v>-9.9668652491162052E-2</v>
      </c>
      <c r="M7" s="8">
        <f t="shared" si="2"/>
        <v>-0.10136900000000001</v>
      </c>
    </row>
    <row r="8" spans="1:13" x14ac:dyDescent="0.25">
      <c r="A8" s="6">
        <v>0</v>
      </c>
      <c r="B8" s="8">
        <f>B4</f>
        <v>0</v>
      </c>
      <c r="C8" s="8">
        <f>C4</f>
        <v>1</v>
      </c>
      <c r="D8" s="8">
        <f>(C9-C8)/(A10-A8)</f>
        <v>-0.21460183660255172</v>
      </c>
      <c r="E8" s="8">
        <f>(D9-D8)/(A11-A8)</f>
        <v>-7.0796326794896558E-2</v>
      </c>
      <c r="G8" s="70" t="str">
        <f xml:space="preserve"> ROUND(A8,3) &amp; " + "</f>
        <v xml:space="preserve">0 + </v>
      </c>
      <c r="H8" s="70"/>
      <c r="I8" s="70"/>
      <c r="K8" s="6">
        <f t="shared" si="1"/>
        <v>-5.0000000000000017E-2</v>
      </c>
      <c r="L8" s="6">
        <f t="shared" si="0"/>
        <v>-4.9958395721942779E-2</v>
      </c>
      <c r="M8" s="8">
        <f t="shared" si="2"/>
        <v>-5.0351125000000017E-2</v>
      </c>
    </row>
    <row r="9" spans="1:13" x14ac:dyDescent="0.25">
      <c r="A9" s="6">
        <v>0</v>
      </c>
      <c r="B9" s="8">
        <f>B4</f>
        <v>0</v>
      </c>
      <c r="C9" s="8">
        <f>(B10-B9)/(A10-A9)</f>
        <v>0.78539816339744828</v>
      </c>
      <c r="D9" s="8">
        <f>(C10-C9)/(A11-A9)</f>
        <v>-0.28539816339744828</v>
      </c>
      <c r="G9" s="70" t="str">
        <f xml:space="preserve"> ROUND(C8,3) &amp; " (x - " &amp; A8 &amp; ") + "</f>
        <v xml:space="preserve">1 (x - 0) + </v>
      </c>
      <c r="H9" s="70"/>
      <c r="I9" s="70"/>
      <c r="K9" s="6">
        <f t="shared" si="1"/>
        <v>0</v>
      </c>
      <c r="L9" s="6">
        <f t="shared" si="0"/>
        <v>0</v>
      </c>
      <c r="M9" s="8">
        <f t="shared" si="2"/>
        <v>0</v>
      </c>
    </row>
    <row r="10" spans="1:13" x14ac:dyDescent="0.25">
      <c r="A10" s="6">
        <v>1</v>
      </c>
      <c r="B10" s="8">
        <f>B5</f>
        <v>0.78539816339744828</v>
      </c>
      <c r="C10" s="8">
        <f>C5</f>
        <v>0.5</v>
      </c>
      <c r="G10" s="70" t="str">
        <f>ROUND(D8,3) &amp; " (x - " &amp; A8 &amp; ")^2 + "</f>
        <v xml:space="preserve">-0.215 (x - 0)^2 + </v>
      </c>
      <c r="H10" s="70"/>
      <c r="I10" s="70"/>
      <c r="K10" s="6">
        <f t="shared" si="1"/>
        <v>0.05</v>
      </c>
      <c r="L10" s="6">
        <f t="shared" si="0"/>
        <v>4.9958395721942765E-2</v>
      </c>
      <c r="M10" s="8">
        <f t="shared" si="2"/>
        <v>4.9631124999999998E-2</v>
      </c>
    </row>
    <row r="11" spans="1:13" x14ac:dyDescent="0.25">
      <c r="A11" s="6">
        <v>1</v>
      </c>
      <c r="B11" s="8">
        <f>B5</f>
        <v>0.78539816339744828</v>
      </c>
      <c r="G11" s="70" t="str">
        <f>ROUND(E8,3) &amp; " (x - " &amp; A8 &amp; ")^2 (x - " &amp; A10 &amp; ")"</f>
        <v>-0.071 (x - 0)^2 (x - 1)</v>
      </c>
      <c r="H11" s="70"/>
      <c r="I11" s="70"/>
      <c r="K11" s="6">
        <f t="shared" si="1"/>
        <v>0.1</v>
      </c>
      <c r="L11" s="6">
        <f t="shared" si="0"/>
        <v>9.9668652491162038E-2</v>
      </c>
      <c r="M11" s="8">
        <f t="shared" si="2"/>
        <v>9.8489000000000007E-2</v>
      </c>
    </row>
    <row r="12" spans="1:13" x14ac:dyDescent="0.25">
      <c r="K12" s="6">
        <f t="shared" si="1"/>
        <v>0.15000000000000002</v>
      </c>
      <c r="L12" s="6">
        <f t="shared" si="0"/>
        <v>0.14888994760949728</v>
      </c>
      <c r="M12" s="8">
        <f t="shared" si="2"/>
        <v>0.14652037500000004</v>
      </c>
    </row>
    <row r="13" spans="1:13" x14ac:dyDescent="0.25">
      <c r="K13" s="6">
        <f t="shared" si="1"/>
        <v>0.2</v>
      </c>
      <c r="L13" s="6">
        <f t="shared" si="0"/>
        <v>0.19739555984988078</v>
      </c>
      <c r="M13" s="8">
        <f t="shared" si="2"/>
        <v>0.19367200000000001</v>
      </c>
    </row>
    <row r="14" spans="1:13" x14ac:dyDescent="0.25">
      <c r="K14" s="6">
        <f t="shared" si="1"/>
        <v>0.25</v>
      </c>
      <c r="L14" s="6">
        <f t="shared" si="0"/>
        <v>0.24497866312686414</v>
      </c>
      <c r="M14" s="8">
        <f t="shared" si="2"/>
        <v>0.239890625</v>
      </c>
    </row>
    <row r="15" spans="1:13" x14ac:dyDescent="0.25">
      <c r="K15" s="6">
        <f t="shared" si="1"/>
        <v>0.3</v>
      </c>
      <c r="L15" s="6">
        <f t="shared" si="0"/>
        <v>0.2914567944778671</v>
      </c>
      <c r="M15" s="8">
        <f t="shared" si="2"/>
        <v>0.28512300000000002</v>
      </c>
    </row>
    <row r="16" spans="1:13" x14ac:dyDescent="0.25">
      <c r="K16" s="6">
        <f t="shared" si="1"/>
        <v>0.35</v>
      </c>
      <c r="L16" s="6">
        <f t="shared" si="0"/>
        <v>0.33667481938672716</v>
      </c>
      <c r="M16" s="8">
        <f t="shared" si="2"/>
        <v>0.32931587499999998</v>
      </c>
    </row>
    <row r="17" spans="11:13" x14ac:dyDescent="0.25">
      <c r="K17" s="6">
        <f t="shared" si="1"/>
        <v>0.39999999999999997</v>
      </c>
      <c r="L17" s="6">
        <f t="shared" si="0"/>
        <v>0.38050637711236485</v>
      </c>
      <c r="M17" s="8">
        <f t="shared" si="2"/>
        <v>0.37241599999999997</v>
      </c>
    </row>
    <row r="18" spans="11:13" x14ac:dyDescent="0.25">
      <c r="K18" s="6">
        <f t="shared" si="1"/>
        <v>0.44999999999999996</v>
      </c>
      <c r="L18" s="6">
        <f t="shared" si="0"/>
        <v>0.42285392613294065</v>
      </c>
      <c r="M18" s="8">
        <f t="shared" si="2"/>
        <v>0.41437012499999992</v>
      </c>
    </row>
    <row r="19" spans="11:13" x14ac:dyDescent="0.25">
      <c r="K19" s="6">
        <f t="shared" si="1"/>
        <v>0.49999999999999994</v>
      </c>
      <c r="L19" s="6">
        <f t="shared" si="0"/>
        <v>0.46364760900080609</v>
      </c>
      <c r="M19" s="8">
        <f t="shared" si="2"/>
        <v>0.455125</v>
      </c>
    </row>
    <row r="20" spans="11:13" x14ac:dyDescent="0.25">
      <c r="K20" s="6">
        <f t="shared" si="1"/>
        <v>0.54999999999999993</v>
      </c>
      <c r="L20" s="6">
        <f t="shared" si="0"/>
        <v>0.50284321092786077</v>
      </c>
      <c r="M20" s="8">
        <f t="shared" si="2"/>
        <v>0.49462737499999998</v>
      </c>
    </row>
    <row r="21" spans="11:13" x14ac:dyDescent="0.25">
      <c r="K21" s="6">
        <f t="shared" si="1"/>
        <v>0.6</v>
      </c>
      <c r="L21" s="6">
        <f t="shared" si="0"/>
        <v>0.54041950027058416</v>
      </c>
      <c r="M21" s="8">
        <f t="shared" si="2"/>
        <v>0.53282399999999996</v>
      </c>
    </row>
    <row r="22" spans="11:13" x14ac:dyDescent="0.25">
      <c r="K22" s="6">
        <f t="shared" si="1"/>
        <v>0.65</v>
      </c>
      <c r="L22" s="6">
        <f t="shared" si="0"/>
        <v>0.57637522059118373</v>
      </c>
      <c r="M22" s="8">
        <f t="shared" si="2"/>
        <v>0.56966162500000006</v>
      </c>
    </row>
    <row r="23" spans="11:13" x14ac:dyDescent="0.25">
      <c r="K23" s="6">
        <f t="shared" si="1"/>
        <v>0.70000000000000007</v>
      </c>
      <c r="L23" s="6">
        <f t="shared" si="0"/>
        <v>0.61072596438920868</v>
      </c>
      <c r="M23" s="8">
        <f t="shared" si="2"/>
        <v>0.60508700000000004</v>
      </c>
    </row>
    <row r="24" spans="11:13" x14ac:dyDescent="0.25">
      <c r="K24" s="6">
        <f t="shared" si="1"/>
        <v>0.75000000000000011</v>
      </c>
      <c r="L24" s="6">
        <f t="shared" si="0"/>
        <v>0.64350110879328448</v>
      </c>
      <c r="M24" s="8">
        <f t="shared" si="2"/>
        <v>0.63904687500000013</v>
      </c>
    </row>
    <row r="25" spans="11:13" x14ac:dyDescent="0.25">
      <c r="K25" s="6">
        <f t="shared" si="1"/>
        <v>0.80000000000000016</v>
      </c>
      <c r="L25" s="6">
        <f t="shared" si="0"/>
        <v>0.67474094222355274</v>
      </c>
      <c r="M25" s="8">
        <f t="shared" si="2"/>
        <v>0.67148800000000008</v>
      </c>
    </row>
    <row r="26" spans="11:13" x14ac:dyDescent="0.25">
      <c r="K26" s="6">
        <f t="shared" si="1"/>
        <v>0.8500000000000002</v>
      </c>
      <c r="L26" s="6">
        <f t="shared" si="0"/>
        <v>0.70449406424221783</v>
      </c>
      <c r="M26" s="8">
        <f t="shared" si="2"/>
        <v>0.70235712500000014</v>
      </c>
    </row>
    <row r="27" spans="11:13" x14ac:dyDescent="0.25">
      <c r="K27" s="6">
        <f t="shared" si="1"/>
        <v>0.90000000000000024</v>
      </c>
      <c r="L27" s="6">
        <f t="shared" si="0"/>
        <v>0.73281510178650677</v>
      </c>
      <c r="M27" s="8">
        <f t="shared" si="2"/>
        <v>0.73160100000000006</v>
      </c>
    </row>
    <row r="28" spans="11:13" x14ac:dyDescent="0.25">
      <c r="K28" s="6">
        <f t="shared" si="1"/>
        <v>0.95000000000000029</v>
      </c>
      <c r="L28" s="6">
        <f t="shared" si="0"/>
        <v>0.75976275487577094</v>
      </c>
      <c r="M28" s="8">
        <f t="shared" si="2"/>
        <v>0.75916637500000017</v>
      </c>
    </row>
    <row r="29" spans="11:13" x14ac:dyDescent="0.25">
      <c r="K29" s="6">
        <f t="shared" si="1"/>
        <v>1.0000000000000002</v>
      </c>
      <c r="L29" s="6">
        <f t="shared" si="0"/>
        <v>0.78539816339744839</v>
      </c>
      <c r="M29" s="8">
        <f t="shared" si="2"/>
        <v>0.78500000000000014</v>
      </c>
    </row>
    <row r="30" spans="11:13" x14ac:dyDescent="0.25">
      <c r="K30" s="6">
        <f t="shared" si="1"/>
        <v>1.0500000000000003</v>
      </c>
      <c r="L30" s="6">
        <f t="shared" si="0"/>
        <v>0.80978357257016698</v>
      </c>
      <c r="M30" s="8">
        <f t="shared" si="2"/>
        <v>0.80904862500000008</v>
      </c>
    </row>
    <row r="31" spans="11:13" x14ac:dyDescent="0.25">
      <c r="K31" s="6">
        <f t="shared" si="1"/>
        <v>1.1000000000000003</v>
      </c>
      <c r="L31" s="6">
        <f t="shared" si="0"/>
        <v>0.83298126667443184</v>
      </c>
      <c r="M31" s="8">
        <f t="shared" si="2"/>
        <v>0.83125900000000019</v>
      </c>
    </row>
    <row r="32" spans="11:13" x14ac:dyDescent="0.25">
      <c r="K32" s="6">
        <f t="shared" si="1"/>
        <v>1.1500000000000004</v>
      </c>
      <c r="L32" s="6">
        <f t="shared" si="0"/>
        <v>0.8550527371260167</v>
      </c>
      <c r="M32" s="8">
        <f t="shared" si="2"/>
        <v>0.85157787500000015</v>
      </c>
    </row>
    <row r="33" spans="11:13" x14ac:dyDescent="0.25">
      <c r="K33" s="6">
        <f t="shared" si="1"/>
        <v>1.2000000000000004</v>
      </c>
      <c r="L33" s="6">
        <f t="shared" si="0"/>
        <v>0.87605805059819364</v>
      </c>
      <c r="M33" s="8">
        <f t="shared" si="2"/>
        <v>0.86995200000000017</v>
      </c>
    </row>
    <row r="34" spans="11:13" x14ac:dyDescent="0.25">
      <c r="K34" s="6">
        <f t="shared" si="1"/>
        <v>1.2500000000000004</v>
      </c>
      <c r="L34" s="6">
        <f t="shared" si="0"/>
        <v>0.89605538457134415</v>
      </c>
      <c r="M34" s="8">
        <f t="shared" si="2"/>
        <v>0.88632812500000013</v>
      </c>
    </row>
    <row r="35" spans="11:13" x14ac:dyDescent="0.25">
      <c r="K35" s="6">
        <f t="shared" si="1"/>
        <v>1.3000000000000005</v>
      </c>
      <c r="L35" s="6">
        <f t="shared" si="0"/>
        <v>0.91510070055336057</v>
      </c>
      <c r="M35" s="8">
        <f t="shared" si="2"/>
        <v>0.90065300000000015</v>
      </c>
    </row>
  </sheetData>
  <mergeCells count="6">
    <mergeCell ref="G11:I11"/>
    <mergeCell ref="A1:C1"/>
    <mergeCell ref="G7:I7"/>
    <mergeCell ref="G8:I8"/>
    <mergeCell ref="G9:I9"/>
    <mergeCell ref="G10:I10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a1699d1-8d69-413e-97c7-1414923c7d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C1F15C9582AF449900316CE6F1C4F2" ma:contentTypeVersion="15" ma:contentTypeDescription="새 문서를 만듭니다." ma:contentTypeScope="" ma:versionID="455fb13c30c3e202e17104ffd46ee8f1">
  <xsd:schema xmlns:xsd="http://www.w3.org/2001/XMLSchema" xmlns:xs="http://www.w3.org/2001/XMLSchema" xmlns:p="http://schemas.microsoft.com/office/2006/metadata/properties" xmlns:ns3="ba1699d1-8d69-413e-97c7-1414923c7dcc" targetNamespace="http://schemas.microsoft.com/office/2006/metadata/properties" ma:root="true" ma:fieldsID="fa944bf639af5133efa6d3df98a811ba" ns3:_="">
    <xsd:import namespace="ba1699d1-8d69-413e-97c7-1414923c7d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MediaServiceLocation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699d1-8d69-413e-97c7-1414923c7d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E7D470-4C55-4B85-BE39-3AB771378965}">
  <ds:schemaRefs>
    <ds:schemaRef ds:uri="http://schemas.microsoft.com/office/2006/metadata/properties"/>
    <ds:schemaRef ds:uri="http://schemas.microsoft.com/office/infopath/2007/PartnerControls"/>
    <ds:schemaRef ds:uri="ba1699d1-8d69-413e-97c7-1414923c7dcc"/>
  </ds:schemaRefs>
</ds:datastoreItem>
</file>

<file path=customXml/itemProps2.xml><?xml version="1.0" encoding="utf-8"?>
<ds:datastoreItem xmlns:ds="http://schemas.openxmlformats.org/officeDocument/2006/customXml" ds:itemID="{1BDB10CE-4E70-454E-9391-182AAFDF86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3B4753-1716-4BFB-AC45-1D3BBB05AC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1699d1-8d69-413e-97c7-1414923c7d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1</vt:lpstr>
      <vt:lpstr>Problem 2</vt:lpstr>
      <vt:lpstr>Problem 3</vt:lpstr>
      <vt:lpstr>Problem 4</vt:lpstr>
      <vt:lpstr>Problem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ayoun</dc:creator>
  <cp:keywords/>
  <dc:description/>
  <cp:lastModifiedBy>박병규</cp:lastModifiedBy>
  <cp:revision/>
  <dcterms:created xsi:type="dcterms:W3CDTF">2022-01-12T02:41:19Z</dcterms:created>
  <dcterms:modified xsi:type="dcterms:W3CDTF">2024-02-19T07:49:27Z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0x010100FAC1F15C9582AF449900316CE6F1C4F2</vt:lpwstr>
  </property>
</Properties>
</file>