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omments1.xml" ContentType="application/vnd.openxmlformats-officedocument.spreadsheetml.comments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8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nior_2\mat357\Numerical-analysis\"/>
    </mc:Choice>
  </mc:AlternateContent>
  <xr:revisionPtr revIDLastSave="0" documentId="13_ncr:1_{02537D67-6B98-40ED-916C-23BBD7A5C40B}" xr6:coauthVersionLast="47" xr6:coauthVersionMax="47" xr10:uidLastSave="{00000000-0000-0000-0000-000000000000}"/>
  <bookViews>
    <workbookView xWindow="-110" yWindow="-110" windowWidth="19420" windowHeight="10300" firstSheet="4" activeTab="7" xr2:uid="{00000000-000D-0000-FFFF-FFFF00000000}"/>
  </bookViews>
  <sheets>
    <sheet name="Problem 1" sheetId="1" r:id="rId1"/>
    <sheet name="Problem 2a" sheetId="2" r:id="rId2"/>
    <sheet name="Problem 2b" sheetId="3" r:id="rId3"/>
    <sheet name="Problem 2c" sheetId="4" r:id="rId4"/>
    <sheet name="Problem 2d" sheetId="5" r:id="rId5"/>
    <sheet name="Problem 3" sheetId="6" r:id="rId6"/>
    <sheet name="Problem 4" sheetId="7" r:id="rId7"/>
    <sheet name="Problem 5a" sheetId="8" r:id="rId8"/>
    <sheet name="Problem 5b" sheetId="9" r:id="rId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9" i="8" l="1"/>
  <c r="D7" i="8"/>
  <c r="C7" i="8"/>
  <c r="I7" i="8"/>
  <c r="G7" i="8" s="1"/>
  <c r="M10" i="7"/>
  <c r="L10" i="7" s="1"/>
  <c r="K10" i="7"/>
  <c r="D7" i="7"/>
  <c r="C7" i="7"/>
  <c r="E6" i="7"/>
  <c r="H30" i="6"/>
  <c r="H26" i="6"/>
  <c r="H25" i="6"/>
  <c r="H24" i="6"/>
  <c r="G25" i="6"/>
  <c r="C39" i="6"/>
  <c r="I28" i="6" s="1"/>
  <c r="H9" i="6"/>
  <c r="H10" i="6"/>
  <c r="H11" i="6"/>
  <c r="H12" i="6"/>
  <c r="H13" i="6"/>
  <c r="H14" i="6"/>
  <c r="H15" i="6"/>
  <c r="H16" i="6"/>
  <c r="H17" i="6"/>
  <c r="H8" i="6"/>
  <c r="G23" i="6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B9" i="2"/>
  <c r="C8" i="2"/>
  <c r="C8" i="9"/>
  <c r="D8" i="9"/>
  <c r="H8" i="9" s="1"/>
  <c r="F8" i="9" s="1"/>
  <c r="I8" i="9"/>
  <c r="G8" i="9" s="1"/>
  <c r="E8" i="9" s="1"/>
  <c r="I7" i="9"/>
  <c r="H7" i="9" s="1"/>
  <c r="F7" i="9" s="1"/>
  <c r="G7" i="9"/>
  <c r="E7" i="9"/>
  <c r="D7" i="9"/>
  <c r="C7" i="9"/>
  <c r="I6" i="9"/>
  <c r="H6" i="9" s="1"/>
  <c r="H6" i="8"/>
  <c r="I6" i="8"/>
  <c r="G6" i="8" s="1"/>
  <c r="M7" i="7"/>
  <c r="C6" i="7"/>
  <c r="P4" i="7"/>
  <c r="H7" i="7"/>
  <c r="L7" i="7"/>
  <c r="K8" i="7" s="1"/>
  <c r="K7" i="7"/>
  <c r="G106" i="7"/>
  <c r="H106" i="7"/>
  <c r="I106" i="7"/>
  <c r="G8" i="7"/>
  <c r="I8" i="7" s="1"/>
  <c r="H8" i="7" s="1"/>
  <c r="I7" i="7"/>
  <c r="G7" i="7"/>
  <c r="M6" i="7"/>
  <c r="I6" i="7"/>
  <c r="I27" i="6"/>
  <c r="I31" i="6"/>
  <c r="I33" i="6"/>
  <c r="G24" i="6"/>
  <c r="G26" i="6"/>
  <c r="G27" i="6"/>
  <c r="G28" i="6"/>
  <c r="G29" i="6"/>
  <c r="G30" i="6"/>
  <c r="G31" i="6"/>
  <c r="G32" i="6"/>
  <c r="G33" i="6"/>
  <c r="E25" i="6"/>
  <c r="E26" i="6" s="1"/>
  <c r="F24" i="6"/>
  <c r="F25" i="6"/>
  <c r="E24" i="6"/>
  <c r="F23" i="6"/>
  <c r="E23" i="6"/>
  <c r="C36" i="6"/>
  <c r="C33" i="6"/>
  <c r="C24" i="6"/>
  <c r="C25" i="6"/>
  <c r="C26" i="6"/>
  <c r="C27" i="6"/>
  <c r="C28" i="6"/>
  <c r="C29" i="6"/>
  <c r="C30" i="6"/>
  <c r="C31" i="6"/>
  <c r="C32" i="6"/>
  <c r="C23" i="6"/>
  <c r="B25" i="6"/>
  <c r="B26" i="6"/>
  <c r="B27" i="6"/>
  <c r="B28" i="6"/>
  <c r="B29" i="6"/>
  <c r="B30" i="6"/>
  <c r="B31" i="6"/>
  <c r="B32" i="6"/>
  <c r="B33" i="6"/>
  <c r="B24" i="6"/>
  <c r="I8" i="6"/>
  <c r="I9" i="6"/>
  <c r="I10" i="6"/>
  <c r="I11" i="6"/>
  <c r="I12" i="6"/>
  <c r="I13" i="6"/>
  <c r="I14" i="6"/>
  <c r="I15" i="6"/>
  <c r="I16" i="6"/>
  <c r="I17" i="6"/>
  <c r="I7" i="6"/>
  <c r="G8" i="6"/>
  <c r="G9" i="6"/>
  <c r="G10" i="6"/>
  <c r="G11" i="6"/>
  <c r="G12" i="6"/>
  <c r="G13" i="6"/>
  <c r="G14" i="6"/>
  <c r="G15" i="6"/>
  <c r="G16" i="6"/>
  <c r="G17" i="6"/>
  <c r="G7" i="6"/>
  <c r="F7" i="6"/>
  <c r="E8" i="6" s="1"/>
  <c r="C20" i="6"/>
  <c r="C17" i="6"/>
  <c r="C8" i="6"/>
  <c r="C9" i="6"/>
  <c r="C10" i="6"/>
  <c r="C11" i="6"/>
  <c r="C12" i="6"/>
  <c r="C13" i="6"/>
  <c r="C14" i="6"/>
  <c r="C15" i="6"/>
  <c r="C16" i="6"/>
  <c r="C7" i="6"/>
  <c r="B9" i="6"/>
  <c r="B10" i="6"/>
  <c r="B11" i="6"/>
  <c r="B12" i="6"/>
  <c r="B13" i="6"/>
  <c r="B14" i="6"/>
  <c r="B15" i="6"/>
  <c r="B16" i="6"/>
  <c r="B17" i="6"/>
  <c r="B8" i="6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7" i="5"/>
  <c r="B9" i="5"/>
  <c r="B10" i="5" s="1"/>
  <c r="C8" i="5"/>
  <c r="D8" i="5" s="1"/>
  <c r="E8" i="5" s="1"/>
  <c r="F8" i="5" s="1"/>
  <c r="C9" i="5"/>
  <c r="D9" i="5" s="1"/>
  <c r="E9" i="5" s="1"/>
  <c r="F9" i="5" s="1"/>
  <c r="B8" i="5"/>
  <c r="F7" i="5"/>
  <c r="E7" i="5"/>
  <c r="D7" i="5"/>
  <c r="C7" i="5"/>
  <c r="C7" i="4"/>
  <c r="D7" i="4"/>
  <c r="B8" i="4" s="1"/>
  <c r="H7" i="4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7" i="3"/>
  <c r="B9" i="3"/>
  <c r="B8" i="3"/>
  <c r="D8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7" i="3"/>
  <c r="D7" i="3"/>
  <c r="C8" i="3"/>
  <c r="C7" i="3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7" i="5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7" i="4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7" i="3"/>
  <c r="B8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7" i="2"/>
  <c r="B17" i="2"/>
  <c r="C17" i="2"/>
  <c r="B18" i="2"/>
  <c r="B11" i="2"/>
  <c r="B10" i="2"/>
  <c r="C9" i="2"/>
  <c r="C7" i="2"/>
  <c r="Q5" i="1"/>
  <c r="P6" i="1"/>
  <c r="O6" i="1"/>
  <c r="O7" i="1"/>
  <c r="P5" i="1"/>
  <c r="O5" i="1"/>
  <c r="N8" i="1"/>
  <c r="N7" i="1"/>
  <c r="N6" i="1"/>
  <c r="N5" i="1"/>
  <c r="K5" i="1"/>
  <c r="H5" i="1"/>
  <c r="E5" i="1"/>
  <c r="K9" i="1"/>
  <c r="K10" i="1"/>
  <c r="K11" i="1"/>
  <c r="K8" i="1"/>
  <c r="H9" i="1"/>
  <c r="H10" i="1"/>
  <c r="H11" i="1"/>
  <c r="H12" i="1"/>
  <c r="H13" i="1"/>
  <c r="H14" i="1"/>
  <c r="H8" i="1"/>
  <c r="E9" i="1"/>
  <c r="E10" i="1"/>
  <c r="E11" i="1"/>
  <c r="E12" i="1"/>
  <c r="E13" i="1"/>
  <c r="E14" i="1"/>
  <c r="E15" i="1"/>
  <c r="E16" i="1"/>
  <c r="E17" i="1"/>
  <c r="E18" i="1"/>
  <c r="E19" i="1"/>
  <c r="E20" i="1"/>
  <c r="E8" i="1"/>
  <c r="J9" i="1" a="1"/>
  <c r="J9" i="1" s="1"/>
  <c r="G9" i="1" a="1"/>
  <c r="G9" i="1" s="1"/>
  <c r="D9" i="1" a="1"/>
  <c r="D9" i="1" s="1"/>
  <c r="J5" i="1"/>
  <c r="G5" i="1"/>
  <c r="D5" i="1"/>
  <c r="B5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8" i="1"/>
  <c r="A9" i="1" a="1"/>
  <c r="A9" i="1" s="1"/>
  <c r="A7" i="9" a="1"/>
  <c r="A7" i="9" s="1"/>
  <c r="A7" i="8" a="1"/>
  <c r="A7" i="8" s="1"/>
  <c r="A7" i="7" a="1"/>
  <c r="A7" i="7" s="1"/>
  <c r="A24" i="6" a="1"/>
  <c r="A24" i="6" s="1"/>
  <c r="A8" i="6" a="1"/>
  <c r="A8" i="6" s="1"/>
  <c r="A8" i="5" a="1"/>
  <c r="A8" i="5" s="1"/>
  <c r="A8" i="4" a="1"/>
  <c r="A8" i="4" s="1"/>
  <c r="A8" i="3" a="1"/>
  <c r="A8" i="3" s="1"/>
  <c r="A8" i="2" a="1"/>
  <c r="A8" i="2" s="1"/>
  <c r="I32" i="6" l="1"/>
  <c r="I29" i="6"/>
  <c r="I26" i="6"/>
  <c r="I25" i="6"/>
  <c r="J25" i="6" s="1"/>
  <c r="I24" i="6"/>
  <c r="J24" i="6" s="1"/>
  <c r="I23" i="6"/>
  <c r="H27" i="6"/>
  <c r="H28" i="6" s="1"/>
  <c r="H29" i="6" s="1"/>
  <c r="H31" i="6" s="1"/>
  <c r="H32" i="6" s="1"/>
  <c r="H33" i="6" s="1"/>
  <c r="I30" i="6"/>
  <c r="C9" i="9"/>
  <c r="D9" i="9"/>
  <c r="G6" i="9"/>
  <c r="M8" i="7"/>
  <c r="L8" i="7" s="1"/>
  <c r="K9" i="7" s="1"/>
  <c r="M9" i="7" s="1"/>
  <c r="E7" i="7"/>
  <c r="C8" i="7" s="1"/>
  <c r="G9" i="7"/>
  <c r="F26" i="6"/>
  <c r="E27" i="6" s="1"/>
  <c r="F8" i="6"/>
  <c r="E9" i="6" s="1"/>
  <c r="C10" i="5"/>
  <c r="B11" i="5" s="1"/>
  <c r="D10" i="5"/>
  <c r="E10" i="5"/>
  <c r="F10" i="5" s="1"/>
  <c r="H8" i="4"/>
  <c r="C8" i="4"/>
  <c r="D8" i="4" s="1"/>
  <c r="B9" i="4" s="1"/>
  <c r="C9" i="3"/>
  <c r="B10" i="3" s="1"/>
  <c r="D9" i="3"/>
  <c r="C10" i="2"/>
  <c r="Q15" i="1"/>
  <c r="K6" i="7"/>
  <c r="L6" i="7"/>
  <c r="G6" i="7"/>
  <c r="H6" i="7"/>
  <c r="D6" i="7"/>
  <c r="J7" i="6"/>
  <c r="J8" i="6"/>
  <c r="J9" i="6"/>
  <c r="J10" i="6"/>
  <c r="J11" i="6"/>
  <c r="J12" i="6"/>
  <c r="J13" i="6"/>
  <c r="J14" i="6"/>
  <c r="J15" i="6"/>
  <c r="J16" i="6"/>
  <c r="J17" i="6"/>
  <c r="J33" i="6"/>
  <c r="J32" i="6"/>
  <c r="J31" i="6"/>
  <c r="J30" i="6"/>
  <c r="J29" i="6"/>
  <c r="J28" i="6"/>
  <c r="J27" i="6"/>
  <c r="J26" i="6"/>
  <c r="I9" i="9" l="1"/>
  <c r="H9" i="9" s="1"/>
  <c r="F9" i="9" s="1"/>
  <c r="H7" i="8"/>
  <c r="F7" i="8" s="1"/>
  <c r="D8" i="8" s="1"/>
  <c r="E7" i="8"/>
  <c r="C8" i="8" s="1"/>
  <c r="E8" i="7"/>
  <c r="D8" i="7" s="1"/>
  <c r="C9" i="7" s="1"/>
  <c r="E9" i="7" s="1"/>
  <c r="D9" i="7" s="1"/>
  <c r="C10" i="7" s="1"/>
  <c r="L9" i="7"/>
  <c r="I9" i="7"/>
  <c r="H9" i="7" s="1"/>
  <c r="G10" i="7" s="1"/>
  <c r="F27" i="6"/>
  <c r="E28" i="6" s="1"/>
  <c r="F9" i="6"/>
  <c r="E10" i="6" s="1"/>
  <c r="C11" i="5"/>
  <c r="D11" i="5" s="1"/>
  <c r="E11" i="5" s="1"/>
  <c r="F11" i="5" s="1"/>
  <c r="H9" i="4"/>
  <c r="C9" i="4"/>
  <c r="D9" i="4" s="1"/>
  <c r="B10" i="4" s="1"/>
  <c r="H10" i="4" s="1"/>
  <c r="C10" i="4"/>
  <c r="D10" i="4" s="1"/>
  <c r="B11" i="4" s="1"/>
  <c r="H11" i="4" s="1"/>
  <c r="D10" i="3"/>
  <c r="C10" i="3"/>
  <c r="C11" i="2"/>
  <c r="B12" i="2" s="1"/>
  <c r="D10" i="9" l="1"/>
  <c r="G9" i="9"/>
  <c r="E9" i="9" s="1"/>
  <c r="I8" i="8"/>
  <c r="H8" i="8" s="1"/>
  <c r="F8" i="8" s="1"/>
  <c r="D9" i="8" s="1"/>
  <c r="I10" i="7"/>
  <c r="H10" i="7" s="1"/>
  <c r="E10" i="7"/>
  <c r="D10" i="7"/>
  <c r="C11" i="7" s="1"/>
  <c r="F28" i="6"/>
  <c r="E29" i="6" s="1"/>
  <c r="F10" i="6"/>
  <c r="E11" i="6" s="1"/>
  <c r="B12" i="5"/>
  <c r="C11" i="4"/>
  <c r="D11" i="4"/>
  <c r="B12" i="4" s="1"/>
  <c r="H12" i="4" s="1"/>
  <c r="B11" i="3"/>
  <c r="C12" i="2"/>
  <c r="B13" i="2" s="1"/>
  <c r="C10" i="9" l="1"/>
  <c r="G8" i="8"/>
  <c r="E8" i="8" s="1"/>
  <c r="C9" i="8" s="1"/>
  <c r="I9" i="8" s="1"/>
  <c r="H9" i="8" s="1"/>
  <c r="D10" i="8" s="1"/>
  <c r="K11" i="7"/>
  <c r="M11" i="7" s="1"/>
  <c r="G11" i="7"/>
  <c r="E11" i="7"/>
  <c r="D11" i="7"/>
  <c r="F29" i="6"/>
  <c r="E30" i="6" s="1"/>
  <c r="F11" i="6"/>
  <c r="E12" i="6"/>
  <c r="E13" i="6" s="1"/>
  <c r="F12" i="6"/>
  <c r="C12" i="5"/>
  <c r="D12" i="5" s="1"/>
  <c r="E12" i="5" s="1"/>
  <c r="F12" i="5" s="1"/>
  <c r="C12" i="4"/>
  <c r="D12" i="4" s="1"/>
  <c r="B13" i="4" s="1"/>
  <c r="H13" i="4" s="1"/>
  <c r="C11" i="3"/>
  <c r="D11" i="3"/>
  <c r="C13" i="2"/>
  <c r="B14" i="2" s="1"/>
  <c r="I10" i="9" l="1"/>
  <c r="H10" i="9" s="1"/>
  <c r="F10" i="9" s="1"/>
  <c r="G9" i="8"/>
  <c r="E9" i="8" s="1"/>
  <c r="C10" i="8" s="1"/>
  <c r="L11" i="7"/>
  <c r="K12" i="7" s="1"/>
  <c r="M12" i="7" s="1"/>
  <c r="I11" i="7"/>
  <c r="H11" i="7" s="1"/>
  <c r="C12" i="7"/>
  <c r="F30" i="6"/>
  <c r="E31" i="6" s="1"/>
  <c r="F13" i="6"/>
  <c r="E14" i="6" s="1"/>
  <c r="B13" i="5"/>
  <c r="C13" i="4"/>
  <c r="D13" i="4" s="1"/>
  <c r="B14" i="4" s="1"/>
  <c r="H14" i="4" s="1"/>
  <c r="B12" i="3"/>
  <c r="C14" i="2"/>
  <c r="B15" i="2"/>
  <c r="D11" i="9" l="1"/>
  <c r="G10" i="9"/>
  <c r="E10" i="9" s="1"/>
  <c r="I10" i="8"/>
  <c r="H10" i="8" s="1"/>
  <c r="F10" i="8" s="1"/>
  <c r="L12" i="7"/>
  <c r="K13" i="7" s="1"/>
  <c r="M13" i="7" s="1"/>
  <c r="G12" i="7"/>
  <c r="E12" i="7"/>
  <c r="D12" i="7" s="1"/>
  <c r="F31" i="6"/>
  <c r="E32" i="6"/>
  <c r="F14" i="6"/>
  <c r="E15" i="6" s="1"/>
  <c r="C13" i="5"/>
  <c r="D13" i="5" s="1"/>
  <c r="E13" i="5" s="1"/>
  <c r="F13" i="5" s="1"/>
  <c r="C14" i="4"/>
  <c r="D14" i="4" s="1"/>
  <c r="B15" i="4" s="1"/>
  <c r="H15" i="4" s="1"/>
  <c r="C12" i="3"/>
  <c r="D12" i="3"/>
  <c r="C15" i="2"/>
  <c r="B16" i="2"/>
  <c r="C11" i="9" l="1"/>
  <c r="D11" i="8"/>
  <c r="G10" i="8"/>
  <c r="E10" i="8" s="1"/>
  <c r="L13" i="7"/>
  <c r="I12" i="7"/>
  <c r="H12" i="7" s="1"/>
  <c r="G13" i="7" s="1"/>
  <c r="C13" i="7"/>
  <c r="F32" i="6"/>
  <c r="E33" i="6"/>
  <c r="F33" i="6" s="1"/>
  <c r="F15" i="6"/>
  <c r="E16" i="6" s="1"/>
  <c r="B14" i="5"/>
  <c r="C15" i="4"/>
  <c r="D15" i="4" s="1"/>
  <c r="B16" i="4" s="1"/>
  <c r="H16" i="4" s="1"/>
  <c r="B13" i="3"/>
  <c r="C16" i="2"/>
  <c r="I11" i="9" l="1"/>
  <c r="H11" i="9" s="1"/>
  <c r="F11" i="9" s="1"/>
  <c r="C11" i="8"/>
  <c r="K14" i="7"/>
  <c r="M14" i="7" s="1"/>
  <c r="I13" i="7"/>
  <c r="H13" i="7"/>
  <c r="G14" i="7" s="1"/>
  <c r="E13" i="7"/>
  <c r="D13" i="7" s="1"/>
  <c r="C14" i="7"/>
  <c r="F16" i="6"/>
  <c r="E17" i="6" s="1"/>
  <c r="F17" i="6" s="1"/>
  <c r="C14" i="5"/>
  <c r="C16" i="4"/>
  <c r="D16" i="4"/>
  <c r="B17" i="4" s="1"/>
  <c r="H17" i="4" s="1"/>
  <c r="C13" i="3"/>
  <c r="D13" i="3"/>
  <c r="C18" i="2"/>
  <c r="B19" i="2"/>
  <c r="D12" i="9" l="1"/>
  <c r="G11" i="9"/>
  <c r="E11" i="9" s="1"/>
  <c r="I11" i="8"/>
  <c r="H11" i="8" s="1"/>
  <c r="F11" i="8" s="1"/>
  <c r="L14" i="7"/>
  <c r="K15" i="7"/>
  <c r="M15" i="7" s="1"/>
  <c r="I14" i="7"/>
  <c r="H14" i="7"/>
  <c r="E14" i="7"/>
  <c r="D14" i="7" s="1"/>
  <c r="D14" i="5"/>
  <c r="E14" i="5" s="1"/>
  <c r="F14" i="5" s="1"/>
  <c r="C17" i="4"/>
  <c r="D17" i="4" s="1"/>
  <c r="B18" i="4"/>
  <c r="H18" i="4" s="1"/>
  <c r="B14" i="3"/>
  <c r="C19" i="2"/>
  <c r="B20" i="2" s="1"/>
  <c r="C12" i="9" l="1"/>
  <c r="D12" i="8"/>
  <c r="G11" i="8"/>
  <c r="E11" i="8" s="1"/>
  <c r="L15" i="7"/>
  <c r="K16" i="7" s="1"/>
  <c r="M16" i="7" s="1"/>
  <c r="G15" i="7"/>
  <c r="C15" i="7"/>
  <c r="B15" i="5"/>
  <c r="C18" i="4"/>
  <c r="D18" i="4" s="1"/>
  <c r="B19" i="4" s="1"/>
  <c r="H19" i="4" s="1"/>
  <c r="C14" i="3"/>
  <c r="D14" i="3"/>
  <c r="C20" i="2"/>
  <c r="B21" i="2" s="1"/>
  <c r="I12" i="9" l="1"/>
  <c r="H12" i="9" s="1"/>
  <c r="F12" i="9" s="1"/>
  <c r="C12" i="8"/>
  <c r="L16" i="7"/>
  <c r="I15" i="7"/>
  <c r="H15" i="7" s="1"/>
  <c r="G16" i="7"/>
  <c r="E15" i="7"/>
  <c r="D15" i="7" s="1"/>
  <c r="C16" i="7"/>
  <c r="C15" i="5"/>
  <c r="D15" i="5" s="1"/>
  <c r="E15" i="5" s="1"/>
  <c r="F15" i="5" s="1"/>
  <c r="C19" i="4"/>
  <c r="D19" i="4"/>
  <c r="B20" i="4"/>
  <c r="H20" i="4" s="1"/>
  <c r="B15" i="3"/>
  <c r="C21" i="2"/>
  <c r="B22" i="2"/>
  <c r="D13" i="9" l="1"/>
  <c r="G12" i="9"/>
  <c r="E12" i="9" s="1"/>
  <c r="I12" i="8"/>
  <c r="H12" i="8" s="1"/>
  <c r="F12" i="8" s="1"/>
  <c r="K17" i="7"/>
  <c r="M17" i="7" s="1"/>
  <c r="I16" i="7"/>
  <c r="H16" i="7"/>
  <c r="E16" i="7"/>
  <c r="D16" i="7"/>
  <c r="B16" i="5"/>
  <c r="C20" i="4"/>
  <c r="D20" i="4"/>
  <c r="B21" i="4"/>
  <c r="H21" i="4" s="1"/>
  <c r="C15" i="3"/>
  <c r="D15" i="3"/>
  <c r="C22" i="2"/>
  <c r="B23" i="2" s="1"/>
  <c r="C13" i="9" l="1"/>
  <c r="D13" i="8"/>
  <c r="G12" i="8"/>
  <c r="E12" i="8" s="1"/>
  <c r="L17" i="7"/>
  <c r="G17" i="7"/>
  <c r="C17" i="7"/>
  <c r="C16" i="5"/>
  <c r="D16" i="5" s="1"/>
  <c r="E16" i="5" s="1"/>
  <c r="F16" i="5" s="1"/>
  <c r="C21" i="4"/>
  <c r="D21" i="4" s="1"/>
  <c r="B22" i="4" s="1"/>
  <c r="H22" i="4" s="1"/>
  <c r="B16" i="3"/>
  <c r="C23" i="2"/>
  <c r="B24" i="2"/>
  <c r="I13" i="9" l="1"/>
  <c r="H13" i="9" s="1"/>
  <c r="F13" i="9" s="1"/>
  <c r="C13" i="8"/>
  <c r="K18" i="7"/>
  <c r="M18" i="7" s="1"/>
  <c r="I17" i="7"/>
  <c r="H17" i="7" s="1"/>
  <c r="G18" i="7"/>
  <c r="E17" i="7"/>
  <c r="D17" i="7" s="1"/>
  <c r="B17" i="5"/>
  <c r="C22" i="4"/>
  <c r="D22" i="4" s="1"/>
  <c r="B23" i="4" s="1"/>
  <c r="H23" i="4" s="1"/>
  <c r="C16" i="3"/>
  <c r="B17" i="3" s="1"/>
  <c r="D16" i="3"/>
  <c r="C24" i="2"/>
  <c r="B25" i="2"/>
  <c r="D14" i="9" l="1"/>
  <c r="G13" i="9"/>
  <c r="E13" i="9" s="1"/>
  <c r="I13" i="8"/>
  <c r="H13" i="8" s="1"/>
  <c r="F13" i="8" s="1"/>
  <c r="L18" i="7"/>
  <c r="K19" i="7" s="1"/>
  <c r="M19" i="7" s="1"/>
  <c r="I18" i="7"/>
  <c r="H18" i="7"/>
  <c r="C18" i="7"/>
  <c r="C17" i="5"/>
  <c r="D17" i="5" s="1"/>
  <c r="E17" i="5" s="1"/>
  <c r="F17" i="5" s="1"/>
  <c r="B18" i="5"/>
  <c r="C23" i="4"/>
  <c r="D23" i="4" s="1"/>
  <c r="B24" i="4"/>
  <c r="H24" i="4" s="1"/>
  <c r="D17" i="3"/>
  <c r="C17" i="3"/>
  <c r="C25" i="2"/>
  <c r="B26" i="2" s="1"/>
  <c r="C14" i="9" l="1"/>
  <c r="D14" i="8"/>
  <c r="G13" i="8"/>
  <c r="E13" i="8" s="1"/>
  <c r="C14" i="8" s="1"/>
  <c r="L19" i="7"/>
  <c r="G19" i="7"/>
  <c r="E18" i="7"/>
  <c r="D18" i="7" s="1"/>
  <c r="C19" i="7" s="1"/>
  <c r="C18" i="5"/>
  <c r="D18" i="5" s="1"/>
  <c r="C24" i="4"/>
  <c r="D24" i="4"/>
  <c r="B25" i="4" s="1"/>
  <c r="H25" i="4" s="1"/>
  <c r="B18" i="3"/>
  <c r="C26" i="2"/>
  <c r="B27" i="2" s="1"/>
  <c r="C27" i="2" s="1"/>
  <c r="I14" i="9" l="1"/>
  <c r="H14" i="9" s="1"/>
  <c r="F14" i="9" s="1"/>
  <c r="G14" i="9"/>
  <c r="E14" i="9" s="1"/>
  <c r="K20" i="7"/>
  <c r="M20" i="7" s="1"/>
  <c r="I19" i="7"/>
  <c r="H19" i="7" s="1"/>
  <c r="G20" i="7"/>
  <c r="E19" i="7"/>
  <c r="D19" i="7"/>
  <c r="E18" i="5"/>
  <c r="F18" i="5" s="1"/>
  <c r="B19" i="5"/>
  <c r="C25" i="4"/>
  <c r="D25" i="4" s="1"/>
  <c r="B26" i="4" s="1"/>
  <c r="C18" i="3"/>
  <c r="D18" i="3"/>
  <c r="C15" i="9" l="1"/>
  <c r="D15" i="9"/>
  <c r="I14" i="8"/>
  <c r="H14" i="8" s="1"/>
  <c r="F14" i="8" s="1"/>
  <c r="L20" i="7"/>
  <c r="K21" i="7" s="1"/>
  <c r="M21" i="7" s="1"/>
  <c r="I20" i="7"/>
  <c r="H20" i="7"/>
  <c r="C20" i="7"/>
  <c r="C19" i="5"/>
  <c r="D19" i="5" s="1"/>
  <c r="E19" i="5" s="1"/>
  <c r="F19" i="5" s="1"/>
  <c r="B20" i="5" s="1"/>
  <c r="H26" i="4"/>
  <c r="C26" i="4"/>
  <c r="D26" i="4" s="1"/>
  <c r="B27" i="4" s="1"/>
  <c r="H27" i="4" s="1"/>
  <c r="B19" i="3"/>
  <c r="I15" i="9" l="1"/>
  <c r="H15" i="9" s="1"/>
  <c r="F15" i="9" s="1"/>
  <c r="G14" i="8"/>
  <c r="E14" i="8" s="1"/>
  <c r="D15" i="8"/>
  <c r="C15" i="8"/>
  <c r="L21" i="7"/>
  <c r="G21" i="7"/>
  <c r="E20" i="7"/>
  <c r="D20" i="7" s="1"/>
  <c r="C21" i="7" s="1"/>
  <c r="C20" i="5"/>
  <c r="D20" i="5" s="1"/>
  <c r="E20" i="5" s="1"/>
  <c r="F20" i="5" s="1"/>
  <c r="B21" i="5" s="1"/>
  <c r="C27" i="4"/>
  <c r="D27" i="4" s="1"/>
  <c r="C19" i="3"/>
  <c r="B20" i="3" s="1"/>
  <c r="D19" i="3"/>
  <c r="D16" i="9" l="1"/>
  <c r="G15" i="9"/>
  <c r="E15" i="9" s="1"/>
  <c r="I15" i="8"/>
  <c r="K22" i="7"/>
  <c r="M22" i="7" s="1"/>
  <c r="I21" i="7"/>
  <c r="H21" i="7" s="1"/>
  <c r="G22" i="7"/>
  <c r="E21" i="7"/>
  <c r="D21" i="7"/>
  <c r="C21" i="5"/>
  <c r="D21" i="5" s="1"/>
  <c r="E21" i="5" s="1"/>
  <c r="F21" i="5" s="1"/>
  <c r="B22" i="5" s="1"/>
  <c r="D20" i="3"/>
  <c r="C20" i="3"/>
  <c r="C16" i="9" l="1"/>
  <c r="G15" i="8"/>
  <c r="E15" i="8" s="1"/>
  <c r="C16" i="8" s="1"/>
  <c r="H15" i="8"/>
  <c r="F15" i="8" s="1"/>
  <c r="L22" i="7"/>
  <c r="I22" i="7"/>
  <c r="H22" i="7"/>
  <c r="C22" i="7"/>
  <c r="C22" i="5"/>
  <c r="D22" i="5"/>
  <c r="B23" i="5" s="1"/>
  <c r="E22" i="5"/>
  <c r="F22" i="5" s="1"/>
  <c r="B21" i="3"/>
  <c r="I16" i="9" l="1"/>
  <c r="H16" i="9" s="1"/>
  <c r="F16" i="9" s="1"/>
  <c r="D16" i="8"/>
  <c r="K23" i="7"/>
  <c r="M23" i="7" s="1"/>
  <c r="G23" i="7"/>
  <c r="E22" i="7"/>
  <c r="D22" i="7" s="1"/>
  <c r="C23" i="7"/>
  <c r="C23" i="5"/>
  <c r="D23" i="5" s="1"/>
  <c r="E23" i="5" s="1"/>
  <c r="F23" i="5" s="1"/>
  <c r="B24" i="5" s="1"/>
  <c r="C21" i="3"/>
  <c r="D21" i="3"/>
  <c r="G16" i="9" l="1"/>
  <c r="E16" i="9" s="1"/>
  <c r="D17" i="9"/>
  <c r="I16" i="8"/>
  <c r="G16" i="8" s="1"/>
  <c r="E16" i="8" s="1"/>
  <c r="L23" i="7"/>
  <c r="I23" i="7"/>
  <c r="H23" i="7" s="1"/>
  <c r="E23" i="7"/>
  <c r="D23" i="7"/>
  <c r="C24" i="5"/>
  <c r="D24" i="5" s="1"/>
  <c r="E24" i="5" s="1"/>
  <c r="F24" i="5" s="1"/>
  <c r="B22" i="3"/>
  <c r="C17" i="9" l="1"/>
  <c r="C17" i="8"/>
  <c r="H16" i="8"/>
  <c r="F16" i="8" s="1"/>
  <c r="K24" i="7"/>
  <c r="M24" i="7" s="1"/>
  <c r="G24" i="7"/>
  <c r="C24" i="7"/>
  <c r="B25" i="5"/>
  <c r="C22" i="3"/>
  <c r="B23" i="3" s="1"/>
  <c r="D22" i="3"/>
  <c r="I17" i="9" l="1"/>
  <c r="H17" i="9" s="1"/>
  <c r="F17" i="9" s="1"/>
  <c r="D17" i="8"/>
  <c r="I17" i="8" s="1"/>
  <c r="G17" i="8" s="1"/>
  <c r="E17" i="8" s="1"/>
  <c r="L24" i="7"/>
  <c r="I24" i="7"/>
  <c r="H24" i="7" s="1"/>
  <c r="G25" i="7"/>
  <c r="E24" i="7"/>
  <c r="D24" i="7" s="1"/>
  <c r="C25" i="7" s="1"/>
  <c r="C25" i="5"/>
  <c r="D25" i="5" s="1"/>
  <c r="E25" i="5" s="1"/>
  <c r="F25" i="5" s="1"/>
  <c r="D23" i="3"/>
  <c r="C23" i="3"/>
  <c r="D18" i="9" l="1"/>
  <c r="G17" i="9"/>
  <c r="E17" i="9" s="1"/>
  <c r="C18" i="8"/>
  <c r="H17" i="8"/>
  <c r="F17" i="8" s="1"/>
  <c r="D18" i="8" s="1"/>
  <c r="K25" i="7"/>
  <c r="M25" i="7" s="1"/>
  <c r="I25" i="7"/>
  <c r="H25" i="7"/>
  <c r="E25" i="7"/>
  <c r="D25" i="7" s="1"/>
  <c r="B26" i="5"/>
  <c r="B24" i="3"/>
  <c r="C18" i="9" l="1"/>
  <c r="I18" i="8"/>
  <c r="H18" i="8" s="1"/>
  <c r="F18" i="8" s="1"/>
  <c r="L25" i="7"/>
  <c r="K26" i="7"/>
  <c r="M26" i="7" s="1"/>
  <c r="G26" i="7"/>
  <c r="C26" i="7"/>
  <c r="C26" i="5"/>
  <c r="B27" i="5" s="1"/>
  <c r="C27" i="5" s="1"/>
  <c r="D27" i="5" s="1"/>
  <c r="E27" i="5" s="1"/>
  <c r="F27" i="5" s="1"/>
  <c r="D26" i="5"/>
  <c r="E26" i="5"/>
  <c r="F26" i="5" s="1"/>
  <c r="C24" i="3"/>
  <c r="D24" i="3"/>
  <c r="I18" i="9" l="1"/>
  <c r="H18" i="9" s="1"/>
  <c r="F18" i="9" s="1"/>
  <c r="D19" i="8"/>
  <c r="G18" i="8"/>
  <c r="E18" i="8" s="1"/>
  <c r="L26" i="7"/>
  <c r="I26" i="7"/>
  <c r="H26" i="7" s="1"/>
  <c r="G27" i="7"/>
  <c r="E26" i="7"/>
  <c r="D26" i="7" s="1"/>
  <c r="C27" i="7" s="1"/>
  <c r="B25" i="3"/>
  <c r="D19" i="9" l="1"/>
  <c r="G18" i="9"/>
  <c r="E18" i="9" s="1"/>
  <c r="C19" i="8"/>
  <c r="K27" i="7"/>
  <c r="M27" i="7" s="1"/>
  <c r="I27" i="7"/>
  <c r="H27" i="7"/>
  <c r="E27" i="7"/>
  <c r="D27" i="7"/>
  <c r="C25" i="3"/>
  <c r="B26" i="3" s="1"/>
  <c r="D25" i="3"/>
  <c r="C19" i="9" l="1"/>
  <c r="I19" i="8"/>
  <c r="H19" i="8" s="1"/>
  <c r="F19" i="8" s="1"/>
  <c r="L27" i="7"/>
  <c r="G28" i="7"/>
  <c r="C28" i="7"/>
  <c r="D26" i="3"/>
  <c r="C26" i="3"/>
  <c r="B27" i="3" s="1"/>
  <c r="I19" i="9" l="1"/>
  <c r="H19" i="9" s="1"/>
  <c r="F19" i="9" s="1"/>
  <c r="D20" i="8"/>
  <c r="G19" i="8"/>
  <c r="E19" i="8" s="1"/>
  <c r="K28" i="7"/>
  <c r="M28" i="7" s="1"/>
  <c r="I28" i="7"/>
  <c r="H28" i="7" s="1"/>
  <c r="G29" i="7"/>
  <c r="E28" i="7"/>
  <c r="D28" i="7" s="1"/>
  <c r="D27" i="3"/>
  <c r="C27" i="3"/>
  <c r="J23" i="6"/>
  <c r="D20" i="9" l="1"/>
  <c r="G19" i="9"/>
  <c r="E19" i="9" s="1"/>
  <c r="C20" i="8"/>
  <c r="L28" i="7"/>
  <c r="K29" i="7" s="1"/>
  <c r="M29" i="7" s="1"/>
  <c r="I29" i="7"/>
  <c r="H29" i="7"/>
  <c r="G30" i="7" s="1"/>
  <c r="C29" i="7"/>
  <c r="C20" i="9" l="1"/>
  <c r="I20" i="8"/>
  <c r="H20" i="8" s="1"/>
  <c r="F20" i="8" s="1"/>
  <c r="L29" i="7"/>
  <c r="K30" i="7" s="1"/>
  <c r="M30" i="7" s="1"/>
  <c r="I30" i="7"/>
  <c r="H30" i="7"/>
  <c r="G31" i="7" s="1"/>
  <c r="E29" i="7"/>
  <c r="D29" i="7" s="1"/>
  <c r="C30" i="7" s="1"/>
  <c r="G20" i="9" l="1"/>
  <c r="E20" i="9" s="1"/>
  <c r="C21" i="9" s="1"/>
  <c r="I20" i="9"/>
  <c r="H20" i="9" s="1"/>
  <c r="F20" i="9" s="1"/>
  <c r="D21" i="8"/>
  <c r="G20" i="8"/>
  <c r="E20" i="8" s="1"/>
  <c r="L30" i="7"/>
  <c r="K31" i="7" s="1"/>
  <c r="M31" i="7" s="1"/>
  <c r="I31" i="7"/>
  <c r="H31" i="7"/>
  <c r="E30" i="7"/>
  <c r="D30" i="7"/>
  <c r="D21" i="9" l="1"/>
  <c r="C21" i="8"/>
  <c r="L31" i="7"/>
  <c r="G32" i="7"/>
  <c r="C31" i="7"/>
  <c r="I21" i="9" l="1"/>
  <c r="G21" i="9" s="1"/>
  <c r="E21" i="9" s="1"/>
  <c r="I21" i="8"/>
  <c r="H21" i="8" s="1"/>
  <c r="F21" i="8" s="1"/>
  <c r="K32" i="7"/>
  <c r="M32" i="7" s="1"/>
  <c r="I32" i="7"/>
  <c r="H32" i="7" s="1"/>
  <c r="G33" i="7"/>
  <c r="E31" i="7"/>
  <c r="D31" i="7" s="1"/>
  <c r="C32" i="7" s="1"/>
  <c r="G21" i="8" l="1"/>
  <c r="E21" i="8" s="1"/>
  <c r="C22" i="9"/>
  <c r="H21" i="9"/>
  <c r="F21" i="9" s="1"/>
  <c r="C22" i="8"/>
  <c r="D22" i="8"/>
  <c r="L32" i="7"/>
  <c r="K33" i="7" s="1"/>
  <c r="M33" i="7" s="1"/>
  <c r="I33" i="7"/>
  <c r="H33" i="7"/>
  <c r="E32" i="7"/>
  <c r="D32" i="7" s="1"/>
  <c r="D22" i="9" l="1"/>
  <c r="I22" i="8"/>
  <c r="G22" i="8" s="1"/>
  <c r="E22" i="8" s="1"/>
  <c r="C23" i="8" s="1"/>
  <c r="L33" i="7"/>
  <c r="G34" i="7"/>
  <c r="C33" i="7"/>
  <c r="H22" i="8" l="1"/>
  <c r="F22" i="8" s="1"/>
  <c r="I22" i="9"/>
  <c r="G22" i="9" s="1"/>
  <c r="E22" i="9" s="1"/>
  <c r="D23" i="8"/>
  <c r="K34" i="7"/>
  <c r="M34" i="7" s="1"/>
  <c r="I34" i="7"/>
  <c r="H34" i="7" s="1"/>
  <c r="G35" i="7"/>
  <c r="E33" i="7"/>
  <c r="D33" i="7" s="1"/>
  <c r="C23" i="9" l="1"/>
  <c r="H22" i="9"/>
  <c r="F22" i="9" s="1"/>
  <c r="I23" i="8"/>
  <c r="G23" i="8" s="1"/>
  <c r="E23" i="8" s="1"/>
  <c r="L34" i="7"/>
  <c r="K35" i="7"/>
  <c r="M35" i="7" s="1"/>
  <c r="I35" i="7"/>
  <c r="H35" i="7"/>
  <c r="C34" i="7"/>
  <c r="D23" i="9" l="1"/>
  <c r="I23" i="9"/>
  <c r="G23" i="9" s="1"/>
  <c r="E23" i="9" s="1"/>
  <c r="C24" i="8"/>
  <c r="H23" i="8"/>
  <c r="F23" i="8" s="1"/>
  <c r="L35" i="7"/>
  <c r="K36" i="7" s="1"/>
  <c r="M36" i="7" s="1"/>
  <c r="G36" i="7"/>
  <c r="E34" i="7"/>
  <c r="D34" i="7" s="1"/>
  <c r="C35" i="7" s="1"/>
  <c r="C24" i="9" l="1"/>
  <c r="H23" i="9"/>
  <c r="F23" i="9" s="1"/>
  <c r="D24" i="9" s="1"/>
  <c r="D24" i="8"/>
  <c r="L36" i="7"/>
  <c r="I36" i="7"/>
  <c r="H36" i="7" s="1"/>
  <c r="G37" i="7"/>
  <c r="E35" i="7"/>
  <c r="D35" i="7"/>
  <c r="I24" i="9" l="1"/>
  <c r="G24" i="9" s="1"/>
  <c r="E24" i="9" s="1"/>
  <c r="I24" i="8"/>
  <c r="G24" i="8" s="1"/>
  <c r="E24" i="8" s="1"/>
  <c r="K37" i="7"/>
  <c r="M37" i="7" s="1"/>
  <c r="I37" i="7"/>
  <c r="H37" i="7"/>
  <c r="C36" i="7"/>
  <c r="C25" i="9" l="1"/>
  <c r="H24" i="9"/>
  <c r="F24" i="9" s="1"/>
  <c r="C25" i="8"/>
  <c r="H24" i="8"/>
  <c r="F24" i="8" s="1"/>
  <c r="L37" i="7"/>
  <c r="K38" i="7" s="1"/>
  <c r="M38" i="7" s="1"/>
  <c r="G38" i="7"/>
  <c r="E36" i="7"/>
  <c r="D36" i="7" s="1"/>
  <c r="C37" i="7"/>
  <c r="D25" i="9" l="1"/>
  <c r="I25" i="9"/>
  <c r="G25" i="9" s="1"/>
  <c r="E25" i="9" s="1"/>
  <c r="D25" i="8"/>
  <c r="I25" i="8" s="1"/>
  <c r="G25" i="8" s="1"/>
  <c r="E25" i="8" s="1"/>
  <c r="L38" i="7"/>
  <c r="I38" i="7"/>
  <c r="H38" i="7" s="1"/>
  <c r="E37" i="7"/>
  <c r="D37" i="7"/>
  <c r="C26" i="9" l="1"/>
  <c r="H25" i="9"/>
  <c r="F25" i="9" s="1"/>
  <c r="D26" i="9"/>
  <c r="C26" i="8"/>
  <c r="H25" i="8"/>
  <c r="F25" i="8" s="1"/>
  <c r="D26" i="8" s="1"/>
  <c r="K39" i="7"/>
  <c r="M39" i="7" s="1"/>
  <c r="G39" i="7"/>
  <c r="C38" i="7"/>
  <c r="I26" i="9" l="1"/>
  <c r="G26" i="9" s="1"/>
  <c r="E26" i="9" s="1"/>
  <c r="I26" i="8"/>
  <c r="H26" i="8" s="1"/>
  <c r="F26" i="8" s="1"/>
  <c r="L39" i="7"/>
  <c r="I39" i="7"/>
  <c r="H39" i="7" s="1"/>
  <c r="E38" i="7"/>
  <c r="D38" i="7" s="1"/>
  <c r="C39" i="7"/>
  <c r="C27" i="9" l="1"/>
  <c r="H26" i="9"/>
  <c r="F26" i="9" s="1"/>
  <c r="D27" i="8"/>
  <c r="G26" i="8"/>
  <c r="E26" i="8" s="1"/>
  <c r="K40" i="7"/>
  <c r="M40" i="7" s="1"/>
  <c r="G40" i="7"/>
  <c r="E39" i="7"/>
  <c r="D39" i="7"/>
  <c r="D27" i="9" l="1"/>
  <c r="I27" i="9"/>
  <c r="G27" i="9" s="1"/>
  <c r="E27" i="9" s="1"/>
  <c r="C27" i="8"/>
  <c r="L40" i="7"/>
  <c r="I40" i="7"/>
  <c r="H40" i="7" s="1"/>
  <c r="G41" i="7"/>
  <c r="C40" i="7"/>
  <c r="C28" i="9" l="1"/>
  <c r="H27" i="9"/>
  <c r="F27" i="9" s="1"/>
  <c r="I27" i="8"/>
  <c r="H27" i="8" s="1"/>
  <c r="F27" i="8" s="1"/>
  <c r="K41" i="7"/>
  <c r="M41" i="7" s="1"/>
  <c r="I41" i="7"/>
  <c r="H41" i="7"/>
  <c r="E40" i="7"/>
  <c r="D40" i="7" s="1"/>
  <c r="C41" i="7"/>
  <c r="D28" i="9" l="1"/>
  <c r="I28" i="9"/>
  <c r="G28" i="9" s="1"/>
  <c r="E28" i="9" s="1"/>
  <c r="D28" i="8"/>
  <c r="G27" i="8"/>
  <c r="E27" i="8" s="1"/>
  <c r="L41" i="7"/>
  <c r="K42" i="7" s="1"/>
  <c r="M42" i="7" s="1"/>
  <c r="G42" i="7"/>
  <c r="E41" i="7"/>
  <c r="D41" i="7"/>
  <c r="C29" i="9" l="1"/>
  <c r="H28" i="9"/>
  <c r="F28" i="9" s="1"/>
  <c r="C28" i="8"/>
  <c r="L42" i="7"/>
  <c r="I42" i="7"/>
  <c r="H42" i="7" s="1"/>
  <c r="G43" i="7"/>
  <c r="C42" i="7"/>
  <c r="D29" i="9" l="1"/>
  <c r="I29" i="9"/>
  <c r="G29" i="9" s="1"/>
  <c r="E29" i="9" s="1"/>
  <c r="I28" i="8"/>
  <c r="H28" i="8" s="1"/>
  <c r="F28" i="8" s="1"/>
  <c r="K43" i="7"/>
  <c r="M43" i="7" s="1"/>
  <c r="I43" i="7"/>
  <c r="H43" i="7"/>
  <c r="E42" i="7"/>
  <c r="D42" i="7" s="1"/>
  <c r="C43" i="7"/>
  <c r="C30" i="9" l="1"/>
  <c r="H29" i="9"/>
  <c r="F29" i="9" s="1"/>
  <c r="D30" i="9" s="1"/>
  <c r="D29" i="8"/>
  <c r="G28" i="8"/>
  <c r="E28" i="8" s="1"/>
  <c r="L43" i="7"/>
  <c r="G44" i="7"/>
  <c r="E43" i="7"/>
  <c r="D43" i="7"/>
  <c r="I30" i="9" l="1"/>
  <c r="H30" i="9" s="1"/>
  <c r="F30" i="9" s="1"/>
  <c r="C29" i="8"/>
  <c r="K44" i="7"/>
  <c r="M44" i="7" s="1"/>
  <c r="I44" i="7"/>
  <c r="H44" i="7" s="1"/>
  <c r="G45" i="7" s="1"/>
  <c r="C44" i="7"/>
  <c r="D31" i="9" l="1"/>
  <c r="G30" i="9"/>
  <c r="E30" i="9" s="1"/>
  <c r="I29" i="8"/>
  <c r="H29" i="8" s="1"/>
  <c r="F29" i="8" s="1"/>
  <c r="L44" i="7"/>
  <c r="I45" i="7"/>
  <c r="H45" i="7"/>
  <c r="E44" i="7"/>
  <c r="D44" i="7" s="1"/>
  <c r="C31" i="9" l="1"/>
  <c r="D30" i="8"/>
  <c r="G29" i="8"/>
  <c r="E29" i="8" s="1"/>
  <c r="K45" i="7"/>
  <c r="M45" i="7" s="1"/>
  <c r="G46" i="7"/>
  <c r="C45" i="7"/>
  <c r="I31" i="9" l="1"/>
  <c r="H31" i="9" s="1"/>
  <c r="F31" i="9" s="1"/>
  <c r="C30" i="8"/>
  <c r="L45" i="7"/>
  <c r="K46" i="7"/>
  <c r="M46" i="7" s="1"/>
  <c r="I46" i="7"/>
  <c r="H46" i="7" s="1"/>
  <c r="G47" i="7"/>
  <c r="E45" i="7"/>
  <c r="D45" i="7" s="1"/>
  <c r="C46" i="7"/>
  <c r="D32" i="9" l="1"/>
  <c r="G31" i="9"/>
  <c r="E31" i="9" s="1"/>
  <c r="I30" i="8"/>
  <c r="H30" i="8" s="1"/>
  <c r="F30" i="8" s="1"/>
  <c r="L46" i="7"/>
  <c r="I47" i="7"/>
  <c r="H47" i="7"/>
  <c r="E46" i="7"/>
  <c r="D46" i="7"/>
  <c r="G30" i="8" l="1"/>
  <c r="E30" i="8" s="1"/>
  <c r="C31" i="8" s="1"/>
  <c r="C32" i="9"/>
  <c r="D31" i="8"/>
  <c r="K47" i="7"/>
  <c r="M47" i="7" s="1"/>
  <c r="G48" i="7"/>
  <c r="C47" i="7"/>
  <c r="I32" i="9" l="1"/>
  <c r="H32" i="9" s="1"/>
  <c r="F32" i="9" s="1"/>
  <c r="G32" i="9"/>
  <c r="E32" i="9" s="1"/>
  <c r="I31" i="8"/>
  <c r="G31" i="8" s="1"/>
  <c r="E31" i="8" s="1"/>
  <c r="L47" i="7"/>
  <c r="K48" i="7" s="1"/>
  <c r="M48" i="7" s="1"/>
  <c r="I48" i="7"/>
  <c r="H48" i="7" s="1"/>
  <c r="G49" i="7"/>
  <c r="E47" i="7"/>
  <c r="D47" i="7" s="1"/>
  <c r="C48" i="7"/>
  <c r="C33" i="9" l="1"/>
  <c r="D33" i="9"/>
  <c r="C32" i="8"/>
  <c r="H31" i="8"/>
  <c r="F31" i="8" s="1"/>
  <c r="L48" i="7"/>
  <c r="I49" i="7"/>
  <c r="H49" i="7"/>
  <c r="E48" i="7"/>
  <c r="D48" i="7"/>
  <c r="I33" i="9" l="1"/>
  <c r="G33" i="9" s="1"/>
  <c r="E33" i="9" s="1"/>
  <c r="D32" i="8"/>
  <c r="I32" i="8" s="1"/>
  <c r="G32" i="8" s="1"/>
  <c r="E32" i="8" s="1"/>
  <c r="K49" i="7"/>
  <c r="M49" i="7" s="1"/>
  <c r="G50" i="7"/>
  <c r="C49" i="7"/>
  <c r="C34" i="9" l="1"/>
  <c r="H33" i="9"/>
  <c r="F33" i="9" s="1"/>
  <c r="C33" i="8"/>
  <c r="H32" i="8"/>
  <c r="F32" i="8" s="1"/>
  <c r="L49" i="7"/>
  <c r="I50" i="7"/>
  <c r="H50" i="7" s="1"/>
  <c r="G51" i="7"/>
  <c r="E49" i="7"/>
  <c r="D49" i="7" s="1"/>
  <c r="D34" i="9" l="1"/>
  <c r="D33" i="8"/>
  <c r="K50" i="7"/>
  <c r="M50" i="7" s="1"/>
  <c r="I51" i="7"/>
  <c r="H51" i="7"/>
  <c r="C50" i="7"/>
  <c r="I34" i="9" l="1"/>
  <c r="G34" i="9" s="1"/>
  <c r="E34" i="9" s="1"/>
  <c r="I33" i="8"/>
  <c r="G33" i="8" s="1"/>
  <c r="E33" i="8" s="1"/>
  <c r="L50" i="7"/>
  <c r="K51" i="7"/>
  <c r="M51" i="7" s="1"/>
  <c r="G52" i="7"/>
  <c r="E50" i="7"/>
  <c r="D50" i="7" s="1"/>
  <c r="C51" i="7"/>
  <c r="C35" i="9" l="1"/>
  <c r="H34" i="9"/>
  <c r="F34" i="9" s="1"/>
  <c r="C34" i="8"/>
  <c r="H33" i="8"/>
  <c r="F33" i="8" s="1"/>
  <c r="L51" i="7"/>
  <c r="I52" i="7"/>
  <c r="H52" i="7" s="1"/>
  <c r="G53" i="7"/>
  <c r="E51" i="7"/>
  <c r="D51" i="7"/>
  <c r="D35" i="9" l="1"/>
  <c r="I35" i="9"/>
  <c r="G35" i="9" s="1"/>
  <c r="E35" i="9" s="1"/>
  <c r="D34" i="8"/>
  <c r="I34" i="8" s="1"/>
  <c r="G34" i="8" s="1"/>
  <c r="E34" i="8" s="1"/>
  <c r="K52" i="7"/>
  <c r="M52" i="7" s="1"/>
  <c r="I53" i="7"/>
  <c r="H53" i="7"/>
  <c r="C52" i="7"/>
  <c r="C36" i="9" l="1"/>
  <c r="H35" i="9"/>
  <c r="F35" i="9" s="1"/>
  <c r="C35" i="8"/>
  <c r="H34" i="8"/>
  <c r="F34" i="8" s="1"/>
  <c r="D35" i="8" s="1"/>
  <c r="L52" i="7"/>
  <c r="K53" i="7"/>
  <c r="M53" i="7" s="1"/>
  <c r="G54" i="7"/>
  <c r="E52" i="7"/>
  <c r="D52" i="7" s="1"/>
  <c r="C53" i="7"/>
  <c r="D36" i="9" l="1"/>
  <c r="I36" i="9"/>
  <c r="G36" i="9" s="1"/>
  <c r="E36" i="9" s="1"/>
  <c r="I35" i="8"/>
  <c r="H35" i="8" s="1"/>
  <c r="F35" i="8" s="1"/>
  <c r="L53" i="7"/>
  <c r="I54" i="7"/>
  <c r="H54" i="7" s="1"/>
  <c r="E53" i="7"/>
  <c r="D53" i="7"/>
  <c r="C37" i="9" l="1"/>
  <c r="H36" i="9"/>
  <c r="F36" i="9" s="1"/>
  <c r="D37" i="9"/>
  <c r="D36" i="8"/>
  <c r="G35" i="8"/>
  <c r="E35" i="8" s="1"/>
  <c r="K54" i="7"/>
  <c r="M54" i="7" s="1"/>
  <c r="G55" i="7"/>
  <c r="C54" i="7"/>
  <c r="I37" i="9" l="1"/>
  <c r="H37" i="9" s="1"/>
  <c r="F37" i="9" s="1"/>
  <c r="G37" i="9"/>
  <c r="E37" i="9" s="1"/>
  <c r="C36" i="8"/>
  <c r="L54" i="7"/>
  <c r="K55" i="7" s="1"/>
  <c r="M55" i="7" s="1"/>
  <c r="I55" i="7"/>
  <c r="H55" i="7" s="1"/>
  <c r="E54" i="7"/>
  <c r="D54" i="7" s="1"/>
  <c r="C55" i="7" s="1"/>
  <c r="D38" i="9" l="1"/>
  <c r="C38" i="9"/>
  <c r="I36" i="8"/>
  <c r="H36" i="8" s="1"/>
  <c r="F36" i="8" s="1"/>
  <c r="L55" i="7"/>
  <c r="G56" i="7"/>
  <c r="E55" i="7"/>
  <c r="D55" i="7"/>
  <c r="I38" i="9" l="1"/>
  <c r="G38" i="9" s="1"/>
  <c r="E38" i="9" s="1"/>
  <c r="H38" i="9"/>
  <c r="F38" i="9" s="1"/>
  <c r="D37" i="8"/>
  <c r="G36" i="8"/>
  <c r="E36" i="8" s="1"/>
  <c r="K56" i="7"/>
  <c r="M56" i="7" s="1"/>
  <c r="I56" i="7"/>
  <c r="H56" i="7" s="1"/>
  <c r="G57" i="7"/>
  <c r="C56" i="7"/>
  <c r="C39" i="9" l="1"/>
  <c r="D39" i="9"/>
  <c r="C37" i="8"/>
  <c r="L56" i="7"/>
  <c r="I57" i="7"/>
  <c r="H57" i="7"/>
  <c r="E56" i="7"/>
  <c r="D56" i="7" s="1"/>
  <c r="C57" i="7"/>
  <c r="I39" i="9" l="1"/>
  <c r="H39" i="9" s="1"/>
  <c r="F39" i="9" s="1"/>
  <c r="I37" i="8"/>
  <c r="H37" i="8" s="1"/>
  <c r="F37" i="8" s="1"/>
  <c r="K57" i="7"/>
  <c r="M57" i="7" s="1"/>
  <c r="G58" i="7"/>
  <c r="E57" i="7"/>
  <c r="D57" i="7"/>
  <c r="G37" i="8" l="1"/>
  <c r="E37" i="8" s="1"/>
  <c r="D40" i="9"/>
  <c r="G39" i="9"/>
  <c r="E39" i="9" s="1"/>
  <c r="C38" i="8"/>
  <c r="D38" i="8"/>
  <c r="L57" i="7"/>
  <c r="K58" i="7" s="1"/>
  <c r="M58" i="7" s="1"/>
  <c r="I58" i="7"/>
  <c r="H58" i="7" s="1"/>
  <c r="G59" i="7"/>
  <c r="C58" i="7"/>
  <c r="C40" i="9" l="1"/>
  <c r="I38" i="8"/>
  <c r="H38" i="8" s="1"/>
  <c r="F38" i="8" s="1"/>
  <c r="L58" i="7"/>
  <c r="I59" i="7"/>
  <c r="H59" i="7"/>
  <c r="E58" i="7"/>
  <c r="D58" i="7" s="1"/>
  <c r="C59" i="7"/>
  <c r="I40" i="9" l="1"/>
  <c r="H40" i="9" s="1"/>
  <c r="F40" i="9" s="1"/>
  <c r="D39" i="8"/>
  <c r="G38" i="8"/>
  <c r="E38" i="8" s="1"/>
  <c r="K59" i="7"/>
  <c r="M59" i="7" s="1"/>
  <c r="G60" i="7"/>
  <c r="E59" i="7"/>
  <c r="D59" i="7"/>
  <c r="D41" i="9" l="1"/>
  <c r="G40" i="9"/>
  <c r="E40" i="9" s="1"/>
  <c r="C39" i="8"/>
  <c r="L59" i="7"/>
  <c r="K60" i="7"/>
  <c r="M60" i="7" s="1"/>
  <c r="I60" i="7"/>
  <c r="H60" i="7" s="1"/>
  <c r="G61" i="7" s="1"/>
  <c r="C60" i="7"/>
  <c r="C41" i="9" l="1"/>
  <c r="I39" i="8"/>
  <c r="H39" i="8" s="1"/>
  <c r="F39" i="8" s="1"/>
  <c r="L60" i="7"/>
  <c r="I61" i="7"/>
  <c r="H61" i="7"/>
  <c r="E60" i="7"/>
  <c r="D60" i="7" s="1"/>
  <c r="C61" i="7"/>
  <c r="I41" i="9" l="1"/>
  <c r="H41" i="9" s="1"/>
  <c r="F41" i="9" s="1"/>
  <c r="D40" i="8"/>
  <c r="G39" i="8"/>
  <c r="E39" i="8" s="1"/>
  <c r="K61" i="7"/>
  <c r="M61" i="7" s="1"/>
  <c r="G62" i="7"/>
  <c r="E61" i="7"/>
  <c r="D61" i="7"/>
  <c r="D42" i="9" l="1"/>
  <c r="G41" i="9"/>
  <c r="E41" i="9" s="1"/>
  <c r="C40" i="8"/>
  <c r="L61" i="7"/>
  <c r="K62" i="7" s="1"/>
  <c r="M62" i="7" s="1"/>
  <c r="I62" i="7"/>
  <c r="H62" i="7" s="1"/>
  <c r="G63" i="7"/>
  <c r="C62" i="7"/>
  <c r="C42" i="9" l="1"/>
  <c r="I40" i="8"/>
  <c r="H40" i="8" s="1"/>
  <c r="F40" i="8" s="1"/>
  <c r="L62" i="7"/>
  <c r="I63" i="7"/>
  <c r="H63" i="7"/>
  <c r="E62" i="7"/>
  <c r="D62" i="7" s="1"/>
  <c r="C63" i="7"/>
  <c r="I42" i="9" l="1"/>
  <c r="H42" i="9" s="1"/>
  <c r="F42" i="9" s="1"/>
  <c r="G40" i="8"/>
  <c r="E40" i="8" s="1"/>
  <c r="D41" i="8"/>
  <c r="K63" i="7"/>
  <c r="M63" i="7" s="1"/>
  <c r="G64" i="7"/>
  <c r="E63" i="7"/>
  <c r="D63" i="7"/>
  <c r="D43" i="9" l="1"/>
  <c r="G42" i="9"/>
  <c r="E42" i="9" s="1"/>
  <c r="C41" i="8"/>
  <c r="L63" i="7"/>
  <c r="K64" i="7"/>
  <c r="M64" i="7" s="1"/>
  <c r="I64" i="7"/>
  <c r="H64" i="7" s="1"/>
  <c r="G65" i="7"/>
  <c r="C64" i="7"/>
  <c r="C43" i="9" l="1"/>
  <c r="I41" i="8"/>
  <c r="H41" i="8" s="1"/>
  <c r="F41" i="8" s="1"/>
  <c r="L64" i="7"/>
  <c r="I65" i="7"/>
  <c r="H65" i="7"/>
  <c r="E64" i="7"/>
  <c r="D64" i="7" s="1"/>
  <c r="C65" i="7"/>
  <c r="I43" i="9" l="1"/>
  <c r="H43" i="9" s="1"/>
  <c r="F43" i="9" s="1"/>
  <c r="D42" i="8"/>
  <c r="G41" i="8"/>
  <c r="E41" i="8" s="1"/>
  <c r="K65" i="7"/>
  <c r="M65" i="7" s="1"/>
  <c r="G66" i="7"/>
  <c r="E65" i="7"/>
  <c r="D65" i="7"/>
  <c r="D44" i="9" l="1"/>
  <c r="G43" i="9"/>
  <c r="E43" i="9" s="1"/>
  <c r="C42" i="8"/>
  <c r="L65" i="7"/>
  <c r="I66" i="7"/>
  <c r="H66" i="7" s="1"/>
  <c r="G67" i="7"/>
  <c r="C66" i="7"/>
  <c r="C44" i="9" l="1"/>
  <c r="I42" i="8"/>
  <c r="H42" i="8" s="1"/>
  <c r="F42" i="8" s="1"/>
  <c r="K66" i="7"/>
  <c r="M66" i="7" s="1"/>
  <c r="I67" i="7"/>
  <c r="H67" i="7"/>
  <c r="E66" i="7"/>
  <c r="D66" i="7" s="1"/>
  <c r="C67" i="7" s="1"/>
  <c r="I44" i="9" l="1"/>
  <c r="H44" i="9" s="1"/>
  <c r="F44" i="9" s="1"/>
  <c r="D43" i="8"/>
  <c r="G42" i="8"/>
  <c r="E42" i="8" s="1"/>
  <c r="L66" i="7"/>
  <c r="K67" i="7"/>
  <c r="M67" i="7" s="1"/>
  <c r="G68" i="7"/>
  <c r="E67" i="7"/>
  <c r="D67" i="7"/>
  <c r="D45" i="9" l="1"/>
  <c r="G44" i="9"/>
  <c r="E44" i="9" s="1"/>
  <c r="C43" i="8"/>
  <c r="L67" i="7"/>
  <c r="I68" i="7"/>
  <c r="H68" i="7" s="1"/>
  <c r="G69" i="7"/>
  <c r="C68" i="7"/>
  <c r="C45" i="9" l="1"/>
  <c r="I43" i="8"/>
  <c r="H43" i="8" s="1"/>
  <c r="F43" i="8" s="1"/>
  <c r="K68" i="7"/>
  <c r="M68" i="7" s="1"/>
  <c r="I69" i="7"/>
  <c r="H69" i="7"/>
  <c r="E68" i="7"/>
  <c r="D68" i="7" s="1"/>
  <c r="C69" i="7" s="1"/>
  <c r="I45" i="9" l="1"/>
  <c r="H45" i="9" s="1"/>
  <c r="F45" i="9" s="1"/>
  <c r="D44" i="8"/>
  <c r="G43" i="8"/>
  <c r="E43" i="8" s="1"/>
  <c r="L68" i="7"/>
  <c r="K69" i="7"/>
  <c r="M69" i="7" s="1"/>
  <c r="G70" i="7"/>
  <c r="E69" i="7"/>
  <c r="D69" i="7"/>
  <c r="D46" i="9" l="1"/>
  <c r="G45" i="9"/>
  <c r="E45" i="9" s="1"/>
  <c r="C44" i="8"/>
  <c r="L69" i="7"/>
  <c r="I70" i="7"/>
  <c r="H70" i="7" s="1"/>
  <c r="C70" i="7"/>
  <c r="C46" i="9" l="1"/>
  <c r="I44" i="8"/>
  <c r="H44" i="8" s="1"/>
  <c r="F44" i="8" s="1"/>
  <c r="K70" i="7"/>
  <c r="M70" i="7" s="1"/>
  <c r="G71" i="7"/>
  <c r="E70" i="7"/>
  <c r="D70" i="7" s="1"/>
  <c r="C71" i="7"/>
  <c r="I46" i="9" l="1"/>
  <c r="H46" i="9" s="1"/>
  <c r="F46" i="9" s="1"/>
  <c r="G46" i="9"/>
  <c r="E46" i="9" s="1"/>
  <c r="D45" i="8"/>
  <c r="G44" i="8"/>
  <c r="E44" i="8" s="1"/>
  <c r="L70" i="7"/>
  <c r="I71" i="7"/>
  <c r="H71" i="7" s="1"/>
  <c r="E71" i="7"/>
  <c r="D71" i="7"/>
  <c r="C47" i="9" l="1"/>
  <c r="D47" i="9"/>
  <c r="C45" i="8"/>
  <c r="K71" i="7"/>
  <c r="M71" i="7" s="1"/>
  <c r="G72" i="7"/>
  <c r="C72" i="7"/>
  <c r="I47" i="9" l="1"/>
  <c r="H47" i="9" s="1"/>
  <c r="F47" i="9" s="1"/>
  <c r="I45" i="8"/>
  <c r="H45" i="8" s="1"/>
  <c r="F45" i="8" s="1"/>
  <c r="L71" i="7"/>
  <c r="I72" i="7"/>
  <c r="H72" i="7" s="1"/>
  <c r="G73" i="7"/>
  <c r="E72" i="7"/>
  <c r="D72" i="7" s="1"/>
  <c r="C73" i="7" s="1"/>
  <c r="D48" i="9" l="1"/>
  <c r="G47" i="9"/>
  <c r="E47" i="9" s="1"/>
  <c r="D46" i="8"/>
  <c r="G45" i="8"/>
  <c r="E45" i="8" s="1"/>
  <c r="K72" i="7"/>
  <c r="M72" i="7" s="1"/>
  <c r="I73" i="7"/>
  <c r="H73" i="7"/>
  <c r="E73" i="7"/>
  <c r="D73" i="7"/>
  <c r="C48" i="9" l="1"/>
  <c r="C46" i="8"/>
  <c r="L72" i="7"/>
  <c r="K73" i="7"/>
  <c r="M73" i="7" s="1"/>
  <c r="G74" i="7"/>
  <c r="C74" i="7"/>
  <c r="I48" i="9" l="1"/>
  <c r="H48" i="9" s="1"/>
  <c r="F48" i="9" s="1"/>
  <c r="G48" i="9"/>
  <c r="E48" i="9" s="1"/>
  <c r="I46" i="8"/>
  <c r="H46" i="8" s="1"/>
  <c r="F46" i="8" s="1"/>
  <c r="L73" i="7"/>
  <c r="I74" i="7"/>
  <c r="H74" i="7" s="1"/>
  <c r="G75" i="7"/>
  <c r="E74" i="7"/>
  <c r="D74" i="7" s="1"/>
  <c r="C75" i="7"/>
  <c r="G46" i="8" l="1"/>
  <c r="E46" i="8" s="1"/>
  <c r="C49" i="9"/>
  <c r="D49" i="9"/>
  <c r="C47" i="8"/>
  <c r="D47" i="8"/>
  <c r="K74" i="7"/>
  <c r="M74" i="7" s="1"/>
  <c r="I75" i="7"/>
  <c r="H75" i="7"/>
  <c r="E75" i="7"/>
  <c r="D75" i="7"/>
  <c r="I49" i="9" l="1"/>
  <c r="H49" i="9" s="1"/>
  <c r="F49" i="9" s="1"/>
  <c r="I47" i="8"/>
  <c r="G47" i="8" s="1"/>
  <c r="E47" i="8" s="1"/>
  <c r="L74" i="7"/>
  <c r="K75" i="7"/>
  <c r="M75" i="7" s="1"/>
  <c r="G76" i="7"/>
  <c r="C76" i="7"/>
  <c r="D50" i="9" l="1"/>
  <c r="G49" i="9"/>
  <c r="E49" i="9" s="1"/>
  <c r="C48" i="8"/>
  <c r="H47" i="8"/>
  <c r="F47" i="8" s="1"/>
  <c r="L75" i="7"/>
  <c r="I76" i="7"/>
  <c r="H76" i="7" s="1"/>
  <c r="G77" i="7"/>
  <c r="E76" i="7"/>
  <c r="D76" i="7" s="1"/>
  <c r="C77" i="7"/>
  <c r="C50" i="9" l="1"/>
  <c r="D48" i="8"/>
  <c r="I48" i="8" s="1"/>
  <c r="G48" i="8" s="1"/>
  <c r="E48" i="8" s="1"/>
  <c r="K76" i="7"/>
  <c r="M76" i="7" s="1"/>
  <c r="I77" i="7"/>
  <c r="H77" i="7"/>
  <c r="E77" i="7"/>
  <c r="D77" i="7"/>
  <c r="I50" i="9" l="1"/>
  <c r="H50" i="9" s="1"/>
  <c r="F50" i="9" s="1"/>
  <c r="C49" i="8"/>
  <c r="H48" i="8"/>
  <c r="F48" i="8" s="1"/>
  <c r="L76" i="7"/>
  <c r="G78" i="7"/>
  <c r="C78" i="7"/>
  <c r="D51" i="9" l="1"/>
  <c r="G50" i="9"/>
  <c r="E50" i="9" s="1"/>
  <c r="D49" i="8"/>
  <c r="I49" i="8" s="1"/>
  <c r="G49" i="8" s="1"/>
  <c r="E49" i="8" s="1"/>
  <c r="K77" i="7"/>
  <c r="M77" i="7" s="1"/>
  <c r="I78" i="7"/>
  <c r="H78" i="7" s="1"/>
  <c r="G79" i="7"/>
  <c r="E78" i="7"/>
  <c r="D78" i="7" s="1"/>
  <c r="C79" i="7"/>
  <c r="C51" i="9" l="1"/>
  <c r="C50" i="8"/>
  <c r="H49" i="8"/>
  <c r="F49" i="8" s="1"/>
  <c r="D50" i="8" s="1"/>
  <c r="L77" i="7"/>
  <c r="K78" i="7"/>
  <c r="M78" i="7" s="1"/>
  <c r="I79" i="7"/>
  <c r="H79" i="7"/>
  <c r="E79" i="7"/>
  <c r="D79" i="7" s="1"/>
  <c r="I51" i="9" l="1"/>
  <c r="H51" i="9" s="1"/>
  <c r="F51" i="9" s="1"/>
  <c r="G51" i="9"/>
  <c r="E51" i="9" s="1"/>
  <c r="C52" i="9"/>
  <c r="I50" i="8"/>
  <c r="H50" i="8" s="1"/>
  <c r="F50" i="8" s="1"/>
  <c r="L78" i="7"/>
  <c r="G80" i="7"/>
  <c r="C80" i="7"/>
  <c r="D52" i="9" l="1"/>
  <c r="D51" i="8"/>
  <c r="G50" i="8"/>
  <c r="E50" i="8" s="1"/>
  <c r="K79" i="7"/>
  <c r="M79" i="7" s="1"/>
  <c r="I80" i="7"/>
  <c r="H80" i="7" s="1"/>
  <c r="G81" i="7"/>
  <c r="E80" i="7"/>
  <c r="D80" i="7" s="1"/>
  <c r="C81" i="7" s="1"/>
  <c r="I52" i="9" l="1"/>
  <c r="G52" i="9" s="1"/>
  <c r="E52" i="9" s="1"/>
  <c r="C51" i="8"/>
  <c r="L79" i="7"/>
  <c r="K80" i="7"/>
  <c r="M80" i="7" s="1"/>
  <c r="I81" i="7"/>
  <c r="H81" i="7"/>
  <c r="E81" i="7"/>
  <c r="D81" i="7"/>
  <c r="C53" i="9" l="1"/>
  <c r="H52" i="9"/>
  <c r="F52" i="9" s="1"/>
  <c r="I51" i="8"/>
  <c r="H51" i="8" s="1"/>
  <c r="F51" i="8" s="1"/>
  <c r="L80" i="7"/>
  <c r="G82" i="7"/>
  <c r="C82" i="7"/>
  <c r="D53" i="9" l="1"/>
  <c r="I53" i="9" s="1"/>
  <c r="G53" i="9" s="1"/>
  <c r="E53" i="9" s="1"/>
  <c r="D52" i="8"/>
  <c r="G51" i="8"/>
  <c r="E51" i="8" s="1"/>
  <c r="K81" i="7"/>
  <c r="M81" i="7" s="1"/>
  <c r="I82" i="7"/>
  <c r="H82" i="7" s="1"/>
  <c r="G83" i="7"/>
  <c r="E82" i="7"/>
  <c r="D82" i="7" s="1"/>
  <c r="C83" i="7" s="1"/>
  <c r="C54" i="9" l="1"/>
  <c r="H53" i="9"/>
  <c r="F53" i="9" s="1"/>
  <c r="C52" i="8"/>
  <c r="L81" i="7"/>
  <c r="K82" i="7"/>
  <c r="M82" i="7" s="1"/>
  <c r="I83" i="7"/>
  <c r="H83" i="7"/>
  <c r="E83" i="7"/>
  <c r="D83" i="7"/>
  <c r="D54" i="9" l="1"/>
  <c r="I54" i="9"/>
  <c r="G54" i="9" s="1"/>
  <c r="E54" i="9" s="1"/>
  <c r="I52" i="8"/>
  <c r="H52" i="8" s="1"/>
  <c r="F52" i="8" s="1"/>
  <c r="L82" i="7"/>
  <c r="G84" i="7"/>
  <c r="C84" i="7"/>
  <c r="C55" i="9" l="1"/>
  <c r="H54" i="9"/>
  <c r="F54" i="9" s="1"/>
  <c r="D55" i="9"/>
  <c r="D53" i="8"/>
  <c r="G52" i="8"/>
  <c r="E52" i="8" s="1"/>
  <c r="K83" i="7"/>
  <c r="M83" i="7" s="1"/>
  <c r="I84" i="7"/>
  <c r="H84" i="7" s="1"/>
  <c r="G85" i="7"/>
  <c r="E84" i="7"/>
  <c r="D84" i="7" s="1"/>
  <c r="C85" i="7" s="1"/>
  <c r="I55" i="9" l="1"/>
  <c r="G55" i="9" s="1"/>
  <c r="E55" i="9" s="1"/>
  <c r="C53" i="8"/>
  <c r="L83" i="7"/>
  <c r="K84" i="7"/>
  <c r="M84" i="7" s="1"/>
  <c r="I85" i="7"/>
  <c r="H85" i="7"/>
  <c r="E85" i="7"/>
  <c r="D85" i="7"/>
  <c r="C56" i="9" l="1"/>
  <c r="H55" i="9"/>
  <c r="F55" i="9" s="1"/>
  <c r="I53" i="8"/>
  <c r="H53" i="8" s="1"/>
  <c r="F53" i="8" s="1"/>
  <c r="L84" i="7"/>
  <c r="G86" i="7"/>
  <c r="C86" i="7"/>
  <c r="D56" i="9" l="1"/>
  <c r="G53" i="8"/>
  <c r="E53" i="8" s="1"/>
  <c r="C54" i="8"/>
  <c r="D54" i="8"/>
  <c r="K85" i="7"/>
  <c r="M85" i="7" s="1"/>
  <c r="I86" i="7"/>
  <c r="H86" i="7" s="1"/>
  <c r="E86" i="7"/>
  <c r="D86" i="7" s="1"/>
  <c r="C87" i="7"/>
  <c r="I56" i="9" l="1"/>
  <c r="G56" i="9" s="1"/>
  <c r="E56" i="9" s="1"/>
  <c r="I54" i="8"/>
  <c r="G54" i="8" s="1"/>
  <c r="E54" i="8" s="1"/>
  <c r="L85" i="7"/>
  <c r="K86" i="7"/>
  <c r="M86" i="7" s="1"/>
  <c r="G87" i="7"/>
  <c r="E87" i="7"/>
  <c r="D87" i="7"/>
  <c r="C57" i="9" l="1"/>
  <c r="H56" i="9"/>
  <c r="F56" i="9" s="1"/>
  <c r="C55" i="8"/>
  <c r="H54" i="8"/>
  <c r="F54" i="8" s="1"/>
  <c r="L86" i="7"/>
  <c r="I87" i="7"/>
  <c r="H87" i="7" s="1"/>
  <c r="C88" i="7"/>
  <c r="D57" i="9" l="1"/>
  <c r="I57" i="9"/>
  <c r="G57" i="9" s="1"/>
  <c r="E57" i="9" s="1"/>
  <c r="D55" i="8"/>
  <c r="K87" i="7"/>
  <c r="M87" i="7" s="1"/>
  <c r="G88" i="7"/>
  <c r="E88" i="7"/>
  <c r="D88" i="7" s="1"/>
  <c r="C89" i="7"/>
  <c r="C58" i="9" l="1"/>
  <c r="H57" i="9"/>
  <c r="F57" i="9" s="1"/>
  <c r="D58" i="9" s="1"/>
  <c r="I55" i="8"/>
  <c r="G55" i="8" s="1"/>
  <c r="E55" i="8" s="1"/>
  <c r="L87" i="7"/>
  <c r="I88" i="7"/>
  <c r="H88" i="7" s="1"/>
  <c r="G89" i="7"/>
  <c r="E89" i="7"/>
  <c r="D89" i="7"/>
  <c r="I58" i="9" l="1"/>
  <c r="H58" i="9" s="1"/>
  <c r="F58" i="9" s="1"/>
  <c r="C56" i="8"/>
  <c r="H55" i="8"/>
  <c r="F55" i="8" s="1"/>
  <c r="K88" i="7"/>
  <c r="M88" i="7" s="1"/>
  <c r="I89" i="7"/>
  <c r="H89" i="7"/>
  <c r="C90" i="7"/>
  <c r="D59" i="9" l="1"/>
  <c r="G58" i="9"/>
  <c r="E58" i="9" s="1"/>
  <c r="D56" i="8"/>
  <c r="I56" i="8"/>
  <c r="G56" i="8" s="1"/>
  <c r="E56" i="8" s="1"/>
  <c r="L88" i="7"/>
  <c r="G90" i="7"/>
  <c r="E90" i="7"/>
  <c r="D90" i="7" s="1"/>
  <c r="C91" i="7"/>
  <c r="C59" i="9" l="1"/>
  <c r="C57" i="8"/>
  <c r="H56" i="8"/>
  <c r="F56" i="8" s="1"/>
  <c r="D57" i="8" s="1"/>
  <c r="K89" i="7"/>
  <c r="M89" i="7" s="1"/>
  <c r="I90" i="7"/>
  <c r="H90" i="7" s="1"/>
  <c r="G91" i="7"/>
  <c r="E91" i="7"/>
  <c r="D91" i="7"/>
  <c r="I59" i="9" l="1"/>
  <c r="H59" i="9" s="1"/>
  <c r="F59" i="9" s="1"/>
  <c r="I57" i="8"/>
  <c r="H57" i="8" s="1"/>
  <c r="F57" i="8" s="1"/>
  <c r="L89" i="7"/>
  <c r="K90" i="7" s="1"/>
  <c r="M90" i="7" s="1"/>
  <c r="I91" i="7"/>
  <c r="H91" i="7"/>
  <c r="C92" i="7"/>
  <c r="D60" i="9" l="1"/>
  <c r="G59" i="9"/>
  <c r="E59" i="9" s="1"/>
  <c r="D58" i="8"/>
  <c r="G57" i="8"/>
  <c r="E57" i="8" s="1"/>
  <c r="L90" i="7"/>
  <c r="G92" i="7"/>
  <c r="E92" i="7"/>
  <c r="D92" i="7" s="1"/>
  <c r="C93" i="7" s="1"/>
  <c r="C60" i="9" l="1"/>
  <c r="C58" i="8"/>
  <c r="K91" i="7"/>
  <c r="M91" i="7" s="1"/>
  <c r="I92" i="7"/>
  <c r="H92" i="7" s="1"/>
  <c r="G93" i="7"/>
  <c r="E93" i="7"/>
  <c r="D93" i="7" s="1"/>
  <c r="I60" i="9" l="1"/>
  <c r="H60" i="9" s="1"/>
  <c r="F60" i="9" s="1"/>
  <c r="I58" i="8"/>
  <c r="H58" i="8" s="1"/>
  <c r="F58" i="8" s="1"/>
  <c r="L91" i="7"/>
  <c r="I93" i="7"/>
  <c r="H93" i="7"/>
  <c r="C94" i="7"/>
  <c r="D61" i="9" l="1"/>
  <c r="G60" i="9"/>
  <c r="E60" i="9" s="1"/>
  <c r="D59" i="8"/>
  <c r="G58" i="8"/>
  <c r="E58" i="8" s="1"/>
  <c r="K92" i="7"/>
  <c r="M92" i="7" s="1"/>
  <c r="G94" i="7"/>
  <c r="E94" i="7"/>
  <c r="D94" i="7" s="1"/>
  <c r="C95" i="7"/>
  <c r="C61" i="9" l="1"/>
  <c r="C59" i="8"/>
  <c r="L92" i="7"/>
  <c r="K93" i="7"/>
  <c r="M93" i="7" s="1"/>
  <c r="I94" i="7"/>
  <c r="H94" i="7" s="1"/>
  <c r="G95" i="7"/>
  <c r="E95" i="7"/>
  <c r="D95" i="7"/>
  <c r="I61" i="9" l="1"/>
  <c r="H61" i="9" s="1"/>
  <c r="F61" i="9" s="1"/>
  <c r="I59" i="8"/>
  <c r="H59" i="8" s="1"/>
  <c r="F59" i="8" s="1"/>
  <c r="L93" i="7"/>
  <c r="I95" i="7"/>
  <c r="H95" i="7"/>
  <c r="C96" i="7"/>
  <c r="D62" i="9" l="1"/>
  <c r="G61" i="9"/>
  <c r="E61" i="9" s="1"/>
  <c r="D60" i="8"/>
  <c r="G59" i="8"/>
  <c r="E59" i="8" s="1"/>
  <c r="K94" i="7"/>
  <c r="M94" i="7" s="1"/>
  <c r="G96" i="7"/>
  <c r="E96" i="7"/>
  <c r="D96" i="7" s="1"/>
  <c r="C97" i="7" s="1"/>
  <c r="C62" i="9" l="1"/>
  <c r="C60" i="8"/>
  <c r="L94" i="7"/>
  <c r="K95" i="7"/>
  <c r="M95" i="7" s="1"/>
  <c r="I96" i="7"/>
  <c r="H96" i="7" s="1"/>
  <c r="G97" i="7" s="1"/>
  <c r="E97" i="7"/>
  <c r="D97" i="7"/>
  <c r="I62" i="9" l="1"/>
  <c r="H62" i="9" s="1"/>
  <c r="F62" i="9" s="1"/>
  <c r="G62" i="9"/>
  <c r="E62" i="9" s="1"/>
  <c r="I60" i="8"/>
  <c r="H60" i="8" s="1"/>
  <c r="F60" i="8" s="1"/>
  <c r="L95" i="7"/>
  <c r="I97" i="7"/>
  <c r="H97" i="7"/>
  <c r="G98" i="7" s="1"/>
  <c r="C98" i="7"/>
  <c r="C63" i="9" l="1"/>
  <c r="D63" i="9"/>
  <c r="D61" i="8"/>
  <c r="G60" i="8"/>
  <c r="E60" i="8" s="1"/>
  <c r="K96" i="7"/>
  <c r="M96" i="7" s="1"/>
  <c r="I98" i="7"/>
  <c r="H98" i="7"/>
  <c r="E98" i="7"/>
  <c r="D98" i="7" s="1"/>
  <c r="C99" i="7" s="1"/>
  <c r="I63" i="9" l="1"/>
  <c r="H63" i="9" s="1"/>
  <c r="F63" i="9" s="1"/>
  <c r="C61" i="8"/>
  <c r="L96" i="7"/>
  <c r="K97" i="7"/>
  <c r="M97" i="7" s="1"/>
  <c r="G99" i="7"/>
  <c r="E99" i="7"/>
  <c r="D99" i="7" s="1"/>
  <c r="D64" i="9" l="1"/>
  <c r="G63" i="9"/>
  <c r="E63" i="9" s="1"/>
  <c r="I61" i="8"/>
  <c r="H61" i="8" s="1"/>
  <c r="F61" i="8" s="1"/>
  <c r="L97" i="7"/>
  <c r="I99" i="7"/>
  <c r="H99" i="7" s="1"/>
  <c r="G100" i="7"/>
  <c r="C100" i="7"/>
  <c r="C64" i="9" l="1"/>
  <c r="D62" i="8"/>
  <c r="G61" i="8"/>
  <c r="E61" i="8" s="1"/>
  <c r="K98" i="7"/>
  <c r="M98" i="7" s="1"/>
  <c r="I100" i="7"/>
  <c r="H100" i="7"/>
  <c r="E100" i="7"/>
  <c r="D100" i="7" s="1"/>
  <c r="C101" i="7" s="1"/>
  <c r="I64" i="9" l="1"/>
  <c r="H64" i="9" s="1"/>
  <c r="F64" i="9" s="1"/>
  <c r="G64" i="9"/>
  <c r="E64" i="9" s="1"/>
  <c r="C65" i="9"/>
  <c r="C62" i="8"/>
  <c r="L98" i="7"/>
  <c r="K99" i="7" s="1"/>
  <c r="M99" i="7" s="1"/>
  <c r="G101" i="7"/>
  <c r="E101" i="7"/>
  <c r="D101" i="7" s="1"/>
  <c r="D65" i="9" l="1"/>
  <c r="I62" i="8"/>
  <c r="H62" i="8" s="1"/>
  <c r="F62" i="8" s="1"/>
  <c r="L99" i="7"/>
  <c r="I101" i="7"/>
  <c r="H101" i="7" s="1"/>
  <c r="G102" i="7"/>
  <c r="C102" i="7"/>
  <c r="G62" i="8" l="1"/>
  <c r="E62" i="8" s="1"/>
  <c r="I65" i="9"/>
  <c r="G65" i="9" s="1"/>
  <c r="E65" i="9" s="1"/>
  <c r="C63" i="8"/>
  <c r="D63" i="8"/>
  <c r="K100" i="7"/>
  <c r="M100" i="7" s="1"/>
  <c r="I102" i="7"/>
  <c r="H102" i="7"/>
  <c r="E102" i="7"/>
  <c r="D102" i="7" s="1"/>
  <c r="C103" i="7" s="1"/>
  <c r="C66" i="9" l="1"/>
  <c r="H65" i="9"/>
  <c r="F65" i="9" s="1"/>
  <c r="I63" i="8"/>
  <c r="G63" i="8" s="1"/>
  <c r="E63" i="8" s="1"/>
  <c r="L100" i="7"/>
  <c r="K101" i="7"/>
  <c r="M101" i="7" s="1"/>
  <c r="G103" i="7"/>
  <c r="E103" i="7"/>
  <c r="D103" i="7" s="1"/>
  <c r="D66" i="9" l="1"/>
  <c r="I66" i="9"/>
  <c r="G66" i="9" s="1"/>
  <c r="E66" i="9" s="1"/>
  <c r="C64" i="8"/>
  <c r="H63" i="8"/>
  <c r="F63" i="8" s="1"/>
  <c r="L101" i="7"/>
  <c r="I103" i="7"/>
  <c r="H103" i="7" s="1"/>
  <c r="C104" i="7"/>
  <c r="C67" i="9" l="1"/>
  <c r="H66" i="9"/>
  <c r="F66" i="9" s="1"/>
  <c r="D67" i="9" s="1"/>
  <c r="D64" i="8"/>
  <c r="K102" i="7"/>
  <c r="M102" i="7" s="1"/>
  <c r="G104" i="7"/>
  <c r="E104" i="7"/>
  <c r="D104" i="7" s="1"/>
  <c r="C105" i="7" s="1"/>
  <c r="I67" i="9" l="1"/>
  <c r="H67" i="9" s="1"/>
  <c r="F67" i="9" s="1"/>
  <c r="I64" i="8"/>
  <c r="G64" i="8" s="1"/>
  <c r="E64" i="8" s="1"/>
  <c r="L102" i="7"/>
  <c r="I104" i="7"/>
  <c r="H104" i="7" s="1"/>
  <c r="G105" i="7"/>
  <c r="E105" i="7"/>
  <c r="D105" i="7" s="1"/>
  <c r="D68" i="9" l="1"/>
  <c r="G67" i="9"/>
  <c r="E67" i="9" s="1"/>
  <c r="C65" i="8"/>
  <c r="H64" i="8"/>
  <c r="F64" i="8" s="1"/>
  <c r="C106" i="7"/>
  <c r="E106" i="7" s="1"/>
  <c r="D106" i="7" s="1"/>
  <c r="K103" i="7"/>
  <c r="M103" i="7" s="1"/>
  <c r="I105" i="7"/>
  <c r="H105" i="7"/>
  <c r="C68" i="9" l="1"/>
  <c r="D65" i="8"/>
  <c r="L103" i="7"/>
  <c r="I68" i="9" l="1"/>
  <c r="H68" i="9" s="1"/>
  <c r="F68" i="9" s="1"/>
  <c r="I65" i="8"/>
  <c r="G65" i="8" s="1"/>
  <c r="E65" i="8" s="1"/>
  <c r="K104" i="7"/>
  <c r="M104" i="7" s="1"/>
  <c r="D69" i="9" l="1"/>
  <c r="G68" i="9"/>
  <c r="E68" i="9" s="1"/>
  <c r="C66" i="8"/>
  <c r="H65" i="8"/>
  <c r="F65" i="8" s="1"/>
  <c r="L104" i="7"/>
  <c r="C69" i="9" l="1"/>
  <c r="D66" i="8"/>
  <c r="I66" i="8"/>
  <c r="G66" i="8" s="1"/>
  <c r="E66" i="8" s="1"/>
  <c r="K105" i="7"/>
  <c r="M105" i="7" s="1"/>
  <c r="I69" i="9" l="1"/>
  <c r="H69" i="9" s="1"/>
  <c r="F69" i="9" s="1"/>
  <c r="C67" i="8"/>
  <c r="H66" i="8"/>
  <c r="F66" i="8" s="1"/>
  <c r="D67" i="8"/>
  <c r="L105" i="7"/>
  <c r="G69" i="9" l="1"/>
  <c r="E69" i="9" s="1"/>
  <c r="D70" i="9"/>
  <c r="I67" i="8"/>
  <c r="H67" i="8" s="1"/>
  <c r="F67" i="8" s="1"/>
  <c r="K106" i="7"/>
  <c r="M106" i="7" s="1"/>
  <c r="L106" i="7" s="1"/>
  <c r="G67" i="8" l="1"/>
  <c r="E67" i="8" s="1"/>
  <c r="C68" i="8" s="1"/>
  <c r="C70" i="9"/>
  <c r="D68" i="8"/>
  <c r="I70" i="9" l="1"/>
  <c r="H70" i="9" s="1"/>
  <c r="F70" i="9" s="1"/>
  <c r="I68" i="8"/>
  <c r="G68" i="8" s="1"/>
  <c r="E68" i="8" s="1"/>
  <c r="D71" i="9" l="1"/>
  <c r="G70" i="9"/>
  <c r="E70" i="9" s="1"/>
  <c r="C69" i="8"/>
  <c r="H68" i="8"/>
  <c r="F68" i="8" s="1"/>
  <c r="C71" i="9" l="1"/>
  <c r="D69" i="8"/>
  <c r="I69" i="8"/>
  <c r="G69" i="8" s="1"/>
  <c r="E69" i="8" s="1"/>
  <c r="I71" i="9" l="1"/>
  <c r="H71" i="9" s="1"/>
  <c r="F71" i="9" s="1"/>
  <c r="C70" i="8"/>
  <c r="H69" i="8"/>
  <c r="F69" i="8" s="1"/>
  <c r="D70" i="8" s="1"/>
  <c r="G71" i="9" l="1"/>
  <c r="E71" i="9" s="1"/>
  <c r="D72" i="9"/>
  <c r="I70" i="8"/>
  <c r="H70" i="8" s="1"/>
  <c r="F70" i="8" s="1"/>
  <c r="C72" i="9" l="1"/>
  <c r="D71" i="8"/>
  <c r="G70" i="8"/>
  <c r="E70" i="8" s="1"/>
  <c r="I72" i="9" l="1"/>
  <c r="H72" i="9" s="1"/>
  <c r="F72" i="9" s="1"/>
  <c r="C71" i="8"/>
  <c r="D73" i="9" l="1"/>
  <c r="G72" i="9"/>
  <c r="E72" i="9" s="1"/>
  <c r="I71" i="8"/>
  <c r="H71" i="8" s="1"/>
  <c r="F71" i="8" s="1"/>
  <c r="C73" i="9" l="1"/>
  <c r="D72" i="8"/>
  <c r="G71" i="8"/>
  <c r="E71" i="8" s="1"/>
  <c r="I73" i="9" l="1"/>
  <c r="H73" i="9" s="1"/>
  <c r="F73" i="9" s="1"/>
  <c r="C72" i="8"/>
  <c r="D74" i="9" l="1"/>
  <c r="G73" i="9"/>
  <c r="E73" i="9" s="1"/>
  <c r="I72" i="8"/>
  <c r="H72" i="8" s="1"/>
  <c r="F72" i="8" s="1"/>
  <c r="C74" i="9" l="1"/>
  <c r="G72" i="8"/>
  <c r="E72" i="8" s="1"/>
  <c r="C73" i="8" s="1"/>
  <c r="D73" i="8"/>
  <c r="I74" i="9" l="1"/>
  <c r="H74" i="9" s="1"/>
  <c r="F74" i="9" s="1"/>
  <c r="I73" i="8"/>
  <c r="G73" i="8" s="1"/>
  <c r="E73" i="8" s="1"/>
  <c r="D75" i="9" l="1"/>
  <c r="G74" i="9"/>
  <c r="E74" i="9" s="1"/>
  <c r="C74" i="8"/>
  <c r="H73" i="8"/>
  <c r="F73" i="8" s="1"/>
  <c r="C75" i="9" l="1"/>
  <c r="D74" i="8"/>
  <c r="I74" i="8"/>
  <c r="G74" i="8" s="1"/>
  <c r="E74" i="8" s="1"/>
  <c r="I75" i="9" l="1"/>
  <c r="H75" i="9" s="1"/>
  <c r="F75" i="9" s="1"/>
  <c r="C75" i="8"/>
  <c r="H74" i="8"/>
  <c r="F74" i="8" s="1"/>
  <c r="D76" i="9" l="1"/>
  <c r="G75" i="9"/>
  <c r="E75" i="9" s="1"/>
  <c r="D75" i="8"/>
  <c r="I75" i="8"/>
  <c r="G75" i="8" s="1"/>
  <c r="E75" i="8" s="1"/>
  <c r="C76" i="9" l="1"/>
  <c r="C76" i="8"/>
  <c r="H75" i="8"/>
  <c r="F75" i="8" s="1"/>
  <c r="I76" i="9" l="1"/>
  <c r="H76" i="9" s="1"/>
  <c r="F76" i="9" s="1"/>
  <c r="D76" i="8"/>
  <c r="I76" i="8" s="1"/>
  <c r="G76" i="8" s="1"/>
  <c r="E76" i="8" s="1"/>
  <c r="D77" i="9" l="1"/>
  <c r="G76" i="9"/>
  <c r="E76" i="9" s="1"/>
  <c r="C77" i="8"/>
  <c r="H76" i="8"/>
  <c r="F76" i="8" s="1"/>
  <c r="C77" i="9" l="1"/>
  <c r="D77" i="8"/>
  <c r="I77" i="8"/>
  <c r="G77" i="8" s="1"/>
  <c r="E77" i="8" s="1"/>
  <c r="I77" i="9" l="1"/>
  <c r="H77" i="9" s="1"/>
  <c r="F77" i="9" s="1"/>
  <c r="C78" i="8"/>
  <c r="H77" i="8"/>
  <c r="F77" i="8" s="1"/>
  <c r="D78" i="8" s="1"/>
  <c r="D78" i="9" l="1"/>
  <c r="G77" i="9"/>
  <c r="E77" i="9" s="1"/>
  <c r="I78" i="8"/>
  <c r="H78" i="8" s="1"/>
  <c r="F78" i="8" s="1"/>
  <c r="C78" i="9" l="1"/>
  <c r="G78" i="8"/>
  <c r="E78" i="8" s="1"/>
  <c r="D79" i="8"/>
  <c r="C79" i="8"/>
  <c r="I78" i="9" l="1"/>
  <c r="H78" i="9" s="1"/>
  <c r="F78" i="9" s="1"/>
  <c r="G78" i="9"/>
  <c r="E78" i="9" s="1"/>
  <c r="C79" i="9" s="1"/>
  <c r="I79" i="8"/>
  <c r="G79" i="8" s="1"/>
  <c r="E79" i="8" s="1"/>
  <c r="H79" i="8" l="1"/>
  <c r="F79" i="8" s="1"/>
  <c r="D79" i="9"/>
  <c r="C80" i="8"/>
  <c r="D80" i="8"/>
  <c r="I79" i="9" l="1"/>
  <c r="G79" i="9" s="1"/>
  <c r="E79" i="9" s="1"/>
  <c r="I80" i="8"/>
  <c r="G80" i="8" s="1"/>
  <c r="E80" i="8" s="1"/>
  <c r="H80" i="8"/>
  <c r="F80" i="8" s="1"/>
  <c r="C80" i="9" l="1"/>
  <c r="H79" i="9"/>
  <c r="F79" i="9" s="1"/>
  <c r="C81" i="8"/>
  <c r="D81" i="8"/>
  <c r="D80" i="9" l="1"/>
  <c r="I81" i="8"/>
  <c r="H81" i="8" s="1"/>
  <c r="F81" i="8" s="1"/>
  <c r="I80" i="9" l="1"/>
  <c r="G80" i="9" s="1"/>
  <c r="E80" i="9" s="1"/>
  <c r="D82" i="8"/>
  <c r="G81" i="8"/>
  <c r="E81" i="8" s="1"/>
  <c r="C81" i="9" l="1"/>
  <c r="H80" i="9"/>
  <c r="F80" i="9" s="1"/>
  <c r="C82" i="8"/>
  <c r="D81" i="9" l="1"/>
  <c r="I81" i="9"/>
  <c r="G81" i="9" s="1"/>
  <c r="E81" i="9" s="1"/>
  <c r="I82" i="8"/>
  <c r="H82" i="8" s="1"/>
  <c r="F82" i="8" s="1"/>
  <c r="C82" i="9" l="1"/>
  <c r="H81" i="9"/>
  <c r="F81" i="9" s="1"/>
  <c r="D82" i="9" s="1"/>
  <c r="D83" i="8"/>
  <c r="G82" i="8"/>
  <c r="E82" i="8" s="1"/>
  <c r="I82" i="9" l="1"/>
  <c r="H82" i="9" s="1"/>
  <c r="F82" i="9" s="1"/>
  <c r="C83" i="8"/>
  <c r="D83" i="9" l="1"/>
  <c r="G82" i="9"/>
  <c r="E82" i="9" s="1"/>
  <c r="I83" i="8"/>
  <c r="H83" i="8" s="1"/>
  <c r="F83" i="8" s="1"/>
  <c r="C83" i="9" l="1"/>
  <c r="D84" i="8"/>
  <c r="G83" i="8"/>
  <c r="E83" i="8" s="1"/>
  <c r="I83" i="9" l="1"/>
  <c r="H83" i="9" s="1"/>
  <c r="F83" i="9" s="1"/>
  <c r="C84" i="8"/>
  <c r="D84" i="9" l="1"/>
  <c r="G83" i="9"/>
  <c r="E83" i="9" s="1"/>
  <c r="I84" i="8"/>
  <c r="H84" i="8" s="1"/>
  <c r="F84" i="8" s="1"/>
  <c r="C84" i="9" l="1"/>
  <c r="D85" i="8"/>
  <c r="G84" i="8"/>
  <c r="E84" i="8" s="1"/>
  <c r="I84" i="9" l="1"/>
  <c r="H84" i="9" s="1"/>
  <c r="F84" i="9" s="1"/>
  <c r="C85" i="8"/>
  <c r="D85" i="9" l="1"/>
  <c r="G84" i="9"/>
  <c r="E84" i="9" s="1"/>
  <c r="I85" i="8"/>
  <c r="H85" i="8" s="1"/>
  <c r="F85" i="8" s="1"/>
  <c r="C85" i="9" l="1"/>
  <c r="G85" i="8"/>
  <c r="E85" i="8" s="1"/>
  <c r="C86" i="8" s="1"/>
  <c r="D86" i="8"/>
  <c r="I85" i="9" l="1"/>
  <c r="H85" i="9" s="1"/>
  <c r="F85" i="9" s="1"/>
  <c r="G85" i="9"/>
  <c r="E85" i="9" s="1"/>
  <c r="C86" i="9" s="1"/>
  <c r="I86" i="8"/>
  <c r="G86" i="8" s="1"/>
  <c r="E86" i="8" s="1"/>
  <c r="D86" i="9" l="1"/>
  <c r="I86" i="9" s="1"/>
  <c r="G86" i="9" s="1"/>
  <c r="E86" i="9" s="1"/>
  <c r="C87" i="8"/>
  <c r="H86" i="8"/>
  <c r="F86" i="8" s="1"/>
  <c r="C87" i="9" l="1"/>
  <c r="H86" i="9"/>
  <c r="F86" i="9" s="1"/>
  <c r="D87" i="9" s="1"/>
  <c r="D87" i="8"/>
  <c r="I87" i="9" l="1"/>
  <c r="H87" i="9" s="1"/>
  <c r="F87" i="9" s="1"/>
  <c r="I87" i="8"/>
  <c r="G87" i="8" s="1"/>
  <c r="E87" i="8" s="1"/>
  <c r="D88" i="9" l="1"/>
  <c r="G87" i="9"/>
  <c r="E87" i="9" s="1"/>
  <c r="C88" i="8"/>
  <c r="H87" i="8"/>
  <c r="F87" i="8" s="1"/>
  <c r="C88" i="9" l="1"/>
  <c r="D88" i="8"/>
  <c r="I88" i="9" l="1"/>
  <c r="H88" i="9" s="1"/>
  <c r="F88" i="9" s="1"/>
  <c r="I88" i="8"/>
  <c r="G88" i="8" s="1"/>
  <c r="E88" i="8" s="1"/>
  <c r="D89" i="9" l="1"/>
  <c r="G88" i="9"/>
  <c r="E88" i="9" s="1"/>
  <c r="C89" i="8"/>
  <c r="H88" i="8"/>
  <c r="F88" i="8" s="1"/>
  <c r="C89" i="9" l="1"/>
  <c r="D89" i="8"/>
  <c r="I89" i="9" l="1"/>
  <c r="H89" i="9" s="1"/>
  <c r="F89" i="9" s="1"/>
  <c r="I89" i="8"/>
  <c r="G89" i="8" s="1"/>
  <c r="E89" i="8" s="1"/>
  <c r="D90" i="9" l="1"/>
  <c r="G89" i="9"/>
  <c r="E89" i="9" s="1"/>
  <c r="C90" i="8"/>
  <c r="H89" i="8"/>
  <c r="F89" i="8" s="1"/>
  <c r="C90" i="9" l="1"/>
  <c r="D90" i="8"/>
  <c r="I90" i="9" l="1"/>
  <c r="H90" i="9" s="1"/>
  <c r="F90" i="9" s="1"/>
  <c r="I90" i="8"/>
  <c r="G90" i="8" s="1"/>
  <c r="E90" i="8" s="1"/>
  <c r="D91" i="9" l="1"/>
  <c r="G90" i="9"/>
  <c r="E90" i="9" s="1"/>
  <c r="C91" i="8"/>
  <c r="H90" i="8"/>
  <c r="F90" i="8" s="1"/>
  <c r="C91" i="9" l="1"/>
  <c r="D91" i="8"/>
  <c r="I91" i="9" l="1"/>
  <c r="H91" i="9" s="1"/>
  <c r="F91" i="9" s="1"/>
  <c r="I91" i="8"/>
  <c r="G91" i="8" s="1"/>
  <c r="E91" i="8" s="1"/>
  <c r="D92" i="9" l="1"/>
  <c r="G91" i="9"/>
  <c r="E91" i="9" s="1"/>
  <c r="C92" i="8"/>
  <c r="H91" i="8"/>
  <c r="F91" i="8" s="1"/>
  <c r="C92" i="9" l="1"/>
  <c r="D92" i="8"/>
  <c r="I92" i="8" s="1"/>
  <c r="G92" i="8" s="1"/>
  <c r="E92" i="8" s="1"/>
  <c r="I92" i="9" l="1"/>
  <c r="H92" i="9" s="1"/>
  <c r="F92" i="9" s="1"/>
  <c r="C93" i="8"/>
  <c r="H92" i="8"/>
  <c r="F92" i="8" s="1"/>
  <c r="D93" i="9" l="1"/>
  <c r="G92" i="9"/>
  <c r="E92" i="9" s="1"/>
  <c r="D93" i="8"/>
  <c r="I93" i="8" s="1"/>
  <c r="G93" i="8" s="1"/>
  <c r="E93" i="8" s="1"/>
  <c r="C93" i="9" l="1"/>
  <c r="C94" i="8"/>
  <c r="H93" i="8"/>
  <c r="F93" i="8" s="1"/>
  <c r="I93" i="9" l="1"/>
  <c r="H93" i="9" s="1"/>
  <c r="F93" i="9" s="1"/>
  <c r="D94" i="8"/>
  <c r="I94" i="8" s="1"/>
  <c r="G94" i="8" s="1"/>
  <c r="E94" i="8" s="1"/>
  <c r="D94" i="9" l="1"/>
  <c r="G93" i="9"/>
  <c r="E93" i="9" s="1"/>
  <c r="C95" i="8"/>
  <c r="H94" i="8"/>
  <c r="F94" i="8" s="1"/>
  <c r="D95" i="8" s="1"/>
  <c r="C94" i="9" l="1"/>
  <c r="I95" i="8"/>
  <c r="H95" i="8" s="1"/>
  <c r="F95" i="8" s="1"/>
  <c r="I94" i="9" l="1"/>
  <c r="H94" i="9" s="1"/>
  <c r="F94" i="9" s="1"/>
  <c r="G94" i="9"/>
  <c r="E94" i="9" s="1"/>
  <c r="C95" i="9" s="1"/>
  <c r="D96" i="8"/>
  <c r="G95" i="8"/>
  <c r="E95" i="8" s="1"/>
  <c r="D95" i="9" l="1"/>
  <c r="C96" i="8"/>
  <c r="I95" i="9" l="1"/>
  <c r="G95" i="9" s="1"/>
  <c r="E95" i="9" s="1"/>
  <c r="I96" i="8"/>
  <c r="H96" i="8" s="1"/>
  <c r="F96" i="8" s="1"/>
  <c r="C96" i="9" l="1"/>
  <c r="H95" i="9"/>
  <c r="F95" i="9" s="1"/>
  <c r="D97" i="8"/>
  <c r="G96" i="8"/>
  <c r="E96" i="8" s="1"/>
  <c r="D96" i="9" l="1"/>
  <c r="C97" i="8"/>
  <c r="I96" i="9" l="1"/>
  <c r="G96" i="9" s="1"/>
  <c r="E96" i="9" s="1"/>
  <c r="I97" i="8"/>
  <c r="H97" i="8" s="1"/>
  <c r="F97" i="8" s="1"/>
  <c r="C97" i="9" l="1"/>
  <c r="H96" i="9"/>
  <c r="F96" i="9" s="1"/>
  <c r="D98" i="8"/>
  <c r="G97" i="8"/>
  <c r="E97" i="8" s="1"/>
  <c r="D97" i="9" l="1"/>
  <c r="I97" i="9"/>
  <c r="G97" i="9" s="1"/>
  <c r="E97" i="9" s="1"/>
  <c r="C98" i="8"/>
  <c r="C98" i="9" l="1"/>
  <c r="H97" i="9"/>
  <c r="F97" i="9" s="1"/>
  <c r="I98" i="8"/>
  <c r="H98" i="8" s="1"/>
  <c r="F98" i="8" s="1"/>
  <c r="D98" i="9" l="1"/>
  <c r="I98" i="9"/>
  <c r="G98" i="9" s="1"/>
  <c r="E98" i="9" s="1"/>
  <c r="D99" i="8"/>
  <c r="G98" i="8"/>
  <c r="E98" i="8" s="1"/>
  <c r="C99" i="9" l="1"/>
  <c r="H98" i="9"/>
  <c r="F98" i="9" s="1"/>
  <c r="D99" i="9" s="1"/>
  <c r="C99" i="8"/>
  <c r="I99" i="9" l="1"/>
  <c r="H99" i="9" s="1"/>
  <c r="F99" i="9" s="1"/>
  <c r="I99" i="8"/>
  <c r="H99" i="8" s="1"/>
  <c r="F99" i="8" s="1"/>
  <c r="D100" i="9" l="1"/>
  <c r="G99" i="9"/>
  <c r="E99" i="9" s="1"/>
  <c r="D100" i="8"/>
  <c r="G99" i="8"/>
  <c r="E99" i="8" s="1"/>
  <c r="C100" i="9" l="1"/>
  <c r="C100" i="8"/>
  <c r="I100" i="9" l="1"/>
  <c r="H100" i="9" s="1"/>
  <c r="F100" i="9" s="1"/>
  <c r="I100" i="8"/>
  <c r="H100" i="8" s="1"/>
  <c r="F100" i="8" s="1"/>
  <c r="D101" i="9" l="1"/>
  <c r="G100" i="9"/>
  <c r="E100" i="9" s="1"/>
  <c r="D101" i="8"/>
  <c r="G100" i="8"/>
  <c r="E100" i="8" s="1"/>
  <c r="C101" i="9" l="1"/>
  <c r="C101" i="8"/>
  <c r="I101" i="9" l="1"/>
  <c r="H101" i="9" s="1"/>
  <c r="F101" i="9" s="1"/>
  <c r="G101" i="9"/>
  <c r="E101" i="9" s="1"/>
  <c r="C102" i="9" s="1"/>
  <c r="I101" i="8"/>
  <c r="H101" i="8" s="1"/>
  <c r="F101" i="8" s="1"/>
  <c r="G101" i="8" l="1"/>
  <c r="E101" i="8" s="1"/>
  <c r="C102" i="8" s="1"/>
  <c r="D102" i="9"/>
  <c r="D102" i="8"/>
  <c r="I102" i="9" l="1"/>
  <c r="G102" i="9" s="1"/>
  <c r="E102" i="9" s="1"/>
  <c r="I102" i="8"/>
  <c r="G102" i="8" s="1"/>
  <c r="E102" i="8" s="1"/>
  <c r="C103" i="9" l="1"/>
  <c r="H102" i="9"/>
  <c r="F102" i="9" s="1"/>
  <c r="C103" i="8"/>
  <c r="H102" i="8"/>
  <c r="F102" i="8" s="1"/>
  <c r="D103" i="9" l="1"/>
  <c r="I103" i="9"/>
  <c r="G103" i="9" s="1"/>
  <c r="E103" i="9" s="1"/>
  <c r="D103" i="8"/>
  <c r="C104" i="9" l="1"/>
  <c r="H103" i="9"/>
  <c r="F103" i="9" s="1"/>
  <c r="D104" i="9" s="1"/>
  <c r="I103" i="8"/>
  <c r="G103" i="8" s="1"/>
  <c r="E103" i="8" s="1"/>
  <c r="I104" i="9" l="1"/>
  <c r="H104" i="9" s="1"/>
  <c r="F104" i="9" s="1"/>
  <c r="C104" i="8"/>
  <c r="H103" i="8"/>
  <c r="F103" i="8" s="1"/>
  <c r="D105" i="9" l="1"/>
  <c r="G104" i="9"/>
  <c r="E104" i="9" s="1"/>
  <c r="D104" i="8"/>
  <c r="I104" i="8"/>
  <c r="G104" i="8" s="1"/>
  <c r="E104" i="8" s="1"/>
  <c r="C105" i="9" l="1"/>
  <c r="C105" i="8"/>
  <c r="H104" i="8"/>
  <c r="F104" i="8" s="1"/>
  <c r="I105" i="9" l="1"/>
  <c r="H105" i="9" s="1"/>
  <c r="F105" i="9" s="1"/>
  <c r="D105" i="8"/>
  <c r="I105" i="8"/>
  <c r="G105" i="8" s="1"/>
  <c r="E105" i="8" s="1"/>
  <c r="D106" i="9" l="1"/>
  <c r="G105" i="9"/>
  <c r="E105" i="9" s="1"/>
  <c r="C106" i="8"/>
  <c r="H105" i="8"/>
  <c r="F105" i="8" s="1"/>
  <c r="C106" i="9" l="1"/>
  <c r="D106" i="8"/>
  <c r="I106" i="8"/>
  <c r="G106" i="8" s="1"/>
  <c r="E106" i="8" s="1"/>
  <c r="I106" i="9" l="1"/>
  <c r="H106" i="9" s="1"/>
  <c r="F106" i="9" s="1"/>
  <c r="H106" i="8"/>
  <c r="F106" i="8" s="1"/>
  <c r="G106" i="9" l="1"/>
  <c r="E106" i="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ayoun</author>
  </authors>
  <commentList>
    <comment ref="G6" authorId="0" shapeId="0" xr:uid="{0894E8D4-20B8-4C22-8868-01D7BB6DA1EB}">
      <text>
        <r>
          <rPr>
            <b/>
            <sz val="9"/>
            <color indexed="81"/>
            <rFont val="Tahoma"/>
            <family val="2"/>
          </rPr>
          <t>ayoun:</t>
        </r>
        <r>
          <rPr>
            <sz val="9"/>
            <color indexed="81"/>
            <rFont val="Tahoma"/>
            <family val="2"/>
          </rPr>
          <t xml:space="preserve">
The actual error of this method.</t>
        </r>
      </text>
    </comment>
    <comment ref="H6" authorId="0" shapeId="0" xr:uid="{4F371282-5126-49D8-909A-38AEA1C54618}">
      <text>
        <r>
          <rPr>
            <b/>
            <sz val="9"/>
            <color indexed="81"/>
            <rFont val="Tahoma"/>
            <family val="2"/>
          </rPr>
          <t>ayoun:</t>
        </r>
        <r>
          <rPr>
            <sz val="9"/>
            <color indexed="81"/>
            <rFont val="Tahoma"/>
            <family val="2"/>
          </rPr>
          <t xml:space="preserve">
This will be a simulation of how error grows at each step, based on the previous error. See the pdf of this assignment for a better description.</t>
        </r>
      </text>
    </comment>
    <comment ref="I6" authorId="0" shapeId="0" xr:uid="{7AD8AD99-DA17-4EFA-BCF5-A155905136E1}">
      <text>
        <r>
          <rPr>
            <b/>
            <sz val="9"/>
            <color indexed="81"/>
            <rFont val="Tahoma"/>
            <family val="2"/>
          </rPr>
          <t>ayoun:</t>
        </r>
        <r>
          <rPr>
            <sz val="9"/>
            <color indexed="81"/>
            <rFont val="Tahoma"/>
            <family val="2"/>
          </rPr>
          <t xml:space="preserve">
This will be a bound for the error using a relatively simple formula.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<sst xmlns="http://schemas.openxmlformats.org/spreadsheetml/2006/main" count="126" uniqueCount="64">
  <si>
    <t>Romberg integration</t>
  </si>
  <si>
    <t>h</t>
  </si>
  <si>
    <t>R(h,0)</t>
  </si>
  <si>
    <t>2h</t>
  </si>
  <si>
    <t>R(2h,0)</t>
  </si>
  <si>
    <t>4h</t>
  </si>
  <si>
    <t>R(4h,0)</t>
  </si>
  <si>
    <t>8h</t>
  </si>
  <si>
    <t>R(8h,0)</t>
  </si>
  <si>
    <t>x</t>
  </si>
  <si>
    <t>f(x)</t>
  </si>
  <si>
    <t>Actual Integral</t>
  </si>
  <si>
    <t>Error</t>
  </si>
  <si>
    <t>Euler Method</t>
  </si>
  <si>
    <t>f(t, y) = ty/(1+t) + t – 1</t>
  </si>
  <si>
    <t>t</t>
  </si>
  <si>
    <t>z</t>
  </si>
  <si>
    <t>f(t, z)</t>
  </si>
  <si>
    <t>y</t>
  </si>
  <si>
    <t>error</t>
  </si>
  <si>
    <t>Euler Method (2nd order)</t>
  </si>
  <si>
    <t>Midpoint method</t>
  </si>
  <si>
    <t>k₁</t>
  </si>
  <si>
    <t>k₂</t>
  </si>
  <si>
    <t>RK4</t>
  </si>
  <si>
    <t>k₃</t>
  </si>
  <si>
    <t>k₄</t>
  </si>
  <si>
    <t>Error Bounds</t>
  </si>
  <si>
    <t>f(t, y) = 2(y – t + 1)/(t + 1)</t>
  </si>
  <si>
    <t>bound</t>
  </si>
  <si>
    <t>Pendulum</t>
  </si>
  <si>
    <t>θ</t>
  </si>
  <si>
    <t>θ'</t>
  </si>
  <si>
    <t>θ''</t>
  </si>
  <si>
    <t>Two-Body Problem</t>
  </si>
  <si>
    <t>x'</t>
  </si>
  <si>
    <t>y'</t>
  </si>
  <si>
    <t>x''</t>
  </si>
  <si>
    <t>y''</t>
  </si>
  <si>
    <r>
      <t>f(x) = exp(-x</t>
    </r>
    <r>
      <rPr>
        <b/>
        <vertAlign val="superscript"/>
        <sz val="13"/>
        <color theme="3"/>
        <rFont val="Calibri"/>
        <family val="2"/>
        <scheme val="minor"/>
      </rPr>
      <t>2</t>
    </r>
    <r>
      <rPr>
        <b/>
        <sz val="13"/>
        <color theme="3"/>
        <rFont val="Calibri"/>
        <scheme val="minor"/>
      </rPr>
      <t>/2)</t>
    </r>
  </si>
  <si>
    <r>
      <t>f</t>
    </r>
    <r>
      <rPr>
        <b/>
        <vertAlign val="subscript"/>
        <sz val="11"/>
        <color theme="3"/>
        <rFont val="Calibri"/>
        <family val="2"/>
        <scheme val="minor"/>
      </rPr>
      <t>t</t>
    </r>
    <r>
      <rPr>
        <b/>
        <sz val="11"/>
        <color theme="3"/>
        <rFont val="Calibri"/>
        <scheme val="minor"/>
      </rPr>
      <t>(t, z)</t>
    </r>
  </si>
  <si>
    <r>
      <t>f</t>
    </r>
    <r>
      <rPr>
        <b/>
        <vertAlign val="subscript"/>
        <sz val="11"/>
        <color theme="3"/>
        <rFont val="Calibri"/>
        <family val="2"/>
        <scheme val="minor"/>
      </rPr>
      <t>z</t>
    </r>
    <r>
      <rPr>
        <b/>
        <sz val="11"/>
        <color theme="3"/>
        <rFont val="Calibri"/>
        <scheme val="minor"/>
      </rPr>
      <t>(t, z)</t>
    </r>
  </si>
  <si>
    <t>R(-,0)</t>
  </si>
  <si>
    <t>R(-,1)</t>
  </si>
  <si>
    <t>R(-,2)</t>
  </si>
  <si>
    <t>R(-,3)</t>
  </si>
  <si>
    <r>
      <t>z</t>
    </r>
    <r>
      <rPr>
        <b/>
        <vertAlign val="subscript"/>
        <sz val="11"/>
        <color theme="3"/>
        <rFont val="Calibri"/>
        <family val="2"/>
        <scheme val="minor"/>
      </rPr>
      <t>i</t>
    </r>
  </si>
  <si>
    <r>
      <t>f</t>
    </r>
    <r>
      <rPr>
        <b/>
        <vertAlign val="subscript"/>
        <sz val="11"/>
        <color theme="3"/>
        <rFont val="Calibri"/>
        <family val="2"/>
        <scheme val="minor"/>
      </rPr>
      <t>y</t>
    </r>
    <r>
      <rPr>
        <b/>
        <sz val="11"/>
        <color theme="3"/>
        <rFont val="Calibri"/>
        <family val="2"/>
        <scheme val="minor"/>
      </rPr>
      <t>(t</t>
    </r>
    <r>
      <rPr>
        <b/>
        <vertAlign val="subscript"/>
        <sz val="11"/>
        <color theme="3"/>
        <rFont val="Calibri"/>
        <family val="2"/>
        <scheme val="minor"/>
      </rPr>
      <t>i</t>
    </r>
    <r>
      <rPr>
        <b/>
        <sz val="11"/>
        <color theme="3"/>
        <rFont val="Calibri"/>
        <family val="2"/>
        <scheme val="minor"/>
      </rPr>
      <t>,z</t>
    </r>
    <r>
      <rPr>
        <b/>
        <vertAlign val="subscript"/>
        <sz val="11"/>
        <color theme="3"/>
        <rFont val="Calibri"/>
        <family val="2"/>
        <scheme val="minor"/>
      </rPr>
      <t>i</t>
    </r>
    <r>
      <rPr>
        <b/>
        <sz val="11"/>
        <color theme="3"/>
        <rFont val="Calibri"/>
        <family val="2"/>
        <scheme val="minor"/>
      </rPr>
      <t>)</t>
    </r>
  </si>
  <si>
    <r>
      <t>ε</t>
    </r>
    <r>
      <rPr>
        <b/>
        <vertAlign val="subscript"/>
        <sz val="11"/>
        <color theme="3"/>
        <rFont val="Calibri"/>
        <family val="2"/>
        <scheme val="minor"/>
      </rPr>
      <t>i</t>
    </r>
  </si>
  <si>
    <r>
      <t>ε</t>
    </r>
    <r>
      <rPr>
        <b/>
        <vertAlign val="subscript"/>
        <sz val="11"/>
        <color theme="3"/>
        <rFont val="Calibri"/>
        <family val="2"/>
        <scheme val="minor"/>
      </rPr>
      <t>i</t>
    </r>
    <r>
      <rPr>
        <b/>
        <sz val="11"/>
        <color theme="3"/>
        <rFont val="Calibri"/>
        <family val="2"/>
        <scheme val="minor"/>
      </rPr>
      <t>*</t>
    </r>
  </si>
  <si>
    <r>
      <t>ε</t>
    </r>
    <r>
      <rPr>
        <b/>
        <vertAlign val="subscript"/>
        <sz val="11"/>
        <color theme="3"/>
        <rFont val="Calibri"/>
        <family val="2"/>
        <scheme val="minor"/>
      </rPr>
      <t>i</t>
    </r>
    <r>
      <rPr>
        <b/>
        <sz val="11"/>
        <color theme="3"/>
        <rFont val="Calibri"/>
        <family val="2"/>
        <scheme val="minor"/>
      </rPr>
      <t xml:space="preserve"> ≤ bound?</t>
    </r>
  </si>
  <si>
    <r>
      <t>max (f</t>
    </r>
    <r>
      <rPr>
        <b/>
        <vertAlign val="subscript"/>
        <sz val="11"/>
        <color theme="3"/>
        <rFont val="Calibri"/>
        <family val="2"/>
        <scheme val="minor"/>
      </rPr>
      <t>y</t>
    </r>
    <r>
      <rPr>
        <b/>
        <sz val="11"/>
        <color theme="3"/>
        <rFont val="Calibri"/>
        <family val="2"/>
        <scheme val="minor"/>
      </rPr>
      <t>)</t>
    </r>
  </si>
  <si>
    <t>L =</t>
  </si>
  <si>
    <r>
      <t>t</t>
    </r>
    <r>
      <rPr>
        <b/>
        <vertAlign val="subscript"/>
        <sz val="11"/>
        <color theme="3"/>
        <rFont val="Calibri"/>
        <family val="2"/>
        <scheme val="minor"/>
      </rPr>
      <t>i</t>
    </r>
  </si>
  <si>
    <r>
      <t>y</t>
    </r>
    <r>
      <rPr>
        <b/>
        <vertAlign val="subscript"/>
        <sz val="11"/>
        <color theme="3"/>
        <rFont val="Calibri"/>
        <family val="2"/>
        <scheme val="minor"/>
      </rPr>
      <t>i</t>
    </r>
  </si>
  <si>
    <r>
      <t>f</t>
    </r>
    <r>
      <rPr>
        <b/>
        <vertAlign val="subscript"/>
        <sz val="11"/>
        <color theme="3"/>
        <rFont val="Calibri"/>
        <family val="2"/>
        <scheme val="minor"/>
      </rPr>
      <t>y</t>
    </r>
    <r>
      <rPr>
        <b/>
        <sz val="11"/>
        <color theme="3"/>
        <rFont val="Calibri"/>
        <family val="2"/>
        <scheme val="minor"/>
      </rPr>
      <t>(t</t>
    </r>
    <r>
      <rPr>
        <b/>
        <vertAlign val="subscript"/>
        <sz val="11"/>
        <color theme="3"/>
        <rFont val="Calibri"/>
        <family val="2"/>
        <scheme val="minor"/>
      </rPr>
      <t>i</t>
    </r>
    <r>
      <rPr>
        <b/>
        <sz val="11"/>
        <color theme="3"/>
        <rFont val="Calibri"/>
        <family val="2"/>
        <scheme val="minor"/>
      </rPr>
      <t>,y</t>
    </r>
    <r>
      <rPr>
        <b/>
        <vertAlign val="subscript"/>
        <sz val="11"/>
        <color theme="3"/>
        <rFont val="Calibri"/>
        <family val="2"/>
        <scheme val="minor"/>
      </rPr>
      <t>i</t>
    </r>
    <r>
      <rPr>
        <b/>
        <sz val="11"/>
        <color theme="3"/>
        <rFont val="Calibri"/>
        <family val="2"/>
        <scheme val="minor"/>
      </rPr>
      <t>)</t>
    </r>
  </si>
  <si>
    <t>max |y"|</t>
  </si>
  <si>
    <t>pi/12</t>
  </si>
  <si>
    <t>pi/4</t>
  </si>
  <si>
    <t>pi/2</t>
  </si>
  <si>
    <t>pi</t>
  </si>
  <si>
    <t xml:space="preserve">As the initial angle increases (orange π/12, yellow π/4, green π/2), </t>
  </si>
  <si>
    <t>the period deviates more from the ideal (brown π), showing that a greater angle leads to a greater deviation.</t>
  </si>
  <si>
    <t>||r||^3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</si>
</sst>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5"/>
      <color theme="3"/>
      <name val="Calibri"/>
      <scheme val="minor"/>
    </font>
    <font>
      <b/>
      <sz val="13"/>
      <color theme="3"/>
      <name val="Calibri"/>
      <scheme val="minor"/>
    </font>
    <font>
      <b/>
      <sz val="11"/>
      <color theme="3"/>
      <name val="Calibri"/>
      <scheme val="minor"/>
    </font>
    <font>
      <sz val="11"/>
      <color rgb="FF9C0006"/>
      <name val="Calibri"/>
      <scheme val="minor"/>
    </font>
    <font>
      <sz val="10"/>
      <color rgb="FF000000"/>
      <name val="Calibri"/>
      <charset val="1"/>
    </font>
    <font>
      <sz val="10"/>
      <color theme="1"/>
      <name val="Calibri"/>
      <charset val="1"/>
    </font>
    <font>
      <b/>
      <vertAlign val="superscript"/>
      <sz val="13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vertAlign val="subscript"/>
      <sz val="11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2CC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  <xf numFmtId="0" fontId="3" fillId="0" borderId="0" applyNumberFormat="0" applyFill="0" applyBorder="0" applyAlignment="0" applyProtection="0"/>
    <xf numFmtId="0" fontId="4" fillId="2" borderId="0" applyNumberFormat="0" applyBorder="0" applyAlignment="0" applyProtection="0"/>
  </cellStyleXfs>
  <cellXfs count="28"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0" fontId="5" fillId="3" borderId="0" xfId="0" applyFont="1" applyFill="1"/>
    <xf numFmtId="11" fontId="4" fillId="2" borderId="0" xfId="5" applyNumberFormat="1"/>
    <xf numFmtId="0" fontId="5" fillId="4" borderId="0" xfId="0" applyFont="1" applyFill="1"/>
    <xf numFmtId="0" fontId="3" fillId="0" borderId="5" xfId="4" applyBorder="1"/>
    <xf numFmtId="0" fontId="3" fillId="0" borderId="3" xfId="3" applyFill="1" applyAlignment="1">
      <alignment horizontal="center"/>
    </xf>
    <xf numFmtId="0" fontId="3" fillId="0" borderId="4" xfId="4" applyBorder="1" applyAlignment="1">
      <alignment horizontal="center"/>
    </xf>
    <xf numFmtId="0" fontId="3" fillId="0" borderId="3" xfId="3" applyFill="1"/>
    <xf numFmtId="0" fontId="6" fillId="4" borderId="0" xfId="0" applyFont="1" applyFill="1"/>
    <xf numFmtId="0" fontId="0" fillId="4" borderId="0" xfId="0" applyFill="1"/>
    <xf numFmtId="0" fontId="4" fillId="2" borderId="0" xfId="5"/>
    <xf numFmtId="0" fontId="10" fillId="0" borderId="3" xfId="3" applyFont="1" applyFill="1" applyAlignment="1">
      <alignment horizontal="center"/>
    </xf>
    <xf numFmtId="0" fontId="13" fillId="0" borderId="0" xfId="0" applyFont="1"/>
    <xf numFmtId="0" fontId="13" fillId="0" borderId="0" xfId="0" applyFont="1" applyAlignment="1">
      <alignment horizontal="right"/>
    </xf>
    <xf numFmtId="0" fontId="14" fillId="4" borderId="0" xfId="0" applyFont="1" applyFill="1"/>
    <xf numFmtId="0" fontId="14" fillId="3" borderId="0" xfId="0" applyFont="1" applyFill="1"/>
    <xf numFmtId="0" fontId="6" fillId="5" borderId="0" xfId="0" applyFont="1" applyFill="1"/>
    <xf numFmtId="0" fontId="6" fillId="6" borderId="0" xfId="0" applyFont="1" applyFill="1"/>
    <xf numFmtId="0" fontId="6" fillId="7" borderId="0" xfId="0" applyFont="1" applyFill="1"/>
    <xf numFmtId="0" fontId="15" fillId="0" borderId="0" xfId="0" applyFont="1"/>
    <xf numFmtId="0" fontId="16" fillId="0" borderId="0" xfId="0" applyFont="1"/>
    <xf numFmtId="0" fontId="3" fillId="0" borderId="0" xfId="3" applyFill="1" applyBorder="1" applyAlignment="1">
      <alignment horizontal="center"/>
    </xf>
    <xf numFmtId="0" fontId="1" fillId="0" borderId="1" xfId="1" applyFill="1" applyAlignment="1">
      <alignment horizontal="center"/>
    </xf>
    <xf numFmtId="0" fontId="8" fillId="0" borderId="2" xfId="2" applyFont="1" applyFill="1" applyAlignment="1">
      <alignment horizontal="center"/>
    </xf>
    <xf numFmtId="0" fontId="2" fillId="0" borderId="2" xfId="2" applyFill="1" applyAlignment="1">
      <alignment horizontal="center"/>
    </xf>
  </cellXfs>
  <cellStyles count="6">
    <cellStyle name="Bad" xfId="5" builtinId="27"/>
    <cellStyle name="Heading 1" xfId="1" builtinId="16"/>
    <cellStyle name="Heading 2" xfId="2" builtinId="17"/>
    <cellStyle name="Heading 3" xfId="3" builtinId="18"/>
    <cellStyle name="Heading 4" xfId="4" builtinId="19"/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error/time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'Problem 2a'!$A$7:$A$27</c:f>
              <c:numCache>
                <c:formatCode>General</c:formatCode>
                <c:ptCount val="2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</c:numCache>
            </c:numRef>
          </c:xVal>
          <c:yVal>
            <c:numRef>
              <c:f>'Problem 2a'!$G$7:$G$27</c:f>
              <c:numCache>
                <c:formatCode>General</c:formatCode>
                <c:ptCount val="21"/>
                <c:pt idx="0">
                  <c:v>0</c:v>
                </c:pt>
                <c:pt idx="1">
                  <c:v>-4.70083461422513E-3</c:v>
                </c:pt>
                <c:pt idx="2">
                  <c:v>-8.7447227092325441E-3</c:v>
                </c:pt>
                <c:pt idx="3">
                  <c:v>-1.2443837995526896E-2</c:v>
                </c:pt>
                <c:pt idx="4">
                  <c:v>-1.600515365984867E-2</c:v>
                </c:pt>
                <c:pt idx="5">
                  <c:v>-1.9575485828057515E-2</c:v>
                </c:pt>
                <c:pt idx="6">
                  <c:v>-2.326648800630593E-2</c:v>
                </c:pt>
                <c:pt idx="7">
                  <c:v>-2.7169237837425197E-2</c:v>
                </c:pt>
                <c:pt idx="8">
                  <c:v>-3.1363164805335964E-2</c:v>
                </c:pt>
                <c:pt idx="9">
                  <c:v>-3.5921781677357489E-2</c:v>
                </c:pt>
                <c:pt idx="10">
                  <c:v>-4.0916555592336312E-2</c:v>
                </c:pt>
                <c:pt idx="11">
                  <c:v>-4.6419672929255973E-2</c:v>
                </c:pt>
                <c:pt idx="12">
                  <c:v>-5.2506139495248849E-2</c:v>
                </c:pt>
                <c:pt idx="13">
                  <c:v>-5.9255483679262921E-2</c:v>
                </c:pt>
                <c:pt idx="14">
                  <c:v>-6.6753230539780217E-2</c:v>
                </c:pt>
                <c:pt idx="15">
                  <c:v>-7.5092256188182049E-2</c:v>
                </c:pt>
                <c:pt idx="16">
                  <c:v>-8.4374096657331421E-2</c:v>
                </c:pt>
                <c:pt idx="17">
                  <c:v>-9.4710264027975333E-2</c:v>
                </c:pt>
                <c:pt idx="18">
                  <c:v>-0.10622360946102283</c:v>
                </c:pt>
                <c:pt idx="19">
                  <c:v>-0.11904976479181972</c:v>
                </c:pt>
                <c:pt idx="20">
                  <c:v>-0.13333868961460338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B5-411E-9ED6-261C856802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8745983"/>
        <c:axId val="848749823"/>
      </c:scatterChart>
      <c:valAx>
        <c:axId val="8487459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749823"/>
        <c:crosses val="autoZero"/>
        <c:crossBetween val="midCat"/>
      </c:valAx>
      <c:valAx>
        <c:axId val="848749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7459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error/time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'Problem 2b'!$A$7:$A$27</c:f>
              <c:numCache>
                <c:formatCode>General</c:formatCode>
                <c:ptCount val="2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</c:numCache>
            </c:numRef>
          </c:xVal>
          <c:yVal>
            <c:numRef>
              <c:f>'Problem 2b'!$I$7:$I$27</c:f>
              <c:numCache>
                <c:formatCode>General</c:formatCode>
                <c:ptCount val="21"/>
                <c:pt idx="0">
                  <c:v>0</c:v>
                </c:pt>
                <c:pt idx="1">
                  <c:v>2.9916538577487439E-4</c:v>
                </c:pt>
                <c:pt idx="2">
                  <c:v>4.9515332382532584E-4</c:v>
                </c:pt>
                <c:pt idx="3">
                  <c:v>6.273415843629504E-4</c:v>
                </c:pt>
                <c:pt idx="4">
                  <c:v>7.1822620275163729E-4</c:v>
                </c:pt>
                <c:pt idx="5">
                  <c:v>7.8110402882619612E-4</c:v>
                </c:pt>
                <c:pt idx="6">
                  <c:v>8.2401211755422921E-4</c:v>
                </c:pt>
                <c:pt idx="7">
                  <c:v>8.5184673797777943E-4</c:v>
                </c:pt>
                <c:pt idx="8">
                  <c:v>8.6754967423863238E-4</c:v>
                </c:pt>
                <c:pt idx="9">
                  <c:v>8.7279457175348796E-4</c:v>
                </c:pt>
                <c:pt idx="10">
                  <c:v>8.6839442583264148E-4</c:v>
                </c:pt>
                <c:pt idx="11">
                  <c:v>8.5454786145977568E-4</c:v>
                </c:pt>
                <c:pt idx="12">
                  <c:v>8.3098906496359426E-4</c:v>
                </c:pt>
                <c:pt idx="13">
                  <c:v>7.9707824605657063E-4</c:v>
                </c:pt>
                <c:pt idx="14">
                  <c:v>7.5185416281087214E-4</c:v>
                </c:pt>
                <c:pt idx="15">
                  <c:v>6.940615636952252E-4</c:v>
                </c:pt>
                <c:pt idx="16">
                  <c:v>6.2216135287562757E-4</c:v>
                </c:pt>
                <c:pt idx="17">
                  <c:v>5.3432827020882812E-4</c:v>
                </c:pt>
                <c:pt idx="18">
                  <c:v>4.2843903049283316E-4</c:v>
                </c:pt>
                <c:pt idx="19">
                  <c:v>3.0205270560113018E-4</c:v>
                </c:pt>
                <c:pt idx="20">
                  <c:v>1.5238438315667846E-4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75-4E29-9169-70708D2D55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8751263"/>
        <c:axId val="848747903"/>
      </c:scatterChart>
      <c:valAx>
        <c:axId val="8487512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747903"/>
        <c:crosses val="autoZero"/>
        <c:crossBetween val="midCat"/>
      </c:valAx>
      <c:valAx>
        <c:axId val="848747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7512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error/time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'Problem 2c'!$A$7:$A$27</c:f>
              <c:numCache>
                <c:formatCode>General</c:formatCode>
                <c:ptCount val="2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</c:numCache>
            </c:numRef>
          </c:xVal>
          <c:yVal>
            <c:numRef>
              <c:f>'Problem 2c'!$H$7:$H$27</c:f>
              <c:numCache>
                <c:formatCode>General</c:formatCode>
                <c:ptCount val="21"/>
                <c:pt idx="0">
                  <c:v>0</c:v>
                </c:pt>
                <c:pt idx="1">
                  <c:v>6.1070147679642695E-5</c:v>
                </c:pt>
                <c:pt idx="2">
                  <c:v>9.1433887793646029E-5</c:v>
                </c:pt>
                <c:pt idx="3">
                  <c:v>1.0233260802416932E-4</c:v>
                </c:pt>
                <c:pt idx="4">
                  <c:v>9.9754966096210484E-5</c:v>
                </c:pt>
                <c:pt idx="5">
                  <c:v>8.6885244238610326E-5</c:v>
                </c:pt>
                <c:pt idx="6">
                  <c:v>6.5325238897961935E-5</c:v>
                </c:pt>
                <c:pt idx="7">
                  <c:v>3.5731491445978314E-5</c:v>
                </c:pt>
                <c:pt idx="8">
                  <c:v>-1.8410668438662015E-6</c:v>
                </c:pt>
                <c:pt idx="9">
                  <c:v>-4.7749796332818839E-5</c:v>
                </c:pt>
                <c:pt idx="10">
                  <c:v>-1.0265961358835174E-4</c:v>
                </c:pt>
                <c:pt idx="11">
                  <c:v>-1.6748651503073475E-4</c:v>
                </c:pt>
                <c:pt idx="12">
                  <c:v>-2.4336980245220907E-4</c:v>
                </c:pt>
                <c:pt idx="13">
                  <c:v>-3.3166219012459308E-4</c:v>
                </c:pt>
                <c:pt idx="14">
                  <c:v>-4.3393168439820329E-4</c:v>
                </c:pt>
                <c:pt idx="15">
                  <c:v>-5.5197174894217049E-4</c:v>
                </c:pt>
                <c:pt idx="16">
                  <c:v>-6.8781777331805571E-4</c:v>
                </c:pt>
                <c:pt idx="17">
                  <c:v>-8.4376875294411846E-4</c:v>
                </c:pt>
                <c:pt idx="18">
                  <c:v>-1.0224136332652733E-3</c:v>
                </c:pt>
                <c:pt idx="19">
                  <c:v>-1.2266621176120207E-3</c:v>
                </c:pt>
                <c:pt idx="20">
                  <c:v>-1.4597799696750569E-3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899-48A3-AE27-67B8093F6E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8751263"/>
        <c:axId val="848749343"/>
      </c:scatterChart>
      <c:valAx>
        <c:axId val="8487512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749343"/>
        <c:crosses val="autoZero"/>
        <c:crossBetween val="midCat"/>
      </c:valAx>
      <c:valAx>
        <c:axId val="848749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7512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error/time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'Problem 2d'!$A$7:$A$27</c:f>
              <c:numCache>
                <c:formatCode>General</c:formatCode>
                <c:ptCount val="2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</c:numCache>
            </c:numRef>
          </c:xVal>
          <c:yVal>
            <c:numRef>
              <c:f>'Problem 2d'!$J$7:$J$27</c:f>
              <c:numCache>
                <c:formatCode>General</c:formatCode>
                <c:ptCount val="21"/>
                <c:pt idx="0">
                  <c:v>0</c:v>
                </c:pt>
                <c:pt idx="1">
                  <c:v>-6.8449173232232319E-8</c:v>
                </c:pt>
                <c:pt idx="2">
                  <c:v>-1.1327756882506534E-7</c:v>
                </c:pt>
                <c:pt idx="3">
                  <c:v>-1.4515799545700148E-7</c:v>
                </c:pt>
                <c:pt idx="4">
                  <c:v>-1.6979213168788476E-7</c:v>
                </c:pt>
                <c:pt idx="5">
                  <c:v>-1.9043598531442996E-7</c:v>
                </c:pt>
                <c:pt idx="6">
                  <c:v>-2.0907780440282409E-7</c:v>
                </c:pt>
                <c:pt idx="7">
                  <c:v>-2.2702139979013936E-7</c:v>
                </c:pt>
                <c:pt idx="8">
                  <c:v>-2.4519094343755654E-7</c:v>
                </c:pt>
                <c:pt idx="9">
                  <c:v>-2.6429838606567557E-7</c:v>
                </c:pt>
                <c:pt idx="10">
                  <c:v>-2.8494004689072483E-7</c:v>
                </c:pt>
                <c:pt idx="11">
                  <c:v>-3.0765527503362478E-7</c:v>
                </c:pt>
                <c:pt idx="12">
                  <c:v>-3.3296416335204526E-7</c:v>
                </c:pt>
                <c:pt idx="13">
                  <c:v>-3.6139344916641392E-7</c:v>
                </c:pt>
                <c:pt idx="14">
                  <c:v>-3.9349567115820605E-7</c:v>
                </c:pt>
                <c:pt idx="15">
                  <c:v>-4.298645404077206E-7</c:v>
                </c:pt>
                <c:pt idx="16">
                  <c:v>-4.7114827272931592E-7</c:v>
                </c:pt>
                <c:pt idx="17">
                  <c:v>-5.1806201073478775E-7</c:v>
                </c:pt>
                <c:pt idx="18">
                  <c:v>-5.7140005538247607E-7</c:v>
                </c:pt>
                <c:pt idx="19">
                  <c:v>-6.3204842204456213E-7</c:v>
                </c:pt>
                <c:pt idx="20">
                  <c:v>-7.0099811888546526E-7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E2-43BE-B396-1EA2DFDB31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2012799"/>
        <c:axId val="852009439"/>
      </c:scatterChart>
      <c:valAx>
        <c:axId val="852012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2009439"/>
        <c:crosses val="autoZero"/>
        <c:crossBetween val="midCat"/>
      </c:valAx>
      <c:valAx>
        <c:axId val="852009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2012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2518854471649702E-2"/>
          <c:y val="1.1132948035921653E-2"/>
          <c:w val="0.93831804004487118"/>
          <c:h val="0.9554075595837358"/>
        </c:manualLayout>
      </c:layout>
      <c:scatterChart>
        <c:scatterStyle val="lineMarker"/>
        <c:varyColors val="0"/>
        <c:ser>
          <c:idx val="0"/>
          <c:order val="0"/>
          <c:tx>
            <c:v>pi/12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'Problem 4'!$A$6:$A$106</c:f>
              <c:numCache>
                <c:formatCode>General</c:formatCode>
                <c:ptCount val="10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0.30000000000000004</c:v>
                </c:pt>
                <c:pt idx="7">
                  <c:v>0.35000000000000003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0.60000000000000009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</c:v>
                </c:pt>
                <c:pt idx="16">
                  <c:v>0.8</c:v>
                </c:pt>
                <c:pt idx="17">
                  <c:v>0.85000000000000009</c:v>
                </c:pt>
                <c:pt idx="18">
                  <c:v>0.9</c:v>
                </c:pt>
                <c:pt idx="19">
                  <c:v>0.95000000000000007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1.1500000000000001</c:v>
                </c:pt>
                <c:pt idx="24">
                  <c:v>1.2000000000000002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1.4000000000000001</c:v>
                </c:pt>
                <c:pt idx="29">
                  <c:v>1.4500000000000002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1.6500000000000001</c:v>
                </c:pt>
                <c:pt idx="34">
                  <c:v>1.7000000000000002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1.9000000000000001</c:v>
                </c:pt>
                <c:pt idx="39">
                  <c:v>1.9500000000000002</c:v>
                </c:pt>
                <c:pt idx="40">
                  <c:v>2</c:v>
                </c:pt>
                <c:pt idx="41">
                  <c:v>2.0500000000000003</c:v>
                </c:pt>
                <c:pt idx="42">
                  <c:v>2.1</c:v>
                </c:pt>
                <c:pt idx="43">
                  <c:v>2.15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2.3000000000000003</c:v>
                </c:pt>
                <c:pt idx="47">
                  <c:v>2.35</c:v>
                </c:pt>
                <c:pt idx="48">
                  <c:v>2.4000000000000004</c:v>
                </c:pt>
                <c:pt idx="49">
                  <c:v>2.4500000000000002</c:v>
                </c:pt>
                <c:pt idx="50">
                  <c:v>2.5</c:v>
                </c:pt>
                <c:pt idx="51">
                  <c:v>2.5500000000000003</c:v>
                </c:pt>
                <c:pt idx="52">
                  <c:v>2.6</c:v>
                </c:pt>
                <c:pt idx="53">
                  <c:v>2.6500000000000004</c:v>
                </c:pt>
                <c:pt idx="54">
                  <c:v>2.7</c:v>
                </c:pt>
                <c:pt idx="55">
                  <c:v>2.75</c:v>
                </c:pt>
                <c:pt idx="56">
                  <c:v>2.8000000000000003</c:v>
                </c:pt>
                <c:pt idx="57">
                  <c:v>2.85</c:v>
                </c:pt>
                <c:pt idx="58">
                  <c:v>2.9000000000000004</c:v>
                </c:pt>
                <c:pt idx="59">
                  <c:v>2.95</c:v>
                </c:pt>
                <c:pt idx="60">
                  <c:v>3</c:v>
                </c:pt>
                <c:pt idx="61">
                  <c:v>3.0500000000000003</c:v>
                </c:pt>
                <c:pt idx="62">
                  <c:v>3.1</c:v>
                </c:pt>
                <c:pt idx="63">
                  <c:v>3.1500000000000004</c:v>
                </c:pt>
                <c:pt idx="64">
                  <c:v>3.2</c:v>
                </c:pt>
                <c:pt idx="65">
                  <c:v>3.25</c:v>
                </c:pt>
                <c:pt idx="66">
                  <c:v>3.3000000000000003</c:v>
                </c:pt>
                <c:pt idx="67">
                  <c:v>3.35</c:v>
                </c:pt>
                <c:pt idx="68">
                  <c:v>3.4000000000000004</c:v>
                </c:pt>
                <c:pt idx="69">
                  <c:v>3.45</c:v>
                </c:pt>
                <c:pt idx="70">
                  <c:v>3.5</c:v>
                </c:pt>
                <c:pt idx="71">
                  <c:v>3.5500000000000003</c:v>
                </c:pt>
                <c:pt idx="72">
                  <c:v>3.6</c:v>
                </c:pt>
                <c:pt idx="73">
                  <c:v>3.6500000000000004</c:v>
                </c:pt>
                <c:pt idx="74">
                  <c:v>3.7</c:v>
                </c:pt>
                <c:pt idx="75">
                  <c:v>3.75</c:v>
                </c:pt>
                <c:pt idx="76">
                  <c:v>3.8000000000000003</c:v>
                </c:pt>
                <c:pt idx="77">
                  <c:v>3.85</c:v>
                </c:pt>
                <c:pt idx="78">
                  <c:v>3.9000000000000004</c:v>
                </c:pt>
                <c:pt idx="79">
                  <c:v>3.95</c:v>
                </c:pt>
                <c:pt idx="80">
                  <c:v>4</c:v>
                </c:pt>
                <c:pt idx="81">
                  <c:v>4.05</c:v>
                </c:pt>
                <c:pt idx="82">
                  <c:v>4.1000000000000005</c:v>
                </c:pt>
                <c:pt idx="83">
                  <c:v>4.1500000000000004</c:v>
                </c:pt>
                <c:pt idx="84">
                  <c:v>4.2</c:v>
                </c:pt>
                <c:pt idx="85">
                  <c:v>4.25</c:v>
                </c:pt>
                <c:pt idx="86">
                  <c:v>4.3</c:v>
                </c:pt>
                <c:pt idx="87">
                  <c:v>4.3500000000000005</c:v>
                </c:pt>
                <c:pt idx="88">
                  <c:v>4.4000000000000004</c:v>
                </c:pt>
                <c:pt idx="89">
                  <c:v>4.45</c:v>
                </c:pt>
                <c:pt idx="90">
                  <c:v>4.5</c:v>
                </c:pt>
                <c:pt idx="91">
                  <c:v>4.55</c:v>
                </c:pt>
                <c:pt idx="92">
                  <c:v>4.6000000000000005</c:v>
                </c:pt>
                <c:pt idx="93">
                  <c:v>4.6500000000000004</c:v>
                </c:pt>
                <c:pt idx="94">
                  <c:v>4.7</c:v>
                </c:pt>
                <c:pt idx="95">
                  <c:v>4.75</c:v>
                </c:pt>
                <c:pt idx="96">
                  <c:v>4.8000000000000007</c:v>
                </c:pt>
                <c:pt idx="97">
                  <c:v>4.8500000000000005</c:v>
                </c:pt>
                <c:pt idx="98">
                  <c:v>4.9000000000000004</c:v>
                </c:pt>
                <c:pt idx="99">
                  <c:v>4.95</c:v>
                </c:pt>
                <c:pt idx="100">
                  <c:v>5</c:v>
                </c:pt>
              </c:numCache>
            </c:numRef>
          </c:xVal>
          <c:yVal>
            <c:numRef>
              <c:f>'Problem 4'!$C$6:$C$106</c:f>
              <c:numCache>
                <c:formatCode>General</c:formatCode>
                <c:ptCount val="101"/>
                <c:pt idx="0">
                  <c:v>0.26179938779914941</c:v>
                </c:pt>
                <c:pt idx="1">
                  <c:v>0.2605052925736368</c:v>
                </c:pt>
                <c:pt idx="2">
                  <c:v>0.25663550906080829</c:v>
                </c:pt>
                <c:pt idx="3">
                  <c:v>0.25022744862145518</c:v>
                </c:pt>
                <c:pt idx="4">
                  <c:v>0.24134314487562417</c:v>
                </c:pt>
                <c:pt idx="5">
                  <c:v>0.23006877053733304</c:v>
                </c:pt>
                <c:pt idx="6">
                  <c:v>0.21651395137346988</c:v>
                </c:pt>
                <c:pt idx="7">
                  <c:v>0.20081086942972362</c:v>
                </c:pt>
                <c:pt idx="8">
                  <c:v>0.18311314777176155</c:v>
                </c:pt>
                <c:pt idx="9">
                  <c:v>0.16359451059650301</c:v>
                </c:pt>
                <c:pt idx="10">
                  <c:v>0.1424472157345541</c:v>
                </c:pt>
                <c:pt idx="11">
                  <c:v>0.11988026120720736</c:v>
                </c:pt>
                <c:pt idx="12">
                  <c:v>9.6117373392625702E-2</c:v>
                </c:pt>
                <c:pt idx="13">
                  <c:v>7.1394791135808294E-2</c:v>
                </c:pt>
                <c:pt idx="14">
                  <c:v>4.5958867337549017E-2</c:v>
                </c:pt>
                <c:pt idx="15">
                  <c:v>2.0063516640700246E-2</c:v>
                </c:pt>
                <c:pt idx="16">
                  <c:v>-6.0324557620559773E-3</c:v>
                </c:pt>
                <c:pt idx="17">
                  <c:v>-3.2068103973064664E-2</c:v>
                </c:pt>
                <c:pt idx="18">
                  <c:v>-5.7783126104284994E-2</c:v>
                </c:pt>
                <c:pt idx="19">
                  <c:v>-8.2920638473256023E-2</c:v>
                </c:pt>
                <c:pt idx="20">
                  <c:v>-0.10722989437819938</c:v>
                </c:pt>
                <c:pt idx="21">
                  <c:v>-0.13046890508521372</c:v>
                </c:pt>
                <c:pt idx="22">
                  <c:v>-0.15240692502457337</c:v>
                </c:pt>
                <c:pt idx="23">
                  <c:v>-0.17282676901235416</c:v>
                </c:pt>
                <c:pt idx="24">
                  <c:v>-0.1915269361011443</c:v>
                </c:pt>
                <c:pt idx="25">
                  <c:v>-0.20832352187046949</c:v>
                </c:pt>
                <c:pt idx="26">
                  <c:v>-0.2230519080375028</c:v>
                </c:pt>
                <c:pt idx="27">
                  <c:v>-0.23556822469036942</c:v>
                </c:pt>
                <c:pt idx="28">
                  <c:v>-0.24575058579770531</c:v>
                </c:pt>
                <c:pt idx="29">
                  <c:v>-0.2535001026281154</c:v>
                </c:pt>
                <c:pt idx="30">
                  <c:v>-0.25874168216045246</c:v>
                </c:pt>
                <c:pt idx="31">
                  <c:v>-0.26142461846341336</c:v>
                </c:pt>
                <c:pt idx="32">
                  <c:v>-0.26152298449082556</c:v>
                </c:pt>
                <c:pt idx="33">
                  <c:v>-0.25903583001698566</c:v>
                </c:pt>
                <c:pt idx="34">
                  <c:v>-0.25398718885980942</c:v>
                </c:pt>
                <c:pt idx="35">
                  <c:v>-0.24642589551002159</c:v>
                </c:pt>
                <c:pt idx="36">
                  <c:v>-0.23642520823827823</c:v>
                </c:pt>
                <c:pt idx="37">
                  <c:v>-0.22408223312636635</c:v>
                </c:pt>
                <c:pt idx="38">
                  <c:v>-0.20951714166888991</c:v>
                </c:pt>
                <c:pt idx="39">
                  <c:v>-0.1928721739595359</c:v>
                </c:pt>
                <c:pt idx="40">
                  <c:v>-0.17431042025911475</c:v>
                </c:pt>
                <c:pt idx="41">
                  <c:v>-0.15401437607089458</c:v>
                </c:pt>
                <c:pt idx="42">
                  <c:v>-0.13218426971612207</c:v>
                </c:pt>
                <c:pt idx="43">
                  <c:v>-0.10903616665865716</c:v>
                </c:pt>
                <c:pt idx="44">
                  <c:v>-8.4799861181513933E-2</c:v>
                </c:pt>
                <c:pt idx="45">
                  <c:v>-5.971657305585841E-2</c:v>
                </c:pt>
                <c:pt idx="46">
                  <c:v>-3.4036474058742112E-2</c:v>
                </c:pt>
                <c:pt idx="47">
                  <c:v>-8.0160760349448218E-3</c:v>
                </c:pt>
                <c:pt idx="48">
                  <c:v>1.808448189071667E-2</c:v>
                </c:pt>
                <c:pt idx="49">
                  <c:v>4.4004204854813808E-2</c:v>
                </c:pt>
                <c:pt idx="50">
                  <c:v>6.9484027770654086E-2</c:v>
                </c:pt>
                <c:pt idx="51">
                  <c:v>9.4269569392129007E-2</c:v>
                </c:pt>
                <c:pt idx="52">
                  <c:v>0.11811381094983621</c:v>
                </c:pt>
                <c:pt idx="53">
                  <c:v>0.14077965880083446</c:v>
                </c:pt>
                <c:pt idx="54">
                  <c:v>0.16204235562412958</c:v>
                </c:pt>
                <c:pt idx="55">
                  <c:v>0.18169171102610696</c:v>
                </c:pt>
                <c:pt idx="56">
                  <c:v>0.199534129471345</c:v>
                </c:pt>
                <c:pt idx="57">
                  <c:v>0.21539442066540598</c:v>
                </c:pt>
                <c:pt idx="58">
                  <c:v>0.22911738434571396</c:v>
                </c:pt>
                <c:pt idx="59">
                  <c:v>0.24056916740956136</c:v>
                </c:pt>
                <c:pt idx="60">
                  <c:v>0.24963839605526705</c:v>
                </c:pt>
                <c:pt idx="61">
                  <c:v>0.25623708889563851</c:v>
                </c:pt>
                <c:pt idx="62">
                  <c:v>0.2603013587277091</c:v>
                </c:pt>
                <c:pt idx="63">
                  <c:v>0.26179191085709591</c:v>
                </c:pt>
                <c:pt idx="64">
                  <c:v>0.26069434475724418</c:v>
                </c:pt>
                <c:pt idx="65">
                  <c:v>0.25701926368057387</c:v>
                </c:pt>
                <c:pt idx="66">
                  <c:v>0.25080219399991621</c:v>
                </c:pt>
                <c:pt idx="67">
                  <c:v>0.24210331296627657</c:v>
                </c:pt>
                <c:pt idx="68">
                  <c:v>0.23100698066374933</c:v>
                </c:pt>
                <c:pt idx="69">
                  <c:v>0.21762106965105751</c:v>
                </c:pt>
                <c:pt idx="70">
                  <c:v>0.2020760844813981</c:v>
                </c:pt>
                <c:pt idx="71">
                  <c:v>0.18452406328972298</c:v>
                </c:pt>
                <c:pt idx="72">
                  <c:v>0.16513725512538013</c:v>
                </c:pt>
                <c:pt idx="73">
                  <c:v>0.14410656975685804</c:v>
                </c:pt>
                <c:pt idx="74">
                  <c:v>0.12163980121175727</c:v>
                </c:pt>
                <c:pt idx="75">
                  <c:v>9.7959632122521345E-2</c:v>
                </c:pt>
                <c:pt idx="76">
                  <c:v>7.3301432676180986E-2</c:v>
                </c:pt>
                <c:pt idx="77">
                  <c:v>4.7910875153299566E-2</c:v>
                </c:pt>
                <c:pt idx="78">
                  <c:v>2.2041392153036007E-2</c:v>
                </c:pt>
                <c:pt idx="79">
                  <c:v>-4.0484869221671686E-3</c:v>
                </c:pt>
                <c:pt idx="80">
                  <c:v>-3.0097881238741415E-2</c:v>
                </c:pt>
                <c:pt idx="81">
                  <c:v>-5.5846342182774289E-2</c:v>
                </c:pt>
                <c:pt idx="82">
                  <c:v>-8.1036629950298381E-2</c:v>
                </c:pt>
                <c:pt idx="83">
                  <c:v>-0.10541743806433107</c:v>
                </c:pt>
                <c:pt idx="84">
                  <c:v>-0.12874602319100728</c:v>
                </c:pt>
                <c:pt idx="85">
                  <c:v>-0.15079070186364285</c:v>
                </c:pt>
                <c:pt idx="86">
                  <c:v>-0.17133318144816734</c:v>
                </c:pt>
                <c:pt idx="87">
                  <c:v>-0.19017069941614606</c:v>
                </c:pt>
                <c:pt idx="88">
                  <c:v>-0.20711795218638718</c:v>
                </c:pt>
                <c:pt idx="89">
                  <c:v>-0.22200880189528172</c:v>
                </c:pt>
                <c:pt idx="90">
                  <c:v>-0.23469775594318609</c:v>
                </c:pt>
                <c:pt idx="91">
                  <c:v>-0.24506121960907265</c:v>
                </c:pt>
                <c:pt idx="92">
                  <c:v>-0.25299852611734136</c:v>
                </c:pt>
                <c:pt idx="93">
                  <c:v>-0.25843275110681568</c:v>
                </c:pt>
                <c:pt idx="94">
                  <c:v>-0.26131131946469871</c:v>
                </c:pt>
                <c:pt idx="95">
                  <c:v>-0.26160641205772905</c:v>
                </c:pt>
                <c:pt idx="96">
                  <c:v>-0.25931517825043909</c:v>
                </c:pt>
                <c:pt idx="97">
                  <c:v>-0.25445975757529538</c:v>
                </c:pt>
                <c:pt idx="98">
                  <c:v>-0.24708711090930929</c:v>
                </c:pt>
                <c:pt idx="99">
                  <c:v>-0.23726865845110631</c:v>
                </c:pt>
                <c:pt idx="100">
                  <c:v>-0.22509971911990381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F2C-4357-B33F-72B06DC820C4}"/>
            </c:ext>
          </c:extLst>
        </c:ser>
        <c:ser>
          <c:idx val="1"/>
          <c:order val="1"/>
          <c:tx>
            <c:v>pi/4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'Problem 4'!$A$6:$A$106</c:f>
              <c:numCache>
                <c:formatCode>General</c:formatCode>
                <c:ptCount val="10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0.30000000000000004</c:v>
                </c:pt>
                <c:pt idx="7">
                  <c:v>0.35000000000000003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0.60000000000000009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</c:v>
                </c:pt>
                <c:pt idx="16">
                  <c:v>0.8</c:v>
                </c:pt>
                <c:pt idx="17">
                  <c:v>0.85000000000000009</c:v>
                </c:pt>
                <c:pt idx="18">
                  <c:v>0.9</c:v>
                </c:pt>
                <c:pt idx="19">
                  <c:v>0.95000000000000007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1.1500000000000001</c:v>
                </c:pt>
                <c:pt idx="24">
                  <c:v>1.2000000000000002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1.4000000000000001</c:v>
                </c:pt>
                <c:pt idx="29">
                  <c:v>1.4500000000000002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1.6500000000000001</c:v>
                </c:pt>
                <c:pt idx="34">
                  <c:v>1.7000000000000002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1.9000000000000001</c:v>
                </c:pt>
                <c:pt idx="39">
                  <c:v>1.9500000000000002</c:v>
                </c:pt>
                <c:pt idx="40">
                  <c:v>2</c:v>
                </c:pt>
                <c:pt idx="41">
                  <c:v>2.0500000000000003</c:v>
                </c:pt>
                <c:pt idx="42">
                  <c:v>2.1</c:v>
                </c:pt>
                <c:pt idx="43">
                  <c:v>2.15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2.3000000000000003</c:v>
                </c:pt>
                <c:pt idx="47">
                  <c:v>2.35</c:v>
                </c:pt>
                <c:pt idx="48">
                  <c:v>2.4000000000000004</c:v>
                </c:pt>
                <c:pt idx="49">
                  <c:v>2.4500000000000002</c:v>
                </c:pt>
                <c:pt idx="50">
                  <c:v>2.5</c:v>
                </c:pt>
                <c:pt idx="51">
                  <c:v>2.5500000000000003</c:v>
                </c:pt>
                <c:pt idx="52">
                  <c:v>2.6</c:v>
                </c:pt>
                <c:pt idx="53">
                  <c:v>2.6500000000000004</c:v>
                </c:pt>
                <c:pt idx="54">
                  <c:v>2.7</c:v>
                </c:pt>
                <c:pt idx="55">
                  <c:v>2.75</c:v>
                </c:pt>
                <c:pt idx="56">
                  <c:v>2.8000000000000003</c:v>
                </c:pt>
                <c:pt idx="57">
                  <c:v>2.85</c:v>
                </c:pt>
                <c:pt idx="58">
                  <c:v>2.9000000000000004</c:v>
                </c:pt>
                <c:pt idx="59">
                  <c:v>2.95</c:v>
                </c:pt>
                <c:pt idx="60">
                  <c:v>3</c:v>
                </c:pt>
                <c:pt idx="61">
                  <c:v>3.0500000000000003</c:v>
                </c:pt>
                <c:pt idx="62">
                  <c:v>3.1</c:v>
                </c:pt>
                <c:pt idx="63">
                  <c:v>3.1500000000000004</c:v>
                </c:pt>
                <c:pt idx="64">
                  <c:v>3.2</c:v>
                </c:pt>
                <c:pt idx="65">
                  <c:v>3.25</c:v>
                </c:pt>
                <c:pt idx="66">
                  <c:v>3.3000000000000003</c:v>
                </c:pt>
                <c:pt idx="67">
                  <c:v>3.35</c:v>
                </c:pt>
                <c:pt idx="68">
                  <c:v>3.4000000000000004</c:v>
                </c:pt>
                <c:pt idx="69">
                  <c:v>3.45</c:v>
                </c:pt>
                <c:pt idx="70">
                  <c:v>3.5</c:v>
                </c:pt>
                <c:pt idx="71">
                  <c:v>3.5500000000000003</c:v>
                </c:pt>
                <c:pt idx="72">
                  <c:v>3.6</c:v>
                </c:pt>
                <c:pt idx="73">
                  <c:v>3.6500000000000004</c:v>
                </c:pt>
                <c:pt idx="74">
                  <c:v>3.7</c:v>
                </c:pt>
                <c:pt idx="75">
                  <c:v>3.75</c:v>
                </c:pt>
                <c:pt idx="76">
                  <c:v>3.8000000000000003</c:v>
                </c:pt>
                <c:pt idx="77">
                  <c:v>3.85</c:v>
                </c:pt>
                <c:pt idx="78">
                  <c:v>3.9000000000000004</c:v>
                </c:pt>
                <c:pt idx="79">
                  <c:v>3.95</c:v>
                </c:pt>
                <c:pt idx="80">
                  <c:v>4</c:v>
                </c:pt>
                <c:pt idx="81">
                  <c:v>4.05</c:v>
                </c:pt>
                <c:pt idx="82">
                  <c:v>4.1000000000000005</c:v>
                </c:pt>
                <c:pt idx="83">
                  <c:v>4.1500000000000004</c:v>
                </c:pt>
                <c:pt idx="84">
                  <c:v>4.2</c:v>
                </c:pt>
                <c:pt idx="85">
                  <c:v>4.25</c:v>
                </c:pt>
                <c:pt idx="86">
                  <c:v>4.3</c:v>
                </c:pt>
                <c:pt idx="87">
                  <c:v>4.3500000000000005</c:v>
                </c:pt>
                <c:pt idx="88">
                  <c:v>4.4000000000000004</c:v>
                </c:pt>
                <c:pt idx="89">
                  <c:v>4.45</c:v>
                </c:pt>
                <c:pt idx="90">
                  <c:v>4.5</c:v>
                </c:pt>
                <c:pt idx="91">
                  <c:v>4.55</c:v>
                </c:pt>
                <c:pt idx="92">
                  <c:v>4.6000000000000005</c:v>
                </c:pt>
                <c:pt idx="93">
                  <c:v>4.6500000000000004</c:v>
                </c:pt>
                <c:pt idx="94">
                  <c:v>4.7</c:v>
                </c:pt>
                <c:pt idx="95">
                  <c:v>4.75</c:v>
                </c:pt>
                <c:pt idx="96">
                  <c:v>4.8000000000000007</c:v>
                </c:pt>
                <c:pt idx="97">
                  <c:v>4.8500000000000005</c:v>
                </c:pt>
                <c:pt idx="98">
                  <c:v>4.9000000000000004</c:v>
                </c:pt>
                <c:pt idx="99">
                  <c:v>4.95</c:v>
                </c:pt>
                <c:pt idx="100">
                  <c:v>5</c:v>
                </c:pt>
              </c:numCache>
            </c:numRef>
          </c:xVal>
          <c:yVal>
            <c:numRef>
              <c:f>'Problem 4'!$G$6:$G$106</c:f>
              <c:numCache>
                <c:formatCode>General</c:formatCode>
                <c:ptCount val="101"/>
                <c:pt idx="0">
                  <c:v>0.78539816339744828</c:v>
                </c:pt>
                <c:pt idx="1">
                  <c:v>0.78186262949151553</c:v>
                </c:pt>
                <c:pt idx="2">
                  <c:v>0.7712810719157619</c:v>
                </c:pt>
                <c:pt idx="3">
                  <c:v>0.75372897071657596</c:v>
                </c:pt>
                <c:pt idx="4">
                  <c:v>0.72933324490837115</c:v>
                </c:pt>
                <c:pt idx="5">
                  <c:v>0.69827379272035606</c:v>
                </c:pt>
                <c:pt idx="6">
                  <c:v>0.66078537601309162</c:v>
                </c:pt>
                <c:pt idx="7">
                  <c:v>0.61715958826813899</c:v>
                </c:pt>
                <c:pt idx="8">
                  <c:v>0.5677465898246592</c:v>
                </c:pt>
                <c:pt idx="9">
                  <c:v>0.51295625606089168</c:v>
                </c:pt>
                <c:pt idx="10">
                  <c:v>0.45325837063545965</c:v>
                </c:pt>
                <c:pt idx="11">
                  <c:v>0.38918151310694094</c:v>
                </c:pt>
                <c:pt idx="12">
                  <c:v>0.32131034295925354</c:v>
                </c:pt>
                <c:pt idx="13">
                  <c:v>0.25028107167004821</c:v>
                </c:pt>
                <c:pt idx="14">
                  <c:v>0.17677503754773469</c:v>
                </c:pt>
                <c:pt idx="15">
                  <c:v>0.10151044553571853</c:v>
                </c:pt>
                <c:pt idx="16">
                  <c:v>2.5232491505776455E-2</c:v>
                </c:pt>
                <c:pt idx="17">
                  <c:v>-5.1297760665095615E-2</c:v>
                </c:pt>
                <c:pt idx="18">
                  <c:v>-0.1273152601797474</c:v>
                </c:pt>
                <c:pt idx="19">
                  <c:v>-0.20206304376512566</c:v>
                </c:pt>
                <c:pt idx="20">
                  <c:v>-0.27480391908229818</c:v>
                </c:pt>
                <c:pt idx="21">
                  <c:v>-0.344831212214259</c:v>
                </c:pt>
                <c:pt idx="22">
                  <c:v>-0.41147812704232789</c:v>
                </c:pt>
                <c:pt idx="23">
                  <c:v>-0.4741253967391223</c:v>
                </c:pt>
                <c:pt idx="24">
                  <c:v>-0.53220706149543906</c:v>
                </c:pt>
                <c:pt idx="25">
                  <c:v>-0.58521436248509784</c:v>
                </c:pt>
                <c:pt idx="26">
                  <c:v>-0.63269788261239346</c:v>
                </c:pt>
                <c:pt idx="27">
                  <c:v>-0.67426817699370689</c:v>
                </c:pt>
                <c:pt idx="28">
                  <c:v>-0.70959521327367869</c:v>
                </c:pt>
                <c:pt idx="29">
                  <c:v>-0.73840698212558509</c:v>
                </c:pt>
                <c:pt idx="30">
                  <c:v>-0.76048764434809246</c:v>
                </c:pt>
                <c:pt idx="31">
                  <c:v>-0.77567555831691237</c:v>
                </c:pt>
                <c:pt idx="32">
                  <c:v>-0.78386148679859868</c:v>
                </c:pt>
                <c:pt idx="33">
                  <c:v>-0.78498722175729807</c:v>
                </c:pt>
                <c:pt idx="34">
                  <c:v>-0.77904479529731074</c:v>
                </c:pt>
                <c:pt idx="35">
                  <c:v>-0.76607636853225058</c:v>
                </c:pt>
                <c:pt idx="36">
                  <c:v>-0.74617481106212291</c:v>
                </c:pt>
                <c:pt idx="37">
                  <c:v>-0.71948490427404976</c:v>
                </c:pt>
                <c:pt idx="38">
                  <c:v>-0.68620502416002049</c:v>
                </c:pt>
                <c:pt idx="39">
                  <c:v>-0.64658908658993741</c:v>
                </c:pt>
                <c:pt idx="40">
                  <c:v>-0.60094847384353989</c:v>
                </c:pt>
                <c:pt idx="41">
                  <c:v>-0.54965361081170594</c:v>
                </c:pt>
                <c:pt idx="42">
                  <c:v>-0.49313482885685272</c:v>
                </c:pt>
                <c:pt idx="43">
                  <c:v>-0.43188215156506687</c:v>
                </c:pt>
                <c:pt idx="44">
                  <c:v>-0.36644366552981689</c:v>
                </c:pt>
                <c:pt idx="45">
                  <c:v>-0.29742220465145114</c:v>
                </c:pt>
                <c:pt idx="46">
                  <c:v>-0.22547017811747364</c:v>
                </c:pt>
                <c:pt idx="47">
                  <c:v>-0.15128250494037346</c:v>
                </c:pt>
                <c:pt idx="48">
                  <c:v>-7.5587770633083251E-2</c:v>
                </c:pt>
                <c:pt idx="49">
                  <c:v>8.6212180019470865E-4</c:v>
                </c:pt>
                <c:pt idx="50">
                  <c:v>7.7303393016538685E-2</c:v>
                </c:pt>
                <c:pt idx="51">
                  <c:v>0.15297239999060974</c:v>
                </c:pt>
                <c:pt idx="52">
                  <c:v>0.22711764205334042</c:v>
                </c:pt>
                <c:pt idx="53">
                  <c:v>0.29901118286273493</c:v>
                </c:pt>
                <c:pt idx="54">
                  <c:v>0.36795896957963781</c:v>
                </c:pt>
                <c:pt idx="55">
                  <c:v>0.43330963858051491</c:v>
                </c:pt>
                <c:pt idx="56">
                  <c:v>0.4944615389622693</c:v>
                </c:pt>
                <c:pt idx="57">
                  <c:v>0.55086786180838598</c:v>
                </c:pt>
                <c:pt idx="58">
                  <c:v>0.6020399155997892</c:v>
                </c:pt>
                <c:pt idx="59">
                  <c:v>0.64754872026706378</c:v>
                </c:pt>
                <c:pt idx="60">
                  <c:v>0.68702519328037381</c:v>
                </c:pt>
                <c:pt idx="61">
                  <c:v>0.72015926568098276</c:v>
                </c:pt>
                <c:pt idx="62">
                  <c:v>0.74669829407699617</c:v>
                </c:pt>
                <c:pt idx="63">
                  <c:v>0.76644513019718519</c:v>
                </c:pt>
                <c:pt idx="64">
                  <c:v>0.77925617865255892</c:v>
                </c:pt>
                <c:pt idx="65">
                  <c:v>0.78503972278761602</c:v>
                </c:pt>
                <c:pt idx="66">
                  <c:v>0.78375473412285634</c:v>
                </c:pt>
                <c:pt idx="67">
                  <c:v>0.77541030798982391</c:v>
                </c:pt>
                <c:pt idx="68">
                  <c:v>0.76006579036581923</c:v>
                </c:pt>
                <c:pt idx="69">
                  <c:v>0.73783158143335592</c:v>
                </c:pt>
                <c:pt idx="70">
                  <c:v>0.7088705223140328</c:v>
                </c:pt>
                <c:pt idx="71">
                  <c:v>0.67339969516862719</c:v>
                </c:pt>
                <c:pt idx="72">
                  <c:v>0.63169239654340181</c:v>
                </c:pt>
                <c:pt idx="73">
                  <c:v>0.58407998375281922</c:v>
                </c:pt>
                <c:pt idx="74">
                  <c:v>0.53095324976148739</c:v>
                </c:pt>
                <c:pt idx="75">
                  <c:v>0.47276295994986378</c:v>
                </c:pt>
                <c:pt idx="76">
                  <c:v>0.41001919092760308</c:v>
                </c:pt>
                <c:pt idx="77">
                  <c:v>0.34328915262223908</c:v>
                </c:pt>
                <c:pt idx="78">
                  <c:v>0.27319325285075152</c:v>
                </c:pt>
                <c:pt idx="79">
                  <c:v>0.20039927672216432</c:v>
                </c:pt>
                <c:pt idx="80">
                  <c:v>0.12561469426638464</c:v>
                </c:pt>
                <c:pt idx="81">
                  <c:v>4.9577265730506241E-2</c:v>
                </c:pt>
                <c:pt idx="82">
                  <c:v>-2.6955732393929878E-2</c:v>
                </c:pt>
                <c:pt idx="83">
                  <c:v>-0.10321920583714972</c:v>
                </c:pt>
                <c:pt idx="84">
                  <c:v>-0.17845231911006446</c:v>
                </c:pt>
                <c:pt idx="85">
                  <c:v>-0.25191036554762397</c:v>
                </c:pt>
                <c:pt idx="86">
                  <c:v>-0.32287586714930389</c:v>
                </c:pt>
                <c:pt idx="87">
                  <c:v>-0.39066841744117464</c:v>
                </c:pt>
                <c:pt idx="88">
                  <c:v>-0.45465290217810944</c:v>
                </c:pt>
                <c:pt idx="89">
                  <c:v>-0.51424588188611209</c:v>
                </c:pt>
                <c:pt idx="90">
                  <c:v>-0.56892007753870266</c:v>
                </c:pt>
                <c:pt idx="91">
                  <c:v>-0.61820704772660084</c:v>
                </c:pt>
                <c:pt idx="92">
                  <c:v>-0.66169826809280097</c:v>
                </c:pt>
                <c:pt idx="93">
                  <c:v>-0.69904491260120649</c:v>
                </c:pt>
                <c:pt idx="94">
                  <c:v>-0.72995668808572667</c:v>
                </c:pt>
                <c:pt idx="95">
                  <c:v>-0.75420008997576304</c:v>
                </c:pt>
                <c:pt idx="96">
                  <c:v>-0.77159643288811153</c:v>
                </c:pt>
                <c:pt idx="97">
                  <c:v>-0.78201997132786016</c:v>
                </c:pt>
                <c:pt idx="98">
                  <c:v>-0.78539636968363102</c:v>
                </c:pt>
                <c:pt idx="99">
                  <c:v>-0.78170171291101986</c:v>
                </c:pt>
                <c:pt idx="100">
                  <c:v>-0.77096217442765558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F2C-4357-B33F-72B06DC820C4}"/>
            </c:ext>
          </c:extLst>
        </c:ser>
        <c:ser>
          <c:idx val="2"/>
          <c:order val="2"/>
          <c:tx>
            <c:v>pi/2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'Problem 4'!$A$6:$A$106</c:f>
              <c:numCache>
                <c:formatCode>General</c:formatCode>
                <c:ptCount val="10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0.30000000000000004</c:v>
                </c:pt>
                <c:pt idx="7">
                  <c:v>0.35000000000000003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0.60000000000000009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</c:v>
                </c:pt>
                <c:pt idx="16">
                  <c:v>0.8</c:v>
                </c:pt>
                <c:pt idx="17">
                  <c:v>0.85000000000000009</c:v>
                </c:pt>
                <c:pt idx="18">
                  <c:v>0.9</c:v>
                </c:pt>
                <c:pt idx="19">
                  <c:v>0.95000000000000007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1.1500000000000001</c:v>
                </c:pt>
                <c:pt idx="24">
                  <c:v>1.2000000000000002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1.4000000000000001</c:v>
                </c:pt>
                <c:pt idx="29">
                  <c:v>1.4500000000000002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1.6500000000000001</c:v>
                </c:pt>
                <c:pt idx="34">
                  <c:v>1.7000000000000002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1.9000000000000001</c:v>
                </c:pt>
                <c:pt idx="39">
                  <c:v>1.9500000000000002</c:v>
                </c:pt>
                <c:pt idx="40">
                  <c:v>2</c:v>
                </c:pt>
                <c:pt idx="41">
                  <c:v>2.0500000000000003</c:v>
                </c:pt>
                <c:pt idx="42">
                  <c:v>2.1</c:v>
                </c:pt>
                <c:pt idx="43">
                  <c:v>2.15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2.3000000000000003</c:v>
                </c:pt>
                <c:pt idx="47">
                  <c:v>2.35</c:v>
                </c:pt>
                <c:pt idx="48">
                  <c:v>2.4000000000000004</c:v>
                </c:pt>
                <c:pt idx="49">
                  <c:v>2.4500000000000002</c:v>
                </c:pt>
                <c:pt idx="50">
                  <c:v>2.5</c:v>
                </c:pt>
                <c:pt idx="51">
                  <c:v>2.5500000000000003</c:v>
                </c:pt>
                <c:pt idx="52">
                  <c:v>2.6</c:v>
                </c:pt>
                <c:pt idx="53">
                  <c:v>2.6500000000000004</c:v>
                </c:pt>
                <c:pt idx="54">
                  <c:v>2.7</c:v>
                </c:pt>
                <c:pt idx="55">
                  <c:v>2.75</c:v>
                </c:pt>
                <c:pt idx="56">
                  <c:v>2.8000000000000003</c:v>
                </c:pt>
                <c:pt idx="57">
                  <c:v>2.85</c:v>
                </c:pt>
                <c:pt idx="58">
                  <c:v>2.9000000000000004</c:v>
                </c:pt>
                <c:pt idx="59">
                  <c:v>2.95</c:v>
                </c:pt>
                <c:pt idx="60">
                  <c:v>3</c:v>
                </c:pt>
                <c:pt idx="61">
                  <c:v>3.0500000000000003</c:v>
                </c:pt>
                <c:pt idx="62">
                  <c:v>3.1</c:v>
                </c:pt>
                <c:pt idx="63">
                  <c:v>3.1500000000000004</c:v>
                </c:pt>
                <c:pt idx="64">
                  <c:v>3.2</c:v>
                </c:pt>
                <c:pt idx="65">
                  <c:v>3.25</c:v>
                </c:pt>
                <c:pt idx="66">
                  <c:v>3.3000000000000003</c:v>
                </c:pt>
                <c:pt idx="67">
                  <c:v>3.35</c:v>
                </c:pt>
                <c:pt idx="68">
                  <c:v>3.4000000000000004</c:v>
                </c:pt>
                <c:pt idx="69">
                  <c:v>3.45</c:v>
                </c:pt>
                <c:pt idx="70">
                  <c:v>3.5</c:v>
                </c:pt>
                <c:pt idx="71">
                  <c:v>3.5500000000000003</c:v>
                </c:pt>
                <c:pt idx="72">
                  <c:v>3.6</c:v>
                </c:pt>
                <c:pt idx="73">
                  <c:v>3.6500000000000004</c:v>
                </c:pt>
                <c:pt idx="74">
                  <c:v>3.7</c:v>
                </c:pt>
                <c:pt idx="75">
                  <c:v>3.75</c:v>
                </c:pt>
                <c:pt idx="76">
                  <c:v>3.8000000000000003</c:v>
                </c:pt>
                <c:pt idx="77">
                  <c:v>3.85</c:v>
                </c:pt>
                <c:pt idx="78">
                  <c:v>3.9000000000000004</c:v>
                </c:pt>
                <c:pt idx="79">
                  <c:v>3.95</c:v>
                </c:pt>
                <c:pt idx="80">
                  <c:v>4</c:v>
                </c:pt>
                <c:pt idx="81">
                  <c:v>4.05</c:v>
                </c:pt>
                <c:pt idx="82">
                  <c:v>4.1000000000000005</c:v>
                </c:pt>
                <c:pt idx="83">
                  <c:v>4.1500000000000004</c:v>
                </c:pt>
                <c:pt idx="84">
                  <c:v>4.2</c:v>
                </c:pt>
                <c:pt idx="85">
                  <c:v>4.25</c:v>
                </c:pt>
                <c:pt idx="86">
                  <c:v>4.3</c:v>
                </c:pt>
                <c:pt idx="87">
                  <c:v>4.3500000000000005</c:v>
                </c:pt>
                <c:pt idx="88">
                  <c:v>4.4000000000000004</c:v>
                </c:pt>
                <c:pt idx="89">
                  <c:v>4.45</c:v>
                </c:pt>
                <c:pt idx="90">
                  <c:v>4.5</c:v>
                </c:pt>
                <c:pt idx="91">
                  <c:v>4.55</c:v>
                </c:pt>
                <c:pt idx="92">
                  <c:v>4.6000000000000005</c:v>
                </c:pt>
                <c:pt idx="93">
                  <c:v>4.6500000000000004</c:v>
                </c:pt>
                <c:pt idx="94">
                  <c:v>4.7</c:v>
                </c:pt>
                <c:pt idx="95">
                  <c:v>4.75</c:v>
                </c:pt>
                <c:pt idx="96">
                  <c:v>4.8000000000000007</c:v>
                </c:pt>
                <c:pt idx="97">
                  <c:v>4.8500000000000005</c:v>
                </c:pt>
                <c:pt idx="98">
                  <c:v>4.9000000000000004</c:v>
                </c:pt>
                <c:pt idx="99">
                  <c:v>4.95</c:v>
                </c:pt>
                <c:pt idx="100">
                  <c:v>5</c:v>
                </c:pt>
              </c:numCache>
            </c:numRef>
          </c:xVal>
          <c:yVal>
            <c:numRef>
              <c:f>'Problem 4'!$K$6:$K$106</c:f>
              <c:numCache>
                <c:formatCode>General</c:formatCode>
                <c:ptCount val="101"/>
                <c:pt idx="0">
                  <c:v>1.5707963267948966</c:v>
                </c:pt>
                <c:pt idx="1">
                  <c:v>1.5657963267948967</c:v>
                </c:pt>
                <c:pt idx="2">
                  <c:v>1.5507964517946362</c:v>
                </c:pt>
                <c:pt idx="3">
                  <c:v>1.5257985767027118</c:v>
                </c:pt>
                <c:pt idx="4">
                  <c:v>1.4908108238902174</c:v>
                </c:pt>
                <c:pt idx="5">
                  <c:v>1.4458550424304348</c:v>
                </c:pt>
                <c:pt idx="6">
                  <c:v>1.3909772111119001</c:v>
                </c:pt>
                <c:pt idx="7">
                  <c:v>1.3262606191900175</c:v>
                </c:pt>
                <c:pt idx="8">
                  <c:v>1.251841528893529</c:v>
                </c:pt>
                <c:pt idx="9">
                  <c:v>1.16792680174547</c:v>
                </c:pt>
                <c:pt idx="10">
                  <c:v>1.074812677019783</c:v>
                </c:pt>
                <c:pt idx="11">
                  <c:v>0.97290354209989238</c:v>
                </c:pt>
                <c:pt idx="12">
                  <c:v>0.86272917113100689</c:v>
                </c:pt>
                <c:pt idx="13">
                  <c:v>0.7449585966437049</c:v>
                </c:pt>
                <c:pt idx="14">
                  <c:v>0.62040860840871992</c:v>
                </c:pt>
                <c:pt idx="15">
                  <c:v>0.49004494347769434</c:v>
                </c:pt>
                <c:pt idx="16">
                  <c:v>0.35497462311863887</c:v>
                </c:pt>
                <c:pt idx="17">
                  <c:v>0.21642863705378182</c:v>
                </c:pt>
                <c:pt idx="18">
                  <c:v>7.5735221441104714E-2</c:v>
                </c:pt>
                <c:pt idx="19">
                  <c:v>-6.5714822587121913E-2</c:v>
                </c:pt>
                <c:pt idx="20">
                  <c:v>-0.20650819126299694</c:v>
                </c:pt>
                <c:pt idx="21">
                  <c:v>-0.34525112454840468</c:v>
                </c:pt>
                <c:pt idx="22">
                  <c:v>-0.48060972789651824</c:v>
                </c:pt>
                <c:pt idx="23">
                  <c:v>-0.61134513209244101</c:v>
                </c:pt>
                <c:pt idx="24">
                  <c:v>-0.7363408415248256</c:v>
                </c:pt>
                <c:pt idx="25">
                  <c:v>-0.85462073865712085</c:v>
                </c:pt>
                <c:pt idx="26">
                  <c:v>-0.96535741595382707</c:v>
                </c:pt>
                <c:pt idx="27">
                  <c:v>-1.0678715694247871</c:v>
                </c:pt>
                <c:pt idx="28">
                  <c:v>-1.1616239568257085</c:v>
                </c:pt>
                <c:pt idx="29">
                  <c:v>-1.2462018401293444</c:v>
                </c:pt>
                <c:pt idx="30">
                  <c:v>-1.3213019221083262</c:v>
                </c:pt>
                <c:pt idx="31">
                  <c:v>-1.3867116302458309</c:v>
                </c:pt>
                <c:pt idx="32">
                  <c:v>-1.4422902963257223</c:v>
                </c:pt>
                <c:pt idx="33">
                  <c:v>-1.4879514178401498</c:v>
                </c:pt>
                <c:pt idx="34">
                  <c:v>-1.5236468361268498</c:v>
                </c:pt>
                <c:pt idx="35">
                  <c:v>-1.5493533677268618</c:v>
                </c:pt>
                <c:pt idx="36">
                  <c:v>-1.5650621982412531</c:v>
                </c:pt>
                <c:pt idx="37">
                  <c:v>-1.5707711931563453</c:v>
                </c:pt>
                <c:pt idx="38">
                  <c:v>-1.566480188074596</c:v>
                </c:pt>
                <c:pt idx="39">
                  <c:v>-1.5521892761379692</c:v>
                </c:pt>
                <c:pt idx="40">
                  <c:v>-1.5279000952630681</c:v>
                </c:pt>
                <c:pt idx="41">
                  <c:v>-1.4936201134108522</c:v>
                </c:pt>
                <c:pt idx="42">
                  <c:v>-1.449369897619492</c:v>
                </c:pt>
                <c:pt idx="43">
                  <c:v>-1.3951933131792034</c:v>
                </c:pt>
                <c:pt idx="44">
                  <c:v>-1.3311705150359352</c:v>
                </c:pt>
                <c:pt idx="45">
                  <c:v>-1.2574334483689091</c:v>
                </c:pt>
                <c:pt idx="46">
                  <c:v>-1.1741833585841808</c:v>
                </c:pt>
                <c:pt idx="47">
                  <c:v>-1.0817095219935309</c:v>
                </c:pt>
                <c:pt idx="48">
                  <c:v>-0.98040806276336179</c:v>
                </c:pt>
                <c:pt idx="49">
                  <c:v>-0.87079935751819149</c:v>
                </c:pt>
                <c:pt idx="50">
                  <c:v>-0.7535422108757559</c:v>
                </c:pt>
                <c:pt idx="51">
                  <c:v>-0.62944280148803877</c:v>
                </c:pt>
                <c:pt idx="52">
                  <c:v>-0.49945644775247788</c:v>
                </c:pt>
                <c:pt idx="53">
                  <c:v>-0.36468060945860814</c:v>
                </c:pt>
                <c:pt idx="54">
                  <c:v>-0.22633826190491918</c:v>
                </c:pt>
                <c:pt idx="55">
                  <c:v>-8.5751807433476074E-2</c:v>
                </c:pt>
                <c:pt idx="56">
                  <c:v>5.5691114556997844E-2</c:v>
                </c:pt>
                <c:pt idx="57">
                  <c:v>0.19657741323393793</c:v>
                </c:pt>
                <c:pt idx="58">
                  <c:v>0.3355105738025812</c:v>
                </c:pt>
                <c:pt idx="59">
                  <c:v>0.47115122118959202</c:v>
                </c:pt>
                <c:pt idx="60">
                  <c:v>0.60225274480309976</c:v>
                </c:pt>
                <c:pt idx="61">
                  <c:v>0.72768926532060907</c:v>
                </c:pt>
                <c:pt idx="62">
                  <c:v>0.84647432627982144</c:v>
                </c:pt>
                <c:pt idx="63">
                  <c:v>0.95776989868519447</c:v>
                </c:pt>
                <c:pt idx="64">
                  <c:v>1.060886365844337</c:v>
                </c:pt>
                <c:pt idx="65">
                  <c:v>1.1552749484122471</c:v>
                </c:pt>
                <c:pt idx="66">
                  <c:v>1.2405144711640586</c:v>
                </c:pt>
                <c:pt idx="67">
                  <c:v>1.3162944841898763</c:v>
                </c:pt>
                <c:pt idx="68">
                  <c:v>1.3823966088803838</c:v>
                </c:pt>
                <c:pt idx="69">
                  <c:v>1.4386756815200299</c:v>
                </c:pt>
                <c:pt idx="70">
                  <c:v>1.4850419065967244</c:v>
                </c:pt>
                <c:pt idx="71">
                  <c:v>1.521444878249077</c:v>
                </c:pt>
                <c:pt idx="72">
                  <c:v>1.5478600252573402</c:v>
                </c:pt>
                <c:pt idx="73">
                  <c:v>1.5642778025199326</c:v>
                </c:pt>
                <c:pt idx="74">
                  <c:v>1.5706957922375662</c:v>
                </c:pt>
                <c:pt idx="75">
                  <c:v>1.5671137820057357</c:v>
                </c:pt>
                <c:pt idx="76">
                  <c:v>1.5535318395795092</c:v>
                </c:pt>
                <c:pt idx="77">
                  <c:v>1.5299513874288602</c:v>
                </c:pt>
                <c:pt idx="78">
                  <c:v>1.4963792756639449</c:v>
                </c:pt>
                <c:pt idx="79">
                  <c:v>1.4528348406104215</c:v>
                </c:pt>
                <c:pt idx="80">
                  <c:v>1.3993598994784306</c:v>
                </c:pt>
                <c:pt idx="81">
                  <c:v>1.3360315510258842</c:v>
                </c:pt>
                <c:pt idx="82">
                  <c:v>1.2629775117259425</c:v>
                </c:pt>
                <c:pt idx="83">
                  <c:v>1.1803935054933592</c:v>
                </c:pt>
                <c:pt idx="84">
                  <c:v>1.0885619408924851</c:v>
                </c:pt>
                <c:pt idx="85">
                  <c:v>0.987870767125546</c:v>
                </c:pt>
                <c:pt idx="86">
                  <c:v>0.87883103539983043</c:v>
                </c:pt>
                <c:pt idx="87">
                  <c:v>0.76209136822074297</c:v>
                </c:pt>
                <c:pt idx="88">
                  <c:v>0.63844734267770942</c:v>
                </c:pt>
                <c:pt idx="89">
                  <c:v>0.50884382371299208</c:v>
                </c:pt>
                <c:pt idx="90">
                  <c:v>0.37436862600507992</c:v>
                </c:pt>
                <c:pt idx="91">
                  <c:v>0.23623657871910425</c:v>
                </c:pt>
                <c:pt idx="92">
                  <c:v>9.5764077455916266E-2</c:v>
                </c:pt>
                <c:pt idx="93">
                  <c:v>-4.5664601537469547E-2</c:v>
                </c:pt>
                <c:pt idx="94">
                  <c:v>-0.18663679320289581</c:v>
                </c:pt>
                <c:pt idx="95">
                  <c:v>-0.32575343337053425</c:v>
                </c:pt>
                <c:pt idx="96">
                  <c:v>-0.46166984666976629</c:v>
                </c:pt>
                <c:pt idx="97">
                  <c:v>-0.59313182239300366</c:v>
                </c:pt>
                <c:pt idx="98">
                  <c:v>-0.71900419162818263</c:v>
                </c:pt>
                <c:pt idx="99">
                  <c:v>-0.83829020395614218</c:v>
                </c:pt>
                <c:pt idx="100">
                  <c:v>-0.95014120821627834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F2C-4357-B33F-72B06DC820C4}"/>
            </c:ext>
          </c:extLst>
        </c:ser>
        <c:ser>
          <c:idx val="3"/>
          <c:order val="3"/>
          <c:tx>
            <c:v>pi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'Problem 4'!$P$4</c:f>
              <c:numCache>
                <c:formatCode>General</c:formatCode>
                <c:ptCount val="1"/>
                <c:pt idx="0">
                  <c:v>3.1415926535897931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9-2F2C-4357-B33F-72B06DC820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5265535"/>
        <c:axId val="675264095"/>
      </c:scatterChart>
      <c:catAx>
        <c:axId val="6752655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264095"/>
        <c:crosses val="autoZero"/>
        <c:auto val="1"/>
        <c:lblAlgn val="ctr"/>
        <c:lblOffset val="100"/>
        <c:noMultiLvlLbl val="0"/>
      </c:catAx>
      <c:valAx>
        <c:axId val="675264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2655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'Problem 5a'!$C$6:$C$106</c:f>
              <c:numCache>
                <c:formatCode>General</c:formatCode>
                <c:ptCount val="101"/>
                <c:pt idx="0">
                  <c:v>1</c:v>
                </c:pt>
                <c:pt idx="1">
                  <c:v>0.98375000000000001</c:v>
                </c:pt>
                <c:pt idx="2">
                  <c:v>0.96492311889181503</c:v>
                </c:pt>
                <c:pt idx="3">
                  <c:v>0.94343855165022428</c:v>
                </c:pt>
                <c:pt idx="4">
                  <c:v>0.91921157700513323</c:v>
                </c:pt>
                <c:pt idx="5">
                  <c:v>0.89215367970716286</c:v>
                </c:pt>
                <c:pt idx="6">
                  <c:v>0.86217283853659865</c:v>
                </c:pt>
                <c:pt idx="7">
                  <c:v>0.82917405162262747</c:v>
                </c:pt>
                <c:pt idx="8">
                  <c:v>0.79306019916419956</c:v>
                </c:pt>
                <c:pt idx="9">
                  <c:v>0.75373338349574037</c:v>
                </c:pt>
                <c:pt idx="10">
                  <c:v>0.71109694203219431</c:v>
                </c:pt>
                <c:pt idx="11">
                  <c:v>0.66505840586516751</c:v>
                </c:pt>
                <c:pt idx="12">
                  <c:v>0.6155337832596951</c:v>
                </c:pt>
                <c:pt idx="13">
                  <c:v>0.56245369207564722</c:v>
                </c:pt>
                <c:pt idx="14">
                  <c:v>0.50577205737529407</c:v>
                </c:pt>
                <c:pt idx="15">
                  <c:v>0.44547833547310334</c:v>
                </c:pt>
                <c:pt idx="16">
                  <c:v>0.38161451524051637</c:v>
                </c:pt>
                <c:pt idx="17">
                  <c:v>0.31429843913023681</c:v>
                </c:pt>
                <c:pt idx="18">
                  <c:v>0.24375516248826568</c:v>
                </c:pt>
                <c:pt idx="19">
                  <c:v>0.17035786551857413</c:v>
                </c:pt>
                <c:pt idx="20">
                  <c:v>9.467873084766619E-2</c:v>
                </c:pt>
                <c:pt idx="21">
                  <c:v>1.75473372634312E-2</c:v>
                </c:pt>
                <c:pt idx="22">
                  <c:v>-5.9891622723769973E-2</c:v>
                </c:pt>
                <c:pt idx="23">
                  <c:v>-0.13613878828830944</c:v>
                </c:pt>
                <c:pt idx="24">
                  <c:v>-0.20934736928838507</c:v>
                </c:pt>
                <c:pt idx="25">
                  <c:v>-0.27741176211262497</c:v>
                </c:pt>
                <c:pt idx="26">
                  <c:v>-0.33815987167141592</c:v>
                </c:pt>
                <c:pt idx="27">
                  <c:v>-0.38963101629999319</c:v>
                </c:pt>
                <c:pt idx="28">
                  <c:v>-0.43036532866498711</c:v>
                </c:pt>
                <c:pt idx="29">
                  <c:v>-0.45960136624588283</c:v>
                </c:pt>
                <c:pt idx="30">
                  <c:v>-0.47731231388158402</c:v>
                </c:pt>
                <c:pt idx="31">
                  <c:v>-0.48408893219857352</c:v>
                </c:pt>
                <c:pt idx="32">
                  <c:v>-0.48093887059908941</c:v>
                </c:pt>
                <c:pt idx="33">
                  <c:v>-0.46908065569774515</c:v>
                </c:pt>
                <c:pt idx="34">
                  <c:v>-0.44978103229125105</c:v>
                </c:pt>
                <c:pt idx="35">
                  <c:v>-0.42424945548837878</c:v>
                </c:pt>
                <c:pt idx="36">
                  <c:v>-0.39358207369382742</c:v>
                </c:pt>
                <c:pt idx="37">
                  <c:v>-0.35874038313377715</c:v>
                </c:pt>
                <c:pt idx="38">
                  <c:v>-0.32055074633191183</c:v>
                </c:pt>
                <c:pt idx="39">
                  <c:v>-0.2797147293816814</c:v>
                </c:pt>
                <c:pt idx="40">
                  <c:v>-0.23682392411884645</c:v>
                </c:pt>
                <c:pt idx="41">
                  <c:v>-0.19237567478356432</c:v>
                </c:pt>
                <c:pt idx="42">
                  <c:v>-0.14678790165450836</c:v>
                </c:pt>
                <c:pt idx="43">
                  <c:v>-0.10041225368215176</c:v>
                </c:pt>
                <c:pt idx="44">
                  <c:v>-5.3545385354706293E-2</c:v>
                </c:pt>
                <c:pt idx="45">
                  <c:v>-6.4384320113395925E-3</c:v>
                </c:pt>
                <c:pt idx="46">
                  <c:v>4.0695122401009989E-2</c:v>
                </c:pt>
                <c:pt idx="47">
                  <c:v>8.7672955334889863E-2</c:v>
                </c:pt>
                <c:pt idx="48">
                  <c:v>0.13433856894138169</c:v>
                </c:pt>
                <c:pt idx="49">
                  <c:v>0.18055690527222137</c:v>
                </c:pt>
                <c:pt idx="50">
                  <c:v>0.22621074071969802</c:v>
                </c:pt>
                <c:pt idx="51">
                  <c:v>0.27119771549641569</c:v>
                </c:pt>
                <c:pt idx="52">
                  <c:v>0.31542787960887175</c:v>
                </c:pt>
                <c:pt idx="53">
                  <c:v>0.35882165877168964</c:v>
                </c:pt>
                <c:pt idx="54">
                  <c:v>0.40130816203141262</c:v>
                </c:pt>
                <c:pt idx="55">
                  <c:v>0.44282376787064559</c:v>
                </c:pt>
                <c:pt idx="56">
                  <c:v>0.48331093771807898</c:v>
                </c:pt>
                <c:pt idx="57">
                  <c:v>0.52271721557684625</c:v>
                </c:pt>
                <c:pt idx="58">
                  <c:v>0.5609943803375127</c:v>
                </c:pt>
                <c:pt idx="59">
                  <c:v>0.59809772363552449</c:v>
                </c:pt>
                <c:pt idx="60">
                  <c:v>0.63398543115560235</c:v>
                </c:pt>
                <c:pt idx="61">
                  <c:v>0.66861804932922153</c:v>
                </c:pt>
                <c:pt idx="62">
                  <c:v>0.70195802261851936</c:v>
                </c:pt>
                <c:pt idx="63">
                  <c:v>0.73396928919237192</c:v>
                </c:pt>
                <c:pt idx="64">
                  <c:v>0.76461692490644062</c:v>
                </c:pt>
                <c:pt idx="65">
                  <c:v>0.79386682720057777</c:v>
                </c:pt>
                <c:pt idx="66">
                  <c:v>0.82168543190483789</c:v>
                </c:pt>
                <c:pt idx="67">
                  <c:v>0.84803945706351958</c:v>
                </c:pt>
                <c:pt idx="68">
                  <c:v>0.8728956687960665</c:v>
                </c:pt>
                <c:pt idx="69">
                  <c:v>0.89622066495489505</c:v>
                </c:pt>
                <c:pt idx="70">
                  <c:v>0.91798067294583086</c:v>
                </c:pt>
                <c:pt idx="71">
                  <c:v>0.93814135857310976</c:v>
                </c:pt>
                <c:pt idx="72">
                  <c:v>0.95666764317927533</c:v>
                </c:pt>
                <c:pt idx="73">
                  <c:v>0.9735235266885901</c:v>
                </c:pt>
                <c:pt idx="74">
                  <c:v>0.98867191444588398</c:v>
                </c:pt>
                <c:pt idx="75">
                  <c:v>1.0020744459843953</c:v>
                </c:pt>
                <c:pt idx="76">
                  <c:v>1.0136913240683798</c:v>
                </c:pt>
                <c:pt idx="77">
                  <c:v>1.0234811425510568</c:v>
                </c:pt>
                <c:pt idx="78">
                  <c:v>1.0314007117783643</c:v>
                </c:pt>
                <c:pt idx="79">
                  <c:v>1.0374048804680154</c:v>
                </c:pt>
                <c:pt idx="80">
                  <c:v>1.0414463532180922</c:v>
                </c:pt>
                <c:pt idx="81">
                  <c:v>1.0434755030705514</c:v>
                </c:pt>
                <c:pt idx="82">
                  <c:v>1.0434401788991416</c:v>
                </c:pt>
                <c:pt idx="83">
                  <c:v>1.0412855078434813</c:v>
                </c:pt>
                <c:pt idx="84">
                  <c:v>1.0369536936185746</c:v>
                </c:pt>
                <c:pt idx="85">
                  <c:v>1.0303838123559084</c:v>
                </c:pt>
                <c:pt idx="86">
                  <c:v>1.0215116087662812</c:v>
                </c:pt>
                <c:pt idx="87">
                  <c:v>1.0102692969767004</c:v>
                </c:pt>
                <c:pt idx="88">
                  <c:v>0.99658537255187452</c:v>
                </c:pt>
                <c:pt idx="89">
                  <c:v>0.98038444519863543</c:v>
                </c:pt>
                <c:pt idx="90">
                  <c:v>0.96158710579551432</c:v>
                </c:pt>
                <c:pt idx="91">
                  <c:v>0.94010984714727996</c:v>
                </c:pt>
                <c:pt idx="92">
                  <c:v>0.91586506587856509</c:v>
                </c:pt>
                <c:pt idx="93">
                  <c:v>0.88876118405680093</c:v>
                </c:pt>
                <c:pt idx="94">
                  <c:v>0.85870294474674458</c:v>
                </c:pt>
                <c:pt idx="95">
                  <c:v>0.82559195753825743</c:v>
                </c:pt>
                <c:pt idx="96">
                  <c:v>0.78932760066354501</c:v>
                </c:pt>
                <c:pt idx="97">
                  <c:v>0.74980842911207946</c:v>
                </c:pt>
                <c:pt idx="98">
                  <c:v>0.70693429792582907</c:v>
                </c:pt>
                <c:pt idx="99">
                  <c:v>0.66060949297148341</c:v>
                </c:pt>
                <c:pt idx="100">
                  <c:v>0.61074727605264412</c:v>
                </c:pt>
              </c:numCache>
            </c:numRef>
          </c:xVal>
          <c:yVal>
            <c:numRef>
              <c:f>'Problem 5a'!$D$6:$D$106</c:f>
              <c:numCache>
                <c:formatCode>General</c:formatCode>
                <c:ptCount val="101"/>
                <c:pt idx="0">
                  <c:v>0</c:v>
                </c:pt>
                <c:pt idx="1">
                  <c:v>4.0000000000000008E-2</c:v>
                </c:pt>
                <c:pt idx="2">
                  <c:v>7.9895222115042033E-2</c:v>
                </c:pt>
                <c:pt idx="3">
                  <c:v>0.11957038895336485</c:v>
                </c:pt>
                <c:pt idx="4">
                  <c:v>0.15889798602221877</c:v>
                </c:pt>
                <c:pt idx="5">
                  <c:v>0.19773622033783936</c:v>
                </c:pt>
                <c:pt idx="6">
                  <c:v>0.23592661573649659</c:v>
                </c:pt>
                <c:pt idx="7">
                  <c:v>0.2732911747205819</c:v>
                </c:pt>
                <c:pt idx="8">
                  <c:v>0.3096290253551835</c:v>
                </c:pt>
                <c:pt idx="9">
                  <c:v>0.34471246091729441</c:v>
                </c:pt>
                <c:pt idx="10">
                  <c:v>0.37828227206323772</c:v>
                </c:pt>
                <c:pt idx="11">
                  <c:v>0.41004227073758032</c:v>
                </c:pt>
                <c:pt idx="12">
                  <c:v>0.4396529201418416</c:v>
                </c:pt>
                <c:pt idx="13">
                  <c:v>0.46672403039235394</c:v>
                </c:pt>
                <c:pt idx="14">
                  <c:v>0.49080658011024669</c:v>
                </c:pt>
                <c:pt idx="15">
                  <c:v>0.51138392201615768</c:v>
                </c:pt>
                <c:pt idx="16">
                  <c:v>0.52786299305050677</c:v>
                </c:pt>
                <c:pt idx="17">
                  <c:v>0.53956677895392602</c:v>
                </c:pt>
                <c:pt idx="18">
                  <c:v>0.54573032036633884</c:v>
                </c:pt>
                <c:pt idx="19">
                  <c:v>0.5455041492004431</c:v>
                </c:pt>
                <c:pt idx="20">
                  <c:v>0.53797128908287206</c:v>
                </c:pt>
                <c:pt idx="21">
                  <c:v>0.52218659042997384</c:v>
                </c:pt>
                <c:pt idx="22">
                  <c:v>0.49724910415553547</c:v>
                </c:pt>
                <c:pt idx="23">
                  <c:v>0.46241676644687663</c:v>
                </c:pt>
                <c:pt idx="24">
                  <c:v>0.4172633992466146</c:v>
                </c:pt>
                <c:pt idx="25">
                  <c:v>0.36185682727998852</c:v>
                </c:pt>
                <c:pt idx="26">
                  <c:v>0.29690687103233748</c:v>
                </c:pt>
                <c:pt idx="27">
                  <c:v>0.22381167089015699</c:v>
                </c:pt>
                <c:pt idx="28">
                  <c:v>0.1445490244501958</c:v>
                </c:pt>
                <c:pt idx="29">
                  <c:v>6.1424393105322578E-2</c:v>
                </c:pt>
                <c:pt idx="30">
                  <c:v>-2.3240533171983678E-2</c:v>
                </c:pt>
                <c:pt idx="31">
                  <c:v>-0.10737306245081661</c:v>
                </c:pt>
                <c:pt idx="32">
                  <c:v>-0.18930381029713461</c:v>
                </c:pt>
                <c:pt idx="33">
                  <c:v>-0.26780691546063051</c:v>
                </c:pt>
                <c:pt idx="34">
                  <c:v>-0.34206158139679921</c:v>
                </c:pt>
                <c:pt idx="35">
                  <c:v>-0.41157680373505307</c:v>
                </c:pt>
                <c:pt idx="36">
                  <c:v>-0.47610963145679885</c:v>
                </c:pt>
                <c:pt idx="37">
                  <c:v>-0.53559286789691862</c:v>
                </c:pt>
                <c:pt idx="38">
                  <c:v>-0.59007768148440487</c:v>
                </c:pt>
                <c:pt idx="39">
                  <c:v>-0.63969097354170334</c:v>
                </c:pt>
                <c:pt idx="40">
                  <c:v>-0.68460508676413079</c:v>
                </c:pt>
                <c:pt idx="41">
                  <c:v>-0.7250169769180268</c:v>
                </c:pt>
                <c:pt idx="42">
                  <c:v>-0.76113427994692606</c:v>
                </c:pt>
                <c:pt idx="43">
                  <c:v>-0.79316624253029344</c:v>
                </c:pt>
                <c:pt idx="44">
                  <c:v>-0.82131800733885985</c:v>
                </c:pt>
                <c:pt idx="45">
                  <c:v>-0.84578717381402924</c:v>
                </c:pt>
                <c:pt idx="46">
                  <c:v>-0.86676188031573997</c:v>
                </c:pt>
                <c:pt idx="47">
                  <c:v>-0.88441988856172593</c:v>
                </c:pt>
                <c:pt idx="48">
                  <c:v>-0.89892831685251839</c:v>
                </c:pt>
                <c:pt idx="49">
                  <c:v>-0.91044378331755393</c:v>
                </c:pt>
                <c:pt idx="50">
                  <c:v>-0.91911279913502053</c:v>
                </c:pt>
                <c:pt idx="51">
                  <c:v>-0.92507230533422447</c:v>
                </c:pt>
                <c:pt idx="52">
                  <c:v>-0.92845028320230472</c:v>
                </c:pt>
                <c:pt idx="53">
                  <c:v>-0.92936639294280976</c:v>
                </c:pt>
                <c:pt idx="54">
                  <c:v>-0.92793261183126974</c:v>
                </c:pt>
                <c:pt idx="55">
                  <c:v>-0.9242538542541251</c:v>
                </c:pt>
                <c:pt idx="56">
                  <c:v>-0.91842856345487001</c:v>
                </c:pt>
                <c:pt idx="57">
                  <c:v>-0.91054926973756078</c:v>
                </c:pt>
                <c:pt idx="58">
                  <c:v>-0.9007031131041483</c:v>
                </c:pt>
                <c:pt idx="59">
                  <c:v>-0.88897233038053236</c:v>
                </c:pt>
                <c:pt idx="60">
                  <c:v>-0.8754347081928987</c:v>
                </c:pt>
                <c:pt idx="61">
                  <c:v>-0.860164003947259</c:v>
                </c:pt>
                <c:pt idx="62">
                  <c:v>-0.8432303374162079</c:v>
                </c:pt>
                <c:pt idx="63">
                  <c:v>-0.82470055576731449</c:v>
                </c:pt>
                <c:pt idx="64">
                  <c:v>-0.80463857495902213</c:v>
                </c:pt>
                <c:pt idx="65">
                  <c:v>-0.78310570043839933</c:v>
                </c:pt>
                <c:pt idx="66">
                  <c:v>-0.76016093003895646</c:v>
                </c:pt>
                <c:pt idx="67">
                  <c:v>-0.73586124192252067</c:v>
                </c:pt>
                <c:pt idx="68">
                  <c:v>-0.71026187035534039</c:v>
                </c:pt>
                <c:pt idx="69">
                  <c:v>-0.68341657206841078</c:v>
                </c:pt>
                <c:pt idx="70">
                  <c:v>-0.65537788593532764</c:v>
                </c:pt>
                <c:pt idx="71">
                  <c:v>-0.62619738871567876</c:v>
                </c:pt>
                <c:pt idx="72">
                  <c:v>-0.59592594966494794</c:v>
                </c:pt>
                <c:pt idx="73">
                  <c:v>-0.56461398690981535</c:v>
                </c:pt>
                <c:pt idx="74">
                  <c:v>-0.5323117286376764</c:v>
                </c:pt>
                <c:pt idx="75">
                  <c:v>-0.49906948235920895</c:v>
                </c:pt>
                <c:pt idx="76">
                  <c:v>-0.46493791578243943</c:v>
                </c:pt>
                <c:pt idx="77">
                  <c:v>-0.42996835319754295</c:v>
                </c:pt>
                <c:pt idx="78">
                  <c:v>-0.39421309172776448</c:v>
                </c:pt>
                <c:pt idx="79">
                  <c:v>-0.3577257423708789</c:v>
                </c:pt>
                <c:pt idx="80">
                  <c:v>-0.32056160145917073</c:v>
                </c:pt>
                <c:pt idx="81">
                  <c:v>-0.28277805903079306</c:v>
                </c:pt>
                <c:pt idx="82">
                  <c:v>-0.24443505166464605</c:v>
                </c:pt>
                <c:pt idx="83">
                  <c:v>-0.20559556862541001</c:v>
                </c:pt>
                <c:pt idx="84">
                  <c:v>-0.16632622174528833</c:v>
                </c:pt>
                <c:pt idx="85">
                  <c:v>-0.12669789139590082</c:v>
                </c:pt>
                <c:pt idx="86">
                  <c:v>-8.6786463252621626E-2</c:v>
                </c:pt>
                <c:pt idx="87">
                  <c:v>-4.6673673415128875E-2</c:v>
                </c:pt>
                <c:pt idx="88">
                  <c:v>-6.4480829302397237E-3</c:v>
                </c:pt>
                <c:pt idx="89">
                  <c:v>3.3793793007020158E-2</c:v>
                </c:pt>
                <c:pt idx="90">
                  <c:v>7.3946170776694506E-2</c:v>
                </c:pt>
                <c:pt idx="91">
                  <c:v>0.11389246241545826</c:v>
                </c:pt>
                <c:pt idx="92">
                  <c:v>0.15350347412178278</c:v>
                </c:pt>
                <c:pt idx="93">
                  <c:v>0.19263528656163503</c:v>
                </c:pt>
                <c:pt idx="94">
                  <c:v>0.23112675431545485</c:v>
                </c:pt>
                <c:pt idx="95">
                  <c:v>0.26879655059624186</c:v>
                </c:pt>
                <c:pt idx="96">
                  <c:v>0.30543967155479879</c:v>
                </c:pt>
                <c:pt idx="97">
                  <c:v>0.34082330339248434</c:v>
                </c:pt>
                <c:pt idx="98">
                  <c:v>0.37468194780527547</c:v>
                </c:pt>
                <c:pt idx="99">
                  <c:v>0.40671170207585117</c:v>
                </c:pt>
                <c:pt idx="100">
                  <c:v>0.43656360868251992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4E-4E17-89DF-1C2FDDC5C6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3674559"/>
        <c:axId val="733666879"/>
      </c:scatterChart>
      <c:valAx>
        <c:axId val="733674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3666879"/>
        <c:crosses val="autoZero"/>
        <c:crossBetween val="midCat"/>
      </c:valAx>
      <c:valAx>
        <c:axId val="733666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36745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this plot could either be an elongated ellipse or indicate an escape, influenced by the faster y-component of the velocity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'Problem 5b'!$C$6:$C$106</c:f>
              <c:numCache>
                <c:formatCode>General</c:formatCode>
                <c:ptCount val="101"/>
                <c:pt idx="0">
                  <c:v>1</c:v>
                </c:pt>
                <c:pt idx="1">
                  <c:v>0.98375000000000001</c:v>
                </c:pt>
                <c:pt idx="2">
                  <c:v>0.96493622180860106</c:v>
                </c:pt>
                <c:pt idx="3">
                  <c:v>0.94351984589017257</c:v>
                </c:pt>
                <c:pt idx="4">
                  <c:v>0.91949035965237269</c:v>
                </c:pt>
                <c:pt idx="5">
                  <c:v>0.89286778772936903</c:v>
                </c:pt>
                <c:pt idx="6">
                  <c:v>0.86370349680480774</c:v>
                </c:pt>
                <c:pt idx="7">
                  <c:v>0.83207940351058829</c:v>
                </c:pt>
                <c:pt idx="8">
                  <c:v>0.79810559134185588</c:v>
                </c:pt>
                <c:pt idx="9">
                  <c:v>0.76191652794552689</c:v>
                </c:pt>
                <c:pt idx="10">
                  <c:v>0.7236662299858444</c:v>
                </c:pt>
                <c:pt idx="11">
                  <c:v>0.68352281884728971</c:v>
                </c:pt>
                <c:pt idx="12">
                  <c:v>0.64166293274099084</c:v>
                </c:pt>
                <c:pt idx="13">
                  <c:v>0.59826641422954863</c:v>
                </c:pt>
                <c:pt idx="14">
                  <c:v>0.55351159643034364</c:v>
                </c:pt>
                <c:pt idx="15">
                  <c:v>0.50757139249832994</c:v>
                </c:pt>
                <c:pt idx="16">
                  <c:v>0.46061027610111416</c:v>
                </c:pt>
                <c:pt idx="17">
                  <c:v>0.41278214302701427</c:v>
                </c:pt>
                <c:pt idx="18">
                  <c:v>0.36422897443530972</c:v>
                </c:pt>
                <c:pt idx="19">
                  <c:v>0.31508018144665484</c:v>
                </c:pt>
                <c:pt idx="20">
                  <c:v>0.265452494570317</c:v>
                </c:pt>
                <c:pt idx="21">
                  <c:v>0.21545026335693873</c:v>
                </c:pt>
                <c:pt idx="22">
                  <c:v>0.16516604495057502</c:v>
                </c:pt>
                <c:pt idx="23">
                  <c:v>0.11468137924083373</c:v>
                </c:pt>
                <c:pt idx="24">
                  <c:v>6.4067668954503873E-2</c:v>
                </c:pt>
                <c:pt idx="25">
                  <c:v>1.338710263723797E-2</c:v>
                </c:pt>
                <c:pt idx="26">
                  <c:v>-3.7306424364870416E-2</c:v>
                </c:pt>
                <c:pt idx="27">
                  <c:v>-8.7966421664325251E-2</c:v>
                </c:pt>
                <c:pt idx="28">
                  <c:v>-0.13855296794077715</c:v>
                </c:pt>
                <c:pt idx="29">
                  <c:v>-0.18903193860012646</c:v>
                </c:pt>
                <c:pt idx="30">
                  <c:v>-0.23937430207479077</c:v>
                </c:pt>
                <c:pt idx="31">
                  <c:v>-0.28955548559050803</c:v>
                </c:pt>
                <c:pt idx="32">
                  <c:v>-0.33955480838549806</c:v>
                </c:pt>
                <c:pt idx="33">
                  <c:v>-0.38935497859391743</c:v>
                </c:pt>
                <c:pt idx="34">
                  <c:v>-0.43894164900409</c:v>
                </c:pt>
                <c:pt idx="35">
                  <c:v>-0.4883030264432639</c:v>
                </c:pt>
                <c:pt idx="36">
                  <c:v>-0.5374295294501712</c:v>
                </c:pt>
                <c:pt idx="37">
                  <c:v>-0.58631348904544167</c:v>
                </c:pt>
                <c:pt idx="38">
                  <c:v>-0.63494888770486468</c:v>
                </c:pt>
                <c:pt idx="39">
                  <c:v>-0.68333113201608875</c:v>
                </c:pt>
                <c:pt idx="40">
                  <c:v>-0.73145685491068357</c:v>
                </c:pt>
                <c:pt idx="41">
                  <c:v>-0.77932374378079217</c:v>
                </c:pt>
                <c:pt idx="42">
                  <c:v>-0.8269303911939021</c:v>
                </c:pt>
                <c:pt idx="43">
                  <c:v>-0.87427616529927421</c:v>
                </c:pt>
                <c:pt idx="44">
                  <c:v>-0.921361097369229</c:v>
                </c:pt>
                <c:pt idx="45">
                  <c:v>-0.96818578423530399</c:v>
                </c:pt>
                <c:pt idx="46">
                  <c:v>-1.0147513036630551</c:v>
                </c:pt>
                <c:pt idx="47">
                  <c:v>-1.0610591409612187</c:v>
                </c:pt>
                <c:pt idx="48">
                  <c:v>-1.1071111253431525</c:v>
                </c:pt>
                <c:pt idx="49">
                  <c:v>-1.1529093747534187</c:v>
                </c:pt>
                <c:pt idx="50">
                  <c:v>-1.1984562480427394</c:v>
                </c:pt>
                <c:pt idx="51">
                  <c:v>-1.243754303522967</c:v>
                </c:pt>
                <c:pt idx="52">
                  <c:v>-1.2888062630627011</c:v>
                </c:pt>
                <c:pt idx="53">
                  <c:v>-1.3336149809961013</c:v>
                </c:pt>
                <c:pt idx="54">
                  <c:v>-1.3781834172144078</c:v>
                </c:pt>
                <c:pt idx="55">
                  <c:v>-1.4225146138936327</c:v>
                </c:pt>
                <c:pt idx="56">
                  <c:v>-1.4666116753845053</c:v>
                </c:pt>
                <c:pt idx="57">
                  <c:v>-1.5104777508535832</c:v>
                </c:pt>
                <c:pt idx="58">
                  <c:v>-1.5541160193187484</c:v>
                </c:pt>
                <c:pt idx="59">
                  <c:v>-1.5975296767693083</c:v>
                </c:pt>
                <c:pt idx="60">
                  <c:v>-1.6407219251015506</c:v>
                </c:pt>
                <c:pt idx="61">
                  <c:v>-1.6836959626357799</c:v>
                </c:pt>
                <c:pt idx="62">
                  <c:v>-1.7264549760113119</c:v>
                </c:pt>
                <c:pt idx="63">
                  <c:v>-1.769002133282267</c:v>
                </c:pt>
                <c:pt idx="64">
                  <c:v>-1.8113405780598744</c:v>
                </c:pt>
                <c:pt idx="65">
                  <c:v>-1.8534734245668132</c:v>
                </c:pt>
                <c:pt idx="66">
                  <c:v>-1.8954037534863197</c:v>
                </c:pt>
                <c:pt idx="67">
                  <c:v>-1.9371346085037371</c:v>
                </c:pt>
                <c:pt idx="68">
                  <c:v>-1.978668993451161</c:v>
                </c:pt>
                <c:pt idx="69">
                  <c:v>-2.0200098699771303</c:v>
                </c:pt>
                <c:pt idx="70">
                  <c:v>-2.0611601556731411</c:v>
                </c:pt>
                <c:pt idx="71">
                  <c:v>-2.1021227225973269</c:v>
                </c:pt>
                <c:pt idx="72">
                  <c:v>-2.142900396143105</c:v>
                </c:pt>
                <c:pt idx="73">
                  <c:v>-2.1834959542071068</c:v>
                </c:pt>
                <c:pt idx="74">
                  <c:v>-2.2239121266163937</c:v>
                </c:pt>
                <c:pt idx="75">
                  <c:v>-2.2641515947799213</c:v>
                </c:pt>
                <c:pt idx="76">
                  <c:v>-2.3042169915335657</c:v>
                </c:pt>
                <c:pt idx="77">
                  <c:v>-2.344110901151812</c:v>
                </c:pt>
                <c:pt idx="78">
                  <c:v>-2.3838358595025504</c:v>
                </c:pt>
                <c:pt idx="79">
                  <c:v>-2.4233943543243193</c:v>
                </c:pt>
                <c:pt idx="80">
                  <c:v>-2.4627888256079009</c:v>
                </c:pt>
                <c:pt idx="81">
                  <c:v>-2.5020216660664154</c:v>
                </c:pt>
                <c:pt idx="82">
                  <c:v>-2.5410952216800191</c:v>
                </c:pt>
                <c:pt idx="83">
                  <c:v>-2.5800117923030497</c:v>
                </c:pt>
                <c:pt idx="84">
                  <c:v>-2.6187736323229647</c:v>
                </c:pt>
                <c:pt idx="85">
                  <c:v>-2.6573829513617708</c:v>
                </c:pt>
                <c:pt idx="86">
                  <c:v>-2.6958419150117932</c:v>
                </c:pt>
                <c:pt idx="87">
                  <c:v>-2.7341526455986842</c:v>
                </c:pt>
                <c:pt idx="88">
                  <c:v>-2.7723172229654667</c:v>
                </c:pt>
                <c:pt idx="89">
                  <c:v>-2.8103376852722106</c:v>
                </c:pt>
                <c:pt idx="90">
                  <c:v>-2.8482160298066432</c:v>
                </c:pt>
                <c:pt idx="91">
                  <c:v>-2.8859542138016132</c:v>
                </c:pt>
                <c:pt idx="92">
                  <c:v>-2.9235541552558701</c:v>
                </c:pt>
                <c:pt idx="93">
                  <c:v>-2.9610177337551131</c:v>
                </c:pt>
                <c:pt idx="94">
                  <c:v>-2.9983467912906634</c:v>
                </c:pt>
                <c:pt idx="95">
                  <c:v>-3.0355431330735114</c:v>
                </c:pt>
                <c:pt idx="96">
                  <c:v>-3.072608528341803</c:v>
                </c:pt>
                <c:pt idx="97">
                  <c:v>-3.1095447111601136</c:v>
                </c:pt>
                <c:pt idx="98">
                  <c:v>-3.1463533812091327</c:v>
                </c:pt>
                <c:pt idx="99">
                  <c:v>-3.1830362045645773</c:v>
                </c:pt>
                <c:pt idx="100">
                  <c:v>-3.2195948144643718</c:v>
                </c:pt>
              </c:numCache>
            </c:numRef>
          </c:xVal>
          <c:yVal>
            <c:numRef>
              <c:f>'Problem 5b'!$D$6:$D$106</c:f>
              <c:numCache>
                <c:formatCode>General</c:formatCode>
                <c:ptCount val="101"/>
                <c:pt idx="0">
                  <c:v>0</c:v>
                </c:pt>
                <c:pt idx="1">
                  <c:v>6.9999999999999993E-2</c:v>
                </c:pt>
                <c:pt idx="2">
                  <c:v>0.13981757105626638</c:v>
                </c:pt>
                <c:pt idx="3">
                  <c:v>0.2092580302533181</c:v>
                </c:pt>
                <c:pt idx="4">
                  <c:v>0.27811894221493205</c:v>
                </c:pt>
                <c:pt idx="5">
                  <c:v>0.3461955215946208</c:v>
                </c:pt>
                <c:pt idx="6">
                  <c:v>0.4132865891800841</c:v>
                </c:pt>
                <c:pt idx="7">
                  <c:v>0.47920062861274509</c:v>
                </c:pt>
                <c:pt idx="8">
                  <c:v>0.54376144771934187</c:v>
                </c:pt>
                <c:pt idx="9">
                  <c:v>0.60681298255622862</c:v>
                </c:pt>
                <c:pt idx="10">
                  <c:v>0.66822288888492543</c:v>
                </c:pt>
                <c:pt idx="11">
                  <c:v>0.72788472199290988</c:v>
                </c:pt>
                <c:pt idx="12">
                  <c:v>0.78571867771296544</c:v>
                </c:pt>
                <c:pt idx="13">
                  <c:v>0.84167102126580007</c:v>
                </c:pt>
                <c:pt idx="14">
                  <c:v>0.89571244165543462</c:v>
                </c:pt>
                <c:pt idx="15">
                  <c:v>0.9478356274242048</c:v>
                </c:pt>
                <c:pt idx="16">
                  <c:v>0.99805236767358307</c:v>
                </c:pt>
                <c:pt idx="17">
                  <c:v>1.0463904523825305</c:v>
                </c:pt>
                <c:pt idx="18">
                  <c:v>1.0928905936240203</c:v>
                </c:pt>
                <c:pt idx="19">
                  <c:v>1.1376035286121657</c:v>
                </c:pt>
                <c:pt idx="20">
                  <c:v>1.1805874072884937</c:v>
                </c:pt>
                <c:pt idx="21">
                  <c:v>1.2219055177508258</c:v>
                </c:pt>
                <c:pt idx="22">
                  <c:v>1.2616243648765744</c:v>
                </c:pt>
                <c:pt idx="23">
                  <c:v>1.2998120909907942</c:v>
                </c:pt>
                <c:pt idx="24">
                  <c:v>1.33653721086469</c:v>
                </c:pt>
                <c:pt idx="25">
                  <c:v>1.3718676245697037</c:v>
                </c:pt>
                <c:pt idx="26">
                  <c:v>1.4058698685871116</c:v>
                </c:pt>
                <c:pt idx="27">
                  <c:v>1.4386085661921837</c:v>
                </c:pt>
                <c:pt idx="28">
                  <c:v>1.4701460410023712</c:v>
                </c:pt>
                <c:pt idx="29">
                  <c:v>1.5005420616095759</c:v>
                </c:pt>
                <c:pt idx="30">
                  <c:v>1.5298536896635651</c:v>
                </c:pt>
                <c:pt idx="31">
                  <c:v>1.5581352081662878</c:v>
                </c:pt>
                <c:pt idx="32">
                  <c:v>1.58543811080418</c:v>
                </c:pt>
                <c:pt idx="33">
                  <c:v>1.6118111367540768</c:v>
                </c:pt>
                <c:pt idx="34">
                  <c:v>1.6373003385038782</c:v>
                </c:pt>
                <c:pt idx="35">
                  <c:v>1.6619491728414837</c:v>
                </c:pt>
                <c:pt idx="36">
                  <c:v>1.6857986073243096</c:v>
                </c:pt>
                <c:pt idx="37">
                  <c:v>1.7088872363002787</c:v>
                </c:pt>
                <c:pt idx="38">
                  <c:v>1.7312514019666898</c:v>
                </c:pt>
                <c:pt idx="39">
                  <c:v>1.7529253170810954</c:v>
                </c:pt>
                <c:pt idx="40">
                  <c:v>1.7739411868284531</c:v>
                </c:pt>
                <c:pt idx="41">
                  <c:v>1.7943293280454047</c:v>
                </c:pt>
                <c:pt idx="42">
                  <c:v>1.8141182845430499</c:v>
                </c:pt>
                <c:pt idx="43">
                  <c:v>1.8333349376853507</c:v>
                </c:pt>
                <c:pt idx="44">
                  <c:v>1.8520046116971112</c:v>
                </c:pt>
                <c:pt idx="45">
                  <c:v>1.8701511734143181</c:v>
                </c:pt>
                <c:pt idx="46">
                  <c:v>1.8877971263673967</c:v>
                </c:pt>
                <c:pt idx="47">
                  <c:v>1.9049636992181831</c:v>
                </c:pt>
                <c:pt idx="48">
                  <c:v>1.921670928664873</c:v>
                </c:pt>
                <c:pt idx="49">
                  <c:v>1.9379377369944071</c:v>
                </c:pt>
                <c:pt idx="50">
                  <c:v>1.9537820045053591</c:v>
                </c:pt>
                <c:pt idx="51">
                  <c:v>1.9692206370516632</c:v>
                </c:pt>
                <c:pt idx="52">
                  <c:v>1.9842696289725303</c:v>
                </c:pt>
                <c:pt idx="53">
                  <c:v>1.9989441216798352</c:v>
                </c:pt>
                <c:pt idx="54">
                  <c:v>2.0132584581735569</c:v>
                </c:pt>
                <c:pt idx="55">
                  <c:v>2.0272262337504197</c:v>
                </c:pt>
                <c:pt idx="56">
                  <c:v>2.0408603431621439</c:v>
                </c:pt>
                <c:pt idx="57">
                  <c:v>2.0541730244687892</c:v>
                </c:pt>
                <c:pt idx="58">
                  <c:v>2.0671758998203593</c:v>
                </c:pt>
                <c:pt idx="59">
                  <c:v>2.0798800133868025</c:v>
                </c:pt>
                <c:pt idx="60">
                  <c:v>2.0922958666431759</c:v>
                </c:pt>
                <c:pt idx="61">
                  <c:v>2.1044334512034628</c:v>
                </c:pt>
                <c:pt idx="62">
                  <c:v>2.116302279383488</c:v>
                </c:pt>
                <c:pt idx="63">
                  <c:v>2.1279114126608092</c:v>
                </c:pt>
                <c:pt idx="64">
                  <c:v>2.1392694881874341</c:v>
                </c:pt>
                <c:pt idx="65">
                  <c:v>2.1503847434997971</c:v>
                </c:pt>
                <c:pt idx="66">
                  <c:v>2.1612650395596926</c:v>
                </c:pt>
                <c:pt idx="67">
                  <c:v>2.1719178822497733</c:v>
                </c:pt>
                <c:pt idx="68">
                  <c:v>2.1823504424378157</c:v>
                </c:pt>
                <c:pt idx="69">
                  <c:v>2.1925695747151894</c:v>
                </c:pt>
                <c:pt idx="70">
                  <c:v>2.2025818349068387</c:v>
                </c:pt>
                <c:pt idx="71">
                  <c:v>2.2123934964425538</c:v>
                </c:pt>
                <c:pt idx="72">
                  <c:v>2.2220105656723455</c:v>
                </c:pt>
                <c:pt idx="73">
                  <c:v>2.2314387962023039</c:v>
                </c:pt>
                <c:pt idx="74">
                  <c:v>2.2406837023214061</c:v>
                </c:pt>
                <c:pt idx="75">
                  <c:v>2.2497505715842565</c:v>
                </c:pt>
                <c:pt idx="76">
                  <c:v>2.258644476609736</c:v>
                </c:pt>
                <c:pt idx="77">
                  <c:v>2.2673702861508933</c:v>
                </c:pt>
                <c:pt idx="78">
                  <c:v>2.2759326754871587</c:v>
                </c:pt>
                <c:pt idx="79">
                  <c:v>2.2843361361860568</c:v>
                </c:pt>
                <c:pt idx="80">
                  <c:v>2.2925849852779754</c:v>
                </c:pt>
                <c:pt idx="81">
                  <c:v>2.3006833738842634</c:v>
                </c:pt>
                <c:pt idx="82">
                  <c:v>2.3086352953358626</c:v>
                </c:pt>
                <c:pt idx="83">
                  <c:v>2.3164445928169064</c:v>
                </c:pt>
                <c:pt idx="84">
                  <c:v>2.3241149665651215</c:v>
                </c:pt>
                <c:pt idx="85">
                  <c:v>2.3316499806585211</c:v>
                </c:pt>
                <c:pt idx="86">
                  <c:v>2.3390530694156912</c:v>
                </c:pt>
                <c:pt idx="87">
                  <c:v>2.346327543434966</c:v>
                </c:pt>
                <c:pt idx="88">
                  <c:v>2.3534765952959513</c:v>
                </c:pt>
                <c:pt idx="89">
                  <c:v>2.3605033049451509</c:v>
                </c:pt>
                <c:pt idx="90">
                  <c:v>2.3674106447858789</c:v>
                </c:pt>
                <c:pt idx="91">
                  <c:v>2.3742014844912127</c:v>
                </c:pt>
                <c:pt idx="92">
                  <c:v>2.3808785955573986</c:v>
                </c:pt>
                <c:pt idx="93">
                  <c:v>2.387444655613896</c:v>
                </c:pt>
                <c:pt idx="94">
                  <c:v>2.3939022525051188</c:v>
                </c:pt>
                <c:pt idx="95">
                  <c:v>2.4002538881578825</c:v>
                </c:pt>
                <c:pt idx="96">
                  <c:v>2.4065019822475953</c:v>
                </c:pt>
                <c:pt idx="97">
                  <c:v>2.412648875675349</c:v>
                </c:pt>
                <c:pt idx="98">
                  <c:v>2.418696833867227</c:v>
                </c:pt>
                <c:pt idx="99">
                  <c:v>2.4246480499063892</c:v>
                </c:pt>
                <c:pt idx="100">
                  <c:v>2.4305046475077905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79-491D-AB5D-9FB14CB0D4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3687039"/>
        <c:axId val="733687999"/>
      </c:scatterChart>
      <c:valAx>
        <c:axId val="7336870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3687999"/>
        <c:crosses val="autoZero"/>
        <c:crossBetween val="midCat"/>
      </c:valAx>
      <c:valAx>
        <c:axId val="733687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36870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11545</xdr:colOff>
      <xdr:row>6</xdr:row>
      <xdr:rowOff>100446</xdr:rowOff>
    </xdr:from>
    <xdr:to>
      <xdr:col>15</xdr:col>
      <xdr:colOff>300181</xdr:colOff>
      <xdr:row>21</xdr:row>
      <xdr:rowOff>72737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FE11652-67C3-8411-A76D-252F1B24C1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427181</xdr:colOff>
      <xdr:row>7</xdr:row>
      <xdr:rowOff>111991</xdr:rowOff>
    </xdr:from>
    <xdr:to>
      <xdr:col>17</xdr:col>
      <xdr:colOff>103908</xdr:colOff>
      <xdr:row>22</xdr:row>
      <xdr:rowOff>84281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4D088F-EF41-5EB8-0DAF-0339521F41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240393</xdr:colOff>
      <xdr:row>5</xdr:row>
      <xdr:rowOff>138793</xdr:rowOff>
    </xdr:from>
    <xdr:to>
      <xdr:col>15</xdr:col>
      <xdr:colOff>557893</xdr:colOff>
      <xdr:row>20</xdr:row>
      <xdr:rowOff>160565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C471EF-3292-E110-BE71-84A9A877DA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277090</xdr:colOff>
      <xdr:row>7</xdr:row>
      <xdr:rowOff>31172</xdr:rowOff>
    </xdr:from>
    <xdr:to>
      <xdr:col>17</xdr:col>
      <xdr:colOff>565727</xdr:colOff>
      <xdr:row>22</xdr:row>
      <xdr:rowOff>3463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ACE3B4-C279-3567-50C9-1625D9F9BD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167822</xdr:colOff>
      <xdr:row>6</xdr:row>
      <xdr:rowOff>20864</xdr:rowOff>
    </xdr:from>
    <xdr:to>
      <xdr:col>29</xdr:col>
      <xdr:colOff>362858</xdr:colOff>
      <xdr:row>40</xdr:row>
      <xdr:rowOff>117928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6D3CCE-3E9E-FB39-5C0D-12B845125D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18143</xdr:colOff>
      <xdr:row>8</xdr:row>
      <xdr:rowOff>117929</xdr:rowOff>
    </xdr:from>
    <xdr:to>
      <xdr:col>24</xdr:col>
      <xdr:colOff>45358</xdr:colOff>
      <xdr:row>8</xdr:row>
      <xdr:rowOff>117929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E5305E92-8D02-E702-DDE3-61C90B126891}"/>
            </a:ext>
          </a:extLst>
        </xdr:cNvPr>
        <xdr:cNvCxnSpPr/>
      </xdr:nvCxnSpPr>
      <xdr:spPr>
        <a:xfrm>
          <a:off x="8626929" y="1632858"/>
          <a:ext cx="4889500" cy="0"/>
        </a:xfrm>
        <a:prstGeom prst="straightConnector1">
          <a:avLst/>
        </a:prstGeom>
        <a:ln w="381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0.05263</cdr:x>
      <cdr:y>0.05458</cdr:y>
    </cdr:from>
    <cdr:to>
      <cdr:x>0.63314</cdr:x>
      <cdr:y>0.05458</cdr:y>
    </cdr:to>
    <cdr:cxnSp macro="">
      <cdr:nvCxnSpPr>
        <cdr:cNvPr id="3" name="Straight Arrow Connector 2">
          <a:extLst xmlns:a="http://schemas.openxmlformats.org/drawingml/2006/main">
            <a:ext uri="{FF2B5EF4-FFF2-40B4-BE49-F238E27FC236}">
              <a16:creationId xmlns:a16="http://schemas.microsoft.com/office/drawing/2014/main" id="{23D7D0CE-BBBA-EEF8-8B28-10B381D884D0}"/>
            </a:ext>
          </a:extLst>
        </cdr:cNvPr>
        <cdr:cNvCxnSpPr/>
      </cdr:nvCxnSpPr>
      <cdr:spPr>
        <a:xfrm xmlns:a="http://schemas.openxmlformats.org/drawingml/2006/main">
          <a:off x="458106" y="341994"/>
          <a:ext cx="5052785" cy="0"/>
        </a:xfrm>
        <a:prstGeom xmlns:a="http://schemas.openxmlformats.org/drawingml/2006/main" prst="straightConnector1">
          <a:avLst/>
        </a:prstGeom>
        <a:ln xmlns:a="http://schemas.openxmlformats.org/drawingml/2006/main" w="38100">
          <a:headEnd type="triangle"/>
          <a:tailEnd type="triangle"/>
        </a:ln>
      </cdr:spPr>
      <cdr:style>
        <a:lnRef xmlns:a="http://schemas.openxmlformats.org/drawingml/2006/main" idx="1">
          <a:schemeClr val="accent4"/>
        </a:lnRef>
        <a:fillRef xmlns:a="http://schemas.openxmlformats.org/drawingml/2006/main" idx="0">
          <a:schemeClr val="accent4"/>
        </a:fillRef>
        <a:effectRef xmlns:a="http://schemas.openxmlformats.org/drawingml/2006/main" idx="0">
          <a:schemeClr val="accent4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0.05117</cdr:x>
      <cdr:y>0.03229</cdr:y>
    </cdr:from>
    <cdr:to>
      <cdr:x>0.71235</cdr:x>
      <cdr:y>0.03229</cdr:y>
    </cdr:to>
    <cdr:cxnSp macro="">
      <cdr:nvCxnSpPr>
        <cdr:cNvPr id="4" name="Straight Arrow Connector 3">
          <a:extLst xmlns:a="http://schemas.openxmlformats.org/drawingml/2006/main">
            <a:ext uri="{FF2B5EF4-FFF2-40B4-BE49-F238E27FC236}">
              <a16:creationId xmlns:a16="http://schemas.microsoft.com/office/drawing/2014/main" id="{A6060B7E-ADF2-B690-EE1B-BEC5EEBB26C5}"/>
            </a:ext>
          </a:extLst>
        </cdr:cNvPr>
        <cdr:cNvCxnSpPr/>
      </cdr:nvCxnSpPr>
      <cdr:spPr>
        <a:xfrm xmlns:a="http://schemas.openxmlformats.org/drawingml/2006/main">
          <a:off x="445407" y="202295"/>
          <a:ext cx="5754914" cy="0"/>
        </a:xfrm>
        <a:prstGeom xmlns:a="http://schemas.openxmlformats.org/drawingml/2006/main" prst="straightConnector1">
          <a:avLst/>
        </a:prstGeom>
        <a:ln xmlns:a="http://schemas.openxmlformats.org/drawingml/2006/main" w="38100">
          <a:solidFill>
            <a:schemeClr val="accent6">
              <a:lumMod val="60000"/>
              <a:lumOff val="40000"/>
            </a:schemeClr>
          </a:solidFill>
          <a:headEnd type="triangle"/>
          <a:tailEnd type="triangle"/>
        </a:ln>
      </cdr:spPr>
      <cdr:style>
        <a:lnRef xmlns:a="http://schemas.openxmlformats.org/drawingml/2006/main" idx="1">
          <a:schemeClr val="accent4"/>
        </a:lnRef>
        <a:fillRef xmlns:a="http://schemas.openxmlformats.org/drawingml/2006/main" idx="0">
          <a:schemeClr val="accent4"/>
        </a:fillRef>
        <a:effectRef xmlns:a="http://schemas.openxmlformats.org/drawingml/2006/main" idx="0">
          <a:schemeClr val="accent4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0.05263</cdr:x>
      <cdr:y>0.01549</cdr:y>
    </cdr:from>
    <cdr:to>
      <cdr:x>0.61126</cdr:x>
      <cdr:y>0.01549</cdr:y>
    </cdr:to>
    <cdr:cxnSp macro="">
      <cdr:nvCxnSpPr>
        <cdr:cNvPr id="9" name="Straight Arrow Connector 8">
          <a:extLst xmlns:a="http://schemas.openxmlformats.org/drawingml/2006/main">
            <a:ext uri="{FF2B5EF4-FFF2-40B4-BE49-F238E27FC236}">
              <a16:creationId xmlns:a16="http://schemas.microsoft.com/office/drawing/2014/main" id="{593797FC-24F0-B919-CABA-E63DEE16FA0F}"/>
            </a:ext>
          </a:extLst>
        </cdr:cNvPr>
        <cdr:cNvCxnSpPr/>
      </cdr:nvCxnSpPr>
      <cdr:spPr>
        <a:xfrm xmlns:a="http://schemas.openxmlformats.org/drawingml/2006/main">
          <a:off x="458107" y="97065"/>
          <a:ext cx="4862285" cy="0"/>
        </a:xfrm>
        <a:prstGeom xmlns:a="http://schemas.openxmlformats.org/drawingml/2006/main" prst="straightConnector1">
          <a:avLst/>
        </a:prstGeom>
        <a:ln xmlns:a="http://schemas.openxmlformats.org/drawingml/2006/main" w="38100">
          <a:solidFill>
            <a:schemeClr val="accent2">
              <a:lumMod val="50000"/>
            </a:schemeClr>
          </a:solidFill>
          <a:headEnd type="triangle"/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229188</xdr:colOff>
      <xdr:row>5</xdr:row>
      <xdr:rowOff>10723</xdr:rowOff>
    </xdr:from>
    <xdr:to>
      <xdr:col>16</xdr:col>
      <xdr:colOff>551490</xdr:colOff>
      <xdr:row>20</xdr:row>
      <xdr:rowOff>37831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27F11D-7812-DDCE-83A1-FE1270046B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139700</xdr:colOff>
      <xdr:row>4</xdr:row>
      <xdr:rowOff>95250</xdr:rowOff>
    </xdr:from>
    <xdr:to>
      <xdr:col>16</xdr:col>
      <xdr:colOff>444500</xdr:colOff>
      <xdr:row>20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6FF39BF-E8F8-4E20-8F50-14FDFFEB7F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topLeftCell="O1" zoomScale="70" zoomScaleNormal="70" workbookViewId="0">
      <selection activeCell="Q15" sqref="Q15"/>
    </sheetView>
  </sheetViews>
  <sheetFormatPr defaultRowHeight="14.5" x14ac:dyDescent="0.35"/>
  <cols>
    <col min="1" max="1" width="6.36328125" customWidth="1"/>
    <col min="4" max="4" width="6.36328125" customWidth="1"/>
    <col min="7" max="7" width="6.36328125" customWidth="1"/>
    <col min="10" max="10" width="6.36328125" customWidth="1"/>
    <col min="13" max="13" width="6.26953125" customWidth="1"/>
    <col min="14" max="17" width="11.6328125" customWidth="1"/>
  </cols>
  <sheetData>
    <row r="1" spans="1:17" ht="20" thickBot="1" x14ac:dyDescent="0.5">
      <c r="A1" s="25" t="s">
        <v>0</v>
      </c>
      <c r="B1" s="25"/>
      <c r="C1" s="25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20" thickTop="1" thickBot="1" x14ac:dyDescent="0.45">
      <c r="A2" s="26" t="s">
        <v>39</v>
      </c>
      <c r="B2" s="27"/>
      <c r="C2" s="27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>
        <v>0</v>
      </c>
      <c r="O3" s="2">
        <v>1</v>
      </c>
      <c r="P3" s="2">
        <v>2</v>
      </c>
      <c r="Q3" s="2">
        <v>3</v>
      </c>
    </row>
    <row r="4" spans="1:17" x14ac:dyDescent="0.35">
      <c r="A4" s="8" t="s">
        <v>1</v>
      </c>
      <c r="B4" s="8" t="s">
        <v>2</v>
      </c>
      <c r="C4" s="3"/>
      <c r="D4" s="8" t="s">
        <v>3</v>
      </c>
      <c r="E4" s="8" t="s">
        <v>4</v>
      </c>
      <c r="F4" s="3"/>
      <c r="G4" s="8" t="s">
        <v>5</v>
      </c>
      <c r="H4" s="8" t="s">
        <v>6</v>
      </c>
      <c r="I4" s="3"/>
      <c r="J4" s="8" t="s">
        <v>7</v>
      </c>
      <c r="K4" s="8" t="s">
        <v>8</v>
      </c>
      <c r="L4" s="3"/>
      <c r="M4" s="9"/>
      <c r="N4" s="9" t="s">
        <v>42</v>
      </c>
      <c r="O4" s="9" t="s">
        <v>43</v>
      </c>
      <c r="P4" s="9" t="s">
        <v>44</v>
      </c>
      <c r="Q4" s="9" t="s">
        <v>45</v>
      </c>
    </row>
    <row r="5" spans="1:17" x14ac:dyDescent="0.35">
      <c r="A5" s="4">
        <v>0.125</v>
      </c>
      <c r="B5" s="6">
        <f>A5/2*B8+A5*SUM(B9:B31)+A5/2*B32</f>
        <v>1.2498871180023123</v>
      </c>
      <c r="C5" s="2"/>
      <c r="D5" s="6">
        <f>2*A5</f>
        <v>0.25</v>
      </c>
      <c r="E5" s="6">
        <f>D5/2*E8+D5*SUM(E9:E19)+D5/2*E20</f>
        <v>1.2497579498633531</v>
      </c>
      <c r="F5" s="2"/>
      <c r="G5" s="6">
        <f>4*A5</f>
        <v>0.5</v>
      </c>
      <c r="H5" s="6">
        <f>G5/2*H8+G5*SUM(H9:H13)+G5/2*H14</f>
        <v>1.24925337239236</v>
      </c>
      <c r="I5" s="2"/>
      <c r="J5" s="6">
        <f>8*A5</f>
        <v>1</v>
      </c>
      <c r="K5" s="6">
        <f>J5/2*K8+J5*SUM(K9:K10)+J5/2*K11</f>
        <v>1.2474204412183671</v>
      </c>
      <c r="L5" s="2"/>
      <c r="M5" s="7">
        <v>0.125</v>
      </c>
      <c r="N5" s="6">
        <f>B5</f>
        <v>1.2498871180023123</v>
      </c>
      <c r="O5" s="6">
        <f>(4^O$3*N5-N6)/(4^O$3-1)</f>
        <v>1.2499301740486322</v>
      </c>
      <c r="P5" s="6">
        <f t="shared" ref="P5:P6" si="0">(4^P$3*O5-O6)/(4^P$3-1)</f>
        <v>1.2499304428282954</v>
      </c>
      <c r="Q5" s="6">
        <f>(4^Q$3*P5-P6)/(4^Q$3-1)</f>
        <v>1.2499304457004814</v>
      </c>
    </row>
    <row r="6" spans="1:17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7">
        <v>0.25</v>
      </c>
      <c r="N6" s="6">
        <f>E5</f>
        <v>1.2497579498633531</v>
      </c>
      <c r="O6" s="6">
        <f t="shared" ref="O6:O7" si="1">(4^O$3*N6-N7)/(4^O$3-1)</f>
        <v>1.249926142353684</v>
      </c>
      <c r="P6" s="6">
        <f t="shared" si="0"/>
        <v>1.2499302618805723</v>
      </c>
      <c r="Q6" s="2"/>
    </row>
    <row r="7" spans="1:17" x14ac:dyDescent="0.35">
      <c r="A7" s="8" t="s">
        <v>9</v>
      </c>
      <c r="B7" s="8" t="s">
        <v>10</v>
      </c>
      <c r="C7" s="3"/>
      <c r="D7" s="8" t="s">
        <v>9</v>
      </c>
      <c r="E7" s="8" t="s">
        <v>10</v>
      </c>
      <c r="F7" s="3"/>
      <c r="G7" s="8" t="s">
        <v>9</v>
      </c>
      <c r="H7" s="8" t="s">
        <v>10</v>
      </c>
      <c r="I7" s="3"/>
      <c r="J7" s="8" t="s">
        <v>9</v>
      </c>
      <c r="K7" s="8" t="s">
        <v>10</v>
      </c>
      <c r="L7" s="2"/>
      <c r="M7" s="7">
        <v>0.5</v>
      </c>
      <c r="N7" s="6">
        <f>H5</f>
        <v>1.24925337239236</v>
      </c>
      <c r="O7" s="6">
        <f t="shared" si="1"/>
        <v>1.2498643494503576</v>
      </c>
      <c r="P7" s="2"/>
      <c r="Q7" s="2"/>
    </row>
    <row r="8" spans="1:17" x14ac:dyDescent="0.35">
      <c r="A8" s="6">
        <v>0</v>
      </c>
      <c r="B8" s="6">
        <f>EXP(-(A8^2)/2)</f>
        <v>1</v>
      </c>
      <c r="C8" s="2"/>
      <c r="D8" s="6">
        <v>0</v>
      </c>
      <c r="E8" s="6">
        <f>EXP(-(D8^2)/2)</f>
        <v>1</v>
      </c>
      <c r="F8" s="2"/>
      <c r="G8" s="6">
        <v>0</v>
      </c>
      <c r="H8" s="6">
        <f>EXP(-(G8^2)/2)</f>
        <v>1</v>
      </c>
      <c r="I8" s="2"/>
      <c r="J8" s="6">
        <v>0</v>
      </c>
      <c r="K8" s="6">
        <f>EXP(-(J8^2)/2)</f>
        <v>1</v>
      </c>
      <c r="L8" s="2"/>
      <c r="M8" s="7">
        <v>1</v>
      </c>
      <c r="N8" s="6">
        <f>K5</f>
        <v>1.2474204412183671</v>
      </c>
      <c r="O8" s="2"/>
      <c r="P8" s="2"/>
      <c r="Q8" s="2"/>
    </row>
    <row r="9" spans="1:17" x14ac:dyDescent="0.35">
      <c r="A9" s="6" cm="1">
        <f t="array" ref="A9:A32">_xlfn.SEQUENCE(24)*A$5+A$8</f>
        <v>0.125</v>
      </c>
      <c r="B9" s="6">
        <f t="shared" ref="B9:B32" si="2">EXP(-(A9^2)/2)</f>
        <v>0.99221793826024351</v>
      </c>
      <c r="C9" s="2"/>
      <c r="D9" s="6" cm="1">
        <f t="array" ref="D9:D20">_xlfn.SEQUENCE(12)*D$5+D$8</f>
        <v>0.25</v>
      </c>
      <c r="E9" s="6">
        <f t="shared" ref="E9:E20" si="3">EXP(-(D9^2)/2)</f>
        <v>0.96923323447634413</v>
      </c>
      <c r="F9" s="2"/>
      <c r="G9" s="6" cm="1">
        <f t="array" ref="G9:G14">_xlfn.SEQUENCE(6)*G$5+G$8</f>
        <v>0.5</v>
      </c>
      <c r="H9" s="6">
        <f t="shared" ref="H9:H14" si="4">EXP(-(G9^2)/2)</f>
        <v>0.88249690258459546</v>
      </c>
      <c r="I9" s="2"/>
      <c r="J9" s="6" cm="1">
        <f t="array" ref="J9:J11">_xlfn.SEQUENCE(3)*J$5+J$8</f>
        <v>1</v>
      </c>
      <c r="K9" s="6">
        <f t="shared" ref="K9:K11" si="5">EXP(-(J9^2)/2)</f>
        <v>0.60653065971263342</v>
      </c>
      <c r="L9" s="2"/>
      <c r="M9" s="2"/>
      <c r="N9" s="2"/>
      <c r="O9" s="2"/>
      <c r="P9" s="2"/>
      <c r="Q9" s="2"/>
    </row>
    <row r="10" spans="1:17" x14ac:dyDescent="0.35">
      <c r="A10" s="6">
        <v>0.25</v>
      </c>
      <c r="B10" s="6">
        <f t="shared" si="2"/>
        <v>0.96923323447634413</v>
      </c>
      <c r="C10" s="2"/>
      <c r="D10" s="6">
        <v>0.5</v>
      </c>
      <c r="E10" s="6">
        <f t="shared" si="3"/>
        <v>0.88249690258459546</v>
      </c>
      <c r="F10" s="2"/>
      <c r="G10" s="6">
        <v>1</v>
      </c>
      <c r="H10" s="6">
        <f t="shared" si="4"/>
        <v>0.60653065971263342</v>
      </c>
      <c r="I10" s="2"/>
      <c r="J10" s="6">
        <v>2</v>
      </c>
      <c r="K10" s="6">
        <f t="shared" si="5"/>
        <v>0.1353352832366127</v>
      </c>
      <c r="L10" s="2"/>
      <c r="M10" s="2"/>
      <c r="N10" s="2"/>
      <c r="O10" s="2"/>
      <c r="P10" s="2"/>
      <c r="Q10" s="2"/>
    </row>
    <row r="11" spans="1:17" x14ac:dyDescent="0.35">
      <c r="A11" s="6">
        <v>0.375</v>
      </c>
      <c r="B11" s="6">
        <f t="shared" si="2"/>
        <v>0.93210249235952758</v>
      </c>
      <c r="C11" s="2"/>
      <c r="D11" s="6">
        <v>0.75</v>
      </c>
      <c r="E11" s="6">
        <f t="shared" si="3"/>
        <v>0.75483960198900735</v>
      </c>
      <c r="F11" s="2"/>
      <c r="G11" s="6">
        <v>1.5</v>
      </c>
      <c r="H11" s="6">
        <f t="shared" si="4"/>
        <v>0.32465246735834974</v>
      </c>
      <c r="I11" s="2"/>
      <c r="J11" s="6">
        <v>3</v>
      </c>
      <c r="K11" s="6">
        <f t="shared" si="5"/>
        <v>1.1108996538242306E-2</v>
      </c>
      <c r="L11" s="2"/>
      <c r="M11" s="2"/>
      <c r="N11" s="2"/>
      <c r="O11" s="2"/>
      <c r="P11" s="2"/>
      <c r="Q11" s="1" t="s">
        <v>11</v>
      </c>
    </row>
    <row r="12" spans="1:17" x14ac:dyDescent="0.35">
      <c r="A12" s="6">
        <v>0.5</v>
      </c>
      <c r="B12" s="6">
        <f t="shared" si="2"/>
        <v>0.88249690258459546</v>
      </c>
      <c r="C12" s="2"/>
      <c r="D12" s="6">
        <v>1</v>
      </c>
      <c r="E12" s="6">
        <f t="shared" si="3"/>
        <v>0.60653065971263342</v>
      </c>
      <c r="F12" s="2"/>
      <c r="G12" s="6">
        <v>2</v>
      </c>
      <c r="H12" s="6">
        <f t="shared" si="4"/>
        <v>0.1353352832366127</v>
      </c>
      <c r="I12" s="2"/>
      <c r="J12" s="2"/>
      <c r="K12" s="2"/>
      <c r="L12" s="2"/>
      <c r="M12" s="2"/>
      <c r="N12" s="2"/>
      <c r="O12" s="2"/>
      <c r="P12" s="2"/>
      <c r="Q12" s="4">
        <v>1.24993044474155</v>
      </c>
    </row>
    <row r="13" spans="1:17" x14ac:dyDescent="0.35">
      <c r="A13" s="6">
        <v>0.625</v>
      </c>
      <c r="B13" s="6">
        <f t="shared" si="2"/>
        <v>0.82257756239866464</v>
      </c>
      <c r="C13" s="2"/>
      <c r="D13" s="6">
        <v>1.25</v>
      </c>
      <c r="E13" s="6">
        <f t="shared" si="3"/>
        <v>0.45783336177161427</v>
      </c>
      <c r="F13" s="2"/>
      <c r="G13" s="6">
        <v>2.5</v>
      </c>
      <c r="H13" s="6">
        <f t="shared" si="4"/>
        <v>4.393693362340742E-2</v>
      </c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35">
      <c r="A14" s="6">
        <v>0.75</v>
      </c>
      <c r="B14" s="6">
        <f t="shared" si="2"/>
        <v>0.75483960198900735</v>
      </c>
      <c r="C14" s="2"/>
      <c r="D14" s="6">
        <v>1.5</v>
      </c>
      <c r="E14" s="6">
        <f t="shared" si="3"/>
        <v>0.32465246735834974</v>
      </c>
      <c r="F14" s="2"/>
      <c r="G14" s="6">
        <v>3</v>
      </c>
      <c r="H14" s="6">
        <f t="shared" si="4"/>
        <v>1.1108996538242306E-2</v>
      </c>
      <c r="I14" s="2"/>
      <c r="J14" s="2"/>
      <c r="K14" s="2"/>
      <c r="L14" s="2"/>
      <c r="M14" s="2"/>
      <c r="N14" s="2"/>
      <c r="O14" s="2"/>
      <c r="P14" s="2"/>
      <c r="Q14" s="1" t="s">
        <v>12</v>
      </c>
    </row>
    <row r="15" spans="1:17" x14ac:dyDescent="0.35">
      <c r="A15" s="6">
        <v>0.875</v>
      </c>
      <c r="B15" s="6">
        <f t="shared" si="2"/>
        <v>0.68194075119034814</v>
      </c>
      <c r="C15" s="2"/>
      <c r="D15" s="6">
        <v>1.75</v>
      </c>
      <c r="E15" s="6">
        <f t="shared" si="3"/>
        <v>0.21626516682988731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5">
        <f>ABS(Q5-Q12)</f>
        <v>9.5893137874725198E-10</v>
      </c>
    </row>
    <row r="16" spans="1:17" x14ac:dyDescent="0.35">
      <c r="A16" s="6">
        <v>1</v>
      </c>
      <c r="B16" s="6">
        <f t="shared" si="2"/>
        <v>0.60653065971263342</v>
      </c>
      <c r="C16" s="2"/>
      <c r="D16" s="6">
        <v>2</v>
      </c>
      <c r="E16" s="6">
        <f t="shared" si="3"/>
        <v>0.1353352832366127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35">
      <c r="A17" s="6">
        <v>1.125</v>
      </c>
      <c r="B17" s="6">
        <f t="shared" si="2"/>
        <v>0.53109599103534522</v>
      </c>
      <c r="C17" s="2"/>
      <c r="D17" s="6">
        <v>2.25</v>
      </c>
      <c r="E17" s="6">
        <f t="shared" si="3"/>
        <v>7.9559508718227687E-2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35">
      <c r="A18" s="6">
        <v>1.25</v>
      </c>
      <c r="B18" s="6">
        <f t="shared" si="2"/>
        <v>0.45783336177161427</v>
      </c>
      <c r="C18" s="2"/>
      <c r="D18" s="6">
        <v>2.5</v>
      </c>
      <c r="E18" s="6">
        <f t="shared" si="3"/>
        <v>4.393693362340742E-2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35">
      <c r="A19" s="6">
        <v>1.375</v>
      </c>
      <c r="B19" s="6">
        <f t="shared" si="2"/>
        <v>0.38855812751236413</v>
      </c>
      <c r="C19" s="2"/>
      <c r="D19" s="6">
        <v>2.75</v>
      </c>
      <c r="E19" s="6">
        <f t="shared" si="3"/>
        <v>2.2794180883612344E-2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35">
      <c r="A20" s="6">
        <v>1.5</v>
      </c>
      <c r="B20" s="6">
        <f t="shared" si="2"/>
        <v>0.32465246735834974</v>
      </c>
      <c r="C20" s="2"/>
      <c r="D20" s="6">
        <v>3</v>
      </c>
      <c r="E20" s="6">
        <f t="shared" si="3"/>
        <v>1.1108996538242306E-2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35">
      <c r="A21" s="6">
        <v>1.625</v>
      </c>
      <c r="B21" s="6">
        <f t="shared" si="2"/>
        <v>0.26705183522634335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35">
      <c r="A22" s="6">
        <v>1.75</v>
      </c>
      <c r="B22" s="6">
        <f t="shared" si="2"/>
        <v>0.21626516682988731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35">
      <c r="A23" s="6">
        <v>1.875</v>
      </c>
      <c r="B23" s="6">
        <f t="shared" si="2"/>
        <v>0.17242162389375282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35">
      <c r="A24" s="6">
        <v>2</v>
      </c>
      <c r="B24" s="6">
        <f t="shared" si="2"/>
        <v>0.1353352832366127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35">
      <c r="A25" s="6">
        <v>2.125</v>
      </c>
      <c r="B25" s="6">
        <f t="shared" si="2"/>
        <v>0.10457900128900145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35">
      <c r="A26" s="6">
        <v>2.25</v>
      </c>
      <c r="B26" s="6">
        <f t="shared" si="2"/>
        <v>7.9559508718227687E-2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35">
      <c r="A27" s="6">
        <v>2.375</v>
      </c>
      <c r="B27" s="6">
        <f t="shared" si="2"/>
        <v>5.9587318761986086E-2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35">
      <c r="A28" s="6">
        <v>2.5</v>
      </c>
      <c r="B28" s="6">
        <f t="shared" si="2"/>
        <v>4.393693362340742E-2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x14ac:dyDescent="0.35">
      <c r="A29" s="6">
        <v>2.625</v>
      </c>
      <c r="B29" s="6">
        <f t="shared" si="2"/>
        <v>3.1894793362157101E-2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x14ac:dyDescent="0.35">
      <c r="A30" s="6">
        <v>2.75</v>
      </c>
      <c r="B30" s="6">
        <f t="shared" si="2"/>
        <v>2.2794180883612344E-2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35">
      <c r="A31" s="6">
        <v>2.875</v>
      </c>
      <c r="B31" s="6">
        <f t="shared" si="2"/>
        <v>1.6037709275350549E-2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x14ac:dyDescent="0.35">
      <c r="A32" s="6">
        <v>3</v>
      </c>
      <c r="B32" s="6">
        <f t="shared" si="2"/>
        <v>1.1108996538242306E-2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</sheetData>
  <mergeCells count="2">
    <mergeCell ref="A1:C1"/>
    <mergeCell ref="A2:C2"/>
  </mergeCells>
  <conditionalFormatting sqref="Q15">
    <cfRule type="cellIs" dxfId="2" priority="1" stopIfTrue="1" operator="lessThan">
      <formula>0.000000001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A972E-CE0A-4D75-8E35-A6661903D7A9}">
  <dimension ref="A1:G27"/>
  <sheetViews>
    <sheetView topLeftCell="A3" zoomScale="70" zoomScaleNormal="70" workbookViewId="0">
      <selection activeCell="K27" sqref="K27"/>
    </sheetView>
  </sheetViews>
  <sheetFormatPr defaultRowHeight="14.5" x14ac:dyDescent="0.35"/>
  <cols>
    <col min="1" max="1" width="4.81640625" customWidth="1"/>
    <col min="4" max="4" width="4.7265625" customWidth="1"/>
    <col min="6" max="6" width="4.7265625" customWidth="1"/>
  </cols>
  <sheetData>
    <row r="1" spans="1:7" ht="19.5" x14ac:dyDescent="0.45">
      <c r="A1" s="25" t="s">
        <v>13</v>
      </c>
      <c r="B1" s="25"/>
      <c r="C1" s="25"/>
      <c r="D1" s="2"/>
      <c r="E1" s="2"/>
      <c r="F1" s="2"/>
      <c r="G1" s="2"/>
    </row>
    <row r="2" spans="1:7" ht="17" x14ac:dyDescent="0.4">
      <c r="A2" s="27" t="s">
        <v>14</v>
      </c>
      <c r="B2" s="27"/>
      <c r="C2" s="27"/>
      <c r="D2" s="2"/>
      <c r="E2" s="2"/>
      <c r="F2" s="2"/>
      <c r="G2" s="2"/>
    </row>
    <row r="3" spans="1:7" x14ac:dyDescent="0.35">
      <c r="A3" s="8" t="s">
        <v>1</v>
      </c>
      <c r="C3" s="2"/>
      <c r="D3" s="2"/>
      <c r="E3" s="2"/>
      <c r="F3" s="2"/>
      <c r="G3" s="2"/>
    </row>
    <row r="4" spans="1:7" x14ac:dyDescent="0.35">
      <c r="A4" s="4">
        <v>0.1</v>
      </c>
      <c r="B4" s="2"/>
      <c r="C4" s="2"/>
      <c r="D4" s="2"/>
      <c r="E4" s="2"/>
      <c r="F4" s="2"/>
      <c r="G4" s="2"/>
    </row>
    <row r="5" spans="1:7" x14ac:dyDescent="0.35">
      <c r="A5" s="2"/>
      <c r="B5" s="2"/>
      <c r="C5" s="2"/>
      <c r="D5" s="2"/>
      <c r="E5" s="2"/>
      <c r="F5" s="2"/>
      <c r="G5" s="2"/>
    </row>
    <row r="6" spans="1:7" x14ac:dyDescent="0.35">
      <c r="A6" s="8" t="s">
        <v>15</v>
      </c>
      <c r="B6" s="8" t="s">
        <v>16</v>
      </c>
      <c r="C6" s="8" t="s">
        <v>17</v>
      </c>
      <c r="D6" s="2"/>
      <c r="E6" s="8" t="s">
        <v>18</v>
      </c>
      <c r="F6" s="2"/>
      <c r="G6" s="8" t="s">
        <v>19</v>
      </c>
    </row>
    <row r="7" spans="1:7" x14ac:dyDescent="0.35">
      <c r="A7" s="18">
        <v>0</v>
      </c>
      <c r="B7" s="4">
        <v>0</v>
      </c>
      <c r="C7" s="6">
        <f>A7*B7/(1+A7)+A7-1</f>
        <v>-1</v>
      </c>
      <c r="D7" s="2"/>
      <c r="E7" s="6">
        <f>EXP(A7)/(1+A7)-(A7+1)</f>
        <v>0</v>
      </c>
      <c r="F7" s="2"/>
      <c r="G7" s="6">
        <f>B7-E7</f>
        <v>0</v>
      </c>
    </row>
    <row r="8" spans="1:7" x14ac:dyDescent="0.35">
      <c r="A8" s="18" cm="1">
        <f t="array" ref="A8:A27">_xlfn.SEQUENCE(20)*$A$4</f>
        <v>0.1</v>
      </c>
      <c r="B8" s="6">
        <f>B7+$A$4*C7</f>
        <v>-0.1</v>
      </c>
      <c r="C8" s="6">
        <f>A8*B8/(1+A8)+A8-1</f>
        <v>-0.90909090909090906</v>
      </c>
      <c r="D8" s="2"/>
      <c r="E8" s="6">
        <f t="shared" ref="E8:E27" si="0">EXP(A8)/(1+A8)-(A8+1)</f>
        <v>-9.5299165385774876E-2</v>
      </c>
      <c r="F8" s="2"/>
      <c r="G8" s="6">
        <f>B8-E8</f>
        <v>-4.70083461422513E-3</v>
      </c>
    </row>
    <row r="9" spans="1:7" x14ac:dyDescent="0.35">
      <c r="A9" s="4">
        <v>0.2</v>
      </c>
      <c r="B9" s="6">
        <f>B8+$A$4*C8</f>
        <v>-0.19090909090909092</v>
      </c>
      <c r="C9" s="6">
        <f t="shared" ref="C9:C27" si="1">A9*B9/(1+A9)+A9-1</f>
        <v>-0.83181818181818179</v>
      </c>
      <c r="D9" s="2"/>
      <c r="E9" s="6">
        <f t="shared" si="0"/>
        <v>-0.18216436819985837</v>
      </c>
      <c r="F9" s="2"/>
      <c r="G9" s="6">
        <f t="shared" ref="G9:G26" si="2">B9-E9</f>
        <v>-8.7447227092325441E-3</v>
      </c>
    </row>
    <row r="10" spans="1:7" x14ac:dyDescent="0.35">
      <c r="A10" s="4">
        <v>0.30000000000000004</v>
      </c>
      <c r="B10" s="6">
        <f t="shared" ref="B10:B27" si="3">B9+$A$4*C9</f>
        <v>-0.27409090909090911</v>
      </c>
      <c r="C10" s="6">
        <f t="shared" si="1"/>
        <v>-0.76325174825174824</v>
      </c>
      <c r="D10" s="2"/>
      <c r="E10" s="6">
        <f t="shared" si="0"/>
        <v>-0.26164707109538221</v>
      </c>
      <c r="F10" s="2"/>
      <c r="G10" s="6">
        <f t="shared" si="2"/>
        <v>-1.2443837995526896E-2</v>
      </c>
    </row>
    <row r="11" spans="1:7" x14ac:dyDescent="0.35">
      <c r="A11" s="4">
        <v>0.4</v>
      </c>
      <c r="B11" s="6">
        <f>B10+$A$4*C10</f>
        <v>-0.35041608391608392</v>
      </c>
      <c r="C11" s="6">
        <f t="shared" si="1"/>
        <v>-0.7001188811188811</v>
      </c>
      <c r="D11" s="2"/>
      <c r="E11" s="6">
        <f t="shared" si="0"/>
        <v>-0.33441093025623525</v>
      </c>
      <c r="F11" s="2"/>
      <c r="G11" s="6">
        <f t="shared" si="2"/>
        <v>-1.600515365984867E-2</v>
      </c>
    </row>
    <row r="12" spans="1:7" x14ac:dyDescent="0.35">
      <c r="A12" s="4">
        <v>0.5</v>
      </c>
      <c r="B12" s="6">
        <f t="shared" si="3"/>
        <v>-0.42042797202797205</v>
      </c>
      <c r="C12" s="6">
        <f t="shared" si="1"/>
        <v>-0.64014265734265741</v>
      </c>
      <c r="D12" s="2"/>
      <c r="E12" s="6">
        <f t="shared" si="0"/>
        <v>-0.40085248619991454</v>
      </c>
      <c r="F12" s="2"/>
      <c r="G12" s="6">
        <f t="shared" si="2"/>
        <v>-1.9575485828057515E-2</v>
      </c>
    </row>
    <row r="13" spans="1:7" x14ac:dyDescent="0.35">
      <c r="A13" s="4">
        <v>0.60000000000000009</v>
      </c>
      <c r="B13" s="6">
        <f t="shared" si="3"/>
        <v>-0.48444223776223783</v>
      </c>
      <c r="C13" s="6">
        <f t="shared" si="1"/>
        <v>-0.58166583916083914</v>
      </c>
      <c r="D13" s="2"/>
      <c r="E13" s="6">
        <f t="shared" si="0"/>
        <v>-0.4611757497559319</v>
      </c>
      <c r="F13" s="2"/>
      <c r="G13" s="6">
        <f t="shared" si="2"/>
        <v>-2.326648800630593E-2</v>
      </c>
    </row>
    <row r="14" spans="1:7" x14ac:dyDescent="0.35">
      <c r="A14" s="4">
        <v>0.70000000000000007</v>
      </c>
      <c r="B14" s="6">
        <f t="shared" si="3"/>
        <v>-0.5426088216783217</v>
      </c>
      <c r="C14" s="6">
        <f t="shared" si="1"/>
        <v>-0.52342716186754412</v>
      </c>
      <c r="D14" s="2"/>
      <c r="E14" s="6">
        <f t="shared" si="0"/>
        <v>-0.5154395838408965</v>
      </c>
      <c r="F14" s="2"/>
      <c r="G14" s="6">
        <f t="shared" si="2"/>
        <v>-2.7169237837425197E-2</v>
      </c>
    </row>
    <row r="15" spans="1:7" x14ac:dyDescent="0.35">
      <c r="A15" s="4">
        <v>0.8</v>
      </c>
      <c r="B15" s="6">
        <f t="shared" si="3"/>
        <v>-0.59495153786507615</v>
      </c>
      <c r="C15" s="6">
        <f t="shared" si="1"/>
        <v>-0.46442290571781153</v>
      </c>
      <c r="D15" s="2"/>
      <c r="E15" s="6">
        <f t="shared" si="0"/>
        <v>-0.56358837305974019</v>
      </c>
      <c r="F15" s="2"/>
      <c r="G15" s="6">
        <f t="shared" si="2"/>
        <v>-3.1363164805335964E-2</v>
      </c>
    </row>
    <row r="16" spans="1:7" x14ac:dyDescent="0.35">
      <c r="A16" s="4">
        <v>0.9</v>
      </c>
      <c r="B16" s="6">
        <f t="shared" si="3"/>
        <v>-0.64139382843685733</v>
      </c>
      <c r="C16" s="6">
        <f t="shared" si="1"/>
        <v>-0.40381812925956395</v>
      </c>
      <c r="D16" s="2"/>
      <c r="E16" s="6">
        <f t="shared" si="0"/>
        <v>-0.60547204675949984</v>
      </c>
      <c r="F16" s="2"/>
      <c r="G16" s="6">
        <f t="shared" si="2"/>
        <v>-3.5921781677357489E-2</v>
      </c>
    </row>
    <row r="17" spans="1:7" x14ac:dyDescent="0.35">
      <c r="A17" s="4">
        <v>1</v>
      </c>
      <c r="B17" s="6">
        <f>B16+$A$4*C16</f>
        <v>-0.68177564136281377</v>
      </c>
      <c r="C17" s="6">
        <f>A17*B17/(1+A17)+A17-1</f>
        <v>-0.34088782068140688</v>
      </c>
      <c r="D17" s="2"/>
      <c r="E17" s="6">
        <f t="shared" si="0"/>
        <v>-0.64085908577047745</v>
      </c>
      <c r="F17" s="2"/>
      <c r="G17" s="6">
        <f t="shared" si="2"/>
        <v>-4.0916555592336312E-2</v>
      </c>
    </row>
    <row r="18" spans="1:7" x14ac:dyDescent="0.35">
      <c r="A18" s="4">
        <v>1.1000000000000001</v>
      </c>
      <c r="B18" s="6">
        <f>B17+$A$4*C17</f>
        <v>-0.71586442343095447</v>
      </c>
      <c r="C18" s="6">
        <f t="shared" si="1"/>
        <v>-0.27497660274954749</v>
      </c>
      <c r="D18" s="2"/>
      <c r="E18" s="6">
        <f t="shared" si="0"/>
        <v>-0.66944475050169849</v>
      </c>
      <c r="F18" s="2"/>
      <c r="G18" s="6">
        <f t="shared" si="2"/>
        <v>-4.6419672929255973E-2</v>
      </c>
    </row>
    <row r="19" spans="1:7" x14ac:dyDescent="0.35">
      <c r="A19" s="4">
        <v>1.2000000000000002</v>
      </c>
      <c r="B19" s="6">
        <f t="shared" si="3"/>
        <v>-0.74336208370590917</v>
      </c>
      <c r="C19" s="6">
        <f t="shared" si="1"/>
        <v>-0.20547022747595034</v>
      </c>
      <c r="D19" s="2"/>
      <c r="E19" s="6">
        <f t="shared" si="0"/>
        <v>-0.69085594421066032</v>
      </c>
      <c r="F19" s="2"/>
      <c r="G19" s="6">
        <f t="shared" si="2"/>
        <v>-5.2506139495248849E-2</v>
      </c>
    </row>
    <row r="20" spans="1:7" x14ac:dyDescent="0.35">
      <c r="A20" s="4">
        <v>1.3</v>
      </c>
      <c r="B20" s="6">
        <f t="shared" si="3"/>
        <v>-0.76390910645350418</v>
      </c>
      <c r="C20" s="6">
        <f t="shared" si="1"/>
        <v>-0.13177471234328497</v>
      </c>
      <c r="D20" s="2"/>
      <c r="E20" s="6">
        <f t="shared" si="0"/>
        <v>-0.70465362277424126</v>
      </c>
      <c r="F20" s="2"/>
      <c r="G20" s="6">
        <f t="shared" si="2"/>
        <v>-5.9255483679262921E-2</v>
      </c>
    </row>
    <row r="21" spans="1:7" x14ac:dyDescent="0.35">
      <c r="A21" s="4">
        <v>1.4000000000000001</v>
      </c>
      <c r="B21" s="6">
        <f t="shared" si="3"/>
        <v>-0.77708657768783262</v>
      </c>
      <c r="C21" s="6">
        <f t="shared" si="1"/>
        <v>-5.3300503651235509E-2</v>
      </c>
      <c r="D21" s="2"/>
      <c r="E21" s="6">
        <f t="shared" si="0"/>
        <v>-0.71033334714805241</v>
      </c>
      <c r="F21" s="2"/>
      <c r="G21" s="6">
        <f t="shared" si="2"/>
        <v>-6.6753230539780217E-2</v>
      </c>
    </row>
    <row r="22" spans="1:7" x14ac:dyDescent="0.35">
      <c r="A22" s="4">
        <v>1.5</v>
      </c>
      <c r="B22" s="6">
        <f t="shared" si="3"/>
        <v>-0.7824166280529562</v>
      </c>
      <c r="C22" s="6">
        <f t="shared" si="1"/>
        <v>3.0550023168226303E-2</v>
      </c>
      <c r="D22" s="2"/>
      <c r="E22" s="6">
        <f t="shared" si="0"/>
        <v>-0.70732437186477415</v>
      </c>
      <c r="F22" s="2"/>
      <c r="G22" s="6">
        <f t="shared" si="2"/>
        <v>-7.5092256188182049E-2</v>
      </c>
    </row>
    <row r="23" spans="1:7" x14ac:dyDescent="0.35">
      <c r="A23" s="4">
        <v>1.6</v>
      </c>
      <c r="B23" s="6">
        <f t="shared" si="3"/>
        <v>-0.77936162573613355</v>
      </c>
      <c r="C23" s="6">
        <f t="shared" si="1"/>
        <v>0.12039284570084097</v>
      </c>
      <c r="D23" s="2"/>
      <c r="E23" s="6">
        <f t="shared" si="0"/>
        <v>-0.69498752907880212</v>
      </c>
      <c r="F23" s="2"/>
      <c r="G23" s="6">
        <f t="shared" si="2"/>
        <v>-8.4374096657331421E-2</v>
      </c>
    </row>
    <row r="24" spans="1:7" x14ac:dyDescent="0.35">
      <c r="A24" s="4">
        <v>1.7000000000000002</v>
      </c>
      <c r="B24" s="6">
        <f t="shared" si="3"/>
        <v>-0.76732234116604947</v>
      </c>
      <c r="C24" s="6">
        <f t="shared" si="1"/>
        <v>0.21687111852508001</v>
      </c>
      <c r="D24" s="2"/>
      <c r="E24" s="6">
        <f t="shared" si="0"/>
        <v>-0.67261207713807414</v>
      </c>
      <c r="F24" s="2"/>
      <c r="G24" s="6">
        <f t="shared" si="2"/>
        <v>-9.4710264027975333E-2</v>
      </c>
    </row>
    <row r="25" spans="1:7" x14ac:dyDescent="0.35">
      <c r="A25" s="4">
        <v>1.8</v>
      </c>
      <c r="B25" s="6">
        <f t="shared" si="3"/>
        <v>-0.74563522931354143</v>
      </c>
      <c r="C25" s="6">
        <f t="shared" si="1"/>
        <v>0.32066306686986623</v>
      </c>
      <c r="D25" s="2"/>
      <c r="E25" s="6">
        <f t="shared" si="0"/>
        <v>-0.6394116198525186</v>
      </c>
      <c r="F25" s="2"/>
      <c r="G25" s="6">
        <f t="shared" si="2"/>
        <v>-0.10622360946102283</v>
      </c>
    </row>
    <row r="26" spans="1:7" x14ac:dyDescent="0.35">
      <c r="A26" s="4">
        <v>1.9000000000000001</v>
      </c>
      <c r="B26" s="6">
        <f t="shared" si="3"/>
        <v>-0.7135689226265548</v>
      </c>
      <c r="C26" s="6">
        <f t="shared" si="1"/>
        <v>0.43248932655501582</v>
      </c>
      <c r="D26" s="2"/>
      <c r="E26" s="6">
        <f t="shared" si="0"/>
        <v>-0.59451915783473508</v>
      </c>
      <c r="F26" s="2"/>
      <c r="G26" s="6">
        <f t="shared" si="2"/>
        <v>-0.11904976479181972</v>
      </c>
    </row>
    <row r="27" spans="1:7" x14ac:dyDescent="0.35">
      <c r="A27" s="4">
        <v>2</v>
      </c>
      <c r="B27" s="6">
        <f t="shared" si="3"/>
        <v>-0.67031998997105324</v>
      </c>
      <c r="C27" s="6">
        <f t="shared" si="1"/>
        <v>0.5531200066859645</v>
      </c>
      <c r="D27" s="2"/>
      <c r="E27" s="6">
        <f t="shared" si="0"/>
        <v>-0.53698130035644986</v>
      </c>
      <c r="F27" s="2"/>
      <c r="G27" s="6">
        <f>B27-E27</f>
        <v>-0.13333868961460338</v>
      </c>
    </row>
  </sheetData>
  <mergeCells count="2">
    <mergeCell ref="A1:C1"/>
    <mergeCell ref="A2:C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C563C-9246-44F1-B527-71104305F5EA}">
  <dimension ref="A1:M27"/>
  <sheetViews>
    <sheetView zoomScale="55" zoomScaleNormal="55" workbookViewId="0">
      <selection activeCell="K29" sqref="K29"/>
    </sheetView>
  </sheetViews>
  <sheetFormatPr defaultRowHeight="14.5" x14ac:dyDescent="0.35"/>
  <cols>
    <col min="1" max="1" width="4.81640625" customWidth="1"/>
    <col min="6" max="6" width="4.7265625" customWidth="1"/>
    <col min="8" max="8" width="4.7265625" customWidth="1"/>
  </cols>
  <sheetData>
    <row r="1" spans="1:13" ht="19.5" x14ac:dyDescent="0.45">
      <c r="A1" s="25" t="s">
        <v>20</v>
      </c>
      <c r="B1" s="25"/>
      <c r="C1" s="25"/>
      <c r="D1" s="25"/>
      <c r="E1" s="2"/>
      <c r="F1" s="2"/>
      <c r="G1" s="2"/>
      <c r="H1" s="2"/>
    </row>
    <row r="2" spans="1:13" ht="17" x14ac:dyDescent="0.4">
      <c r="A2" s="27" t="s">
        <v>14</v>
      </c>
      <c r="B2" s="27"/>
      <c r="C2" s="27"/>
      <c r="D2" s="27"/>
      <c r="E2" s="2"/>
      <c r="F2" s="2"/>
      <c r="G2" s="2"/>
      <c r="H2" s="2"/>
    </row>
    <row r="3" spans="1:13" x14ac:dyDescent="0.35">
      <c r="A3" s="8" t="s">
        <v>1</v>
      </c>
      <c r="C3" s="2"/>
      <c r="D3" s="2"/>
      <c r="E3" s="2"/>
      <c r="F3" s="2"/>
      <c r="G3" s="2"/>
      <c r="H3" s="2"/>
    </row>
    <row r="4" spans="1:13" x14ac:dyDescent="0.35">
      <c r="A4" s="4">
        <v>0.1</v>
      </c>
      <c r="B4" s="2"/>
      <c r="C4" s="2"/>
      <c r="D4" s="2"/>
      <c r="E4" s="2"/>
      <c r="F4" s="2"/>
      <c r="G4" s="2"/>
      <c r="H4" s="2"/>
    </row>
    <row r="5" spans="1:13" x14ac:dyDescent="0.35">
      <c r="A5" s="2"/>
      <c r="B5" s="2"/>
      <c r="C5" s="2"/>
      <c r="D5" s="2"/>
      <c r="E5" s="2"/>
      <c r="F5" s="2"/>
      <c r="G5" s="2"/>
      <c r="H5" s="2"/>
    </row>
    <row r="6" spans="1:13" ht="16.5" x14ac:dyDescent="0.45">
      <c r="A6" s="8" t="s">
        <v>15</v>
      </c>
      <c r="B6" s="8" t="s">
        <v>16</v>
      </c>
      <c r="C6" s="8" t="s">
        <v>17</v>
      </c>
      <c r="D6" s="14" t="s">
        <v>40</v>
      </c>
      <c r="E6" s="14" t="s">
        <v>41</v>
      </c>
      <c r="G6" s="8" t="s">
        <v>18</v>
      </c>
      <c r="I6" s="8" t="s">
        <v>19</v>
      </c>
      <c r="K6" s="1"/>
      <c r="L6" s="1"/>
      <c r="M6" s="1"/>
    </row>
    <row r="7" spans="1:13" x14ac:dyDescent="0.35">
      <c r="A7" s="18">
        <v>0</v>
      </c>
      <c r="B7" s="4">
        <v>0</v>
      </c>
      <c r="C7" s="6">
        <f>A7*B7/(1+A7)+A7-1</f>
        <v>-1</v>
      </c>
      <c r="D7" s="11">
        <f>B7/(A7+1)^2+1</f>
        <v>1</v>
      </c>
      <c r="E7" s="6">
        <f>A7/(A7+1)</f>
        <v>0</v>
      </c>
      <c r="F7" s="2"/>
      <c r="G7" s="6">
        <f>EXP(A7)/(1+A7)-(A7+1)</f>
        <v>0</v>
      </c>
      <c r="H7" s="2"/>
      <c r="I7" s="12">
        <f>B7-G7</f>
        <v>0</v>
      </c>
    </row>
    <row r="8" spans="1:13" x14ac:dyDescent="0.35">
      <c r="A8" s="18" cm="1">
        <f t="array" ref="A8:A27">_xlfn.SEQUENCE(20)*$A$4</f>
        <v>0.1</v>
      </c>
      <c r="B8" s="6">
        <f>B7+$A$4*C7+0.5*$A$4^2*D7+0.5*$A$4^2*E7*C7</f>
        <v>-9.5000000000000001E-2</v>
      </c>
      <c r="C8" s="6">
        <f t="shared" ref="C8:C27" si="0">A8*B8/(1+A8)+A8-1</f>
        <v>-0.90863636363636369</v>
      </c>
      <c r="D8" s="11">
        <f t="shared" ref="D8:D27" si="1">B8/(A8+1)^2+1</f>
        <v>0.92148760330578516</v>
      </c>
      <c r="E8" s="6">
        <f t="shared" ref="E8:E27" si="2">A8/(A8+1)</f>
        <v>9.0909090909090912E-2</v>
      </c>
      <c r="F8" s="2"/>
      <c r="G8" s="6">
        <f t="shared" ref="G8:G27" si="3">EXP(A8)/(1+A8)-(A8+1)</f>
        <v>-9.5299165385774876E-2</v>
      </c>
      <c r="H8" s="2"/>
      <c r="I8" s="12">
        <f t="shared" ref="I8:I27" si="4">B8-G8</f>
        <v>2.9916538577487439E-4</v>
      </c>
    </row>
    <row r="9" spans="1:13" x14ac:dyDescent="0.35">
      <c r="A9" s="4">
        <v>0.2</v>
      </c>
      <c r="B9" s="6">
        <f t="shared" ref="B9:B27" si="5">B8+$A$4*C8+0.5*$A$4^2*D8+0.5*$A$4^2*E8*C8</f>
        <v>-0.18166921487603305</v>
      </c>
      <c r="C9" s="6">
        <f t="shared" si="0"/>
        <v>-0.83027820247933881</v>
      </c>
      <c r="D9" s="11">
        <f t="shared" si="1"/>
        <v>0.87384082300275479</v>
      </c>
      <c r="E9" s="6">
        <f t="shared" si="2"/>
        <v>0.16666666666666669</v>
      </c>
      <c r="F9" s="2"/>
      <c r="G9" s="6">
        <f t="shared" si="3"/>
        <v>-0.18216436819985837</v>
      </c>
      <c r="H9" s="2"/>
      <c r="I9" s="12">
        <f t="shared" si="4"/>
        <v>4.9515332382532584E-4</v>
      </c>
    </row>
    <row r="10" spans="1:13" x14ac:dyDescent="0.35">
      <c r="A10" s="4">
        <v>0.30000000000000004</v>
      </c>
      <c r="B10" s="6">
        <f t="shared" si="5"/>
        <v>-0.26101972951101926</v>
      </c>
      <c r="C10" s="6">
        <f t="shared" si="0"/>
        <v>-0.76023532219485057</v>
      </c>
      <c r="D10" s="11">
        <f t="shared" si="1"/>
        <v>0.84555045591063949</v>
      </c>
      <c r="E10" s="6">
        <f t="shared" si="2"/>
        <v>0.23076923076923078</v>
      </c>
      <c r="F10" s="2"/>
      <c r="G10" s="6">
        <f t="shared" si="3"/>
        <v>-0.26164707109538221</v>
      </c>
      <c r="H10" s="2"/>
      <c r="I10" s="12">
        <f t="shared" si="4"/>
        <v>6.273415843629504E-4</v>
      </c>
    </row>
    <row r="11" spans="1:13" x14ac:dyDescent="0.35">
      <c r="A11" s="4">
        <v>0.4</v>
      </c>
      <c r="B11" s="6">
        <f t="shared" si="5"/>
        <v>-0.33369270405348361</v>
      </c>
      <c r="C11" s="6">
        <f t="shared" si="0"/>
        <v>-0.69534077258670957</v>
      </c>
      <c r="D11" s="11">
        <f t="shared" si="1"/>
        <v>0.82974862038087571</v>
      </c>
      <c r="E11" s="6">
        <f t="shared" si="2"/>
        <v>0.28571428571428575</v>
      </c>
      <c r="F11" s="2"/>
      <c r="G11" s="6">
        <f t="shared" si="3"/>
        <v>-0.33441093025623525</v>
      </c>
      <c r="H11" s="2"/>
      <c r="I11" s="12">
        <f t="shared" si="4"/>
        <v>7.1822620275163729E-4</v>
      </c>
    </row>
    <row r="12" spans="1:13" x14ac:dyDescent="0.35">
      <c r="A12" s="4">
        <v>0.5</v>
      </c>
      <c r="B12" s="6">
        <f t="shared" si="5"/>
        <v>-0.40007138217108834</v>
      </c>
      <c r="C12" s="6">
        <f t="shared" si="0"/>
        <v>-0.63335712739036276</v>
      </c>
      <c r="D12" s="11">
        <f t="shared" si="1"/>
        <v>0.82219049681284961</v>
      </c>
      <c r="E12" s="6">
        <f t="shared" si="2"/>
        <v>0.33333333333333331</v>
      </c>
      <c r="F12" s="2"/>
      <c r="G12" s="6">
        <f t="shared" si="3"/>
        <v>-0.40085248619991454</v>
      </c>
      <c r="H12" s="2"/>
      <c r="I12" s="12">
        <f t="shared" si="4"/>
        <v>7.8110402882619612E-4</v>
      </c>
    </row>
    <row r="13" spans="1:13" x14ac:dyDescent="0.35">
      <c r="A13" s="4">
        <v>0.60000000000000009</v>
      </c>
      <c r="B13" s="6">
        <f t="shared" si="5"/>
        <v>-0.46035173763837767</v>
      </c>
      <c r="C13" s="6">
        <f t="shared" si="0"/>
        <v>-0.57263190161439159</v>
      </c>
      <c r="D13" s="11">
        <f t="shared" si="1"/>
        <v>0.8201751024850088</v>
      </c>
      <c r="E13" s="6">
        <f t="shared" si="2"/>
        <v>0.37500000000000006</v>
      </c>
      <c r="F13" s="2"/>
      <c r="G13" s="6">
        <f t="shared" si="3"/>
        <v>-0.4611757497559319</v>
      </c>
      <c r="H13" s="2"/>
      <c r="I13" s="12">
        <f t="shared" si="4"/>
        <v>8.2401211755422921E-4</v>
      </c>
    </row>
    <row r="14" spans="1:13" x14ac:dyDescent="0.35">
      <c r="A14" s="4">
        <v>0.70000000000000007</v>
      </c>
      <c r="B14" s="6">
        <f t="shared" si="5"/>
        <v>-0.51458773710291872</v>
      </c>
      <c r="C14" s="6">
        <f t="shared" si="0"/>
        <v>-0.51188906821884883</v>
      </c>
      <c r="D14" s="11">
        <f t="shared" si="1"/>
        <v>0.82194195947995896</v>
      </c>
      <c r="E14" s="6">
        <f t="shared" si="2"/>
        <v>0.41176470588235292</v>
      </c>
      <c r="F14" s="2"/>
      <c r="G14" s="6">
        <f t="shared" si="3"/>
        <v>-0.5154395838408965</v>
      </c>
      <c r="H14" s="2"/>
      <c r="I14" s="12">
        <f t="shared" si="4"/>
        <v>8.5184673797777943E-4</v>
      </c>
    </row>
    <row r="15" spans="1:13" x14ac:dyDescent="0.35">
      <c r="A15" s="4">
        <v>0.8</v>
      </c>
      <c r="B15" s="6">
        <f t="shared" si="5"/>
        <v>-0.56272082338550156</v>
      </c>
      <c r="C15" s="6">
        <f t="shared" si="0"/>
        <v>-0.45009814372688961</v>
      </c>
      <c r="D15" s="11">
        <f t="shared" si="1"/>
        <v>0.8263207335229934</v>
      </c>
      <c r="E15" s="6">
        <f t="shared" si="2"/>
        <v>0.44444444444444448</v>
      </c>
      <c r="F15" s="2"/>
      <c r="G15" s="6">
        <f t="shared" si="3"/>
        <v>-0.56358837305974019</v>
      </c>
      <c r="H15" s="2"/>
      <c r="I15" s="12">
        <f t="shared" si="4"/>
        <v>8.6754967423863238E-4</v>
      </c>
    </row>
    <row r="16" spans="1:13" x14ac:dyDescent="0.35">
      <c r="A16" s="4">
        <v>0.9</v>
      </c>
      <c r="B16" s="6">
        <f t="shared" si="5"/>
        <v>-0.60459925218774635</v>
      </c>
      <c r="C16" s="6">
        <f t="shared" si="0"/>
        <v>-0.38638911945735355</v>
      </c>
      <c r="D16" s="11">
        <f t="shared" si="1"/>
        <v>0.83252098277347741</v>
      </c>
      <c r="E16" s="6">
        <f t="shared" si="2"/>
        <v>0.47368421052631582</v>
      </c>
      <c r="F16" s="2"/>
      <c r="G16" s="6">
        <f t="shared" si="3"/>
        <v>-0.60547204675949984</v>
      </c>
      <c r="H16" s="2"/>
      <c r="I16" s="12">
        <f t="shared" si="4"/>
        <v>8.7279457175348796E-4</v>
      </c>
    </row>
    <row r="17" spans="1:9" x14ac:dyDescent="0.35">
      <c r="A17" s="4">
        <v>1</v>
      </c>
      <c r="B17" s="6">
        <f t="shared" si="5"/>
        <v>-0.63999069134464481</v>
      </c>
      <c r="C17" s="6">
        <f t="shared" si="0"/>
        <v>-0.31999534567232235</v>
      </c>
      <c r="D17" s="11">
        <f t="shared" si="1"/>
        <v>0.84000232716383882</v>
      </c>
      <c r="E17" s="6">
        <f t="shared" si="2"/>
        <v>0.5</v>
      </c>
      <c r="F17" s="2"/>
      <c r="G17" s="6">
        <f t="shared" si="3"/>
        <v>-0.64085908577047745</v>
      </c>
      <c r="H17" s="2"/>
      <c r="I17" s="12">
        <f t="shared" si="4"/>
        <v>8.6839442583264148E-4</v>
      </c>
    </row>
    <row r="18" spans="1:9" x14ac:dyDescent="0.35">
      <c r="A18" s="4">
        <v>1.1000000000000001</v>
      </c>
      <c r="B18" s="6">
        <f t="shared" si="5"/>
        <v>-0.66859020264023872</v>
      </c>
      <c r="C18" s="6">
        <f t="shared" si="0"/>
        <v>-0.25021391566869644</v>
      </c>
      <c r="D18" s="11">
        <f t="shared" si="1"/>
        <v>0.84839224429926563</v>
      </c>
      <c r="E18" s="6">
        <f t="shared" si="2"/>
        <v>0.52380952380952384</v>
      </c>
      <c r="F18" s="2"/>
      <c r="G18" s="6">
        <f t="shared" si="3"/>
        <v>-0.66944475050169849</v>
      </c>
      <c r="H18" s="2"/>
      <c r="I18" s="12">
        <f t="shared" si="4"/>
        <v>8.5454786145977568E-4</v>
      </c>
    </row>
    <row r="19" spans="1:9" x14ac:dyDescent="0.35">
      <c r="A19" s="4">
        <v>1.2000000000000002</v>
      </c>
      <c r="B19" s="6">
        <f t="shared" si="5"/>
        <v>-0.69002495514569673</v>
      </c>
      <c r="C19" s="6">
        <f t="shared" si="0"/>
        <v>-0.17637724826128898</v>
      </c>
      <c r="D19" s="11">
        <f t="shared" si="1"/>
        <v>0.85743286050708745</v>
      </c>
      <c r="E19" s="6">
        <f t="shared" si="2"/>
        <v>0.54545454545454553</v>
      </c>
      <c r="F19" s="2"/>
      <c r="G19" s="6">
        <f t="shared" si="3"/>
        <v>-0.69085594421066032</v>
      </c>
      <c r="H19" s="2"/>
      <c r="I19" s="12">
        <f t="shared" si="4"/>
        <v>8.3098906496359426E-4</v>
      </c>
    </row>
    <row r="20" spans="1:9" x14ac:dyDescent="0.35">
      <c r="A20" s="4">
        <v>1.3</v>
      </c>
      <c r="B20" s="6">
        <f t="shared" si="5"/>
        <v>-0.70385654452818469</v>
      </c>
      <c r="C20" s="6">
        <f t="shared" si="0"/>
        <v>-9.7831959950713143E-2</v>
      </c>
      <c r="D20" s="11">
        <f t="shared" si="1"/>
        <v>0.86694583279240367</v>
      </c>
      <c r="E20" s="6">
        <f t="shared" si="2"/>
        <v>0.56521739130434789</v>
      </c>
      <c r="F20" s="2"/>
      <c r="G20" s="6">
        <f t="shared" si="3"/>
        <v>-0.70465362277424126</v>
      </c>
      <c r="H20" s="2"/>
      <c r="I20" s="12">
        <f t="shared" si="4"/>
        <v>7.9707824605657063E-4</v>
      </c>
    </row>
    <row r="21" spans="1:9" x14ac:dyDescent="0.35">
      <c r="A21" s="4">
        <v>1.4000000000000001</v>
      </c>
      <c r="B21" s="6">
        <f t="shared" si="5"/>
        <v>-0.70958149298524154</v>
      </c>
      <c r="C21" s="6">
        <f t="shared" si="0"/>
        <v>-1.3922537574724059E-2</v>
      </c>
      <c r="D21" s="11">
        <f t="shared" si="1"/>
        <v>0.87680876857895118</v>
      </c>
      <c r="E21" s="6">
        <f t="shared" si="2"/>
        <v>0.58333333333333326</v>
      </c>
      <c r="F21" s="2"/>
      <c r="G21" s="6">
        <f t="shared" si="3"/>
        <v>-0.71033334714805241</v>
      </c>
      <c r="H21" s="2"/>
      <c r="I21" s="12">
        <f t="shared" si="4"/>
        <v>7.5185416281087214E-4</v>
      </c>
    </row>
    <row r="22" spans="1:9" x14ac:dyDescent="0.35">
      <c r="A22" s="4">
        <v>1.5</v>
      </c>
      <c r="B22" s="6">
        <f t="shared" si="5"/>
        <v>-0.70663031030107892</v>
      </c>
      <c r="C22" s="6">
        <f t="shared" si="0"/>
        <v>7.602181381935269E-2</v>
      </c>
      <c r="D22" s="11">
        <f t="shared" si="1"/>
        <v>0.88693915035182735</v>
      </c>
      <c r="E22" s="6">
        <f t="shared" si="2"/>
        <v>0.6</v>
      </c>
      <c r="F22" s="2"/>
      <c r="G22" s="6">
        <f t="shared" si="3"/>
        <v>-0.70732437186477415</v>
      </c>
      <c r="H22" s="2"/>
      <c r="I22" s="12">
        <f t="shared" si="4"/>
        <v>6.940615636952252E-4</v>
      </c>
    </row>
    <row r="23" spans="1:9" x14ac:dyDescent="0.35">
      <c r="A23" s="4">
        <v>1.6</v>
      </c>
      <c r="B23" s="6">
        <f t="shared" si="5"/>
        <v>-0.6943653677259265</v>
      </c>
      <c r="C23" s="6">
        <f t="shared" si="0"/>
        <v>0.17269823524558392</v>
      </c>
      <c r="D23" s="11">
        <f t="shared" si="1"/>
        <v>0.89728322962634222</v>
      </c>
      <c r="E23" s="6">
        <f t="shared" si="2"/>
        <v>0.61538461538461542</v>
      </c>
      <c r="F23" s="2"/>
      <c r="G23" s="6">
        <f t="shared" si="3"/>
        <v>-0.69498752907880212</v>
      </c>
      <c r="H23" s="2"/>
      <c r="I23" s="12">
        <f t="shared" si="4"/>
        <v>6.2216135287562757E-4</v>
      </c>
    </row>
    <row r="24" spans="1:9" x14ac:dyDescent="0.35">
      <c r="A24" s="4">
        <v>1.7000000000000002</v>
      </c>
      <c r="B24" s="6">
        <f t="shared" si="5"/>
        <v>-0.67207774886786531</v>
      </c>
      <c r="C24" s="6">
        <f t="shared" si="0"/>
        <v>0.27683993589801092</v>
      </c>
      <c r="D24" s="11">
        <f t="shared" si="1"/>
        <v>0.90780826490152744</v>
      </c>
      <c r="E24" s="6">
        <f t="shared" si="2"/>
        <v>0.62962962962962965</v>
      </c>
      <c r="F24" s="2"/>
      <c r="G24" s="6">
        <f t="shared" si="3"/>
        <v>-0.67261207713807414</v>
      </c>
      <c r="H24" s="2"/>
      <c r="I24" s="12">
        <f t="shared" si="4"/>
        <v>5.3432827020882812E-4</v>
      </c>
    </row>
    <row r="25" spans="1:9" x14ac:dyDescent="0.35">
      <c r="A25" s="4">
        <v>1.8</v>
      </c>
      <c r="B25" s="6">
        <f t="shared" si="5"/>
        <v>-0.63898318082202576</v>
      </c>
      <c r="C25" s="6">
        <f t="shared" si="0"/>
        <v>0.38922509804298344</v>
      </c>
      <c r="D25" s="11">
        <f t="shared" si="1"/>
        <v>0.9184970432624967</v>
      </c>
      <c r="E25" s="6">
        <f t="shared" si="2"/>
        <v>0.6428571428571429</v>
      </c>
      <c r="F25" s="2"/>
      <c r="G25" s="6">
        <f t="shared" si="3"/>
        <v>-0.6394116198525186</v>
      </c>
      <c r="H25" s="2"/>
      <c r="I25" s="12">
        <f t="shared" si="4"/>
        <v>4.2843903049283316E-4</v>
      </c>
    </row>
    <row r="26" spans="1:9" x14ac:dyDescent="0.35">
      <c r="A26" s="4">
        <v>1.9000000000000001</v>
      </c>
      <c r="B26" s="6">
        <f t="shared" si="5"/>
        <v>-0.59421710512913395</v>
      </c>
      <c r="C26" s="6">
        <f t="shared" si="0"/>
        <v>0.51068534491539519</v>
      </c>
      <c r="D26" s="11">
        <f t="shared" si="1"/>
        <v>0.92934398274326591</v>
      </c>
      <c r="E26" s="6">
        <f t="shared" si="2"/>
        <v>0.65517241379310343</v>
      </c>
      <c r="F26" s="2"/>
      <c r="G26" s="6">
        <f t="shared" si="3"/>
        <v>-0.59451915783473508</v>
      </c>
      <c r="H26" s="2"/>
      <c r="I26" s="12">
        <f t="shared" si="4"/>
        <v>3.0205270560113018E-4</v>
      </c>
    </row>
    <row r="27" spans="1:9" x14ac:dyDescent="0.35">
      <c r="A27" s="4">
        <v>2</v>
      </c>
      <c r="B27" s="6">
        <f t="shared" si="5"/>
        <v>-0.53682891597329319</v>
      </c>
      <c r="C27" s="6">
        <f t="shared" si="0"/>
        <v>0.64211405601780447</v>
      </c>
      <c r="D27" s="11">
        <f t="shared" si="1"/>
        <v>0.94035234266963408</v>
      </c>
      <c r="E27" s="6">
        <f t="shared" si="2"/>
        <v>0.66666666666666663</v>
      </c>
      <c r="F27" s="2"/>
      <c r="G27" s="6">
        <f t="shared" si="3"/>
        <v>-0.53698130035644986</v>
      </c>
      <c r="H27" s="2"/>
      <c r="I27" s="12">
        <f t="shared" si="4"/>
        <v>1.5238438315667846E-4</v>
      </c>
    </row>
  </sheetData>
  <mergeCells count="2">
    <mergeCell ref="A1:D1"/>
    <mergeCell ref="A2:D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8D008-07B7-4AAA-B95D-FB3E8BCCB456}">
  <dimension ref="A1:H27"/>
  <sheetViews>
    <sheetView zoomScale="70" zoomScaleNormal="70" workbookViewId="0">
      <selection activeCell="K25" sqref="K25"/>
    </sheetView>
  </sheetViews>
  <sheetFormatPr defaultRowHeight="14.5" x14ac:dyDescent="0.35"/>
  <cols>
    <col min="1" max="1" width="4.81640625" customWidth="1"/>
    <col min="5" max="5" width="4.7265625" customWidth="1"/>
    <col min="7" max="7" width="4.7265625" customWidth="1"/>
  </cols>
  <sheetData>
    <row r="1" spans="1:8" ht="19.5" x14ac:dyDescent="0.45">
      <c r="A1" s="25" t="s">
        <v>21</v>
      </c>
      <c r="B1" s="25"/>
      <c r="C1" s="25"/>
      <c r="D1" s="25"/>
      <c r="E1" s="2"/>
      <c r="F1" s="2"/>
      <c r="G1" s="2"/>
      <c r="H1" s="2"/>
    </row>
    <row r="2" spans="1:8" ht="17" x14ac:dyDescent="0.4">
      <c r="A2" s="27" t="s">
        <v>14</v>
      </c>
      <c r="B2" s="27"/>
      <c r="C2" s="27"/>
      <c r="D2" s="27"/>
      <c r="E2" s="2"/>
      <c r="F2" s="2"/>
      <c r="G2" s="2"/>
      <c r="H2" s="2"/>
    </row>
    <row r="3" spans="1:8" x14ac:dyDescent="0.35">
      <c r="A3" s="8" t="s">
        <v>1</v>
      </c>
      <c r="B3" s="1"/>
      <c r="C3" s="2"/>
      <c r="D3" s="2"/>
      <c r="E3" s="2"/>
      <c r="F3" s="2"/>
      <c r="G3" s="2"/>
      <c r="H3" s="2"/>
    </row>
    <row r="4" spans="1:8" x14ac:dyDescent="0.35">
      <c r="A4" s="4">
        <v>0.1</v>
      </c>
      <c r="B4" s="2"/>
      <c r="C4" s="2"/>
      <c r="D4" s="2"/>
      <c r="E4" s="2"/>
      <c r="F4" s="2"/>
      <c r="G4" s="2"/>
      <c r="H4" s="2"/>
    </row>
    <row r="5" spans="1:8" x14ac:dyDescent="0.35">
      <c r="A5" s="2"/>
      <c r="B5" s="2"/>
      <c r="C5" s="2"/>
      <c r="D5" s="2"/>
      <c r="E5" s="2"/>
      <c r="F5" s="2"/>
      <c r="G5" s="2"/>
      <c r="H5" s="2"/>
    </row>
    <row r="6" spans="1:8" x14ac:dyDescent="0.35">
      <c r="A6" s="8" t="s">
        <v>15</v>
      </c>
      <c r="B6" s="8" t="s">
        <v>16</v>
      </c>
      <c r="C6" s="8" t="s">
        <v>22</v>
      </c>
      <c r="D6" s="8" t="s">
        <v>23</v>
      </c>
      <c r="F6" s="8" t="s">
        <v>18</v>
      </c>
      <c r="H6" s="8" t="s">
        <v>19</v>
      </c>
    </row>
    <row r="7" spans="1:8" x14ac:dyDescent="0.35">
      <c r="A7" s="18">
        <v>0</v>
      </c>
      <c r="B7" s="4">
        <v>0</v>
      </c>
      <c r="C7" s="6">
        <f>A7*B7/(1+A7)+A7-1</f>
        <v>-1</v>
      </c>
      <c r="D7" s="11">
        <f>(A7+$A$4/2)*(B7+$A$4/2*C7)/(1+(A7+$A$4/2))+(A7+$A$4/2)-1</f>
        <v>-0.95238095238095233</v>
      </c>
      <c r="E7" s="2"/>
      <c r="F7" s="11">
        <f>EXP(A7)/(1+A7)-(A7+1)</f>
        <v>0</v>
      </c>
      <c r="G7" s="2"/>
      <c r="H7" s="11">
        <f>B7-F7</f>
        <v>0</v>
      </c>
    </row>
    <row r="8" spans="1:8" x14ac:dyDescent="0.35">
      <c r="A8" s="18" cm="1">
        <f t="array" ref="A8:A27">_xlfn.SEQUENCE(20)*$A$4</f>
        <v>0.1</v>
      </c>
      <c r="B8" s="6">
        <f>B7+$A$4*D7</f>
        <v>-9.5238095238095233E-2</v>
      </c>
      <c r="C8" s="6">
        <f t="shared" ref="C8:C27" si="0">A8*B8/(1+A8)+A8-1</f>
        <v>-0.90865800865800861</v>
      </c>
      <c r="D8" s="11">
        <f t="shared" ref="D8:D27" si="1">(A8+$A$4/2)*(B8+$A$4/2*C8)/(1+(A8+$A$4/2))+(A8+$A$4/2)-1</f>
        <v>-0.86834839073969505</v>
      </c>
      <c r="E8" s="2"/>
      <c r="F8" s="11">
        <f t="shared" ref="F8:F27" si="2">EXP(A8)/(1+A8)-(A8+1)</f>
        <v>-9.5299165385774876E-2</v>
      </c>
      <c r="G8" s="2"/>
      <c r="H8" s="11">
        <f t="shared" ref="H8:H27" si="3">B8-F8</f>
        <v>6.1070147679642695E-5</v>
      </c>
    </row>
    <row r="9" spans="1:8" x14ac:dyDescent="0.35">
      <c r="A9" s="4">
        <v>0.2</v>
      </c>
      <c r="B9" s="6">
        <f t="shared" ref="B9:B26" si="4">B8+$A$4*D8</f>
        <v>-0.18207293431206473</v>
      </c>
      <c r="C9" s="6">
        <f t="shared" si="0"/>
        <v>-0.83034548905201078</v>
      </c>
      <c r="D9" s="11">
        <f t="shared" si="1"/>
        <v>-0.79471804175293304</v>
      </c>
      <c r="E9" s="2"/>
      <c r="F9" s="11">
        <f t="shared" si="2"/>
        <v>-0.18216436819985837</v>
      </c>
      <c r="G9" s="2"/>
      <c r="H9" s="11">
        <f t="shared" si="3"/>
        <v>9.1433887793646029E-5</v>
      </c>
    </row>
    <row r="10" spans="1:8" x14ac:dyDescent="0.35">
      <c r="A10" s="4">
        <v>0.30000000000000004</v>
      </c>
      <c r="B10" s="6">
        <f t="shared" si="4"/>
        <v>-0.26154473848735804</v>
      </c>
      <c r="C10" s="6">
        <f t="shared" si="0"/>
        <v>-0.7603564781124672</v>
      </c>
      <c r="D10" s="11">
        <f t="shared" si="1"/>
        <v>-0.72766436802780998</v>
      </c>
      <c r="E10" s="2"/>
      <c r="F10" s="11">
        <f t="shared" si="2"/>
        <v>-0.26164707109538221</v>
      </c>
      <c r="G10" s="2"/>
      <c r="H10" s="11">
        <f t="shared" si="3"/>
        <v>1.0233260802416932E-4</v>
      </c>
    </row>
    <row r="11" spans="1:8" x14ac:dyDescent="0.35">
      <c r="A11" s="4">
        <v>0.4</v>
      </c>
      <c r="B11" s="6">
        <f t="shared" si="4"/>
        <v>-0.33431117529013904</v>
      </c>
      <c r="C11" s="6">
        <f t="shared" si="0"/>
        <v>-0.69551747865432545</v>
      </c>
      <c r="D11" s="11">
        <f t="shared" si="1"/>
        <v>-0.66454425665536887</v>
      </c>
      <c r="E11" s="2"/>
      <c r="F11" s="11">
        <f t="shared" si="2"/>
        <v>-0.33441093025623525</v>
      </c>
      <c r="G11" s="2"/>
      <c r="H11" s="11">
        <f t="shared" si="3"/>
        <v>9.9754966096210484E-5</v>
      </c>
    </row>
    <row r="12" spans="1:8" x14ac:dyDescent="0.35">
      <c r="A12" s="4">
        <v>0.5</v>
      </c>
      <c r="B12" s="6">
        <f t="shared" si="4"/>
        <v>-0.40076560095567593</v>
      </c>
      <c r="C12" s="6">
        <f t="shared" si="0"/>
        <v>-0.63358853365189194</v>
      </c>
      <c r="D12" s="11">
        <f t="shared" si="1"/>
        <v>-0.60344823561357985</v>
      </c>
      <c r="E12" s="2"/>
      <c r="F12" s="11">
        <f t="shared" si="2"/>
        <v>-0.40085248619991454</v>
      </c>
      <c r="G12" s="2"/>
      <c r="H12" s="11">
        <f t="shared" si="3"/>
        <v>8.6885244238610326E-5</v>
      </c>
    </row>
    <row r="13" spans="1:8" x14ac:dyDescent="0.35">
      <c r="A13" s="4">
        <v>0.60000000000000009</v>
      </c>
      <c r="B13" s="6">
        <f t="shared" si="4"/>
        <v>-0.46111042451703393</v>
      </c>
      <c r="C13" s="6">
        <f t="shared" si="0"/>
        <v>-0.57291640919388764</v>
      </c>
      <c r="D13" s="11">
        <f t="shared" si="1"/>
        <v>-0.54293427832416552</v>
      </c>
      <c r="E13" s="2"/>
      <c r="F13" s="11">
        <f t="shared" si="2"/>
        <v>-0.4611757497559319</v>
      </c>
      <c r="G13" s="2"/>
      <c r="H13" s="11">
        <f t="shared" si="3"/>
        <v>6.5325238897961935E-5</v>
      </c>
    </row>
    <row r="14" spans="1:8" x14ac:dyDescent="0.35">
      <c r="A14" s="4">
        <v>0.70000000000000007</v>
      </c>
      <c r="B14" s="6">
        <f t="shared" si="4"/>
        <v>-0.51540385234945052</v>
      </c>
      <c r="C14" s="6">
        <f t="shared" si="0"/>
        <v>-0.51222511567330309</v>
      </c>
      <c r="D14" s="11">
        <f t="shared" si="1"/>
        <v>-0.48186361777133524</v>
      </c>
      <c r="E14" s="2"/>
      <c r="F14" s="11">
        <f t="shared" si="2"/>
        <v>-0.5154395838408965</v>
      </c>
      <c r="G14" s="2"/>
      <c r="H14" s="11">
        <f t="shared" si="3"/>
        <v>3.5731491445978314E-5</v>
      </c>
    </row>
    <row r="15" spans="1:8" x14ac:dyDescent="0.35">
      <c r="A15" s="4">
        <v>0.8</v>
      </c>
      <c r="B15" s="6">
        <f t="shared" si="4"/>
        <v>-0.56359021412658405</v>
      </c>
      <c r="C15" s="6">
        <f t="shared" si="0"/>
        <v>-0.45048453961181512</v>
      </c>
      <c r="D15" s="11">
        <f t="shared" si="1"/>
        <v>-0.41929582429248569</v>
      </c>
      <c r="E15" s="2"/>
      <c r="F15" s="11">
        <f t="shared" si="2"/>
        <v>-0.56358837305974019</v>
      </c>
      <c r="G15" s="2"/>
      <c r="H15" s="11">
        <f t="shared" si="3"/>
        <v>-1.8410668438662015E-6</v>
      </c>
    </row>
    <row r="16" spans="1:8" x14ac:dyDescent="0.35">
      <c r="A16" s="4">
        <v>0.9</v>
      </c>
      <c r="B16" s="6">
        <f t="shared" si="4"/>
        <v>-0.60551979655583266</v>
      </c>
      <c r="C16" s="6">
        <f t="shared" si="0"/>
        <v>-0.38682516678960499</v>
      </c>
      <c r="D16" s="11">
        <f t="shared" si="1"/>
        <v>-0.35441948828233183</v>
      </c>
      <c r="E16" s="2"/>
      <c r="F16" s="11">
        <f t="shared" si="2"/>
        <v>-0.60547204675949984</v>
      </c>
      <c r="G16" s="2"/>
      <c r="H16" s="11">
        <f t="shared" si="3"/>
        <v>-4.7749796332818839E-5</v>
      </c>
    </row>
    <row r="17" spans="1:8" x14ac:dyDescent="0.35">
      <c r="A17" s="4">
        <v>1</v>
      </c>
      <c r="B17" s="6">
        <f t="shared" si="4"/>
        <v>-0.64096174538406581</v>
      </c>
      <c r="C17" s="6">
        <f t="shared" si="0"/>
        <v>-0.32048087269203296</v>
      </c>
      <c r="D17" s="11">
        <f t="shared" si="1"/>
        <v>-0.28650491632663444</v>
      </c>
      <c r="E17" s="2"/>
      <c r="F17" s="11">
        <f t="shared" si="2"/>
        <v>-0.64085908577047745</v>
      </c>
      <c r="G17" s="2"/>
      <c r="H17" s="11">
        <f t="shared" si="3"/>
        <v>-1.0265961358835174E-4</v>
      </c>
    </row>
    <row r="18" spans="1:8" x14ac:dyDescent="0.35">
      <c r="A18" s="4">
        <v>1.1000000000000001</v>
      </c>
      <c r="B18" s="6">
        <f t="shared" si="4"/>
        <v>-0.66961223701672923</v>
      </c>
      <c r="C18" s="6">
        <f t="shared" si="0"/>
        <v>-0.25074926700876288</v>
      </c>
      <c r="D18" s="11">
        <f t="shared" si="1"/>
        <v>-0.21487076996383359</v>
      </c>
      <c r="E18" s="2"/>
      <c r="F18" s="11">
        <f t="shared" si="2"/>
        <v>-0.66944475050169849</v>
      </c>
      <c r="G18" s="2"/>
      <c r="H18" s="11">
        <f t="shared" si="3"/>
        <v>-1.6748651503073475E-4</v>
      </c>
    </row>
    <row r="19" spans="1:8" x14ac:dyDescent="0.35">
      <c r="A19" s="4">
        <v>1.2000000000000002</v>
      </c>
      <c r="B19" s="6">
        <f t="shared" si="4"/>
        <v>-0.69109931401311253</v>
      </c>
      <c r="C19" s="6">
        <f t="shared" si="0"/>
        <v>-0.17696326218897029</v>
      </c>
      <c r="D19" s="11">
        <f t="shared" si="1"/>
        <v>-0.13885970951253368</v>
      </c>
      <c r="E19" s="2"/>
      <c r="F19" s="11">
        <f t="shared" si="2"/>
        <v>-0.69085594421066032</v>
      </c>
      <c r="G19" s="2"/>
      <c r="H19" s="11">
        <f t="shared" si="3"/>
        <v>-2.4336980245220907E-4</v>
      </c>
    </row>
    <row r="20" spans="1:8" x14ac:dyDescent="0.35">
      <c r="A20" s="4">
        <v>1.3</v>
      </c>
      <c r="B20" s="6">
        <f t="shared" si="4"/>
        <v>-0.70498528496436585</v>
      </c>
      <c r="C20" s="6">
        <f t="shared" si="0"/>
        <v>-9.8469943675511207E-2</v>
      </c>
      <c r="D20" s="11">
        <f t="shared" si="1"/>
        <v>-5.7819938680847116E-2</v>
      </c>
      <c r="E20" s="2"/>
      <c r="F20" s="11">
        <f t="shared" si="2"/>
        <v>-0.70465362277424126</v>
      </c>
      <c r="G20" s="2"/>
      <c r="H20" s="11">
        <f t="shared" si="3"/>
        <v>-3.3166219012459308E-4</v>
      </c>
    </row>
    <row r="21" spans="1:8" x14ac:dyDescent="0.35">
      <c r="A21" s="4">
        <v>1.4000000000000001</v>
      </c>
      <c r="B21" s="6">
        <f t="shared" si="4"/>
        <v>-0.71076727883245061</v>
      </c>
      <c r="C21" s="6">
        <f t="shared" si="0"/>
        <v>-1.4614245985596019E-2</v>
      </c>
      <c r="D21" s="11">
        <f t="shared" si="1"/>
        <v>2.8909352187343362E-2</v>
      </c>
      <c r="E21" s="2"/>
      <c r="F21" s="11">
        <f t="shared" si="2"/>
        <v>-0.71033334714805241</v>
      </c>
      <c r="G21" s="2"/>
      <c r="H21" s="11">
        <f t="shared" si="3"/>
        <v>-4.3393168439820329E-4</v>
      </c>
    </row>
    <row r="22" spans="1:8" x14ac:dyDescent="0.35">
      <c r="A22" s="4">
        <v>1.5</v>
      </c>
      <c r="B22" s="6">
        <f t="shared" si="4"/>
        <v>-0.70787634361371632</v>
      </c>
      <c r="C22" s="6">
        <f t="shared" si="0"/>
        <v>7.5274193831770253E-2</v>
      </c>
      <c r="D22" s="11">
        <f t="shared" si="1"/>
        <v>0.12200996761596161</v>
      </c>
      <c r="E22" s="2"/>
      <c r="F22" s="11">
        <f t="shared" si="2"/>
        <v>-0.70732437186477415</v>
      </c>
      <c r="G22" s="2"/>
      <c r="H22" s="11">
        <f t="shared" si="3"/>
        <v>-5.5197174894217049E-4</v>
      </c>
    </row>
    <row r="23" spans="1:8" x14ac:dyDescent="0.35">
      <c r="A23" s="4">
        <v>1.6</v>
      </c>
      <c r="B23" s="6">
        <f t="shared" si="4"/>
        <v>-0.69567534685212018</v>
      </c>
      <c r="C23" s="6">
        <f t="shared" si="0"/>
        <v>0.17189209424484919</v>
      </c>
      <c r="D23" s="11">
        <f t="shared" si="1"/>
        <v>0.22219500961101968</v>
      </c>
      <c r="E23" s="2"/>
      <c r="F23" s="11">
        <f t="shared" si="2"/>
        <v>-0.69498752907880212</v>
      </c>
      <c r="G23" s="2"/>
      <c r="H23" s="11">
        <f t="shared" si="3"/>
        <v>-6.8781777331805571E-4</v>
      </c>
    </row>
    <row r="24" spans="1:8" x14ac:dyDescent="0.35">
      <c r="A24" s="4">
        <v>1.7000000000000002</v>
      </c>
      <c r="B24" s="6">
        <f t="shared" si="4"/>
        <v>-0.67345584589101826</v>
      </c>
      <c r="C24" s="6">
        <f t="shared" si="0"/>
        <v>0.27597224517972929</v>
      </c>
      <c r="D24" s="11">
        <f t="shared" si="1"/>
        <v>0.33021812405234363</v>
      </c>
      <c r="E24" s="2"/>
      <c r="F24" s="11">
        <f t="shared" si="2"/>
        <v>-0.67261207713807414</v>
      </c>
      <c r="G24" s="2"/>
      <c r="H24" s="11">
        <f t="shared" si="3"/>
        <v>-8.4376875294411846E-4</v>
      </c>
    </row>
    <row r="25" spans="1:8" x14ac:dyDescent="0.35">
      <c r="A25" s="4">
        <v>1.8</v>
      </c>
      <c r="B25" s="6">
        <f t="shared" si="4"/>
        <v>-0.64043403348578387</v>
      </c>
      <c r="C25" s="6">
        <f t="shared" si="0"/>
        <v>0.38829240704485324</v>
      </c>
      <c r="D25" s="11">
        <f t="shared" si="1"/>
        <v>0.44688213533436816</v>
      </c>
      <c r="E25" s="2"/>
      <c r="F25" s="11">
        <f t="shared" si="2"/>
        <v>-0.6394116198525186</v>
      </c>
      <c r="G25" s="2"/>
      <c r="H25" s="11">
        <f t="shared" si="3"/>
        <v>-1.0224136332652733E-3</v>
      </c>
    </row>
    <row r="26" spans="1:8" x14ac:dyDescent="0.35">
      <c r="A26" s="4">
        <v>1.9000000000000001</v>
      </c>
      <c r="B26" s="6">
        <f t="shared" si="4"/>
        <v>-0.5957458199523471</v>
      </c>
      <c r="C26" s="6">
        <f t="shared" si="0"/>
        <v>0.50968377313466928</v>
      </c>
      <c r="D26" s="11">
        <f>(A26+$A$4/2)*(B26+$A$4/2*C26)/(1+(A26+$A$4/2))+(A26+$A$4/2)-1</f>
        <v>0.57304739626222156</v>
      </c>
      <c r="E26" s="2"/>
      <c r="F26" s="11">
        <f t="shared" si="2"/>
        <v>-0.59451915783473508</v>
      </c>
      <c r="G26" s="2"/>
      <c r="H26" s="11">
        <f t="shared" si="3"/>
        <v>-1.2266621176120207E-3</v>
      </c>
    </row>
    <row r="27" spans="1:8" x14ac:dyDescent="0.35">
      <c r="A27" s="4">
        <v>2</v>
      </c>
      <c r="B27" s="6">
        <f>B26+$A$4*D26</f>
        <v>-0.53844108032612492</v>
      </c>
      <c r="C27" s="6">
        <f t="shared" si="0"/>
        <v>0.64103927978258346</v>
      </c>
      <c r="D27" s="11">
        <f t="shared" si="1"/>
        <v>0.7096401021341503</v>
      </c>
      <c r="E27" s="2"/>
      <c r="F27" s="11">
        <f t="shared" si="2"/>
        <v>-0.53698130035644986</v>
      </c>
      <c r="G27" s="2"/>
      <c r="H27" s="11">
        <f t="shared" si="3"/>
        <v>-1.4597799696750569E-3</v>
      </c>
    </row>
  </sheetData>
  <mergeCells count="2">
    <mergeCell ref="A1:D1"/>
    <mergeCell ref="A2:D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85891-4DA2-4933-B670-E9148D9084D9}">
  <dimension ref="A1:J27"/>
  <sheetViews>
    <sheetView topLeftCell="H6" zoomScale="85" zoomScaleNormal="85" workbookViewId="0">
      <selection activeCell="J31" sqref="J31"/>
    </sheetView>
  </sheetViews>
  <sheetFormatPr defaultRowHeight="14.5" x14ac:dyDescent="0.35"/>
  <cols>
    <col min="1" max="1" width="4.81640625" customWidth="1"/>
    <col min="3" max="3" width="9.26953125" customWidth="1"/>
    <col min="7" max="7" width="4.7265625" customWidth="1"/>
    <col min="9" max="9" width="4.7265625" customWidth="1"/>
  </cols>
  <sheetData>
    <row r="1" spans="1:10" ht="19.5" x14ac:dyDescent="0.45">
      <c r="A1" s="25" t="s">
        <v>24</v>
      </c>
      <c r="B1" s="25"/>
      <c r="C1" s="25"/>
      <c r="D1" s="25"/>
      <c r="E1" s="2"/>
      <c r="F1" s="2"/>
      <c r="G1" s="2"/>
      <c r="H1" s="2"/>
      <c r="I1" s="2"/>
      <c r="J1" s="2"/>
    </row>
    <row r="2" spans="1:10" ht="17" x14ac:dyDescent="0.4">
      <c r="A2" s="27" t="s">
        <v>14</v>
      </c>
      <c r="B2" s="27"/>
      <c r="C2" s="27"/>
      <c r="D2" s="27"/>
      <c r="E2" s="2"/>
      <c r="F2" s="2"/>
      <c r="G2" s="2"/>
      <c r="H2" s="2"/>
      <c r="I2" s="2"/>
      <c r="J2" s="2"/>
    </row>
    <row r="3" spans="1:10" x14ac:dyDescent="0.35">
      <c r="A3" s="8" t="s">
        <v>1</v>
      </c>
      <c r="B3" s="1"/>
      <c r="C3" s="2"/>
      <c r="D3" s="2"/>
      <c r="E3" s="2"/>
      <c r="F3" s="2"/>
      <c r="G3" s="2"/>
      <c r="H3" s="2"/>
      <c r="I3" s="2"/>
      <c r="J3" s="2"/>
    </row>
    <row r="4" spans="1:10" x14ac:dyDescent="0.35">
      <c r="A4" s="4">
        <v>0.1</v>
      </c>
      <c r="B4" s="2"/>
      <c r="C4" s="2"/>
      <c r="D4" s="2"/>
      <c r="E4" s="2"/>
      <c r="F4" s="2"/>
      <c r="G4" s="2"/>
      <c r="H4" s="2"/>
      <c r="I4" s="2"/>
      <c r="J4" s="2"/>
    </row>
    <row r="5" spans="1:10" x14ac:dyDescent="0.3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35">
      <c r="A6" s="8" t="s">
        <v>15</v>
      </c>
      <c r="B6" s="8" t="s">
        <v>16</v>
      </c>
      <c r="C6" s="8" t="s">
        <v>22</v>
      </c>
      <c r="D6" s="8" t="s">
        <v>23</v>
      </c>
      <c r="E6" s="8" t="s">
        <v>25</v>
      </c>
      <c r="F6" s="8" t="s">
        <v>26</v>
      </c>
      <c r="H6" s="8" t="s">
        <v>18</v>
      </c>
      <c r="J6" s="8" t="s">
        <v>19</v>
      </c>
    </row>
    <row r="7" spans="1:10" x14ac:dyDescent="0.35">
      <c r="A7" s="18">
        <v>0</v>
      </c>
      <c r="B7" s="4">
        <v>0</v>
      </c>
      <c r="C7" s="6">
        <f>A7*B7/(1+A7)+A7-1</f>
        <v>-1</v>
      </c>
      <c r="D7" s="6">
        <f>(A7+$A$4/2)*(B7+$A$4/2*C7)/(1+(A7+$A$4/2))+(A7+$A$4/2)-1</f>
        <v>-0.95238095238095233</v>
      </c>
      <c r="E7" s="6">
        <f>(A7+$A$4/2)*(B7+$A$4/2*D7)/(1+(A7+$A$4/2))+(A7+$A$4/2)-1</f>
        <v>-0.95226757369614512</v>
      </c>
      <c r="F7" s="6">
        <f>(A7+$A$4)*(B7+$A$4*E7)/(1+(A7+$A$4))+(A7+$A$4)-1</f>
        <v>-0.90865697794269218</v>
      </c>
      <c r="G7" s="2"/>
      <c r="H7" s="11">
        <f>EXP(A7)/(1+A7)-(A7+1)</f>
        <v>0</v>
      </c>
      <c r="I7" s="2"/>
      <c r="J7" s="11">
        <f>B7-H7</f>
        <v>0</v>
      </c>
    </row>
    <row r="8" spans="1:10" x14ac:dyDescent="0.35">
      <c r="A8" s="18" cm="1">
        <f t="array" ref="A8:A27">_xlfn.SEQUENCE(20)*$A$4</f>
        <v>0.1</v>
      </c>
      <c r="B8" s="6">
        <f>B7+$A$4/6*(C7+2*D7+2*E7+F7)</f>
        <v>-9.5299233834948108E-2</v>
      </c>
      <c r="C8" s="6">
        <f t="shared" ref="C8:C27" si="0">A8*B8/(1+A8)+A8-1</f>
        <v>-0.908663566712268</v>
      </c>
      <c r="D8" s="6">
        <f t="shared" ref="D8:D27" si="1">(A8+$A$4/2)*(B8+$A$4/2*C8)/(1+(A8+$A$4/2))+(A8+$A$4/2)-1</f>
        <v>-0.86835640158746452</v>
      </c>
      <c r="E8" s="6">
        <f t="shared" ref="E8:E27" si="2">(A8+$A$4/2)*(B8+$A$4/2*D8)/(1+(A8+$A$4/2))+(A8+$A$4/2)-1</f>
        <v>-0.8680935287714332</v>
      </c>
      <c r="F8" s="6">
        <f t="shared" ref="F8:F27" si="3">(A8+$A$4)*(B8+$A$4*E8)/(1+(A8+$A$4))+(A8+$A$4)-1</f>
        <v>-0.83035143111868193</v>
      </c>
      <c r="G8" s="2"/>
      <c r="H8" s="11">
        <f t="shared" ref="H8:H27" si="4">EXP(A8)/(1+A8)-(A8+1)</f>
        <v>-9.5299165385774876E-2</v>
      </c>
      <c r="I8" s="2"/>
      <c r="J8" s="11">
        <f t="shared" ref="J8:J27" si="5">B8-H8</f>
        <v>-6.8449173232232319E-8</v>
      </c>
    </row>
    <row r="9" spans="1:10" x14ac:dyDescent="0.35">
      <c r="A9" s="4">
        <v>0.2</v>
      </c>
      <c r="B9" s="6">
        <f t="shared" ref="B9:B27" si="6">B8+$A$4/6*(C8+2*D8+2*E8+F8)</f>
        <v>-0.1821644814774272</v>
      </c>
      <c r="C9" s="6">
        <f t="shared" si="0"/>
        <v>-0.83036074691290451</v>
      </c>
      <c r="D9" s="6">
        <f t="shared" si="1"/>
        <v>-0.79473650376461447</v>
      </c>
      <c r="E9" s="6">
        <f t="shared" si="2"/>
        <v>-0.79438026133313155</v>
      </c>
      <c r="F9" s="6">
        <f t="shared" si="3"/>
        <v>-0.76036980944863242</v>
      </c>
      <c r="G9" s="2"/>
      <c r="H9" s="11">
        <f t="shared" si="4"/>
        <v>-0.18216436819985837</v>
      </c>
      <c r="I9" s="2"/>
      <c r="J9" s="11">
        <f t="shared" si="5"/>
        <v>-1.1327756882506534E-7</v>
      </c>
    </row>
    <row r="10" spans="1:10" x14ac:dyDescent="0.35">
      <c r="A10" s="4">
        <v>0.30000000000000004</v>
      </c>
      <c r="B10" s="6">
        <f t="shared" si="6"/>
        <v>-0.26164721625337767</v>
      </c>
      <c r="C10" s="6">
        <f t="shared" si="0"/>
        <v>-0.76038012682770251</v>
      </c>
      <c r="D10" s="6">
        <f t="shared" si="1"/>
        <v>-0.72769124289493847</v>
      </c>
      <c r="E10" s="6">
        <f t="shared" si="2"/>
        <v>-0.72726749810321745</v>
      </c>
      <c r="F10" s="6">
        <f t="shared" si="3"/>
        <v>-0.69553541887534265</v>
      </c>
      <c r="G10" s="2"/>
      <c r="H10" s="11">
        <f t="shared" si="4"/>
        <v>-0.26164707109538221</v>
      </c>
      <c r="I10" s="2"/>
      <c r="J10" s="11">
        <f t="shared" si="5"/>
        <v>-1.4515799545700148E-7</v>
      </c>
    </row>
    <row r="11" spans="1:10" x14ac:dyDescent="0.35">
      <c r="A11" s="4">
        <v>0.4</v>
      </c>
      <c r="B11" s="6">
        <f t="shared" si="6"/>
        <v>-0.33441110004836694</v>
      </c>
      <c r="C11" s="6">
        <f t="shared" si="0"/>
        <v>-0.69554602858524772</v>
      </c>
      <c r="D11" s="6">
        <f t="shared" si="1"/>
        <v>-0.66457571080340228</v>
      </c>
      <c r="E11" s="6">
        <f t="shared" si="2"/>
        <v>-0.66409513690678734</v>
      </c>
      <c r="F11" s="6">
        <f t="shared" si="3"/>
        <v>-0.63360687124634851</v>
      </c>
      <c r="G11" s="2"/>
      <c r="H11" s="11">
        <f t="shared" si="4"/>
        <v>-0.33441093025623525</v>
      </c>
      <c r="I11" s="2"/>
      <c r="J11" s="11">
        <f t="shared" si="5"/>
        <v>-1.6979213168788476E-7</v>
      </c>
    </row>
    <row r="12" spans="1:10" x14ac:dyDescent="0.35">
      <c r="A12" s="4">
        <v>0.5</v>
      </c>
      <c r="B12" s="6">
        <f t="shared" si="6"/>
        <v>-0.40085267663589985</v>
      </c>
      <c r="C12" s="6">
        <f t="shared" si="0"/>
        <v>-0.63361755887863325</v>
      </c>
      <c r="D12" s="6">
        <f t="shared" si="1"/>
        <v>-0.60347964839929502</v>
      </c>
      <c r="E12" s="6">
        <f t="shared" si="2"/>
        <v>-0.60294494353595196</v>
      </c>
      <c r="F12" s="6">
        <f t="shared" si="3"/>
        <v>-0.57293018912106064</v>
      </c>
      <c r="G12" s="2"/>
      <c r="H12" s="11">
        <f t="shared" si="4"/>
        <v>-0.40085248619991454</v>
      </c>
      <c r="I12" s="2"/>
      <c r="J12" s="11">
        <f t="shared" si="5"/>
        <v>-1.9043598531442996E-7</v>
      </c>
    </row>
    <row r="13" spans="1:10" x14ac:dyDescent="0.35">
      <c r="A13" s="4">
        <v>0.60000000000000009</v>
      </c>
      <c r="B13" s="6">
        <f t="shared" si="6"/>
        <v>-0.4611759588337363</v>
      </c>
      <c r="C13" s="6">
        <f t="shared" si="0"/>
        <v>-0.57294098456265097</v>
      </c>
      <c r="D13" s="6">
        <f t="shared" si="1"/>
        <v>-0.54296057893346339</v>
      </c>
      <c r="E13" s="6">
        <f t="shared" si="2"/>
        <v>-0.54237005579228237</v>
      </c>
      <c r="F13" s="6">
        <f t="shared" si="3"/>
        <v>-0.51222886769945597</v>
      </c>
      <c r="G13" s="2"/>
      <c r="H13" s="11">
        <f t="shared" si="4"/>
        <v>-0.4611757497559319</v>
      </c>
      <c r="I13" s="2"/>
      <c r="J13" s="11">
        <f t="shared" si="5"/>
        <v>-2.0907780440282409E-7</v>
      </c>
    </row>
    <row r="14" spans="1:10" x14ac:dyDescent="0.35">
      <c r="A14" s="4">
        <v>0.70000000000000007</v>
      </c>
      <c r="B14" s="6">
        <f t="shared" si="6"/>
        <v>-0.51543981086229629</v>
      </c>
      <c r="C14" s="6">
        <f t="shared" si="0"/>
        <v>-0.51223992211976899</v>
      </c>
      <c r="D14" s="6">
        <f t="shared" si="1"/>
        <v>-0.48187934584355052</v>
      </c>
      <c r="E14" s="6">
        <f t="shared" si="2"/>
        <v>-0.48122876206620302</v>
      </c>
      <c r="F14" s="6">
        <f t="shared" si="3"/>
        <v>-0.45047230536396288</v>
      </c>
      <c r="G14" s="2"/>
      <c r="H14" s="11">
        <f t="shared" si="4"/>
        <v>-0.5154395838408965</v>
      </c>
      <c r="I14" s="2"/>
      <c r="J14" s="11">
        <f t="shared" si="5"/>
        <v>-2.2702139979013936E-7</v>
      </c>
    </row>
    <row r="15" spans="1:10" x14ac:dyDescent="0.35">
      <c r="A15" s="4">
        <v>0.8</v>
      </c>
      <c r="B15" s="6">
        <f t="shared" si="6"/>
        <v>-0.56358861825068363</v>
      </c>
      <c r="C15" s="6">
        <f t="shared" si="0"/>
        <v>-0.45048383033363715</v>
      </c>
      <c r="D15" s="6">
        <f t="shared" si="1"/>
        <v>-0.41929507475797867</v>
      </c>
      <c r="E15" s="6">
        <f t="shared" si="2"/>
        <v>-0.41857857631907835</v>
      </c>
      <c r="F15" s="6">
        <f t="shared" si="3"/>
        <v>-0.38679043594438545</v>
      </c>
      <c r="G15" s="2"/>
      <c r="H15" s="11">
        <f t="shared" si="4"/>
        <v>-0.56358837305974019</v>
      </c>
      <c r="I15" s="2"/>
      <c r="J15" s="11">
        <f t="shared" si="5"/>
        <v>-2.4519094343755654E-7</v>
      </c>
    </row>
    <row r="16" spans="1:10" x14ac:dyDescent="0.35">
      <c r="A16" s="4">
        <v>0.9</v>
      </c>
      <c r="B16" s="6">
        <f t="shared" si="6"/>
        <v>-0.6054723110578859</v>
      </c>
      <c r="C16" s="6">
        <f t="shared" si="0"/>
        <v>-0.38680267365899867</v>
      </c>
      <c r="D16" s="6">
        <f t="shared" si="1"/>
        <v>-0.35439580641220203</v>
      </c>
      <c r="E16" s="6">
        <f t="shared" si="2"/>
        <v>-0.35360640836388257</v>
      </c>
      <c r="F16" s="6">
        <f t="shared" si="3"/>
        <v>-0.32041647594713707</v>
      </c>
      <c r="G16" s="2"/>
      <c r="H16" s="11">
        <f t="shared" si="4"/>
        <v>-0.60547204675949984</v>
      </c>
      <c r="I16" s="2"/>
      <c r="J16" s="11">
        <f t="shared" si="5"/>
        <v>-2.6429838606567557E-7</v>
      </c>
    </row>
    <row r="17" spans="1:10" x14ac:dyDescent="0.35">
      <c r="A17" s="4">
        <v>1</v>
      </c>
      <c r="B17" s="6">
        <f t="shared" si="6"/>
        <v>-0.64085937071052435</v>
      </c>
      <c r="C17" s="6">
        <f t="shared" si="0"/>
        <v>-0.32042968535526217</v>
      </c>
      <c r="D17" s="6">
        <f t="shared" si="1"/>
        <v>-0.28645116962302519</v>
      </c>
      <c r="E17" s="6">
        <f t="shared" si="2"/>
        <v>-0.2855809881225656</v>
      </c>
      <c r="F17" s="6">
        <f t="shared" si="3"/>
        <v>-0.25064724594050425</v>
      </c>
      <c r="G17" s="2"/>
      <c r="H17" s="11">
        <f t="shared" si="4"/>
        <v>-0.64085908577047745</v>
      </c>
      <c r="I17" s="2"/>
      <c r="J17" s="11">
        <f t="shared" si="5"/>
        <v>-2.8494004689072483E-7</v>
      </c>
    </row>
    <row r="18" spans="1:10" x14ac:dyDescent="0.35">
      <c r="A18" s="4">
        <v>1.1000000000000001</v>
      </c>
      <c r="B18" s="6">
        <f t="shared" si="6"/>
        <v>-0.66944505815697353</v>
      </c>
      <c r="C18" s="6">
        <f t="shared" si="0"/>
        <v>-0.25066169712984321</v>
      </c>
      <c r="D18" s="6">
        <f t="shared" si="1"/>
        <v>-0.21477900672813266</v>
      </c>
      <c r="E18" s="6">
        <f t="shared" si="2"/>
        <v>-0.21381935338017999</v>
      </c>
      <c r="F18" s="6">
        <f t="shared" si="3"/>
        <v>-0.17681472372454077</v>
      </c>
      <c r="G18" s="2"/>
      <c r="H18" s="11">
        <f t="shared" si="4"/>
        <v>-0.66944475050169849</v>
      </c>
      <c r="I18" s="2"/>
      <c r="J18" s="11">
        <f t="shared" si="5"/>
        <v>-3.0765527503362478E-7</v>
      </c>
    </row>
    <row r="19" spans="1:10" x14ac:dyDescent="0.35">
      <c r="A19" s="4">
        <v>1.2000000000000002</v>
      </c>
      <c r="B19" s="6">
        <f t="shared" si="6"/>
        <v>-0.69085627717482367</v>
      </c>
      <c r="C19" s="6">
        <f t="shared" si="0"/>
        <v>-0.17683069664081286</v>
      </c>
      <c r="D19" s="6">
        <f t="shared" si="1"/>
        <v>-0.13872100667048004</v>
      </c>
      <c r="E19" s="6">
        <f t="shared" si="2"/>
        <v>-0.13766240417130415</v>
      </c>
      <c r="F19" s="6">
        <f t="shared" si="3"/>
        <v>-9.8264901247625991E-2</v>
      </c>
      <c r="G19" s="2"/>
      <c r="H19" s="11">
        <f t="shared" si="4"/>
        <v>-0.69085594421066032</v>
      </c>
      <c r="I19" s="2"/>
      <c r="J19" s="11">
        <f t="shared" si="5"/>
        <v>-3.3296416335204526E-7</v>
      </c>
    </row>
    <row r="20" spans="1:10" x14ac:dyDescent="0.35">
      <c r="A20" s="4">
        <v>1.3</v>
      </c>
      <c r="B20" s="6">
        <f t="shared" si="6"/>
        <v>-0.70465398416769043</v>
      </c>
      <c r="C20" s="6">
        <f t="shared" si="0"/>
        <v>-9.8282686703477173E-2</v>
      </c>
      <c r="D20" s="6">
        <f t="shared" si="1"/>
        <v>-5.7624238288879415E-2</v>
      </c>
      <c r="E20" s="6">
        <f t="shared" si="2"/>
        <v>-5.645638923867291E-2</v>
      </c>
      <c r="F20" s="6">
        <f t="shared" si="3"/>
        <v>-1.4341446803408431E-2</v>
      </c>
      <c r="G20" s="2"/>
      <c r="H20" s="11">
        <f t="shared" si="4"/>
        <v>-0.70465362277424126</v>
      </c>
      <c r="I20" s="2"/>
      <c r="J20" s="11">
        <f t="shared" si="5"/>
        <v>-3.6139344916641392E-7</v>
      </c>
    </row>
    <row r="21" spans="1:10" x14ac:dyDescent="0.35">
      <c r="A21" s="4">
        <v>1.4000000000000001</v>
      </c>
      <c r="B21" s="6">
        <f t="shared" si="6"/>
        <v>-0.71033374064372357</v>
      </c>
      <c r="C21" s="6">
        <f t="shared" si="0"/>
        <v>-1.4361348708838539E-2</v>
      </c>
      <c r="D21" s="6">
        <f t="shared" si="1"/>
        <v>2.917341970824916E-2</v>
      </c>
      <c r="E21" s="6">
        <f t="shared" si="2"/>
        <v>3.046169346753036E-2</v>
      </c>
      <c r="F21" s="6">
        <f t="shared" si="3"/>
        <v>7.5627457221817851E-2</v>
      </c>
      <c r="G21" s="2"/>
      <c r="H21" s="11">
        <f t="shared" si="4"/>
        <v>-0.71033334714805241</v>
      </c>
      <c r="I21" s="2"/>
      <c r="J21" s="11">
        <f t="shared" si="5"/>
        <v>-3.9349567115820605E-7</v>
      </c>
    </row>
    <row r="22" spans="1:10" x14ac:dyDescent="0.35">
      <c r="A22" s="4">
        <v>1.5</v>
      </c>
      <c r="B22" s="6">
        <f t="shared" si="6"/>
        <v>-0.70732480172931456</v>
      </c>
      <c r="C22" s="6">
        <f t="shared" si="0"/>
        <v>7.56051189624114E-2</v>
      </c>
      <c r="D22" s="6">
        <f t="shared" si="1"/>
        <v>0.12235527609378405</v>
      </c>
      <c r="E22" s="6">
        <f t="shared" si="2"/>
        <v>0.12377611420267876</v>
      </c>
      <c r="F22" s="6">
        <f t="shared" si="3"/>
        <v>0.17234019057904826</v>
      </c>
      <c r="G22" s="2"/>
      <c r="H22" s="11">
        <f t="shared" si="4"/>
        <v>-0.70732437186477415</v>
      </c>
      <c r="I22" s="2"/>
      <c r="J22" s="11">
        <f t="shared" si="5"/>
        <v>-4.298645404077206E-7</v>
      </c>
    </row>
    <row r="23" spans="1:10" x14ac:dyDescent="0.35">
      <c r="A23" s="4">
        <v>1.6</v>
      </c>
      <c r="B23" s="6">
        <f t="shared" si="6"/>
        <v>-0.69498800022707485</v>
      </c>
      <c r="C23" s="6">
        <f t="shared" si="0"/>
        <v>0.17231507678333857</v>
      </c>
      <c r="D23" s="6">
        <f t="shared" si="1"/>
        <v>0.22263614847545377</v>
      </c>
      <c r="E23" s="6">
        <f t="shared" si="2"/>
        <v>0.22420274787718952</v>
      </c>
      <c r="F23" s="6">
        <f t="shared" si="3"/>
        <v>0.27653143213077591</v>
      </c>
      <c r="G23" s="2"/>
      <c r="H23" s="11">
        <f t="shared" si="4"/>
        <v>-0.69498752907880212</v>
      </c>
      <c r="I23" s="2"/>
      <c r="J23" s="11">
        <f t="shared" si="5"/>
        <v>-4.7114827272931592E-7</v>
      </c>
    </row>
    <row r="24" spans="1:10" x14ac:dyDescent="0.35">
      <c r="A24" s="4">
        <v>1.7000000000000002</v>
      </c>
      <c r="B24" s="6">
        <f t="shared" si="6"/>
        <v>-0.67261259520008487</v>
      </c>
      <c r="C24" s="6">
        <f t="shared" si="0"/>
        <v>0.27650318079994674</v>
      </c>
      <c r="D24" s="6">
        <f t="shared" si="1"/>
        <v>0.33077163153448996</v>
      </c>
      <c r="E24" s="6">
        <f t="shared" si="2"/>
        <v>0.33249835496695268</v>
      </c>
      <c r="F24" s="6">
        <f t="shared" si="3"/>
        <v>0.38898108304782131</v>
      </c>
      <c r="G24" s="2"/>
      <c r="H24" s="11">
        <f t="shared" si="4"/>
        <v>-0.67261207713807414</v>
      </c>
      <c r="I24" s="2"/>
      <c r="J24" s="11">
        <f t="shared" si="5"/>
        <v>-5.1806201073478775E-7</v>
      </c>
    </row>
    <row r="25" spans="1:10" x14ac:dyDescent="0.35">
      <c r="A25" s="4">
        <v>1.8</v>
      </c>
      <c r="B25" s="6">
        <f t="shared" si="6"/>
        <v>-0.63941219125257398</v>
      </c>
      <c r="C25" s="6">
        <f t="shared" si="0"/>
        <v>0.38894930562334529</v>
      </c>
      <c r="D25" s="6">
        <f t="shared" si="1"/>
        <v>0.44756675682557834</v>
      </c>
      <c r="E25" s="6">
        <f t="shared" si="2"/>
        <v>0.44946925304880869</v>
      </c>
      <c r="F25" s="6">
        <f t="shared" si="3"/>
        <v>0.51052275679289094</v>
      </c>
      <c r="G25" s="2"/>
      <c r="H25" s="11">
        <f t="shared" si="4"/>
        <v>-0.6394116198525186</v>
      </c>
      <c r="I25" s="2"/>
      <c r="J25" s="11">
        <f t="shared" si="5"/>
        <v>-5.7140005538247607E-7</v>
      </c>
    </row>
    <row r="26" spans="1:10" x14ac:dyDescent="0.35">
      <c r="A26" s="4">
        <v>1.9000000000000001</v>
      </c>
      <c r="B26" s="6">
        <f t="shared" si="6"/>
        <v>-0.59451978988315712</v>
      </c>
      <c r="C26" s="6">
        <f t="shared" si="0"/>
        <v>0.51048703421448338</v>
      </c>
      <c r="D26" s="6">
        <f t="shared" si="1"/>
        <v>0.57388437137754456</v>
      </c>
      <c r="E26" s="6">
        <f t="shared" si="2"/>
        <v>0.57597970709734048</v>
      </c>
      <c r="F26" s="6">
        <f t="shared" si="3"/>
        <v>0.64205212055105121</v>
      </c>
      <c r="G26" s="2"/>
      <c r="H26" s="11">
        <f t="shared" si="4"/>
        <v>-0.59451915783473508</v>
      </c>
      <c r="I26" s="2"/>
      <c r="J26" s="11">
        <f t="shared" si="5"/>
        <v>-6.3204842204456213E-7</v>
      </c>
    </row>
    <row r="27" spans="1:10" x14ac:dyDescent="0.35">
      <c r="A27" s="4">
        <v>2</v>
      </c>
      <c r="B27" s="6">
        <f t="shared" si="6"/>
        <v>-0.53698200135456875</v>
      </c>
      <c r="C27" s="6">
        <f t="shared" si="0"/>
        <v>0.64201199909695417</v>
      </c>
      <c r="D27" s="6">
        <f t="shared" si="1"/>
        <v>0.71065348430510533</v>
      </c>
      <c r="E27" s="6">
        <f t="shared" si="2"/>
        <v>0.71296028831619895</v>
      </c>
      <c r="F27" s="6">
        <f t="shared" si="3"/>
        <v>0.78453530893606693</v>
      </c>
      <c r="G27" s="2"/>
      <c r="H27" s="11">
        <f t="shared" si="4"/>
        <v>-0.53698130035644986</v>
      </c>
      <c r="I27" s="2"/>
      <c r="J27" s="11">
        <f t="shared" si="5"/>
        <v>-7.0099811888546526E-7</v>
      </c>
    </row>
  </sheetData>
  <mergeCells count="2">
    <mergeCell ref="A1:D1"/>
    <mergeCell ref="A2:D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6B1D5-EB90-41FC-99EB-AF0D0DD8359E}">
  <dimension ref="A1:J39"/>
  <sheetViews>
    <sheetView topLeftCell="A21" zoomScaleNormal="100" workbookViewId="0">
      <selection activeCell="M32" sqref="M32"/>
    </sheetView>
  </sheetViews>
  <sheetFormatPr defaultRowHeight="14.5" x14ac:dyDescent="0.35"/>
  <cols>
    <col min="1" max="1" width="4.81640625" customWidth="1"/>
  </cols>
  <sheetData>
    <row r="1" spans="1:10" ht="19.5" x14ac:dyDescent="0.45">
      <c r="A1" s="25" t="s">
        <v>27</v>
      </c>
      <c r="B1" s="25"/>
      <c r="C1" s="25"/>
      <c r="D1" s="25"/>
    </row>
    <row r="2" spans="1:10" ht="17" x14ac:dyDescent="0.4">
      <c r="A2" s="27" t="s">
        <v>28</v>
      </c>
      <c r="B2" s="27"/>
      <c r="C2" s="27"/>
      <c r="D2" s="27"/>
    </row>
    <row r="3" spans="1:10" x14ac:dyDescent="0.35">
      <c r="A3" s="8" t="s">
        <v>1</v>
      </c>
      <c r="C3" s="2"/>
      <c r="D3" s="2"/>
      <c r="E3" s="2"/>
      <c r="F3" s="2"/>
      <c r="G3" s="2"/>
      <c r="H3" s="2"/>
      <c r="I3" s="2"/>
      <c r="J3" s="2"/>
    </row>
    <row r="4" spans="1:10" x14ac:dyDescent="0.35">
      <c r="A4" s="4">
        <v>0.1</v>
      </c>
      <c r="B4" s="2"/>
      <c r="C4" s="2"/>
      <c r="D4" s="2"/>
      <c r="E4" s="2"/>
      <c r="F4" s="2"/>
      <c r="G4" s="2"/>
      <c r="H4" s="2"/>
      <c r="I4" s="2"/>
      <c r="J4" s="2"/>
    </row>
    <row r="5" spans="1:10" x14ac:dyDescent="0.35">
      <c r="A5" s="2"/>
      <c r="B5" s="2"/>
      <c r="C5" s="2"/>
      <c r="D5" s="2"/>
      <c r="E5" s="1"/>
      <c r="F5" s="2"/>
      <c r="G5" s="2"/>
      <c r="H5" s="2"/>
      <c r="I5" s="2"/>
      <c r="J5" s="2"/>
    </row>
    <row r="6" spans="1:10" ht="17" thickBot="1" x14ac:dyDescent="0.5">
      <c r="A6" s="8" t="s">
        <v>53</v>
      </c>
      <c r="B6" s="8" t="s">
        <v>54</v>
      </c>
      <c r="C6" s="8" t="s">
        <v>55</v>
      </c>
      <c r="D6" s="2"/>
      <c r="E6" s="8" t="s">
        <v>46</v>
      </c>
      <c r="F6" s="8" t="s">
        <v>47</v>
      </c>
      <c r="G6" s="8" t="s">
        <v>48</v>
      </c>
      <c r="H6" s="8" t="s">
        <v>49</v>
      </c>
      <c r="I6" s="8" t="s">
        <v>29</v>
      </c>
      <c r="J6" s="10" t="s">
        <v>50</v>
      </c>
    </row>
    <row r="7" spans="1:10" x14ac:dyDescent="0.35">
      <c r="A7" s="4">
        <v>0</v>
      </c>
      <c r="B7" s="4">
        <v>0</v>
      </c>
      <c r="C7" s="6">
        <f>2/(A7+1)</f>
        <v>2</v>
      </c>
      <c r="D7" s="2"/>
      <c r="E7" s="6">
        <v>0.01</v>
      </c>
      <c r="F7" s="6">
        <f>2*(E7-A7+1)/(A7+1)</f>
        <v>2.02</v>
      </c>
      <c r="G7" s="6">
        <f>ABS(E7-B7)</f>
        <v>0.01</v>
      </c>
      <c r="H7" s="2"/>
      <c r="I7" s="6">
        <f>EXP($C$20*A7)*G$7</f>
        <v>0.01</v>
      </c>
      <c r="J7" s="13" t="b">
        <f>IF(G7&lt;=I7,TRUE,FALSE)</f>
        <v>1</v>
      </c>
    </row>
    <row r="8" spans="1:10" x14ac:dyDescent="0.35">
      <c r="A8" s="4" cm="1">
        <f t="array" ref="A8:A17">_xlfn.SEQUENCE(10)*$A$4</f>
        <v>0.1</v>
      </c>
      <c r="B8" s="6">
        <f>2*A8</f>
        <v>0.2</v>
      </c>
      <c r="C8" s="6">
        <f t="shared" ref="C8:C16" si="0">2/(A8+1)</f>
        <v>1.8181818181818181</v>
      </c>
      <c r="D8" s="2"/>
      <c r="E8" s="6">
        <f>E7+$A$4*F7</f>
        <v>0.21200000000000002</v>
      </c>
      <c r="F8" s="6">
        <f>2*(E8-A8+1)/(A8+1)</f>
        <v>2.021818181818182</v>
      </c>
      <c r="G8" s="6">
        <f t="shared" ref="G8:G17" si="1">ABS(E8-B8)</f>
        <v>1.2000000000000011E-2</v>
      </c>
      <c r="H8" s="6">
        <f>EXP($C$20*$A$4)*G7</f>
        <v>1.22140275816017E-2</v>
      </c>
      <c r="I8" s="6">
        <f t="shared" ref="I8:I17" si="2">EXP($C$20*A8)*G$7</f>
        <v>1.22140275816017E-2</v>
      </c>
      <c r="J8" s="13" t="b">
        <f t="shared" ref="J8:J17" si="3">IF(G8&lt;=I8,TRUE,FALSE)</f>
        <v>1</v>
      </c>
    </row>
    <row r="9" spans="1:10" x14ac:dyDescent="0.35">
      <c r="A9" s="4">
        <v>0.2</v>
      </c>
      <c r="B9" s="6">
        <f t="shared" ref="B9:B17" si="4">2*A9</f>
        <v>0.4</v>
      </c>
      <c r="C9" s="6">
        <f t="shared" si="0"/>
        <v>1.6666666666666667</v>
      </c>
      <c r="D9" s="2"/>
      <c r="E9" s="6">
        <f t="shared" ref="E9:E17" si="5">E8+$A$4*F8</f>
        <v>0.41418181818181821</v>
      </c>
      <c r="F9" s="6">
        <f>2*(E9-A9+1)/(A9+1)</f>
        <v>2.0236363636363639</v>
      </c>
      <c r="G9" s="6">
        <f t="shared" si="1"/>
        <v>1.4181818181818184E-2</v>
      </c>
      <c r="H9" s="6">
        <f t="shared" ref="H9:H17" si="6">EXP($C$20*$A$4)*G8</f>
        <v>1.4656833097922052E-2</v>
      </c>
      <c r="I9" s="6">
        <f t="shared" si="2"/>
        <v>1.4918246976412704E-2</v>
      </c>
      <c r="J9" s="13" t="b">
        <f t="shared" si="3"/>
        <v>1</v>
      </c>
    </row>
    <row r="10" spans="1:10" x14ac:dyDescent="0.35">
      <c r="A10" s="4">
        <v>0.30000000000000004</v>
      </c>
      <c r="B10" s="6">
        <f t="shared" si="4"/>
        <v>0.60000000000000009</v>
      </c>
      <c r="C10" s="6">
        <f t="shared" si="0"/>
        <v>1.5384615384615383</v>
      </c>
      <c r="D10" s="2"/>
      <c r="E10" s="6">
        <f t="shared" si="5"/>
        <v>0.61654545454545462</v>
      </c>
      <c r="F10" s="6">
        <f t="shared" ref="F10:F16" si="7">2*(E10-A10+1)/(A10+1)</f>
        <v>2.0254545454545454</v>
      </c>
      <c r="G10" s="6">
        <f t="shared" si="1"/>
        <v>1.654545454545453E-2</v>
      </c>
      <c r="H10" s="6">
        <f t="shared" si="6"/>
        <v>1.7321711842998775E-2</v>
      </c>
      <c r="I10" s="6">
        <f t="shared" si="2"/>
        <v>1.8221188003905091E-2</v>
      </c>
      <c r="J10" s="13" t="b">
        <f t="shared" si="3"/>
        <v>1</v>
      </c>
    </row>
    <row r="11" spans="1:10" x14ac:dyDescent="0.35">
      <c r="A11" s="4">
        <v>0.4</v>
      </c>
      <c r="B11" s="6">
        <f t="shared" si="4"/>
        <v>0.8</v>
      </c>
      <c r="C11" s="6">
        <f t="shared" si="0"/>
        <v>1.4285714285714286</v>
      </c>
      <c r="D11" s="2"/>
      <c r="E11" s="6">
        <f t="shared" si="5"/>
        <v>0.8190909090909092</v>
      </c>
      <c r="F11" s="6">
        <f t="shared" si="7"/>
        <v>2.0272727272727273</v>
      </c>
      <c r="G11" s="6">
        <f t="shared" si="1"/>
        <v>1.9090909090909158E-2</v>
      </c>
      <c r="H11" s="6">
        <f t="shared" si="6"/>
        <v>2.0208663816831882E-2</v>
      </c>
      <c r="I11" s="6">
        <f t="shared" si="2"/>
        <v>2.2255409284924678E-2</v>
      </c>
      <c r="J11" s="13" t="b">
        <f t="shared" si="3"/>
        <v>1</v>
      </c>
    </row>
    <row r="12" spans="1:10" x14ac:dyDescent="0.35">
      <c r="A12" s="4">
        <v>0.5</v>
      </c>
      <c r="B12" s="6">
        <f t="shared" si="4"/>
        <v>1</v>
      </c>
      <c r="C12" s="6">
        <f t="shared" si="0"/>
        <v>1.3333333333333333</v>
      </c>
      <c r="D12" s="2"/>
      <c r="E12" s="6">
        <f t="shared" si="5"/>
        <v>1.021818181818182</v>
      </c>
      <c r="F12" s="6">
        <f t="shared" si="7"/>
        <v>2.0290909090909093</v>
      </c>
      <c r="G12" s="6">
        <f t="shared" si="1"/>
        <v>2.1818181818181959E-2</v>
      </c>
      <c r="H12" s="6">
        <f t="shared" si="6"/>
        <v>2.3317689019421505E-2</v>
      </c>
      <c r="I12" s="6">
        <f t="shared" si="2"/>
        <v>2.7182818284590453E-2</v>
      </c>
      <c r="J12" s="13" t="b">
        <f t="shared" si="3"/>
        <v>1</v>
      </c>
    </row>
    <row r="13" spans="1:10" x14ac:dyDescent="0.35">
      <c r="A13" s="4">
        <v>0.60000000000000009</v>
      </c>
      <c r="B13" s="6">
        <f t="shared" si="4"/>
        <v>1.2000000000000002</v>
      </c>
      <c r="C13" s="6">
        <f t="shared" si="0"/>
        <v>1.25</v>
      </c>
      <c r="D13" s="2"/>
      <c r="E13" s="6">
        <f t="shared" si="5"/>
        <v>1.2247272727272729</v>
      </c>
      <c r="F13" s="6">
        <f t="shared" si="7"/>
        <v>2.0309090909090908</v>
      </c>
      <c r="G13" s="6">
        <f t="shared" si="1"/>
        <v>2.4727272727272709E-2</v>
      </c>
      <c r="H13" s="6">
        <f t="shared" si="6"/>
        <v>2.6648787450767514E-2</v>
      </c>
      <c r="I13" s="6">
        <f t="shared" si="2"/>
        <v>3.3201169227365483E-2</v>
      </c>
      <c r="J13" s="13" t="b">
        <f t="shared" si="3"/>
        <v>1</v>
      </c>
    </row>
    <row r="14" spans="1:10" x14ac:dyDescent="0.35">
      <c r="A14" s="4">
        <v>0.70000000000000007</v>
      </c>
      <c r="B14" s="6">
        <f t="shared" si="4"/>
        <v>1.4000000000000001</v>
      </c>
      <c r="C14" s="6">
        <f t="shared" si="0"/>
        <v>1.1764705882352939</v>
      </c>
      <c r="D14" s="2"/>
      <c r="E14" s="6">
        <f t="shared" si="5"/>
        <v>1.4278181818181821</v>
      </c>
      <c r="F14" s="6">
        <f t="shared" si="7"/>
        <v>2.0327272727272727</v>
      </c>
      <c r="G14" s="6">
        <f t="shared" si="1"/>
        <v>2.7818181818181964E-2</v>
      </c>
      <c r="H14" s="6">
        <f t="shared" si="6"/>
        <v>3.0201959110869633E-2</v>
      </c>
      <c r="I14" s="6">
        <f t="shared" si="2"/>
        <v>4.0551999668446755E-2</v>
      </c>
      <c r="J14" s="13" t="b">
        <f t="shared" si="3"/>
        <v>1</v>
      </c>
    </row>
    <row r="15" spans="1:10" x14ac:dyDescent="0.35">
      <c r="A15" s="4">
        <v>0.8</v>
      </c>
      <c r="B15" s="6">
        <f t="shared" si="4"/>
        <v>1.6</v>
      </c>
      <c r="C15" s="6">
        <f t="shared" si="0"/>
        <v>1.1111111111111112</v>
      </c>
      <c r="D15" s="2"/>
      <c r="E15" s="6">
        <f t="shared" si="5"/>
        <v>1.6310909090909094</v>
      </c>
      <c r="F15" s="6">
        <f t="shared" si="7"/>
        <v>2.0345454545454547</v>
      </c>
      <c r="G15" s="6">
        <f t="shared" si="1"/>
        <v>3.109090909090928E-2</v>
      </c>
      <c r="H15" s="6">
        <f t="shared" si="6"/>
        <v>3.397720399972854E-2</v>
      </c>
      <c r="I15" s="6">
        <f t="shared" si="2"/>
        <v>4.9530324243951152E-2</v>
      </c>
      <c r="J15" s="13" t="b">
        <f t="shared" si="3"/>
        <v>1</v>
      </c>
    </row>
    <row r="16" spans="1:10" x14ac:dyDescent="0.35">
      <c r="A16" s="4">
        <v>0.9</v>
      </c>
      <c r="B16" s="6">
        <f t="shared" si="4"/>
        <v>1.8</v>
      </c>
      <c r="C16" s="6">
        <f t="shared" si="0"/>
        <v>1.0526315789473684</v>
      </c>
      <c r="D16" s="2"/>
      <c r="E16" s="6">
        <f t="shared" si="5"/>
        <v>1.8345454545454549</v>
      </c>
      <c r="F16" s="6">
        <f t="shared" si="7"/>
        <v>2.036363636363637</v>
      </c>
      <c r="G16" s="6">
        <f t="shared" si="1"/>
        <v>3.4545454545454879E-2</v>
      </c>
      <c r="H16" s="6">
        <f t="shared" si="6"/>
        <v>3.7974522117343694E-2</v>
      </c>
      <c r="I16" s="6">
        <f t="shared" si="2"/>
        <v>6.0496474644129467E-2</v>
      </c>
      <c r="J16" s="13" t="b">
        <f t="shared" si="3"/>
        <v>1</v>
      </c>
    </row>
    <row r="17" spans="1:10" x14ac:dyDescent="0.35">
      <c r="A17" s="4">
        <v>1</v>
      </c>
      <c r="B17" s="6">
        <f t="shared" si="4"/>
        <v>2</v>
      </c>
      <c r="C17" s="6">
        <f>2/(A17+1)</f>
        <v>1</v>
      </c>
      <c r="D17" s="2"/>
      <c r="E17" s="6">
        <f t="shared" si="5"/>
        <v>2.0381818181818185</v>
      </c>
      <c r="F17" s="6">
        <f>2*(E17-A17+1)/(A17+1)</f>
        <v>2.0381818181818185</v>
      </c>
      <c r="G17" s="6">
        <f t="shared" si="1"/>
        <v>3.8181818181818539E-2</v>
      </c>
      <c r="H17" s="6">
        <f t="shared" si="6"/>
        <v>4.2193913463715364E-2</v>
      </c>
      <c r="I17" s="6">
        <f t="shared" si="2"/>
        <v>7.3890560989306506E-2</v>
      </c>
      <c r="J17" s="13" t="b">
        <f t="shared" si="3"/>
        <v>1</v>
      </c>
    </row>
    <row r="18" spans="1:10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ht="17" thickBot="1" x14ac:dyDescent="0.5">
      <c r="A19" s="2"/>
      <c r="B19" s="15"/>
      <c r="C19" s="8" t="s">
        <v>51</v>
      </c>
      <c r="D19" s="2"/>
      <c r="E19" s="2"/>
      <c r="F19" s="2"/>
      <c r="G19" s="2"/>
      <c r="H19" s="2"/>
      <c r="I19" s="2"/>
      <c r="J19" s="2"/>
    </row>
    <row r="20" spans="1:10" x14ac:dyDescent="0.35">
      <c r="A20" s="2"/>
      <c r="B20" s="16" t="s">
        <v>52</v>
      </c>
      <c r="C20" s="17">
        <f>MAX(C7:C17)</f>
        <v>2</v>
      </c>
      <c r="D20" s="2"/>
      <c r="E20" s="2"/>
      <c r="F20" s="2"/>
      <c r="G20" s="2"/>
      <c r="H20" s="2"/>
      <c r="I20" s="2"/>
      <c r="J20" s="2"/>
    </row>
    <row r="21" spans="1:10" x14ac:dyDescent="0.35">
      <c r="A21" s="2"/>
      <c r="B21" s="2"/>
      <c r="C21" s="2"/>
      <c r="D21" s="2"/>
      <c r="E21" s="1"/>
      <c r="F21" s="2"/>
      <c r="G21" s="2"/>
      <c r="H21" s="1"/>
      <c r="I21" s="2"/>
      <c r="J21" s="2"/>
    </row>
    <row r="22" spans="1:10" ht="17" thickBot="1" x14ac:dyDescent="0.5">
      <c r="A22" s="8" t="s">
        <v>53</v>
      </c>
      <c r="B22" s="8" t="s">
        <v>54</v>
      </c>
      <c r="C22" s="8" t="s">
        <v>55</v>
      </c>
      <c r="D22" s="2"/>
      <c r="E22" s="8" t="s">
        <v>46</v>
      </c>
      <c r="F22" s="8" t="s">
        <v>47</v>
      </c>
      <c r="G22" s="8" t="s">
        <v>48</v>
      </c>
      <c r="H22" s="8" t="s">
        <v>49</v>
      </c>
      <c r="I22" s="8" t="s">
        <v>29</v>
      </c>
      <c r="J22" s="10" t="s">
        <v>50</v>
      </c>
    </row>
    <row r="23" spans="1:10" x14ac:dyDescent="0.35">
      <c r="A23" s="4">
        <v>0</v>
      </c>
      <c r="B23" s="4">
        <v>-2</v>
      </c>
      <c r="C23" s="6">
        <f>2/(A23+1)</f>
        <v>2</v>
      </c>
      <c r="D23" s="2"/>
      <c r="E23" s="6">
        <f>-2</f>
        <v>-2</v>
      </c>
      <c r="F23" s="6">
        <f>2*(E23-A23+1)/(A23+1)</f>
        <v>-2</v>
      </c>
      <c r="G23" s="6">
        <f>ABS(E23-B23)</f>
        <v>0</v>
      </c>
      <c r="H23" s="2"/>
      <c r="I23" s="6">
        <f>$A$4*$C$39/(2*$C$36)*(EXP($C$36*A23)-1)</f>
        <v>0</v>
      </c>
      <c r="J23" s="13" t="b">
        <f>IF(G23&lt;=I23,TRUE,FALSE)</f>
        <v>1</v>
      </c>
    </row>
    <row r="24" spans="1:10" x14ac:dyDescent="0.35">
      <c r="A24" s="4" cm="1">
        <f t="array" ref="A24:A33">_xlfn.SEQUENCE(10)*$A$4</f>
        <v>0.1</v>
      </c>
      <c r="B24" s="6">
        <f>2*A24-2*(A24+1)^2</f>
        <v>-2.2200000000000002</v>
      </c>
      <c r="C24" s="6">
        <f t="shared" ref="C24:C32" si="8">2/(A24+1)</f>
        <v>1.8181818181818181</v>
      </c>
      <c r="D24" s="2"/>
      <c r="E24" s="6">
        <f>E23+$A$4*F23</f>
        <v>-2.2000000000000002</v>
      </c>
      <c r="F24" s="6">
        <f t="shared" ref="F24:F33" si="9">2*(E24-A24+1)/(A24+1)</f>
        <v>-2.3636363636363638</v>
      </c>
      <c r="G24" s="6">
        <f t="shared" ref="G24:G33" si="10">ABS(E24-B24)</f>
        <v>2.0000000000000018E-2</v>
      </c>
      <c r="H24" s="6">
        <f>0.5*A$4^2*$C$39</f>
        <v>2.0000000000000004E-2</v>
      </c>
      <c r="I24" s="6">
        <f t="shared" ref="I24:I33" si="11">$A$4*$C$39/(2*$C$36)*(EXP($C$36*A24)-1)</f>
        <v>2.2140275816016988E-2</v>
      </c>
      <c r="J24" s="13" t="b">
        <f t="shared" ref="J24:J33" si="12">IF(G24&lt;=I24,TRUE,FALSE)</f>
        <v>1</v>
      </c>
    </row>
    <row r="25" spans="1:10" x14ac:dyDescent="0.35">
      <c r="A25" s="4">
        <v>0.2</v>
      </c>
      <c r="B25" s="6">
        <f t="shared" ref="B25:B33" si="13">2*A25-2*(A25+1)^2</f>
        <v>-2.48</v>
      </c>
      <c r="C25" s="6">
        <f t="shared" si="8"/>
        <v>1.6666666666666667</v>
      </c>
      <c r="D25" s="2"/>
      <c r="E25" s="6">
        <f t="shared" ref="E25:E33" si="14">E24+$A$4*F24</f>
        <v>-2.4363636363636365</v>
      </c>
      <c r="F25" s="6">
        <f t="shared" si="9"/>
        <v>-2.727272727272728</v>
      </c>
      <c r="G25" s="6">
        <f>ABS(E25-B25)</f>
        <v>4.3636363636363473E-2</v>
      </c>
      <c r="H25" s="6">
        <f>0.5*A$4^2*$C$39+EXP($A$4*$C$36)*H24</f>
        <v>4.4428055163203403E-2</v>
      </c>
      <c r="I25" s="6">
        <f t="shared" si="11"/>
        <v>4.9182469764127039E-2</v>
      </c>
      <c r="J25" s="13" t="b">
        <f t="shared" si="12"/>
        <v>1</v>
      </c>
    </row>
    <row r="26" spans="1:10" x14ac:dyDescent="0.35">
      <c r="A26" s="4">
        <v>0.30000000000000004</v>
      </c>
      <c r="B26" s="6">
        <f t="shared" si="13"/>
        <v>-2.7800000000000002</v>
      </c>
      <c r="C26" s="6">
        <f t="shared" si="8"/>
        <v>1.5384615384615383</v>
      </c>
      <c r="D26" s="2"/>
      <c r="E26" s="6">
        <f t="shared" si="14"/>
        <v>-2.7090909090909094</v>
      </c>
      <c r="F26" s="6">
        <f t="shared" si="9"/>
        <v>-3.0909090909090917</v>
      </c>
      <c r="G26" s="6">
        <f t="shared" si="10"/>
        <v>7.0909090909090811E-2</v>
      </c>
      <c r="H26" s="6">
        <f>0.5*A$4^2*$C$39+EXP($A$4*$C$36)*H25</f>
        <v>7.4264549116028811E-2</v>
      </c>
      <c r="I26" s="6">
        <f t="shared" si="11"/>
        <v>8.2211880039050916E-2</v>
      </c>
      <c r="J26" s="13" t="b">
        <f t="shared" si="12"/>
        <v>1</v>
      </c>
    </row>
    <row r="27" spans="1:10" x14ac:dyDescent="0.35">
      <c r="A27" s="4">
        <v>0.4</v>
      </c>
      <c r="B27" s="6">
        <f t="shared" si="13"/>
        <v>-3.1199999999999992</v>
      </c>
      <c r="C27" s="6">
        <f t="shared" si="8"/>
        <v>1.4285714285714286</v>
      </c>
      <c r="D27" s="2"/>
      <c r="E27" s="6">
        <f t="shared" si="14"/>
        <v>-3.0181818181818185</v>
      </c>
      <c r="F27" s="6">
        <f t="shared" si="9"/>
        <v>-3.454545454545455</v>
      </c>
      <c r="G27" s="6">
        <f t="shared" si="10"/>
        <v>0.1018181818181807</v>
      </c>
      <c r="H27" s="6">
        <f t="shared" ref="H27:H32" si="15">0.5*A$4^2*$C$39+EXP($A$4*$C$36)*H26</f>
        <v>0.11070692512383899</v>
      </c>
      <c r="I27" s="6">
        <f t="shared" si="11"/>
        <v>0.12255409284924679</v>
      </c>
      <c r="J27" s="13" t="b">
        <f t="shared" si="12"/>
        <v>1</v>
      </c>
    </row>
    <row r="28" spans="1:10" x14ac:dyDescent="0.35">
      <c r="A28" s="4">
        <v>0.5</v>
      </c>
      <c r="B28" s="6">
        <f t="shared" si="13"/>
        <v>-3.5</v>
      </c>
      <c r="C28" s="6">
        <f t="shared" si="8"/>
        <v>1.3333333333333333</v>
      </c>
      <c r="D28" s="2"/>
      <c r="E28" s="6">
        <f t="shared" si="14"/>
        <v>-3.3636363636363642</v>
      </c>
      <c r="F28" s="6">
        <f t="shared" si="9"/>
        <v>-3.8181818181818188</v>
      </c>
      <c r="G28" s="6">
        <f t="shared" si="10"/>
        <v>0.1363636363636358</v>
      </c>
      <c r="H28" s="6">
        <f t="shared" si="15"/>
        <v>0.15521774369368835</v>
      </c>
      <c r="I28" s="6">
        <f t="shared" si="11"/>
        <v>0.17182818284590451</v>
      </c>
      <c r="J28" s="13" t="b">
        <f t="shared" si="12"/>
        <v>1</v>
      </c>
    </row>
    <row r="29" spans="1:10" x14ac:dyDescent="0.35">
      <c r="A29" s="4">
        <v>0.60000000000000009</v>
      </c>
      <c r="B29" s="6">
        <f t="shared" si="13"/>
        <v>-3.9200000000000008</v>
      </c>
      <c r="C29" s="6">
        <f t="shared" si="8"/>
        <v>1.25</v>
      </c>
      <c r="D29" s="2"/>
      <c r="E29" s="6">
        <f t="shared" si="14"/>
        <v>-3.745454545454546</v>
      </c>
      <c r="F29" s="6">
        <f t="shared" si="9"/>
        <v>-4.1818181818181817</v>
      </c>
      <c r="G29" s="6">
        <f t="shared" si="10"/>
        <v>0.17454545454545478</v>
      </c>
      <c r="H29" s="6">
        <f t="shared" si="15"/>
        <v>0.20958338026286927</v>
      </c>
      <c r="I29" s="6">
        <f t="shared" si="11"/>
        <v>0.23201169227365481</v>
      </c>
      <c r="J29" s="13" t="b">
        <f t="shared" si="12"/>
        <v>1</v>
      </c>
    </row>
    <row r="30" spans="1:10" x14ac:dyDescent="0.35">
      <c r="A30" s="4">
        <v>0.70000000000000007</v>
      </c>
      <c r="B30" s="6">
        <f t="shared" si="13"/>
        <v>-4.3800000000000008</v>
      </c>
      <c r="C30" s="6">
        <f t="shared" si="8"/>
        <v>1.1764705882352939</v>
      </c>
      <c r="D30" s="2"/>
      <c r="E30" s="6">
        <f t="shared" si="14"/>
        <v>-4.163636363636364</v>
      </c>
      <c r="F30" s="6">
        <f t="shared" si="9"/>
        <v>-4.5454545454545459</v>
      </c>
      <c r="G30" s="6">
        <f t="shared" si="10"/>
        <v>0.21636363636363676</v>
      </c>
      <c r="H30" s="6">
        <f>0.5*A$4^2*$C$39+EXP($A$4*$C$36)*H29</f>
        <v>0.27598571871760025</v>
      </c>
      <c r="I30" s="6">
        <f t="shared" si="11"/>
        <v>0.30551999668446755</v>
      </c>
      <c r="J30" s="13" t="b">
        <f t="shared" si="12"/>
        <v>1</v>
      </c>
    </row>
    <row r="31" spans="1:10" x14ac:dyDescent="0.35">
      <c r="A31" s="4">
        <v>0.8</v>
      </c>
      <c r="B31" s="6">
        <f t="shared" si="13"/>
        <v>-4.8800000000000008</v>
      </c>
      <c r="C31" s="6">
        <f t="shared" si="8"/>
        <v>1.1111111111111112</v>
      </c>
      <c r="D31" s="2"/>
      <c r="E31" s="6">
        <f t="shared" si="14"/>
        <v>-4.6181818181818191</v>
      </c>
      <c r="F31" s="6">
        <f t="shared" si="9"/>
        <v>-4.9090909090909101</v>
      </c>
      <c r="G31" s="6">
        <f t="shared" si="10"/>
        <v>0.26181818181818173</v>
      </c>
      <c r="H31" s="6">
        <f t="shared" si="15"/>
        <v>0.3570897180544938</v>
      </c>
      <c r="I31" s="6">
        <f t="shared" si="11"/>
        <v>0.39530324243951154</v>
      </c>
      <c r="J31" s="13" t="b">
        <f t="shared" si="12"/>
        <v>1</v>
      </c>
    </row>
    <row r="32" spans="1:10" x14ac:dyDescent="0.35">
      <c r="A32" s="4">
        <v>0.9</v>
      </c>
      <c r="B32" s="6">
        <f t="shared" si="13"/>
        <v>-5.42</v>
      </c>
      <c r="C32" s="6">
        <f t="shared" si="8"/>
        <v>1.0526315789473684</v>
      </c>
      <c r="D32" s="2"/>
      <c r="E32" s="6">
        <f t="shared" si="14"/>
        <v>-5.1090909090909102</v>
      </c>
      <c r="F32" s="6">
        <f t="shared" si="9"/>
        <v>-5.2727272727272743</v>
      </c>
      <c r="G32" s="6">
        <f t="shared" si="10"/>
        <v>0.31090909090908969</v>
      </c>
      <c r="H32" s="6">
        <f t="shared" si="15"/>
        <v>0.45615036654239616</v>
      </c>
      <c r="I32" s="6">
        <f t="shared" si="11"/>
        <v>0.50496474644129463</v>
      </c>
      <c r="J32" s="13" t="b">
        <f t="shared" si="12"/>
        <v>1</v>
      </c>
    </row>
    <row r="33" spans="1:10" x14ac:dyDescent="0.35">
      <c r="A33" s="4">
        <v>1</v>
      </c>
      <c r="B33" s="6">
        <f t="shared" si="13"/>
        <v>-6</v>
      </c>
      <c r="C33" s="6">
        <f>2/(A33+1)</f>
        <v>1</v>
      </c>
      <c r="D33" s="2"/>
      <c r="E33" s="6">
        <f t="shared" si="14"/>
        <v>-5.6363636363636376</v>
      </c>
      <c r="F33" s="6">
        <f t="shared" si="9"/>
        <v>-5.6363636363636376</v>
      </c>
      <c r="G33" s="6">
        <f t="shared" si="10"/>
        <v>0.36363636363636243</v>
      </c>
      <c r="H33" s="6">
        <f>0.5*A$4^2*$C$39+EXP($A$4*$C$36)*H32</f>
        <v>0.57714331583065515</v>
      </c>
      <c r="I33" s="6">
        <f t="shared" si="11"/>
        <v>0.63890560989306511</v>
      </c>
      <c r="J33" s="13" t="b">
        <f t="shared" si="12"/>
        <v>1</v>
      </c>
    </row>
    <row r="34" spans="1:10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ht="17" thickBot="1" x14ac:dyDescent="0.5">
      <c r="A35" s="2"/>
      <c r="C35" s="8" t="s">
        <v>51</v>
      </c>
      <c r="E35" s="2"/>
      <c r="F35" s="2"/>
      <c r="G35" s="2"/>
      <c r="H35" s="2"/>
      <c r="I35" s="2"/>
      <c r="J35" s="2"/>
    </row>
    <row r="36" spans="1:10" x14ac:dyDescent="0.35">
      <c r="A36" s="2"/>
      <c r="B36" s="16" t="s">
        <v>52</v>
      </c>
      <c r="C36" s="17">
        <f>MAX(C23:C33)</f>
        <v>2</v>
      </c>
      <c r="E36" s="2"/>
      <c r="F36" s="2"/>
      <c r="G36" s="2"/>
      <c r="H36" s="2"/>
      <c r="I36" s="2"/>
      <c r="J36" s="2"/>
    </row>
    <row r="38" spans="1:10" ht="15" thickBot="1" x14ac:dyDescent="0.4">
      <c r="C38" s="8" t="s">
        <v>56</v>
      </c>
    </row>
    <row r="39" spans="1:10" x14ac:dyDescent="0.35">
      <c r="C39" s="17">
        <f>4</f>
        <v>4</v>
      </c>
    </row>
  </sheetData>
  <mergeCells count="2">
    <mergeCell ref="A2:D2"/>
    <mergeCell ref="A1:D1"/>
  </mergeCells>
  <conditionalFormatting sqref="J7:J17">
    <cfRule type="cellIs" dxfId="1" priority="2" operator="equal">
      <formula>TRUE</formula>
    </cfRule>
  </conditionalFormatting>
  <conditionalFormatting sqref="J23:J33">
    <cfRule type="cellIs" dxfId="0" priority="1" operator="equal">
      <formula>TRUE</formula>
    </cfRule>
  </conditionalFormatting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5BA49-B861-4BC8-A7B9-48F111A21FDA}">
  <dimension ref="A1:R106"/>
  <sheetViews>
    <sheetView topLeftCell="A72" zoomScale="55" zoomScaleNormal="55" workbookViewId="0">
      <selection activeCell="N18" sqref="N18"/>
    </sheetView>
  </sheetViews>
  <sheetFormatPr defaultRowHeight="14.5" x14ac:dyDescent="0.35"/>
  <cols>
    <col min="1" max="1" width="4.81640625" customWidth="1"/>
    <col min="2" max="2" width="4.7265625" customWidth="1"/>
    <col min="6" max="6" width="4.7265625" customWidth="1"/>
    <col min="10" max="10" width="4.7265625" customWidth="1"/>
  </cols>
  <sheetData>
    <row r="1" spans="1:18" ht="19.5" x14ac:dyDescent="0.45">
      <c r="A1" s="25" t="s">
        <v>30</v>
      </c>
      <c r="B1" s="25"/>
      <c r="C1" s="25"/>
      <c r="D1" s="25"/>
    </row>
    <row r="2" spans="1:18" ht="15.5" thickTop="1" thickBot="1" x14ac:dyDescent="0.4">
      <c r="A2" s="8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8" ht="15.5" x14ac:dyDescent="0.35">
      <c r="A3" s="4">
        <v>0.05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P3" t="s">
        <v>60</v>
      </c>
      <c r="R3" s="22" t="s">
        <v>61</v>
      </c>
    </row>
    <row r="4" spans="1:18" ht="15.5" x14ac:dyDescent="0.35">
      <c r="A4" s="2"/>
      <c r="B4" s="2"/>
      <c r="C4" s="19" t="s">
        <v>57</v>
      </c>
      <c r="D4" s="2"/>
      <c r="E4" s="2"/>
      <c r="F4" s="2"/>
      <c r="G4" s="20" t="s">
        <v>58</v>
      </c>
      <c r="H4" s="2"/>
      <c r="I4" s="2"/>
      <c r="J4" s="2"/>
      <c r="K4" s="21" t="s">
        <v>59</v>
      </c>
      <c r="L4" s="2"/>
      <c r="M4" s="2"/>
      <c r="P4">
        <f>PI()</f>
        <v>3.1415926535897931</v>
      </c>
      <c r="R4" s="23" t="s">
        <v>62</v>
      </c>
    </row>
    <row r="5" spans="1:18" x14ac:dyDescent="0.35">
      <c r="A5" s="8" t="s">
        <v>15</v>
      </c>
      <c r="B5" s="2"/>
      <c r="C5" s="8" t="s">
        <v>31</v>
      </c>
      <c r="D5" s="8" t="s">
        <v>32</v>
      </c>
      <c r="E5" s="8" t="s">
        <v>33</v>
      </c>
      <c r="F5" s="2"/>
      <c r="G5" s="8" t="s">
        <v>31</v>
      </c>
      <c r="H5" s="8" t="s">
        <v>32</v>
      </c>
      <c r="I5" s="8" t="s">
        <v>33</v>
      </c>
      <c r="J5" s="2"/>
      <c r="K5" s="8" t="s">
        <v>31</v>
      </c>
      <c r="L5" s="8" t="s">
        <v>32</v>
      </c>
      <c r="M5" s="8" t="s">
        <v>33</v>
      </c>
    </row>
    <row r="6" spans="1:18" x14ac:dyDescent="0.35">
      <c r="A6" s="18">
        <v>0</v>
      </c>
      <c r="B6" s="2"/>
      <c r="C6" s="4">
        <f>PI()/12</f>
        <v>0.26179938779914941</v>
      </c>
      <c r="D6" s="4">
        <f>0</f>
        <v>0</v>
      </c>
      <c r="E6" s="6">
        <f>-4*SIN(C6)</f>
        <v>-1.035276180410083</v>
      </c>
      <c r="F6" s="2"/>
      <c r="G6" s="4">
        <f>PI()/4</f>
        <v>0.78539816339744828</v>
      </c>
      <c r="H6" s="4">
        <f>0</f>
        <v>0</v>
      </c>
      <c r="I6" s="6">
        <f>-4*SIN(G6)</f>
        <v>-2.8284271247461898</v>
      </c>
      <c r="J6" s="2"/>
      <c r="K6" s="4">
        <f>PI()/2</f>
        <v>1.5707963267948966</v>
      </c>
      <c r="L6" s="4">
        <f>0</f>
        <v>0</v>
      </c>
      <c r="M6" s="6">
        <f>-4*SIN(K6)</f>
        <v>-4</v>
      </c>
    </row>
    <row r="7" spans="1:18" x14ac:dyDescent="0.35">
      <c r="A7" s="18" cm="1">
        <f t="array" ref="A7:A106">$A$3*_xlfn.SEQUENCE(100)</f>
        <v>0.05</v>
      </c>
      <c r="B7" s="2"/>
      <c r="C7" s="6">
        <f>C6+$A$3*D6+0.5*$A$3^2*E6</f>
        <v>0.2605052925736368</v>
      </c>
      <c r="D7" s="6">
        <f>D6+$A$3/2*(E6+E7)</f>
        <v>-5.1638787383410725E-2</v>
      </c>
      <c r="E7" s="6">
        <f>-4*SIN(C7)</f>
        <v>-1.0302753149263459</v>
      </c>
      <c r="F7" s="2"/>
      <c r="G7" s="6">
        <f>G6+$A$3*H6+0.5*$A$3^2*I6</f>
        <v>0.78186262949151553</v>
      </c>
      <c r="H7" s="6">
        <f>H6+$A$3/2*(I6+I7)</f>
        <v>-0.14117091481686461</v>
      </c>
      <c r="I7" s="6">
        <f>-4*SIN(G7)</f>
        <v>-2.8184094679283946</v>
      </c>
      <c r="J7" s="2"/>
      <c r="K7" s="6">
        <f>K6+$A$3*L6+0.5*$A$3^2*M6</f>
        <v>1.5657963267948967</v>
      </c>
      <c r="L7" s="6">
        <f>L6+$A$3/2*(M6+M7)</f>
        <v>-0.19999875000260417</v>
      </c>
      <c r="M7" s="6">
        <f>-4*SIN(K7)</f>
        <v>-3.9999500001041666</v>
      </c>
    </row>
    <row r="8" spans="1:18" x14ac:dyDescent="0.35">
      <c r="A8" s="18">
        <v>0.1</v>
      </c>
      <c r="B8" s="2"/>
      <c r="C8" s="6">
        <f t="shared" ref="C8:C71" si="0">C7+$A$3*D7+0.5*$A$3^2*E7</f>
        <v>0.25663550906080829</v>
      </c>
      <c r="D8" s="6">
        <f t="shared" ref="D8:D71" si="1">D7+$A$3/2*(E7+E8)</f>
        <v>-0.10277843952181542</v>
      </c>
      <c r="E8" s="6">
        <f t="shared" ref="E8:E71" si="2">-4*SIN(C8)</f>
        <v>-1.0153107706098423</v>
      </c>
      <c r="F8" s="2"/>
      <c r="G8" s="6">
        <f t="shared" ref="G8:G71" si="3">G7+$A$3*H7+0.5*$A$3^2*I7</f>
        <v>0.7712810719157619</v>
      </c>
      <c r="H8" s="6">
        <f t="shared" ref="H8:H71" si="4">H7+$A$3/2*(I7+I8)</f>
        <v>-0.28133658774939641</v>
      </c>
      <c r="I8" s="6">
        <f t="shared" ref="I8:I71" si="5">-4*SIN(G8)</f>
        <v>-2.7882174493728762</v>
      </c>
      <c r="J8" s="2"/>
      <c r="K8" s="6">
        <f t="shared" ref="K8:K71" si="6">K7+$A$3*L7+0.5*$A$3^2*M7</f>
        <v>1.5507964517946362</v>
      </c>
      <c r="L8" s="6">
        <f t="shared" ref="L8:L71" si="7">L7+$A$3/2*(M7+M8)</f>
        <v>-0.39997750092184814</v>
      </c>
      <c r="M8" s="6">
        <f t="shared" ref="M8:M71" si="8">-4*SIN(K8)</f>
        <v>-3.9992000366655924</v>
      </c>
    </row>
    <row r="9" spans="1:18" x14ac:dyDescent="0.35">
      <c r="A9" s="18">
        <v>0.15000000000000002</v>
      </c>
      <c r="B9" s="2"/>
      <c r="C9" s="6">
        <f t="shared" si="0"/>
        <v>0.25022744862145518</v>
      </c>
      <c r="D9" s="6">
        <f t="shared" si="1"/>
        <v>-0.15292364185184074</v>
      </c>
      <c r="E9" s="6">
        <f t="shared" si="2"/>
        <v>-0.99049732259117051</v>
      </c>
      <c r="F9" s="2"/>
      <c r="G9" s="6">
        <f t="shared" si="3"/>
        <v>0.75372897071657596</v>
      </c>
      <c r="H9" s="6">
        <f t="shared" si="4"/>
        <v>-0.41947827007390659</v>
      </c>
      <c r="I9" s="6">
        <f t="shared" si="5"/>
        <v>-2.7374498436075294</v>
      </c>
      <c r="J9" s="2"/>
      <c r="K9" s="6">
        <f t="shared" si="6"/>
        <v>1.5257985767027118</v>
      </c>
      <c r="L9" s="6">
        <f t="shared" si="7"/>
        <v>-0.59985627904418781</v>
      </c>
      <c r="M9" s="6">
        <f t="shared" si="8"/>
        <v>-3.9959510882279945</v>
      </c>
    </row>
    <row r="10" spans="1:18" x14ac:dyDescent="0.35">
      <c r="A10" s="18">
        <v>0.2</v>
      </c>
      <c r="B10" s="2"/>
      <c r="C10" s="6">
        <f t="shared" si="0"/>
        <v>0.24134314487562417</v>
      </c>
      <c r="D10" s="6">
        <f t="shared" si="1"/>
        <v>-0.20158678084122122</v>
      </c>
      <c r="E10" s="6">
        <f t="shared" si="2"/>
        <v>-0.95602823698404849</v>
      </c>
      <c r="F10" s="2"/>
      <c r="G10" s="6">
        <f t="shared" si="3"/>
        <v>0.72933324490837115</v>
      </c>
      <c r="H10" s="6">
        <f t="shared" si="4"/>
        <v>-0.5545517799621984</v>
      </c>
      <c r="I10" s="6">
        <f t="shared" si="5"/>
        <v>-2.6654905519241403</v>
      </c>
      <c r="J10" s="2"/>
      <c r="K10" s="6">
        <f>K9+$A$3*L9+0.5*$A$3^2*M9</f>
        <v>1.4908108238902174</v>
      </c>
      <c r="L10" s="6">
        <f>L9+$A$3/2*(M9+M10)</f>
        <v>-0.7994353427227685</v>
      </c>
      <c r="M10" s="6">
        <f>-4*SIN(K10)</f>
        <v>-3.9872114589152341</v>
      </c>
    </row>
    <row r="11" spans="1:18" x14ac:dyDescent="0.35">
      <c r="A11" s="18">
        <v>0.25</v>
      </c>
      <c r="B11" s="2"/>
      <c r="C11" s="6">
        <f t="shared" si="0"/>
        <v>0.23006877053733304</v>
      </c>
      <c r="D11" s="6">
        <f t="shared" si="1"/>
        <v>-0.24829193502154306</v>
      </c>
      <c r="E11" s="6">
        <f t="shared" si="2"/>
        <v>-0.91217793022882532</v>
      </c>
      <c r="F11" s="2"/>
      <c r="G11" s="6">
        <f t="shared" si="3"/>
        <v>0.69827379272035606</v>
      </c>
      <c r="H11" s="6">
        <f t="shared" si="4"/>
        <v>-0.68547868895279529</v>
      </c>
      <c r="I11" s="6">
        <f t="shared" si="5"/>
        <v>-2.5715858076997349</v>
      </c>
      <c r="J11" s="2"/>
      <c r="K11" s="6">
        <f t="shared" si="6"/>
        <v>1.4458550424304348</v>
      </c>
      <c r="L11" s="6">
        <f t="shared" si="7"/>
        <v>-0.99833612778317116</v>
      </c>
      <c r="M11" s="6">
        <f t="shared" si="8"/>
        <v>-3.9688199435008702</v>
      </c>
    </row>
    <row r="12" spans="1:18" x14ac:dyDescent="0.35">
      <c r="A12" s="18">
        <v>0.30000000000000004</v>
      </c>
      <c r="B12" s="2"/>
      <c r="C12" s="6">
        <f t="shared" si="0"/>
        <v>0.21651395137346988</v>
      </c>
      <c r="D12" s="6">
        <f t="shared" si="1"/>
        <v>-0.29257901107609424</v>
      </c>
      <c r="E12" s="6">
        <f t="shared" si="2"/>
        <v>-0.85930511195322234</v>
      </c>
      <c r="F12" s="2"/>
      <c r="G12" s="6">
        <f t="shared" si="3"/>
        <v>0.66078537601309162</v>
      </c>
      <c r="H12" s="6">
        <f t="shared" si="4"/>
        <v>-0.81114204452217109</v>
      </c>
      <c r="I12" s="6">
        <f t="shared" si="5"/>
        <v>-2.4549484150752963</v>
      </c>
      <c r="J12" s="2"/>
      <c r="K12" s="6">
        <f t="shared" si="6"/>
        <v>1.3909772111119001</v>
      </c>
      <c r="L12" s="6">
        <f t="shared" si="7"/>
        <v>-1.1959442324041729</v>
      </c>
      <c r="M12" s="6">
        <f t="shared" si="8"/>
        <v>-3.9355042413391983</v>
      </c>
    </row>
    <row r="13" spans="1:18" x14ac:dyDescent="0.35">
      <c r="A13" s="18">
        <v>0.35000000000000003</v>
      </c>
      <c r="B13" s="2"/>
      <c r="C13" s="6">
        <f t="shared" si="0"/>
        <v>0.20081086942972362</v>
      </c>
      <c r="D13" s="6">
        <f t="shared" si="1"/>
        <v>-0.33400803601708307</v>
      </c>
      <c r="E13" s="6">
        <f t="shared" si="2"/>
        <v>-0.79785588568633115</v>
      </c>
      <c r="F13" s="2"/>
      <c r="G13" s="6">
        <f t="shared" si="3"/>
        <v>0.61715958826813899</v>
      </c>
      <c r="H13" s="6">
        <f t="shared" si="4"/>
        <v>-0.9303878618843251</v>
      </c>
      <c r="I13" s="6">
        <f t="shared" si="5"/>
        <v>-2.3148842794108644</v>
      </c>
      <c r="J13" s="2"/>
      <c r="K13" s="6">
        <f t="shared" si="6"/>
        <v>1.3262606191900175</v>
      </c>
      <c r="L13" s="6">
        <f t="shared" si="7"/>
        <v>-1.3913568221837105</v>
      </c>
      <c r="M13" s="6">
        <f t="shared" si="8"/>
        <v>-3.8809993498422997</v>
      </c>
    </row>
    <row r="14" spans="1:18" x14ac:dyDescent="0.35">
      <c r="A14" s="18">
        <v>0.4</v>
      </c>
      <c r="B14" s="2"/>
      <c r="C14" s="6">
        <f t="shared" si="0"/>
        <v>0.18311314777176155</v>
      </c>
      <c r="D14" s="6">
        <f t="shared" si="1"/>
        <v>-0.37216358833220614</v>
      </c>
      <c r="E14" s="6">
        <f t="shared" si="2"/>
        <v>-0.72836620691859155</v>
      </c>
      <c r="F14" s="2"/>
      <c r="G14" s="6">
        <f t="shared" si="3"/>
        <v>0.5677465898246592</v>
      </c>
      <c r="H14" s="6">
        <f t="shared" si="4"/>
        <v>-1.0420333220724729</v>
      </c>
      <c r="I14" s="6">
        <f t="shared" si="5"/>
        <v>-2.1509341281150496</v>
      </c>
      <c r="J14" s="2"/>
      <c r="K14" s="6">
        <f t="shared" si="6"/>
        <v>1.251841528893529</v>
      </c>
      <c r="L14" s="6">
        <f t="shared" si="7"/>
        <v>-1.5833381744454724</v>
      </c>
      <c r="M14" s="6">
        <f t="shared" si="8"/>
        <v>-3.7982547406281801</v>
      </c>
    </row>
    <row r="15" spans="1:18" x14ac:dyDescent="0.35">
      <c r="A15" s="18">
        <v>0.45</v>
      </c>
      <c r="B15" s="2"/>
      <c r="C15" s="6">
        <f t="shared" si="0"/>
        <v>0.16359451059650301</v>
      </c>
      <c r="D15" s="6">
        <f t="shared" si="1"/>
        <v>-0.4066593203720747</v>
      </c>
      <c r="E15" s="6">
        <f t="shared" si="2"/>
        <v>-0.65146307467614972</v>
      </c>
      <c r="F15" s="2"/>
      <c r="G15" s="6">
        <f t="shared" si="3"/>
        <v>0.51295625606089168</v>
      </c>
      <c r="H15" s="6">
        <f t="shared" si="4"/>
        <v>-1.1448821918919951</v>
      </c>
      <c r="I15" s="6">
        <f t="shared" si="5"/>
        <v>-1.9630206646658395</v>
      </c>
      <c r="J15" s="2"/>
      <c r="K15" s="6">
        <f t="shared" si="6"/>
        <v>1.16792680174547</v>
      </c>
      <c r="L15" s="6">
        <f t="shared" si="7"/>
        <v>-1.7702885187374586</v>
      </c>
      <c r="M15" s="6">
        <f t="shared" si="8"/>
        <v>-3.6797590310512684</v>
      </c>
    </row>
    <row r="16" spans="1:18" x14ac:dyDescent="0.35">
      <c r="A16" s="18">
        <v>0.5</v>
      </c>
      <c r="B16" s="2"/>
      <c r="C16" s="6">
        <f t="shared" si="0"/>
        <v>0.1424472157345541</v>
      </c>
      <c r="D16" s="6">
        <f t="shared" si="1"/>
        <v>-0.43714249389295667</v>
      </c>
      <c r="E16" s="6">
        <f t="shared" si="2"/>
        <v>-0.56786386615912909</v>
      </c>
      <c r="F16" s="2"/>
      <c r="G16" s="6">
        <f t="shared" si="3"/>
        <v>0.45325837063545965</v>
      </c>
      <c r="H16" s="6">
        <f t="shared" si="4"/>
        <v>-1.2377474295395079</v>
      </c>
      <c r="I16" s="6">
        <f t="shared" si="5"/>
        <v>-1.7515888412346678</v>
      </c>
      <c r="J16" s="2"/>
      <c r="K16" s="6">
        <f t="shared" si="6"/>
        <v>1.074812677019783</v>
      </c>
      <c r="L16" s="6">
        <f t="shared" si="7"/>
        <v>-1.9502325964557761</v>
      </c>
      <c r="M16" s="6">
        <f t="shared" si="8"/>
        <v>-3.5180040776814243</v>
      </c>
    </row>
    <row r="17" spans="1:13" x14ac:dyDescent="0.35">
      <c r="A17" s="18">
        <v>0.55000000000000004</v>
      </c>
      <c r="B17" s="2"/>
      <c r="C17" s="6">
        <f t="shared" si="0"/>
        <v>0.11988026120720736</v>
      </c>
      <c r="D17" s="6">
        <f t="shared" si="1"/>
        <v>-0.46329842341928418</v>
      </c>
      <c r="E17" s="6">
        <f t="shared" si="2"/>
        <v>-0.47837331489397028</v>
      </c>
      <c r="F17" s="2"/>
      <c r="G17" s="6">
        <f t="shared" si="3"/>
        <v>0.38918151310694094</v>
      </c>
      <c r="H17" s="6">
        <f t="shared" si="4"/>
        <v>-1.3194802767620613</v>
      </c>
      <c r="I17" s="6">
        <f t="shared" si="5"/>
        <v>-1.5177250476674633</v>
      </c>
      <c r="J17" s="2"/>
      <c r="K17" s="6">
        <f t="shared" si="6"/>
        <v>0.97290354209989238</v>
      </c>
      <c r="L17" s="6">
        <f t="shared" si="7"/>
        <v>-2.1208350588877605</v>
      </c>
      <c r="M17" s="6">
        <f t="shared" si="8"/>
        <v>-3.306094419597958</v>
      </c>
    </row>
    <row r="18" spans="1:13" x14ac:dyDescent="0.35">
      <c r="A18" s="18">
        <v>0.60000000000000009</v>
      </c>
      <c r="B18" s="2"/>
      <c r="C18" s="6">
        <f t="shared" si="0"/>
        <v>9.6117373392625702E-2</v>
      </c>
      <c r="D18" s="6">
        <f t="shared" si="1"/>
        <v>-0.48485470071399084</v>
      </c>
      <c r="E18" s="6">
        <f t="shared" si="2"/>
        <v>-0.38387777689429659</v>
      </c>
      <c r="F18" s="2"/>
      <c r="G18" s="6">
        <f t="shared" si="3"/>
        <v>0.32131034295925354</v>
      </c>
      <c r="H18" s="6">
        <f t="shared" si="4"/>
        <v>-1.3890044143689269</v>
      </c>
      <c r="I18" s="6">
        <f t="shared" si="5"/>
        <v>-1.2632404566071638</v>
      </c>
      <c r="J18" s="2"/>
      <c r="K18" s="6">
        <f t="shared" si="6"/>
        <v>0.86272917113100689</v>
      </c>
      <c r="L18" s="6">
        <f t="shared" si="7"/>
        <v>-2.2794494545618753</v>
      </c>
      <c r="M18" s="6">
        <f t="shared" si="8"/>
        <v>-3.0384814073666426</v>
      </c>
    </row>
    <row r="19" spans="1:13" x14ac:dyDescent="0.35">
      <c r="A19" s="18">
        <v>0.65</v>
      </c>
      <c r="B19" s="2"/>
      <c r="C19" s="6">
        <f t="shared" si="0"/>
        <v>7.1394791135808294E-2</v>
      </c>
      <c r="D19" s="6">
        <f t="shared" si="1"/>
        <v>-0.5015850605507669</v>
      </c>
      <c r="E19" s="6">
        <f t="shared" si="2"/>
        <v>-0.28533661657674564</v>
      </c>
      <c r="F19" s="2"/>
      <c r="G19" s="6">
        <f t="shared" si="3"/>
        <v>0.25028107167004821</v>
      </c>
      <c r="H19" s="6">
        <f t="shared" si="4"/>
        <v>-1.4453530541151882</v>
      </c>
      <c r="I19" s="6">
        <f t="shared" si="5"/>
        <v>-0.99070513324329068</v>
      </c>
      <c r="J19" s="2"/>
      <c r="K19" s="6">
        <f t="shared" si="6"/>
        <v>0.7449585966437049</v>
      </c>
      <c r="L19" s="6">
        <f t="shared" si="7"/>
        <v>-2.4232056272228704</v>
      </c>
      <c r="M19" s="6">
        <f t="shared" si="8"/>
        <v>-2.7117654990731621</v>
      </c>
    </row>
    <row r="20" spans="1:13" x14ac:dyDescent="0.35">
      <c r="A20" s="18">
        <v>0.70000000000000007</v>
      </c>
      <c r="B20" s="2"/>
      <c r="C20" s="6">
        <f t="shared" si="0"/>
        <v>4.5958867337549017E-2</v>
      </c>
      <c r="D20" s="6">
        <f t="shared" si="1"/>
        <v>-0.51331274495108048</v>
      </c>
      <c r="E20" s="6">
        <f t="shared" si="2"/>
        <v>-0.18377075943579757</v>
      </c>
      <c r="F20" s="2"/>
      <c r="G20" s="6">
        <f t="shared" si="3"/>
        <v>0.17677503754773469</v>
      </c>
      <c r="H20" s="6">
        <f t="shared" si="4"/>
        <v>-1.4877062613432968</v>
      </c>
      <c r="I20" s="6">
        <f t="shared" si="5"/>
        <v>-0.70342315588105353</v>
      </c>
      <c r="J20" s="2"/>
      <c r="K20" s="6">
        <f t="shared" si="6"/>
        <v>0.62040860840871992</v>
      </c>
      <c r="L20" s="6">
        <f t="shared" si="7"/>
        <v>-2.5491365316601056</v>
      </c>
      <c r="M20" s="6">
        <f t="shared" si="8"/>
        <v>-2.3254706784162527</v>
      </c>
    </row>
    <row r="21" spans="1:13" x14ac:dyDescent="0.35">
      <c r="A21" s="18">
        <v>0.75</v>
      </c>
      <c r="B21" s="2"/>
      <c r="C21" s="6">
        <f t="shared" si="0"/>
        <v>2.0063516640700246E-2</v>
      </c>
      <c r="D21" s="6">
        <f t="shared" si="1"/>
        <v>-0.51991323099604991</v>
      </c>
      <c r="E21" s="6">
        <f t="shared" si="2"/>
        <v>-8.0248682362979912E-2</v>
      </c>
      <c r="F21" s="2"/>
      <c r="G21" s="6">
        <f t="shared" si="3"/>
        <v>0.10151044553571853</v>
      </c>
      <c r="H21" s="6">
        <f t="shared" si="4"/>
        <v>-1.5154254604195823</v>
      </c>
      <c r="I21" s="6">
        <f t="shared" si="5"/>
        <v>-0.4053448071703642</v>
      </c>
      <c r="J21" s="2"/>
      <c r="K21" s="6">
        <f t="shared" si="6"/>
        <v>0.49004494347769434</v>
      </c>
      <c r="L21" s="6">
        <f t="shared" si="7"/>
        <v>-2.6543398529008102</v>
      </c>
      <c r="M21" s="6">
        <f t="shared" si="8"/>
        <v>-1.8826621712119287</v>
      </c>
    </row>
    <row r="22" spans="1:13" x14ac:dyDescent="0.35">
      <c r="A22" s="18">
        <v>0.8</v>
      </c>
      <c r="B22" s="2"/>
      <c r="C22" s="6">
        <f t="shared" si="0"/>
        <v>-6.0324557620559773E-3</v>
      </c>
      <c r="D22" s="6">
        <f t="shared" si="1"/>
        <v>-0.52131620613764906</v>
      </c>
      <c r="E22" s="6">
        <f t="shared" si="2"/>
        <v>2.4129676699012018E-2</v>
      </c>
      <c r="F22" s="2"/>
      <c r="G22" s="6">
        <f t="shared" si="3"/>
        <v>2.5232491505776455E-2</v>
      </c>
      <c r="H22" s="6">
        <f t="shared" si="4"/>
        <v>-1.5280820620081415</v>
      </c>
      <c r="I22" s="6">
        <f t="shared" si="5"/>
        <v>-0.1009192563720001</v>
      </c>
      <c r="J22" s="2"/>
      <c r="K22" s="6">
        <f t="shared" si="6"/>
        <v>0.35497462311863887</v>
      </c>
      <c r="L22" s="6">
        <f t="shared" si="7"/>
        <v>-2.7361630642391246</v>
      </c>
      <c r="M22" s="6">
        <f t="shared" si="8"/>
        <v>-1.3902662823206389</v>
      </c>
    </row>
    <row r="23" spans="1:13" x14ac:dyDescent="0.35">
      <c r="A23" s="18">
        <v>0.85000000000000009</v>
      </c>
      <c r="B23" s="2"/>
      <c r="C23" s="6">
        <f t="shared" si="0"/>
        <v>-3.2068103973064664E-2</v>
      </c>
      <c r="D23" s="6">
        <f t="shared" si="1"/>
        <v>-0.51750670342229022</v>
      </c>
      <c r="E23" s="6">
        <f t="shared" si="2"/>
        <v>0.12825043191534241</v>
      </c>
      <c r="F23" s="2"/>
      <c r="G23" s="6">
        <f t="shared" si="3"/>
        <v>-5.1297760665095615E-2</v>
      </c>
      <c r="H23" s="6">
        <f t="shared" si="4"/>
        <v>-1.5254775168552386</v>
      </c>
      <c r="I23" s="6">
        <f t="shared" si="5"/>
        <v>0.20510106248811683</v>
      </c>
      <c r="J23" s="2"/>
      <c r="K23" s="6">
        <f t="shared" si="6"/>
        <v>0.21642863705378182</v>
      </c>
      <c r="L23" s="6">
        <f t="shared" si="7"/>
        <v>-2.7923940167753414</v>
      </c>
      <c r="M23" s="6">
        <f t="shared" si="8"/>
        <v>-0.85897181912802978</v>
      </c>
    </row>
    <row r="24" spans="1:13" x14ac:dyDescent="0.35">
      <c r="A24" s="18">
        <v>0.9</v>
      </c>
      <c r="B24" s="2"/>
      <c r="C24" s="6">
        <f t="shared" si="0"/>
        <v>-5.7783126104284994E-2</v>
      </c>
      <c r="D24" s="6">
        <f t="shared" si="1"/>
        <v>-0.5085253450019136</v>
      </c>
      <c r="E24" s="6">
        <f t="shared" si="2"/>
        <v>0.23100390489972425</v>
      </c>
      <c r="F24" s="2"/>
      <c r="G24" s="6">
        <f t="shared" si="3"/>
        <v>-0.1273152601797474</v>
      </c>
      <c r="H24" s="6">
        <f t="shared" si="4"/>
        <v>-1.5076528310003003</v>
      </c>
      <c r="I24" s="6">
        <f t="shared" si="5"/>
        <v>0.50788637170941575</v>
      </c>
      <c r="J24" s="2"/>
      <c r="K24" s="6">
        <f t="shared" si="6"/>
        <v>7.5735221441104714E-2</v>
      </c>
      <c r="L24" s="6">
        <f t="shared" si="7"/>
        <v>-2.8214345964090373</v>
      </c>
      <c r="M24" s="6">
        <f t="shared" si="8"/>
        <v>-0.30265136621980054</v>
      </c>
    </row>
    <row r="25" spans="1:13" x14ac:dyDescent="0.35">
      <c r="A25" s="18">
        <v>0.95000000000000007</v>
      </c>
      <c r="B25" s="2"/>
      <c r="C25" s="6">
        <f t="shared" si="0"/>
        <v>-8.2920638473256023E-2</v>
      </c>
      <c r="D25" s="6">
        <f t="shared" si="1"/>
        <v>-0.49446768273914388</v>
      </c>
      <c r="E25" s="6">
        <f t="shared" si="2"/>
        <v>0.33130258561106546</v>
      </c>
      <c r="F25" s="2"/>
      <c r="G25" s="6">
        <f t="shared" si="3"/>
        <v>-0.20206304376512566</v>
      </c>
      <c r="H25" s="6">
        <f t="shared" si="4"/>
        <v>-1.4748865890255074</v>
      </c>
      <c r="I25" s="6">
        <f t="shared" si="5"/>
        <v>0.80276330728229983</v>
      </c>
      <c r="J25" s="2"/>
      <c r="K25" s="6">
        <f t="shared" si="6"/>
        <v>-6.5714822587121913E-2</v>
      </c>
      <c r="L25" s="6">
        <f t="shared" si="7"/>
        <v>-2.8224341270410163</v>
      </c>
      <c r="M25" s="6">
        <f t="shared" si="8"/>
        <v>0.26267014094063579</v>
      </c>
    </row>
    <row r="26" spans="1:13" x14ac:dyDescent="0.35">
      <c r="A26" s="18">
        <v>1</v>
      </c>
      <c r="B26" s="2"/>
      <c r="C26" s="6">
        <f t="shared" si="0"/>
        <v>-0.10722989437819938</v>
      </c>
      <c r="D26" s="6">
        <f t="shared" si="1"/>
        <v>-0.47548266611957679</v>
      </c>
      <c r="E26" s="6">
        <f t="shared" si="2"/>
        <v>0.42809807917161791</v>
      </c>
      <c r="F26" s="2"/>
      <c r="G26" s="6">
        <f t="shared" si="3"/>
        <v>-0.27480391908229818</v>
      </c>
      <c r="H26" s="6">
        <f t="shared" si="4"/>
        <v>-1.4276816844913329</v>
      </c>
      <c r="I26" s="6">
        <f t="shared" si="5"/>
        <v>1.0854328740846828</v>
      </c>
      <c r="J26" s="2"/>
      <c r="K26" s="6">
        <f t="shared" si="6"/>
        <v>-0.20650819126299694</v>
      </c>
      <c r="L26" s="6">
        <f t="shared" si="7"/>
        <v>-2.7953630196128274</v>
      </c>
      <c r="M26" s="6">
        <f t="shared" si="8"/>
        <v>0.82017415618691836</v>
      </c>
    </row>
    <row r="27" spans="1:13" x14ac:dyDescent="0.35">
      <c r="A27" s="18">
        <v>1.05</v>
      </c>
      <c r="B27" s="2"/>
      <c r="C27" s="6">
        <f t="shared" si="0"/>
        <v>-0.13046890508521372</v>
      </c>
      <c r="D27" s="6">
        <f t="shared" si="1"/>
        <v>-0.45177030646373972</v>
      </c>
      <c r="E27" s="6">
        <f t="shared" si="2"/>
        <v>0.52039630706186479</v>
      </c>
      <c r="F27" s="2"/>
      <c r="G27" s="6">
        <f t="shared" si="3"/>
        <v>-0.344831212214259</v>
      </c>
      <c r="H27" s="6">
        <f t="shared" si="4"/>
        <v>-1.3667420796002969</v>
      </c>
      <c r="I27" s="6">
        <f t="shared" si="5"/>
        <v>1.3521513215567549</v>
      </c>
      <c r="J27" s="2"/>
      <c r="K27" s="6">
        <f t="shared" si="6"/>
        <v>-0.34525112454840468</v>
      </c>
      <c r="L27" s="6">
        <f t="shared" si="7"/>
        <v>-2.7410153663352128</v>
      </c>
      <c r="M27" s="6">
        <f t="shared" si="8"/>
        <v>1.3537319749176731</v>
      </c>
    </row>
    <row r="28" spans="1:13" x14ac:dyDescent="0.35">
      <c r="A28" s="18">
        <v>1.1000000000000001</v>
      </c>
      <c r="B28" s="2"/>
      <c r="C28" s="6">
        <f t="shared" si="0"/>
        <v>-0.15240692502457337</v>
      </c>
      <c r="D28" s="6">
        <f t="shared" si="1"/>
        <v>-0.42357863927140443</v>
      </c>
      <c r="E28" s="6">
        <f t="shared" si="2"/>
        <v>0.60727038063154615</v>
      </c>
      <c r="F28" s="2"/>
      <c r="G28" s="6">
        <f t="shared" si="3"/>
        <v>-0.41147812704232789</v>
      </c>
      <c r="H28" s="6">
        <f t="shared" si="4"/>
        <v>-1.292941845248633</v>
      </c>
      <c r="I28" s="6">
        <f t="shared" si="5"/>
        <v>1.5998580525098003</v>
      </c>
      <c r="J28" s="2"/>
      <c r="K28" s="6">
        <f t="shared" si="6"/>
        <v>-0.48060972789651824</v>
      </c>
      <c r="L28" s="6">
        <f t="shared" si="7"/>
        <v>-2.6609400754403629</v>
      </c>
      <c r="M28" s="6">
        <f t="shared" si="8"/>
        <v>1.8492796608763147</v>
      </c>
    </row>
    <row r="29" spans="1:13" x14ac:dyDescent="0.35">
      <c r="A29" s="18">
        <v>1.1500000000000001</v>
      </c>
      <c r="B29" s="2"/>
      <c r="C29" s="6">
        <f t="shared" si="0"/>
        <v>-0.17282676901235416</v>
      </c>
      <c r="D29" s="6">
        <f t="shared" si="1"/>
        <v>-0.3912001107657091</v>
      </c>
      <c r="E29" s="6">
        <f t="shared" si="2"/>
        <v>0.68787075959626776</v>
      </c>
      <c r="F29" s="2"/>
      <c r="G29" s="6">
        <f t="shared" si="3"/>
        <v>-0.4741253967391223</v>
      </c>
      <c r="H29" s="6">
        <f t="shared" si="4"/>
        <v>-1.2072893445311108</v>
      </c>
      <c r="I29" s="6">
        <f t="shared" si="5"/>
        <v>1.8262419761910849</v>
      </c>
      <c r="J29" s="2"/>
      <c r="K29" s="6">
        <f t="shared" si="6"/>
        <v>-0.61134513209244101</v>
      </c>
      <c r="L29" s="6">
        <f t="shared" si="7"/>
        <v>-2.5573111362830727</v>
      </c>
      <c r="M29" s="6">
        <f t="shared" si="8"/>
        <v>2.2958779054152934</v>
      </c>
    </row>
    <row r="30" spans="1:13" x14ac:dyDescent="0.35">
      <c r="A30" s="18">
        <v>1.2000000000000002</v>
      </c>
      <c r="B30" s="2"/>
      <c r="C30" s="6">
        <f t="shared" si="0"/>
        <v>-0.1915269361011443</v>
      </c>
      <c r="D30" s="6">
        <f t="shared" si="1"/>
        <v>-0.35496752858115299</v>
      </c>
      <c r="E30" s="6">
        <f t="shared" si="2"/>
        <v>0.7614325277859757</v>
      </c>
      <c r="F30" s="2"/>
      <c r="G30" s="6">
        <f t="shared" si="3"/>
        <v>-0.53220706149543906</v>
      </c>
      <c r="H30" s="6">
        <f t="shared" si="4"/>
        <v>-1.1108896574597549</v>
      </c>
      <c r="I30" s="6">
        <f t="shared" si="5"/>
        <v>2.0297455066631569</v>
      </c>
      <c r="J30" s="2"/>
      <c r="K30" s="6">
        <f t="shared" si="6"/>
        <v>-0.7363408415248256</v>
      </c>
      <c r="L30" s="6">
        <f t="shared" si="7"/>
        <v>-2.4327560656467972</v>
      </c>
      <c r="M30" s="6">
        <f t="shared" si="8"/>
        <v>2.6863249200357275</v>
      </c>
    </row>
    <row r="31" spans="1:13" x14ac:dyDescent="0.35">
      <c r="A31" s="18">
        <v>1.25</v>
      </c>
      <c r="B31" s="2"/>
      <c r="C31" s="6">
        <f t="shared" si="0"/>
        <v>-0.20832352187046949</v>
      </c>
      <c r="D31" s="6">
        <f t="shared" si="1"/>
        <v>-0.31524971936358481</v>
      </c>
      <c r="E31" s="6">
        <f t="shared" si="2"/>
        <v>0.82727984091675244</v>
      </c>
      <c r="F31" s="2"/>
      <c r="G31" s="6">
        <f t="shared" si="3"/>
        <v>-0.58521436248509784</v>
      </c>
      <c r="H31" s="6">
        <f t="shared" si="4"/>
        <v>-1.0049082111695447</v>
      </c>
      <c r="I31" s="6">
        <f t="shared" si="5"/>
        <v>2.2095123449452521</v>
      </c>
      <c r="J31" s="2"/>
      <c r="K31" s="6">
        <f t="shared" si="6"/>
        <v>-0.85462073865712085</v>
      </c>
      <c r="L31" s="6">
        <f t="shared" si="7"/>
        <v>-2.2901657442900141</v>
      </c>
      <c r="M31" s="6">
        <f t="shared" si="8"/>
        <v>3.0172879342356076</v>
      </c>
    </row>
    <row r="32" spans="1:13" x14ac:dyDescent="0.35">
      <c r="A32" s="18">
        <v>1.3</v>
      </c>
      <c r="B32" s="2"/>
      <c r="C32" s="6">
        <f t="shared" si="0"/>
        <v>-0.2230519080375028</v>
      </c>
      <c r="D32" s="6">
        <f t="shared" si="1"/>
        <v>-0.2724470281989993</v>
      </c>
      <c r="E32" s="6">
        <f t="shared" si="2"/>
        <v>0.88482780566666863</v>
      </c>
      <c r="F32" s="2"/>
      <c r="G32" s="6">
        <f t="shared" si="3"/>
        <v>-0.63269788261239346</v>
      </c>
      <c r="H32" s="6">
        <f t="shared" si="4"/>
        <v>-0.89053814508609086</v>
      </c>
      <c r="I32" s="6">
        <f t="shared" si="5"/>
        <v>2.3652902983928992</v>
      </c>
      <c r="J32" s="2"/>
      <c r="K32" s="6">
        <f t="shared" si="6"/>
        <v>-0.96535741595382707</v>
      </c>
      <c r="L32" s="6">
        <f t="shared" si="7"/>
        <v>-2.1325083076766624</v>
      </c>
      <c r="M32" s="6">
        <f t="shared" si="8"/>
        <v>3.2890095302984554</v>
      </c>
    </row>
    <row r="33" spans="1:13" x14ac:dyDescent="0.35">
      <c r="A33" s="18">
        <v>1.35</v>
      </c>
      <c r="B33" s="2"/>
      <c r="C33" s="6">
        <f t="shared" si="0"/>
        <v>-0.23556822469036942</v>
      </c>
      <c r="D33" s="6">
        <f t="shared" si="1"/>
        <v>-0.22698677760202518</v>
      </c>
      <c r="E33" s="6">
        <f t="shared" si="2"/>
        <v>0.93358221821229548</v>
      </c>
      <c r="F33" s="2"/>
      <c r="G33" s="6">
        <f t="shared" si="3"/>
        <v>-0.67426817699370689</v>
      </c>
      <c r="H33" s="6">
        <f t="shared" si="4"/>
        <v>-0.76897330661285279</v>
      </c>
      <c r="I33" s="6">
        <f t="shared" si="5"/>
        <v>2.4973032405366218</v>
      </c>
      <c r="J33" s="2"/>
      <c r="K33" s="6">
        <f t="shared" si="6"/>
        <v>-1.0678715694247871</v>
      </c>
      <c r="L33" s="6">
        <f t="shared" si="7"/>
        <v>-1.9626654087188156</v>
      </c>
      <c r="M33" s="6">
        <f t="shared" si="8"/>
        <v>3.5047064280154148</v>
      </c>
    </row>
    <row r="34" spans="1:13" x14ac:dyDescent="0.35">
      <c r="A34" s="18">
        <v>1.4000000000000001</v>
      </c>
      <c r="B34" s="2"/>
      <c r="C34" s="6">
        <f t="shared" si="0"/>
        <v>-0.24575058579770531</v>
      </c>
      <c r="D34" s="6">
        <f t="shared" si="1"/>
        <v>-0.17931877937746019</v>
      </c>
      <c r="E34" s="6">
        <f t="shared" si="2"/>
        <v>0.97313771077030453</v>
      </c>
      <c r="F34" s="2"/>
      <c r="G34" s="6">
        <f t="shared" si="3"/>
        <v>-0.70959521327367869</v>
      </c>
      <c r="H34" s="6">
        <f t="shared" si="4"/>
        <v>-0.64138805131878307</v>
      </c>
      <c r="I34" s="6">
        <f t="shared" si="5"/>
        <v>2.6061069712261684</v>
      </c>
      <c r="J34" s="2"/>
      <c r="K34" s="6">
        <f t="shared" si="6"/>
        <v>-1.1616239568257085</v>
      </c>
      <c r="L34" s="6">
        <f t="shared" si="7"/>
        <v>-1.7833027070455738</v>
      </c>
      <c r="M34" s="6">
        <f t="shared" si="8"/>
        <v>3.6698016389142576</v>
      </c>
    </row>
    <row r="35" spans="1:13" x14ac:dyDescent="0.35">
      <c r="A35" s="18">
        <v>1.4500000000000002</v>
      </c>
      <c r="B35" s="2"/>
      <c r="C35" s="6">
        <f t="shared" si="0"/>
        <v>-0.2535001026281154</v>
      </c>
      <c r="D35" s="6">
        <f t="shared" si="1"/>
        <v>-0.12991096362747229</v>
      </c>
      <c r="E35" s="6">
        <f t="shared" si="2"/>
        <v>1.003174919229211</v>
      </c>
      <c r="F35" s="2"/>
      <c r="G35" s="6">
        <f t="shared" si="3"/>
        <v>-0.73840698212558509</v>
      </c>
      <c r="H35" s="6">
        <f t="shared" si="4"/>
        <v>-0.50892431074413769</v>
      </c>
      <c r="I35" s="6">
        <f t="shared" si="5"/>
        <v>2.6924426517596443</v>
      </c>
      <c r="J35" s="2"/>
      <c r="K35" s="6">
        <f t="shared" si="6"/>
        <v>-1.2462018401293444</v>
      </c>
      <c r="L35" s="6">
        <f t="shared" si="7"/>
        <v>-1.5967796528261782</v>
      </c>
      <c r="M35" s="6">
        <f t="shared" si="8"/>
        <v>3.7911205298615691</v>
      </c>
    </row>
    <row r="36" spans="1:13" x14ac:dyDescent="0.35">
      <c r="A36" s="18">
        <v>1.5</v>
      </c>
      <c r="B36" s="2"/>
      <c r="C36" s="6">
        <f t="shared" si="0"/>
        <v>-0.25874168216045246</v>
      </c>
      <c r="D36" s="6">
        <f t="shared" si="1"/>
        <v>-7.9245158352980072E-2</v>
      </c>
      <c r="E36" s="6">
        <f t="shared" si="2"/>
        <v>1.0234572917504772</v>
      </c>
      <c r="F36" s="2"/>
      <c r="G36" s="6">
        <f t="shared" si="3"/>
        <v>-0.76048764434809246</v>
      </c>
      <c r="H36" s="6">
        <f t="shared" si="4"/>
        <v>-0.37268576191327196</v>
      </c>
      <c r="I36" s="6">
        <f t="shared" si="5"/>
        <v>2.7570993014749838</v>
      </c>
      <c r="J36" s="2"/>
      <c r="K36" s="6">
        <f t="shared" si="6"/>
        <v>-1.3213019221083262</v>
      </c>
      <c r="L36" s="6">
        <f t="shared" si="7"/>
        <v>-1.4050979011648652</v>
      </c>
      <c r="M36" s="6">
        <f t="shared" si="8"/>
        <v>3.876149536590948</v>
      </c>
    </row>
    <row r="37" spans="1:13" x14ac:dyDescent="0.35">
      <c r="A37" s="18">
        <v>1.55</v>
      </c>
      <c r="B37" s="2"/>
      <c r="C37" s="6">
        <f t="shared" si="0"/>
        <v>-0.26142461846341336</v>
      </c>
      <c r="D37" s="6">
        <f t="shared" si="1"/>
        <v>-2.7813023303730852E-2</v>
      </c>
      <c r="E37" s="6">
        <f t="shared" si="2"/>
        <v>1.0338281102194913</v>
      </c>
      <c r="F37" s="2"/>
      <c r="G37" s="6">
        <f t="shared" si="3"/>
        <v>-0.77567555831691237</v>
      </c>
      <c r="H37" s="6">
        <f t="shared" si="4"/>
        <v>-0.23373842450506163</v>
      </c>
      <c r="I37" s="6">
        <f t="shared" si="5"/>
        <v>2.8007941948534296</v>
      </c>
      <c r="J37" s="2"/>
      <c r="K37" s="6">
        <f t="shared" si="6"/>
        <v>-1.3867116302458309</v>
      </c>
      <c r="L37" s="6">
        <f t="shared" si="7"/>
        <v>-1.2098837421739606</v>
      </c>
      <c r="M37" s="6">
        <f t="shared" si="8"/>
        <v>3.9324168230452421</v>
      </c>
    </row>
    <row r="38" spans="1:13" x14ac:dyDescent="0.35">
      <c r="A38" s="18">
        <v>1.6</v>
      </c>
      <c r="B38" s="2"/>
      <c r="C38" s="6">
        <f t="shared" si="0"/>
        <v>-0.26152298449082556</v>
      </c>
      <c r="D38" s="6">
        <f t="shared" si="1"/>
        <v>2.3887884464277212E-2</v>
      </c>
      <c r="E38" s="6">
        <f t="shared" si="2"/>
        <v>1.0342082005008313</v>
      </c>
      <c r="F38" s="2"/>
      <c r="G38" s="6">
        <f t="shared" si="3"/>
        <v>-0.78386148679859868</v>
      </c>
      <c r="H38" s="6">
        <f t="shared" si="4"/>
        <v>-9.3116634403856841E-2</v>
      </c>
      <c r="I38" s="6">
        <f t="shared" si="5"/>
        <v>2.8240774091947616</v>
      </c>
      <c r="J38" s="2"/>
      <c r="K38" s="6">
        <f t="shared" si="6"/>
        <v>-1.4422902963257223</v>
      </c>
      <c r="L38" s="6">
        <f t="shared" si="7"/>
        <v>-1.01239787594319</v>
      </c>
      <c r="M38" s="6">
        <f t="shared" si="8"/>
        <v>3.9670178261855762</v>
      </c>
    </row>
    <row r="39" spans="1:13" x14ac:dyDescent="0.35">
      <c r="A39" s="18">
        <v>1.6500000000000001</v>
      </c>
      <c r="B39" s="2"/>
      <c r="C39" s="6">
        <f t="shared" si="0"/>
        <v>-0.25903583001698566</v>
      </c>
      <c r="D39" s="6">
        <f t="shared" si="1"/>
        <v>7.5357956310161206E-2</v>
      </c>
      <c r="E39" s="6">
        <f t="shared" si="2"/>
        <v>1.0245946733345281</v>
      </c>
      <c r="F39" s="2"/>
      <c r="G39" s="6">
        <f t="shared" si="3"/>
        <v>-0.78498722175729807</v>
      </c>
      <c r="H39" s="6">
        <f t="shared" si="4"/>
        <v>4.8166915012879397E-2</v>
      </c>
      <c r="I39" s="6">
        <f t="shared" si="5"/>
        <v>2.8272645674746872</v>
      </c>
      <c r="J39" s="2"/>
      <c r="K39" s="6">
        <f t="shared" si="6"/>
        <v>-1.4879514178401498</v>
      </c>
      <c r="L39" s="6">
        <f t="shared" si="7"/>
        <v>-0.81356539801127525</v>
      </c>
      <c r="M39" s="6">
        <f t="shared" si="8"/>
        <v>3.9862812910910135</v>
      </c>
    </row>
    <row r="40" spans="1:13" x14ac:dyDescent="0.35">
      <c r="A40" s="18">
        <v>1.7000000000000002</v>
      </c>
      <c r="B40" s="2"/>
      <c r="C40" s="6">
        <f t="shared" si="0"/>
        <v>-0.25398718885980942</v>
      </c>
      <c r="D40" s="6">
        <f t="shared" si="1"/>
        <v>0.12609934506964063</v>
      </c>
      <c r="E40" s="6">
        <f t="shared" si="2"/>
        <v>1.0050608770446483</v>
      </c>
      <c r="F40" s="2"/>
      <c r="G40" s="6">
        <f t="shared" si="3"/>
        <v>-0.77904479529731074</v>
      </c>
      <c r="H40" s="6">
        <f t="shared" si="4"/>
        <v>0.18910853225047453</v>
      </c>
      <c r="I40" s="6">
        <f t="shared" si="5"/>
        <v>2.8104001220291179</v>
      </c>
      <c r="J40" s="2"/>
      <c r="K40" s="6">
        <f t="shared" si="6"/>
        <v>-1.5236468361268498</v>
      </c>
      <c r="L40" s="6">
        <f t="shared" si="7"/>
        <v>-0.61401949886712148</v>
      </c>
      <c r="M40" s="6">
        <f t="shared" si="8"/>
        <v>3.9955546746751369</v>
      </c>
    </row>
    <row r="41" spans="1:13" x14ac:dyDescent="0.35">
      <c r="A41" s="18">
        <v>1.75</v>
      </c>
      <c r="B41" s="2"/>
      <c r="C41" s="6">
        <f t="shared" si="0"/>
        <v>-0.24642589551002159</v>
      </c>
      <c r="D41" s="6">
        <f t="shared" si="1"/>
        <v>0.17561980621531187</v>
      </c>
      <c r="E41" s="6">
        <f t="shared" si="2"/>
        <v>0.97575756878220121</v>
      </c>
      <c r="F41" s="2"/>
      <c r="G41" s="6">
        <f t="shared" si="3"/>
        <v>-0.76607636853225058</v>
      </c>
      <c r="H41" s="6">
        <f t="shared" si="4"/>
        <v>0.32869984235187732</v>
      </c>
      <c r="I41" s="6">
        <f t="shared" si="5"/>
        <v>2.7732522820269936</v>
      </c>
      <c r="J41" s="2"/>
      <c r="K41" s="6">
        <f t="shared" si="6"/>
        <v>-1.5493533677268618</v>
      </c>
      <c r="L41" s="6">
        <f t="shared" si="7"/>
        <v>-0.4141536211440342</v>
      </c>
      <c r="M41" s="6">
        <f t="shared" si="8"/>
        <v>3.9990804342483552</v>
      </c>
    </row>
    <row r="42" spans="1:13" x14ac:dyDescent="0.35">
      <c r="A42" s="18">
        <v>1.8</v>
      </c>
      <c r="B42" s="2"/>
      <c r="C42" s="6">
        <f t="shared" si="0"/>
        <v>-0.23642520823827823</v>
      </c>
      <c r="D42" s="6">
        <f t="shared" si="1"/>
        <v>0.22343662383655208</v>
      </c>
      <c r="E42" s="6">
        <f t="shared" si="2"/>
        <v>0.93691513606740751</v>
      </c>
      <c r="F42" s="2"/>
      <c r="G42" s="6">
        <f t="shared" si="3"/>
        <v>-0.74617481106212291</v>
      </c>
      <c r="H42" s="6">
        <f t="shared" si="4"/>
        <v>0.46591464258200727</v>
      </c>
      <c r="I42" s="6">
        <f t="shared" si="5"/>
        <v>2.7153397271782036</v>
      </c>
      <c r="J42" s="2"/>
      <c r="K42" s="6">
        <f t="shared" si="6"/>
        <v>-1.5650621982412531</v>
      </c>
      <c r="L42" s="6">
        <f t="shared" si="7"/>
        <v>-0.21417825429483417</v>
      </c>
      <c r="M42" s="6">
        <f t="shared" si="8"/>
        <v>3.9999342397196451</v>
      </c>
    </row>
    <row r="43" spans="1:13" x14ac:dyDescent="0.35">
      <c r="A43" s="18">
        <v>1.85</v>
      </c>
      <c r="B43" s="2"/>
      <c r="C43" s="6">
        <f t="shared" si="0"/>
        <v>-0.22408223312636635</v>
      </c>
      <c r="D43" s="6">
        <f t="shared" si="1"/>
        <v>0.26908066569388328</v>
      </c>
      <c r="E43" s="6">
        <f t="shared" si="2"/>
        <v>0.8888465382258397</v>
      </c>
      <c r="F43" s="2"/>
      <c r="G43" s="6">
        <f t="shared" si="3"/>
        <v>-0.71948490427404976</v>
      </c>
      <c r="H43" s="6">
        <f t="shared" si="4"/>
        <v>0.59969786902102384</v>
      </c>
      <c r="I43" s="6">
        <f t="shared" si="5"/>
        <v>2.6359893303824578</v>
      </c>
      <c r="J43" s="2"/>
      <c r="K43" s="6">
        <f t="shared" si="6"/>
        <v>-1.5707711931563453</v>
      </c>
      <c r="L43" s="6">
        <f t="shared" si="7"/>
        <v>-1.4179898333428032E-2</v>
      </c>
      <c r="M43" s="6">
        <f t="shared" si="8"/>
        <v>3.9999999987366004</v>
      </c>
    </row>
    <row r="44" spans="1:13" x14ac:dyDescent="0.35">
      <c r="A44" s="18">
        <v>1.9000000000000001</v>
      </c>
      <c r="B44" s="2"/>
      <c r="C44" s="6">
        <f t="shared" si="0"/>
        <v>-0.20951714166888991</v>
      </c>
      <c r="D44" s="6">
        <f t="shared" si="1"/>
        <v>0.31210059166830473</v>
      </c>
      <c r="E44" s="6">
        <f t="shared" si="2"/>
        <v>0.83195050075101806</v>
      </c>
      <c r="F44" s="2"/>
      <c r="G44" s="6">
        <f t="shared" si="3"/>
        <v>-0.68620502416002049</v>
      </c>
      <c r="H44" s="6">
        <f t="shared" si="4"/>
        <v>0.72895817684112407</v>
      </c>
      <c r="I44" s="6">
        <f t="shared" si="5"/>
        <v>2.5344229824215523</v>
      </c>
      <c r="J44" s="2"/>
      <c r="K44" s="6">
        <f t="shared" si="6"/>
        <v>-1.566480188074596</v>
      </c>
      <c r="L44" s="6">
        <f t="shared" si="7"/>
        <v>0.18581917018376035</v>
      </c>
      <c r="M44" s="6">
        <f t="shared" si="8"/>
        <v>3.9999627419509345</v>
      </c>
    </row>
    <row r="45" spans="1:13" x14ac:dyDescent="0.35">
      <c r="A45" s="18">
        <v>1.9500000000000002</v>
      </c>
      <c r="B45" s="2"/>
      <c r="C45" s="6">
        <f t="shared" si="0"/>
        <v>-0.1928721739595359</v>
      </c>
      <c r="D45" s="6">
        <f t="shared" si="1"/>
        <v>0.35206721409775149</v>
      </c>
      <c r="E45" s="6">
        <f t="shared" si="2"/>
        <v>0.76671439642685202</v>
      </c>
      <c r="F45" s="2"/>
      <c r="G45" s="6">
        <f t="shared" si="3"/>
        <v>-0.64658908658993741</v>
      </c>
      <c r="H45" s="6">
        <f t="shared" si="4"/>
        <v>0.8525655031648065</v>
      </c>
      <c r="I45" s="6">
        <f t="shared" si="5"/>
        <v>2.4098700705257468</v>
      </c>
      <c r="J45" s="2"/>
      <c r="K45" s="6">
        <f t="shared" si="6"/>
        <v>-1.5521892761379692</v>
      </c>
      <c r="L45" s="6">
        <f t="shared" si="7"/>
        <v>0.38580092811527844</v>
      </c>
      <c r="M45" s="6">
        <f t="shared" si="8"/>
        <v>3.9993075753097878</v>
      </c>
    </row>
    <row r="46" spans="1:13" x14ac:dyDescent="0.35">
      <c r="A46" s="18">
        <v>2</v>
      </c>
      <c r="B46" s="2"/>
      <c r="C46" s="6">
        <f t="shared" si="0"/>
        <v>-0.17431042025911475</v>
      </c>
      <c r="D46" s="6">
        <f t="shared" si="1"/>
        <v>0.38857797888641316</v>
      </c>
      <c r="E46" s="6">
        <f t="shared" si="2"/>
        <v>0.69371619511961458</v>
      </c>
      <c r="F46" s="2"/>
      <c r="G46" s="6">
        <f t="shared" si="3"/>
        <v>-0.60094847384353989</v>
      </c>
      <c r="H46" s="6">
        <f t="shared" si="4"/>
        <v>0.96935475778231428</v>
      </c>
      <c r="I46" s="6">
        <f t="shared" si="5"/>
        <v>2.2617001141745643</v>
      </c>
      <c r="J46" s="2"/>
      <c r="K46" s="6">
        <f t="shared" si="6"/>
        <v>-1.5279000952630681</v>
      </c>
      <c r="L46" s="6">
        <f t="shared" si="7"/>
        <v>0.58569162727117208</v>
      </c>
      <c r="M46" s="6">
        <f t="shared" si="8"/>
        <v>3.996320390925955</v>
      </c>
    </row>
    <row r="47" spans="1:13" x14ac:dyDescent="0.35">
      <c r="A47" s="18">
        <v>2.0500000000000003</v>
      </c>
      <c r="B47" s="2"/>
      <c r="C47" s="6">
        <f t="shared" si="0"/>
        <v>-0.15401437607089458</v>
      </c>
      <c r="D47" s="6">
        <f t="shared" si="1"/>
        <v>0.42126150542992663</v>
      </c>
      <c r="E47" s="6">
        <f t="shared" si="2"/>
        <v>0.61362486662092508</v>
      </c>
      <c r="F47" s="2"/>
      <c r="G47" s="6">
        <f t="shared" si="3"/>
        <v>-0.54965361081170594</v>
      </c>
      <c r="H47" s="6">
        <f t="shared" si="4"/>
        <v>1.0781364498668715</v>
      </c>
      <c r="I47" s="6">
        <f t="shared" si="5"/>
        <v>2.089567569207726</v>
      </c>
      <c r="J47" s="2"/>
      <c r="K47" s="6">
        <f t="shared" si="6"/>
        <v>-1.4936201134108522</v>
      </c>
      <c r="L47" s="6">
        <f t="shared" si="7"/>
        <v>0.78530197643576261</v>
      </c>
      <c r="M47" s="6">
        <f t="shared" si="8"/>
        <v>3.9880935756576665</v>
      </c>
    </row>
    <row r="48" spans="1:13" x14ac:dyDescent="0.35">
      <c r="A48" s="18">
        <v>2.1</v>
      </c>
      <c r="B48" s="2"/>
      <c r="C48" s="6">
        <f t="shared" si="0"/>
        <v>-0.13218426971612207</v>
      </c>
      <c r="D48" s="6">
        <f t="shared" si="1"/>
        <v>0.44978209412237391</v>
      </c>
      <c r="E48" s="6">
        <f t="shared" si="2"/>
        <v>0.52719868107696632</v>
      </c>
      <c r="F48" s="2"/>
      <c r="G48" s="6">
        <f t="shared" si="3"/>
        <v>-0.49313482885685272</v>
      </c>
      <c r="H48" s="6">
        <f t="shared" si="4"/>
        <v>1.1777145924663905</v>
      </c>
      <c r="I48" s="6">
        <f t="shared" si="5"/>
        <v>1.8935581347730346</v>
      </c>
      <c r="J48" s="2"/>
      <c r="K48" s="6">
        <f t="shared" si="6"/>
        <v>-1.449369897619492</v>
      </c>
      <c r="L48" s="6">
        <f t="shared" si="7"/>
        <v>0.98426800231648981</v>
      </c>
      <c r="M48" s="6">
        <f t="shared" si="8"/>
        <v>3.9705474595714207</v>
      </c>
    </row>
    <row r="49" spans="1:13" x14ac:dyDescent="0.35">
      <c r="A49" s="18">
        <v>2.15</v>
      </c>
      <c r="B49" s="2"/>
      <c r="C49" s="6">
        <f t="shared" si="0"/>
        <v>-0.10903616665865716</v>
      </c>
      <c r="D49" s="6">
        <f t="shared" si="1"/>
        <v>0.47384408534608125</v>
      </c>
      <c r="E49" s="6">
        <f t="shared" si="2"/>
        <v>0.43528096787132803</v>
      </c>
      <c r="F49" s="2"/>
      <c r="G49" s="6">
        <f t="shared" si="3"/>
        <v>-0.43188215156506687</v>
      </c>
      <c r="H49" s="6">
        <f t="shared" si="4"/>
        <v>1.2669116332703581</v>
      </c>
      <c r="I49" s="6">
        <f t="shared" si="5"/>
        <v>1.6743234973856658</v>
      </c>
      <c r="J49" s="2"/>
      <c r="K49" s="6">
        <f t="shared" si="6"/>
        <v>-1.3951933131792034</v>
      </c>
      <c r="L49" s="6">
        <f t="shared" si="7"/>
        <v>1.1819938258355682</v>
      </c>
      <c r="M49" s="6">
        <f t="shared" si="8"/>
        <v>3.9384854811917149</v>
      </c>
    </row>
    <row r="50" spans="1:13" x14ac:dyDescent="0.35">
      <c r="A50" s="18">
        <v>2.2000000000000002</v>
      </c>
      <c r="B50" s="2"/>
      <c r="C50" s="6">
        <f t="shared" si="0"/>
        <v>-8.4799861181513933E-2</v>
      </c>
      <c r="D50" s="6">
        <f t="shared" si="1"/>
        <v>0.49319593602798739</v>
      </c>
      <c r="E50" s="6">
        <f t="shared" si="2"/>
        <v>0.33879305940491666</v>
      </c>
      <c r="F50" s="2"/>
      <c r="G50" s="6">
        <f t="shared" si="3"/>
        <v>-0.36644366552981689</v>
      </c>
      <c r="H50" s="6">
        <f t="shared" si="4"/>
        <v>1.3445994691361576</v>
      </c>
      <c r="I50" s="6">
        <f t="shared" si="5"/>
        <v>1.4331899372463162</v>
      </c>
      <c r="J50" s="2"/>
      <c r="K50" s="6">
        <f t="shared" si="6"/>
        <v>-1.3311705150359352</v>
      </c>
      <c r="L50" s="6">
        <f t="shared" si="7"/>
        <v>1.3775986481029401</v>
      </c>
      <c r="M50" s="6">
        <f t="shared" si="8"/>
        <v>3.8857074095031638</v>
      </c>
    </row>
    <row r="51" spans="1:13" x14ac:dyDescent="0.35">
      <c r="A51" s="18">
        <v>2.25</v>
      </c>
      <c r="B51" s="2"/>
      <c r="C51" s="6">
        <f t="shared" si="0"/>
        <v>-5.971657305585841E-2</v>
      </c>
      <c r="D51" s="6">
        <f t="shared" si="1"/>
        <v>0.50763387122771819</v>
      </c>
      <c r="E51" s="6">
        <f t="shared" si="2"/>
        <v>0.23872434858431535</v>
      </c>
      <c r="F51" s="2"/>
      <c r="G51" s="6">
        <f t="shared" si="3"/>
        <v>-0.29742220465145114</v>
      </c>
      <c r="H51" s="6">
        <f t="shared" si="4"/>
        <v>1.409734874123433</v>
      </c>
      <c r="I51" s="6">
        <f t="shared" si="5"/>
        <v>1.1722262622446982</v>
      </c>
      <c r="J51" s="2"/>
      <c r="K51" s="6">
        <f t="shared" si="6"/>
        <v>-1.2574334483689091</v>
      </c>
      <c r="L51" s="6">
        <f t="shared" si="7"/>
        <v>1.5698715645175432</v>
      </c>
      <c r="M51" s="6">
        <f t="shared" si="8"/>
        <v>3.8052092470809606</v>
      </c>
    </row>
    <row r="52" spans="1:13" x14ac:dyDescent="0.35">
      <c r="A52" s="18">
        <v>2.3000000000000003</v>
      </c>
      <c r="B52" s="2"/>
      <c r="C52" s="6">
        <f t="shared" si="0"/>
        <v>-3.4036474058742112E-2</v>
      </c>
      <c r="D52" s="6">
        <f t="shared" si="1"/>
        <v>0.51700497020913594</v>
      </c>
      <c r="E52" s="6">
        <f t="shared" si="2"/>
        <v>0.13611961067239453</v>
      </c>
      <c r="F52" s="2"/>
      <c r="G52" s="6">
        <f t="shared" si="3"/>
        <v>-0.22547017811747364</v>
      </c>
      <c r="H52" s="6">
        <f t="shared" si="4"/>
        <v>1.4613969971107772</v>
      </c>
      <c r="I52" s="6">
        <f t="shared" si="5"/>
        <v>0.89425865724906595</v>
      </c>
      <c r="J52" s="2"/>
      <c r="K52" s="6">
        <f t="shared" si="6"/>
        <v>-1.1741833585841808</v>
      </c>
      <c r="L52" s="6">
        <f t="shared" si="7"/>
        <v>1.7572392637537817</v>
      </c>
      <c r="M52" s="6">
        <f t="shared" si="8"/>
        <v>3.68949872236858</v>
      </c>
    </row>
    <row r="53" spans="1:13" x14ac:dyDescent="0.35">
      <c r="A53" s="18">
        <v>2.35</v>
      </c>
      <c r="B53" s="2"/>
      <c r="C53" s="6">
        <f t="shared" si="0"/>
        <v>-8.0160760349448218E-3</v>
      </c>
      <c r="D53" s="6">
        <f t="shared" si="1"/>
        <v>0.5212095594945878</v>
      </c>
      <c r="E53" s="6">
        <f t="shared" si="2"/>
        <v>3.2063960745678972E-2</v>
      </c>
      <c r="F53" s="2"/>
      <c r="G53" s="6">
        <f t="shared" si="3"/>
        <v>-0.15128250494037346</v>
      </c>
      <c r="H53" s="6">
        <f t="shared" si="4"/>
        <v>1.4988240748439039</v>
      </c>
      <c r="I53" s="6">
        <f t="shared" si="5"/>
        <v>0.60282445207599977</v>
      </c>
      <c r="J53" s="2"/>
      <c r="K53" s="6">
        <f t="shared" si="6"/>
        <v>-1.0817095219935309</v>
      </c>
      <c r="L53" s="6">
        <f t="shared" si="7"/>
        <v>1.9377529582081885</v>
      </c>
      <c r="M53" s="6">
        <f t="shared" si="8"/>
        <v>3.5310490558076904</v>
      </c>
    </row>
    <row r="54" spans="1:13" x14ac:dyDescent="0.35">
      <c r="A54" s="18">
        <v>2.4000000000000004</v>
      </c>
      <c r="B54" s="2"/>
      <c r="C54" s="6">
        <f t="shared" si="0"/>
        <v>1.808448189071667E-2</v>
      </c>
      <c r="D54" s="6">
        <f t="shared" si="1"/>
        <v>0.5202028088975863</v>
      </c>
      <c r="E54" s="6">
        <f t="shared" si="2"/>
        <v>-7.2333984625737813E-2</v>
      </c>
      <c r="F54" s="2"/>
      <c r="G54" s="6">
        <f t="shared" si="3"/>
        <v>-7.5587770633083251E-2</v>
      </c>
      <c r="H54" s="6">
        <f t="shared" si="4"/>
        <v>1.5214462674056815</v>
      </c>
      <c r="I54" s="6">
        <f t="shared" si="5"/>
        <v>0.30206325039510079</v>
      </c>
      <c r="J54" s="2"/>
      <c r="K54" s="6">
        <f t="shared" si="6"/>
        <v>-0.98040806276336179</v>
      </c>
      <c r="L54" s="6">
        <f t="shared" si="7"/>
        <v>2.1091016447533932</v>
      </c>
      <c r="M54" s="6">
        <f t="shared" si="8"/>
        <v>3.3228984060005033</v>
      </c>
    </row>
    <row r="55" spans="1:13" x14ac:dyDescent="0.35">
      <c r="A55" s="18">
        <v>2.4500000000000002</v>
      </c>
      <c r="B55" s="2"/>
      <c r="C55" s="6">
        <f t="shared" si="0"/>
        <v>4.4004204854813808E-2</v>
      </c>
      <c r="D55" s="6">
        <f t="shared" si="1"/>
        <v>0.51399545879937414</v>
      </c>
      <c r="E55" s="6">
        <f t="shared" si="2"/>
        <v>-0.17596001930274921</v>
      </c>
      <c r="F55" s="2"/>
      <c r="G55" s="6">
        <f t="shared" si="3"/>
        <v>8.6212180019470865E-4</v>
      </c>
      <c r="H55" s="6">
        <f t="shared" si="4"/>
        <v>1.5289116364962192</v>
      </c>
      <c r="I55" s="6">
        <f t="shared" si="5"/>
        <v>-3.4484867735952002E-3</v>
      </c>
      <c r="J55" s="2"/>
      <c r="K55" s="6">
        <f t="shared" si="6"/>
        <v>-0.87079935751819149</v>
      </c>
      <c r="L55" s="6">
        <f t="shared" si="7"/>
        <v>2.2686585188760584</v>
      </c>
      <c r="M55" s="6">
        <f t="shared" si="8"/>
        <v>3.0593765589061097</v>
      </c>
    </row>
    <row r="56" spans="1:13" x14ac:dyDescent="0.35">
      <c r="A56" s="18">
        <v>2.5</v>
      </c>
      <c r="B56" s="2"/>
      <c r="C56" s="6">
        <f t="shared" si="0"/>
        <v>6.9484027770654086E-2</v>
      </c>
      <c r="D56" s="6">
        <f t="shared" si="1"/>
        <v>0.50265364537315194</v>
      </c>
      <c r="E56" s="6">
        <f t="shared" si="2"/>
        <v>-0.27771251774614059</v>
      </c>
      <c r="F56" s="2"/>
      <c r="G56" s="6">
        <f t="shared" si="3"/>
        <v>7.7303393016538685E-2</v>
      </c>
      <c r="H56" s="6">
        <f t="shared" si="4"/>
        <v>1.52110278190415</v>
      </c>
      <c r="I56" s="6">
        <f t="shared" si="5"/>
        <v>-0.30890569690916725</v>
      </c>
      <c r="J56" s="2"/>
      <c r="K56" s="6">
        <f t="shared" si="6"/>
        <v>-0.7535422108757559</v>
      </c>
      <c r="L56" s="6">
        <f t="shared" si="7"/>
        <v>2.4135655603015271</v>
      </c>
      <c r="M56" s="6">
        <f t="shared" si="8"/>
        <v>2.7369050981126386</v>
      </c>
    </row>
    <row r="57" spans="1:13" x14ac:dyDescent="0.35">
      <c r="A57" s="18">
        <v>2.5500000000000003</v>
      </c>
      <c r="B57" s="2"/>
      <c r="C57" s="6">
        <f t="shared" si="0"/>
        <v>9.4269569392129007E-2</v>
      </c>
      <c r="D57" s="6">
        <f t="shared" si="1"/>
        <v>0.48629783179182123</v>
      </c>
      <c r="E57" s="6">
        <f t="shared" si="2"/>
        <v>-0.37652002550708852</v>
      </c>
      <c r="F57" s="2"/>
      <c r="G57" s="6">
        <f t="shared" si="3"/>
        <v>0.15297239999060974</v>
      </c>
      <c r="H57" s="6">
        <f t="shared" si="4"/>
        <v>1.4981424903680172</v>
      </c>
      <c r="I57" s="6">
        <f t="shared" si="5"/>
        <v>-0.60950596453614436</v>
      </c>
      <c r="J57" s="2"/>
      <c r="K57" s="6">
        <f t="shared" si="6"/>
        <v>-0.62944280148803877</v>
      </c>
      <c r="L57" s="6">
        <f t="shared" si="7"/>
        <v>2.5408576312327806</v>
      </c>
      <c r="M57" s="6">
        <f t="shared" si="8"/>
        <v>2.3547777391374951</v>
      </c>
    </row>
    <row r="58" spans="1:13" x14ac:dyDescent="0.35">
      <c r="A58" s="18">
        <v>2.6</v>
      </c>
      <c r="B58" s="2"/>
      <c r="C58" s="6">
        <f t="shared" si="0"/>
        <v>0.11811381094983621</v>
      </c>
      <c r="D58" s="6">
        <f t="shared" si="1"/>
        <v>0.46510089408705446</v>
      </c>
      <c r="E58" s="6">
        <f t="shared" si="2"/>
        <v>-0.47135748268358318</v>
      </c>
      <c r="F58" s="2"/>
      <c r="G58" s="6">
        <f t="shared" si="3"/>
        <v>0.22711764205334042</v>
      </c>
      <c r="H58" s="6">
        <f t="shared" si="4"/>
        <v>1.4603878287212522</v>
      </c>
      <c r="I58" s="6">
        <f t="shared" si="5"/>
        <v>-0.90068050133445332</v>
      </c>
      <c r="J58" s="2"/>
      <c r="K58" s="6">
        <f t="shared" si="6"/>
        <v>-0.49945644775247788</v>
      </c>
      <c r="L58" s="6">
        <f t="shared" si="7"/>
        <v>2.6476219202943061</v>
      </c>
      <c r="M58" s="6">
        <f t="shared" si="8"/>
        <v>1.9157938233235314</v>
      </c>
    </row>
    <row r="59" spans="1:13" x14ac:dyDescent="0.35">
      <c r="A59" s="18">
        <v>2.6500000000000004</v>
      </c>
      <c r="B59" s="2"/>
      <c r="C59" s="6">
        <f t="shared" si="0"/>
        <v>0.14077965880083446</v>
      </c>
      <c r="D59" s="6">
        <f t="shared" si="1"/>
        <v>0.43928544674293374</v>
      </c>
      <c r="E59" s="6">
        <f t="shared" si="2"/>
        <v>-0.5612604110812448</v>
      </c>
      <c r="F59" s="2"/>
      <c r="G59" s="6">
        <f t="shared" si="3"/>
        <v>0.29901118286273493</v>
      </c>
      <c r="H59" s="6">
        <f t="shared" si="4"/>
        <v>1.4084132752629739</v>
      </c>
      <c r="I59" s="6">
        <f t="shared" si="5"/>
        <v>-1.1783016369966803</v>
      </c>
      <c r="J59" s="2"/>
      <c r="K59" s="6">
        <f t="shared" si="6"/>
        <v>-0.36468060945860814</v>
      </c>
      <c r="L59" s="6">
        <f t="shared" si="7"/>
        <v>2.7311818584755869</v>
      </c>
      <c r="M59" s="6">
        <f t="shared" si="8"/>
        <v>1.4266037039276924</v>
      </c>
    </row>
    <row r="60" spans="1:13" x14ac:dyDescent="0.35">
      <c r="A60" s="18">
        <v>2.7</v>
      </c>
      <c r="B60" s="2"/>
      <c r="C60" s="6">
        <f t="shared" si="0"/>
        <v>0.16204235562412958</v>
      </c>
      <c r="D60" s="6">
        <f t="shared" si="1"/>
        <v>0.40912052225272499</v>
      </c>
      <c r="E60" s="6">
        <f t="shared" si="2"/>
        <v>-0.64533656852710608</v>
      </c>
      <c r="F60" s="2"/>
      <c r="G60" s="6">
        <f t="shared" si="3"/>
        <v>0.36795896957963781</v>
      </c>
      <c r="H60" s="6">
        <f t="shared" si="4"/>
        <v>1.3429845571777992</v>
      </c>
      <c r="I60" s="6">
        <f t="shared" si="5"/>
        <v>-1.4388470864103098</v>
      </c>
      <c r="J60" s="2"/>
      <c r="K60" s="6">
        <f t="shared" si="6"/>
        <v>-0.22633826190491918</v>
      </c>
      <c r="L60" s="6">
        <f t="shared" si="7"/>
        <v>2.7892880202513206</v>
      </c>
      <c r="M60" s="6">
        <f t="shared" si="8"/>
        <v>0.89764276710164626</v>
      </c>
    </row>
    <row r="61" spans="1:13" x14ac:dyDescent="0.35">
      <c r="A61" s="18">
        <v>2.75</v>
      </c>
      <c r="B61" s="2"/>
      <c r="C61" s="6">
        <f t="shared" si="0"/>
        <v>0.18169171102610696</v>
      </c>
      <c r="D61" s="6">
        <f t="shared" si="1"/>
        <v>0.37491773847215426</v>
      </c>
      <c r="E61" s="6">
        <f t="shared" si="2"/>
        <v>-0.72277478269572437</v>
      </c>
      <c r="F61" s="2"/>
      <c r="G61" s="6">
        <f t="shared" si="3"/>
        <v>0.43330963858051491</v>
      </c>
      <c r="H61" s="6">
        <f t="shared" si="4"/>
        <v>1.2650256938263145</v>
      </c>
      <c r="I61" s="6">
        <f t="shared" si="5"/>
        <v>-1.6795074476490788</v>
      </c>
      <c r="J61" s="2"/>
      <c r="K61" s="6">
        <f t="shared" si="6"/>
        <v>-8.5751807433476074E-2</v>
      </c>
      <c r="L61" s="6">
        <f t="shared" si="7"/>
        <v>2.8202937646191701</v>
      </c>
      <c r="M61" s="6">
        <f t="shared" si="8"/>
        <v>0.34258700761233302</v>
      </c>
    </row>
    <row r="62" spans="1:13" x14ac:dyDescent="0.35">
      <c r="A62" s="18">
        <v>2.8000000000000003</v>
      </c>
      <c r="B62" s="2"/>
      <c r="C62" s="6">
        <f t="shared" si="0"/>
        <v>0.199534129471345</v>
      </c>
      <c r="D62" s="6">
        <f t="shared" si="1"/>
        <v>0.33702709639299039</v>
      </c>
      <c r="E62" s="6">
        <f t="shared" si="2"/>
        <v>-0.7928509004708304</v>
      </c>
      <c r="F62" s="2"/>
      <c r="G62" s="6">
        <f t="shared" si="3"/>
        <v>0.4944615389622693</v>
      </c>
      <c r="H62" s="6">
        <f t="shared" si="4"/>
        <v>1.1755822322787102</v>
      </c>
      <c r="I62" s="6">
        <f t="shared" si="5"/>
        <v>-1.8982310142550936</v>
      </c>
      <c r="J62" s="2"/>
      <c r="K62" s="6">
        <f t="shared" si="6"/>
        <v>5.5691114556997844E-2</v>
      </c>
      <c r="L62" s="6">
        <f t="shared" si="7"/>
        <v>2.8232922066741399</v>
      </c>
      <c r="M62" s="6">
        <f t="shared" si="8"/>
        <v>-0.22264932541353244</v>
      </c>
    </row>
    <row r="63" spans="1:13" x14ac:dyDescent="0.35">
      <c r="A63" s="18">
        <v>2.85</v>
      </c>
      <c r="B63" s="2"/>
      <c r="C63" s="6">
        <f t="shared" si="0"/>
        <v>0.21539442066540598</v>
      </c>
      <c r="D63" s="6">
        <f t="shared" si="1"/>
        <v>0.29583254874368958</v>
      </c>
      <c r="E63" s="6">
        <f t="shared" si="2"/>
        <v>-0.85493100550120082</v>
      </c>
      <c r="F63" s="2"/>
      <c r="G63" s="6">
        <f t="shared" si="3"/>
        <v>0.55086786180838598</v>
      </c>
      <c r="H63" s="6">
        <f t="shared" si="4"/>
        <v>1.0757837663751986</v>
      </c>
      <c r="I63" s="6">
        <f t="shared" si="5"/>
        <v>-2.093707621885371</v>
      </c>
      <c r="J63" s="2"/>
      <c r="K63" s="6">
        <f t="shared" si="6"/>
        <v>0.19657741323393793</v>
      </c>
      <c r="L63" s="6">
        <f t="shared" si="7"/>
        <v>2.7981945924558334</v>
      </c>
      <c r="M63" s="6">
        <f t="shared" si="8"/>
        <v>-0.78125524331873464</v>
      </c>
    </row>
    <row r="64" spans="1:13" x14ac:dyDescent="0.35">
      <c r="A64" s="18">
        <v>2.9000000000000004</v>
      </c>
      <c r="B64" s="2"/>
      <c r="C64" s="6">
        <f t="shared" si="0"/>
        <v>0.22911738434571396</v>
      </c>
      <c r="D64" s="6">
        <f t="shared" si="1"/>
        <v>0.25174746744155385</v>
      </c>
      <c r="E64" s="6">
        <f t="shared" si="2"/>
        <v>-0.90847224658422721</v>
      </c>
      <c r="F64" s="2"/>
      <c r="G64" s="6">
        <f t="shared" si="3"/>
        <v>0.6020399155997892</v>
      </c>
      <c r="H64" s="6">
        <f t="shared" si="4"/>
        <v>0.96680858458677854</v>
      </c>
      <c r="I64" s="6">
        <f t="shared" si="5"/>
        <v>-2.2652996496514302</v>
      </c>
      <c r="J64" s="2"/>
      <c r="K64" s="6">
        <f t="shared" si="6"/>
        <v>0.3355105738025812</v>
      </c>
      <c r="L64" s="6">
        <f t="shared" si="7"/>
        <v>2.7457380795565407</v>
      </c>
      <c r="M64" s="6">
        <f t="shared" si="8"/>
        <v>-1.3170052726529782</v>
      </c>
    </row>
    <row r="65" spans="1:13" x14ac:dyDescent="0.35">
      <c r="A65" s="18">
        <v>2.95</v>
      </c>
      <c r="B65" s="2"/>
      <c r="C65" s="6">
        <f t="shared" si="0"/>
        <v>0.24056916740956136</v>
      </c>
      <c r="D65" s="6">
        <f t="shared" si="1"/>
        <v>0.20521011709553066</v>
      </c>
      <c r="E65" s="6">
        <f t="shared" si="2"/>
        <v>-0.95302176725670051</v>
      </c>
      <c r="F65" s="2"/>
      <c r="G65" s="6">
        <f t="shared" si="3"/>
        <v>0.64754872026706378</v>
      </c>
      <c r="H65" s="6">
        <f t="shared" si="4"/>
        <v>0.84985277680584681</v>
      </c>
      <c r="I65" s="6">
        <f t="shared" si="5"/>
        <v>-2.41293266158584</v>
      </c>
      <c r="J65" s="2"/>
      <c r="K65" s="6">
        <f t="shared" si="6"/>
        <v>0.47115122118959202</v>
      </c>
      <c r="L65" s="6">
        <f t="shared" si="7"/>
        <v>2.6674217100051849</v>
      </c>
      <c r="M65" s="6">
        <f t="shared" si="8"/>
        <v>-1.8156495094012504</v>
      </c>
    </row>
    <row r="66" spans="1:13" x14ac:dyDescent="0.35">
      <c r="A66" s="18">
        <v>3</v>
      </c>
      <c r="B66" s="2"/>
      <c r="C66" s="6">
        <f t="shared" si="0"/>
        <v>0.24963839605526705</v>
      </c>
      <c r="D66" s="6">
        <f t="shared" si="1"/>
        <v>0.15667921486077152</v>
      </c>
      <c r="E66" s="6">
        <f t="shared" si="2"/>
        <v>-0.98821432213366556</v>
      </c>
      <c r="F66" s="2"/>
      <c r="G66" s="6">
        <f t="shared" si="3"/>
        <v>0.68702519328037381</v>
      </c>
      <c r="H66" s="6">
        <f t="shared" si="4"/>
        <v>0.72610545413919059</v>
      </c>
      <c r="I66" s="6">
        <f t="shared" si="5"/>
        <v>-2.5369602450804085</v>
      </c>
      <c r="J66" s="2"/>
      <c r="K66" s="6">
        <f t="shared" si="6"/>
        <v>0.60225274480309976</v>
      </c>
      <c r="L66" s="6">
        <f t="shared" si="7"/>
        <v>2.5653804413101695</v>
      </c>
      <c r="M66" s="6">
        <f t="shared" si="8"/>
        <v>-2.2660012383993702</v>
      </c>
    </row>
    <row r="67" spans="1:13" x14ac:dyDescent="0.35">
      <c r="A67" s="18">
        <v>3.0500000000000003</v>
      </c>
      <c r="B67" s="2"/>
      <c r="C67" s="6">
        <f t="shared" si="0"/>
        <v>0.25623708889563851</v>
      </c>
      <c r="D67" s="6">
        <f t="shared" si="1"/>
        <v>0.10662962672442083</v>
      </c>
      <c r="E67" s="6">
        <f t="shared" si="2"/>
        <v>-1.0137692033203614</v>
      </c>
      <c r="F67" s="2"/>
      <c r="G67" s="6">
        <f t="shared" si="3"/>
        <v>0.72015926568098276</v>
      </c>
      <c r="H67" s="6">
        <f t="shared" si="4"/>
        <v>0.5967310079662248</v>
      </c>
      <c r="I67" s="6">
        <f t="shared" si="5"/>
        <v>-2.6380176018382224</v>
      </c>
      <c r="J67" s="2"/>
      <c r="K67" s="6">
        <f t="shared" si="6"/>
        <v>0.72768926532060907</v>
      </c>
      <c r="L67" s="6">
        <f t="shared" si="7"/>
        <v>2.4422158147672168</v>
      </c>
      <c r="M67" s="6">
        <f t="shared" si="8"/>
        <v>-2.6605838233187313</v>
      </c>
    </row>
    <row r="68" spans="1:13" x14ac:dyDescent="0.35">
      <c r="A68" s="18">
        <v>3.1</v>
      </c>
      <c r="B68" s="2"/>
      <c r="C68" s="6">
        <f t="shared" si="0"/>
        <v>0.2603013587277091</v>
      </c>
      <c r="D68" s="6">
        <f t="shared" si="1"/>
        <v>5.5548219614574235E-2</v>
      </c>
      <c r="E68" s="6">
        <f t="shared" si="2"/>
        <v>-1.0294870810735026</v>
      </c>
      <c r="F68" s="2"/>
      <c r="G68" s="6">
        <f t="shared" si="3"/>
        <v>0.74669829407699617</v>
      </c>
      <c r="H68" s="6">
        <f t="shared" si="4"/>
        <v>0.4628586451620248</v>
      </c>
      <c r="I68" s="6">
        <f t="shared" si="5"/>
        <v>-2.7168769103297756</v>
      </c>
      <c r="J68" s="2"/>
      <c r="K68" s="6">
        <f t="shared" si="6"/>
        <v>0.84647432627982144</v>
      </c>
      <c r="L68" s="6">
        <f t="shared" si="7"/>
        <v>2.3008063336458542</v>
      </c>
      <c r="M68" s="6">
        <f t="shared" si="8"/>
        <v>-2.9957954215357763</v>
      </c>
    </row>
    <row r="69" spans="1:13" x14ac:dyDescent="0.35">
      <c r="A69" s="18">
        <v>3.1500000000000004</v>
      </c>
      <c r="B69" s="2"/>
      <c r="C69" s="6">
        <f t="shared" si="0"/>
        <v>0.26179191085709591</v>
      </c>
      <c r="D69" s="6">
        <f t="shared" si="1"/>
        <v>3.9298602953511605E-3</v>
      </c>
      <c r="E69" s="6">
        <f t="shared" si="2"/>
        <v>-1.0352472916954203</v>
      </c>
      <c r="F69" s="2"/>
      <c r="G69" s="6">
        <f t="shared" si="3"/>
        <v>0.76644513019718519</v>
      </c>
      <c r="H69" s="6">
        <f t="shared" si="4"/>
        <v>0.32557884575562646</v>
      </c>
      <c r="I69" s="6">
        <f t="shared" si="5"/>
        <v>-2.7743150659261571</v>
      </c>
      <c r="J69" s="2"/>
      <c r="K69" s="6">
        <f t="shared" si="6"/>
        <v>0.95776989868519447</v>
      </c>
      <c r="L69" s="6">
        <f t="shared" si="7"/>
        <v>2.1441203956451567</v>
      </c>
      <c r="M69" s="6">
        <f t="shared" si="8"/>
        <v>-3.2716420984921331</v>
      </c>
    </row>
    <row r="70" spans="1:13" x14ac:dyDescent="0.35">
      <c r="A70" s="18">
        <v>3.2</v>
      </c>
      <c r="B70" s="2"/>
      <c r="C70" s="6">
        <f t="shared" si="0"/>
        <v>0.26069434475724418</v>
      </c>
      <c r="D70" s="6">
        <f t="shared" si="1"/>
        <v>-4.7726471765220581E-2</v>
      </c>
      <c r="E70" s="6">
        <f t="shared" si="2"/>
        <v>-1.0310059907274496</v>
      </c>
      <c r="F70" s="2"/>
      <c r="G70" s="6">
        <f t="shared" si="3"/>
        <v>0.77925617865255892</v>
      </c>
      <c r="H70" s="6">
        <f t="shared" si="4"/>
        <v>0.1859459259043075</v>
      </c>
      <c r="I70" s="6">
        <f t="shared" si="5"/>
        <v>-2.8110017281266009</v>
      </c>
      <c r="J70" s="2"/>
      <c r="K70" s="6">
        <f t="shared" si="6"/>
        <v>1.060886365844337</v>
      </c>
      <c r="L70" s="6">
        <f t="shared" si="7"/>
        <v>1.9750504972705256</v>
      </c>
      <c r="M70" s="6">
        <f t="shared" si="8"/>
        <v>-3.4911538364931061</v>
      </c>
    </row>
    <row r="71" spans="1:13" x14ac:dyDescent="0.35">
      <c r="A71" s="18">
        <v>3.25</v>
      </c>
      <c r="B71" s="2"/>
      <c r="C71" s="6">
        <f t="shared" si="0"/>
        <v>0.25701926368057387</v>
      </c>
      <c r="D71" s="6">
        <f t="shared" si="1"/>
        <v>-9.8921507573280013E-2</v>
      </c>
      <c r="E71" s="6">
        <f t="shared" si="2"/>
        <v>-1.0167954415949276</v>
      </c>
      <c r="F71" s="2"/>
      <c r="G71" s="6">
        <f t="shared" si="3"/>
        <v>0.78503972278761602</v>
      </c>
      <c r="H71" s="6">
        <f t="shared" si="4"/>
        <v>4.4985554702973773E-2</v>
      </c>
      <c r="I71" s="6">
        <f t="shared" si="5"/>
        <v>-2.827413119926748</v>
      </c>
      <c r="J71" s="2"/>
      <c r="K71" s="6">
        <f t="shared" si="6"/>
        <v>1.1552749484122471</v>
      </c>
      <c r="L71" s="6">
        <f t="shared" si="7"/>
        <v>1.796281053197214</v>
      </c>
      <c r="M71" s="6">
        <f t="shared" si="8"/>
        <v>-3.6596239264393593</v>
      </c>
    </row>
    <row r="72" spans="1:13" x14ac:dyDescent="0.35">
      <c r="A72" s="18">
        <v>3.3000000000000003</v>
      </c>
      <c r="B72" s="2"/>
      <c r="C72" s="6">
        <f t="shared" ref="C72:C105" si="9">C71+$A$3*D71+0.5*$A$3^2*E71</f>
        <v>0.25080219399991621</v>
      </c>
      <c r="D72" s="6">
        <f t="shared" ref="D72:D105" si="10">D71+$A$3/2*(E71+E72)</f>
        <v>-0.14915950714297316</v>
      </c>
      <c r="E72" s="6">
        <f t="shared" ref="E72:E105" si="11">-4*SIN(C72)</f>
        <v>-0.99272454119279718</v>
      </c>
      <c r="F72" s="2"/>
      <c r="G72" s="6">
        <f t="shared" ref="G72:G105" si="12">G71+$A$3*H71+0.5*$A$3^2*I71</f>
        <v>0.78375473412285634</v>
      </c>
      <c r="H72" s="6">
        <f t="shared" ref="H72:H105" si="13">H71+$A$3/2*(I71+I72)</f>
        <v>-9.6294147977921685E-2</v>
      </c>
      <c r="I72" s="6">
        <f t="shared" ref="I72:I105" si="14">-4*SIN(G72)</f>
        <v>-2.8237749873090698</v>
      </c>
      <c r="J72" s="2"/>
      <c r="K72" s="6">
        <f t="shared" ref="K72:K105" si="15">K71+$A$3*L71+0.5*$A$3^2*M71</f>
        <v>1.2405144711640586</v>
      </c>
      <c r="L72" s="6">
        <f t="shared" ref="L72:L105" si="16">L71+$A$3/2*(M71+M72)</f>
        <v>1.610195357776292</v>
      </c>
      <c r="M72" s="6">
        <f t="shared" ref="M72:M105" si="17">-4*SIN(K72)</f>
        <v>-3.7838038903975177</v>
      </c>
    </row>
    <row r="73" spans="1:13" x14ac:dyDescent="0.35">
      <c r="A73" s="18">
        <v>3.35</v>
      </c>
      <c r="B73" s="2"/>
      <c r="C73" s="6">
        <f t="shared" si="9"/>
        <v>0.24210331296627657</v>
      </c>
      <c r="D73" s="6">
        <f t="shared" si="10"/>
        <v>-0.19795213336166884</v>
      </c>
      <c r="E73" s="6">
        <f t="shared" si="11"/>
        <v>-0.9589805075550295</v>
      </c>
      <c r="F73" s="2"/>
      <c r="G73" s="6">
        <f t="shared" si="12"/>
        <v>0.77541030798982391</v>
      </c>
      <c r="H73" s="6">
        <f t="shared" si="13"/>
        <v>-0.23688943757037087</v>
      </c>
      <c r="I73" s="6">
        <f t="shared" si="14"/>
        <v>-2.8000365963888973</v>
      </c>
      <c r="J73" s="2"/>
      <c r="K73" s="6">
        <f t="shared" si="15"/>
        <v>1.3162944841898763</v>
      </c>
      <c r="L73" s="6">
        <f t="shared" si="16"/>
        <v>1.4188213771632543</v>
      </c>
      <c r="M73" s="6">
        <f t="shared" si="17"/>
        <v>-3.8711553341239906</v>
      </c>
    </row>
    <row r="74" spans="1:13" x14ac:dyDescent="0.35">
      <c r="A74" s="18">
        <v>3.4000000000000004</v>
      </c>
      <c r="B74" s="2"/>
      <c r="C74" s="6">
        <f t="shared" si="9"/>
        <v>0.23100698066374933</v>
      </c>
      <c r="D74" s="6">
        <f t="shared" si="10"/>
        <v>-0.2448224331521906</v>
      </c>
      <c r="E74" s="6">
        <f t="shared" si="11"/>
        <v>-0.91583148406584136</v>
      </c>
      <c r="F74" s="2"/>
      <c r="G74" s="6">
        <f t="shared" si="12"/>
        <v>0.76006579036581923</v>
      </c>
      <c r="H74" s="6">
        <f t="shared" si="13"/>
        <v>-0.37578726556468012</v>
      </c>
      <c r="I74" s="6">
        <f t="shared" si="14"/>
        <v>-2.7558765233834732</v>
      </c>
      <c r="J74" s="2"/>
      <c r="K74" s="6">
        <f t="shared" si="15"/>
        <v>1.3823966088803838</v>
      </c>
      <c r="L74" s="6">
        <f t="shared" si="16"/>
        <v>1.2238119733015362</v>
      </c>
      <c r="M74" s="6">
        <f t="shared" si="17"/>
        <v>-3.9292208203447356</v>
      </c>
    </row>
    <row r="75" spans="1:13" x14ac:dyDescent="0.35">
      <c r="A75" s="18">
        <v>3.45</v>
      </c>
      <c r="B75" s="2"/>
      <c r="C75" s="6">
        <f t="shared" si="9"/>
        <v>0.21762106965105751</v>
      </c>
      <c r="D75" s="6">
        <f t="shared" si="10"/>
        <v>-0.28930896182351251</v>
      </c>
      <c r="E75" s="6">
        <f t="shared" si="11"/>
        <v>-0.86362966278703523</v>
      </c>
      <c r="F75" s="2"/>
      <c r="G75" s="6">
        <f t="shared" si="12"/>
        <v>0.73783158143335592</v>
      </c>
      <c r="H75" s="6">
        <f t="shared" si="13"/>
        <v>-0.51195268051786502</v>
      </c>
      <c r="I75" s="6">
        <f t="shared" si="14"/>
        <v>-2.690740074743923</v>
      </c>
      <c r="J75" s="2"/>
      <c r="K75" s="6">
        <f t="shared" si="15"/>
        <v>1.4386756815200299</v>
      </c>
      <c r="L75" s="6">
        <f t="shared" si="16"/>
        <v>1.0264529771634046</v>
      </c>
      <c r="M75" s="6">
        <f t="shared" si="17"/>
        <v>-3.9651390251805281</v>
      </c>
    </row>
    <row r="76" spans="1:13" x14ac:dyDescent="0.35">
      <c r="A76" s="18">
        <v>3.5</v>
      </c>
      <c r="B76" s="2"/>
      <c r="C76" s="6">
        <f t="shared" si="9"/>
        <v>0.2020760844813981</v>
      </c>
      <c r="D76" s="6">
        <f t="shared" si="10"/>
        <v>-0.33097006361334547</v>
      </c>
      <c r="E76" s="6">
        <f t="shared" si="11"/>
        <v>-0.80281440880628396</v>
      </c>
      <c r="F76" s="2"/>
      <c r="G76" s="6">
        <f t="shared" si="12"/>
        <v>0.7088705223140328</v>
      </c>
      <c r="H76" s="6">
        <f t="shared" si="13"/>
        <v>-0.64431886264728744</v>
      </c>
      <c r="I76" s="6">
        <f t="shared" si="14"/>
        <v>-2.6039072104329741</v>
      </c>
      <c r="J76" s="2"/>
      <c r="K76" s="6">
        <f t="shared" si="15"/>
        <v>1.4850419065967244</v>
      </c>
      <c r="L76" s="6">
        <f t="shared" si="16"/>
        <v>0.82769196729047279</v>
      </c>
      <c r="M76" s="6">
        <f t="shared" si="17"/>
        <v>-3.9853013697367428</v>
      </c>
    </row>
    <row r="77" spans="1:13" x14ac:dyDescent="0.35">
      <c r="A77" s="18">
        <v>3.5500000000000003</v>
      </c>
      <c r="B77" s="2"/>
      <c r="C77" s="6">
        <f t="shared" si="9"/>
        <v>0.18452406328972298</v>
      </c>
      <c r="D77" s="6">
        <f t="shared" si="10"/>
        <v>-0.36938829356017977</v>
      </c>
      <c r="E77" s="6">
        <f t="shared" si="11"/>
        <v>-0.73391478906708874</v>
      </c>
      <c r="F77" s="2"/>
      <c r="G77" s="6">
        <f t="shared" si="12"/>
        <v>0.67339969516862719</v>
      </c>
      <c r="H77" s="6">
        <f t="shared" si="13"/>
        <v>-0.77178125770630968</v>
      </c>
      <c r="I77" s="6">
        <f t="shared" si="14"/>
        <v>-2.494588591927914</v>
      </c>
      <c r="J77" s="2"/>
      <c r="K77" s="6">
        <f t="shared" si="15"/>
        <v>1.521444878249077</v>
      </c>
      <c r="L77" s="6">
        <f t="shared" si="16"/>
        <v>0.6281811866061594</v>
      </c>
      <c r="M77" s="6">
        <f t="shared" si="17"/>
        <v>-3.995129857635793</v>
      </c>
    </row>
    <row r="78" spans="1:13" x14ac:dyDescent="0.35">
      <c r="A78" s="18">
        <v>3.6</v>
      </c>
      <c r="B78" s="2"/>
      <c r="C78" s="6">
        <f t="shared" si="9"/>
        <v>0.16513725512538013</v>
      </c>
      <c r="D78" s="6">
        <f t="shared" si="10"/>
        <v>-0.4041749353286494</v>
      </c>
      <c r="E78" s="6">
        <f t="shared" si="11"/>
        <v>-0.65755088167169551</v>
      </c>
      <c r="F78" s="2"/>
      <c r="G78" s="6">
        <f t="shared" si="12"/>
        <v>0.63169239654340181</v>
      </c>
      <c r="H78" s="6">
        <f t="shared" si="13"/>
        <v>-0.89319711415807923</v>
      </c>
      <c r="I78" s="6">
        <f t="shared" si="14"/>
        <v>-2.3620456661428695</v>
      </c>
      <c r="J78" s="2"/>
      <c r="K78" s="6">
        <f t="shared" si="15"/>
        <v>1.5478600252573402</v>
      </c>
      <c r="L78" s="6">
        <f t="shared" si="16"/>
        <v>0.4283292427085551</v>
      </c>
      <c r="M78" s="6">
        <f t="shared" si="17"/>
        <v>-3.9989478982683773</v>
      </c>
    </row>
    <row r="79" spans="1:13" x14ac:dyDescent="0.35">
      <c r="A79" s="18">
        <v>3.6500000000000004</v>
      </c>
      <c r="B79" s="2"/>
      <c r="C79" s="6">
        <f t="shared" si="9"/>
        <v>0.14410656975685804</v>
      </c>
      <c r="D79" s="6">
        <f t="shared" si="10"/>
        <v>-0.43497453913622852</v>
      </c>
      <c r="E79" s="6">
        <f t="shared" si="11"/>
        <v>-0.57443327063146954</v>
      </c>
      <c r="F79" s="2"/>
      <c r="G79" s="6">
        <f t="shared" si="12"/>
        <v>0.58407998375281922</v>
      </c>
      <c r="H79" s="6">
        <f t="shared" si="13"/>
        <v>-1.007391467819144</v>
      </c>
      <c r="I79" s="6">
        <f t="shared" si="14"/>
        <v>-2.2057284802997215</v>
      </c>
      <c r="J79" s="2"/>
      <c r="K79" s="6">
        <f t="shared" si="15"/>
        <v>1.5642778025199326</v>
      </c>
      <c r="L79" s="6">
        <f t="shared" si="16"/>
        <v>0.22835766980225891</v>
      </c>
      <c r="M79" s="6">
        <f t="shared" si="17"/>
        <v>-3.9999150179834695</v>
      </c>
    </row>
    <row r="80" spans="1:13" x14ac:dyDescent="0.35">
      <c r="A80" s="18">
        <v>3.7</v>
      </c>
      <c r="B80" s="2"/>
      <c r="C80" s="6">
        <f t="shared" si="9"/>
        <v>0.12163980121175727</v>
      </c>
      <c r="D80" s="6">
        <f t="shared" si="10"/>
        <v>-0.46146937634336682</v>
      </c>
      <c r="E80" s="6">
        <f t="shared" si="11"/>
        <v>-0.48536021765406229</v>
      </c>
      <c r="F80" s="2"/>
      <c r="G80" s="6">
        <f t="shared" si="12"/>
        <v>0.53095324976148739</v>
      </c>
      <c r="H80" s="6">
        <f t="shared" si="13"/>
        <v>-1.1131702380295543</v>
      </c>
      <c r="I80" s="6">
        <f t="shared" si="14"/>
        <v>-2.025422328116687</v>
      </c>
      <c r="J80" s="2"/>
      <c r="K80" s="6">
        <f t="shared" si="15"/>
        <v>1.5706957922375662</v>
      </c>
      <c r="L80" s="6">
        <f t="shared" si="16"/>
        <v>2.8359794858032028E-2</v>
      </c>
      <c r="M80" s="6">
        <f t="shared" si="17"/>
        <v>-3.9999999797856054</v>
      </c>
    </row>
    <row r="81" spans="1:13" x14ac:dyDescent="0.35">
      <c r="A81" s="18">
        <v>3.75</v>
      </c>
      <c r="B81" s="2"/>
      <c r="C81" s="6">
        <f t="shared" si="9"/>
        <v>9.7959632122521345E-2</v>
      </c>
      <c r="D81" s="6">
        <f t="shared" si="10"/>
        <v>-0.48338368535576282</v>
      </c>
      <c r="E81" s="6">
        <f t="shared" si="11"/>
        <v>-0.3912121428417763</v>
      </c>
      <c r="F81" s="2"/>
      <c r="G81" s="6">
        <f t="shared" si="12"/>
        <v>0.47276295994986378</v>
      </c>
      <c r="H81" s="6">
        <f t="shared" si="13"/>
        <v>-1.2093405883388428</v>
      </c>
      <c r="I81" s="6">
        <f t="shared" si="14"/>
        <v>-1.8213916842548545</v>
      </c>
      <c r="J81" s="2"/>
      <c r="K81" s="6">
        <f t="shared" si="15"/>
        <v>1.5671137820057357</v>
      </c>
      <c r="L81" s="6">
        <f t="shared" si="16"/>
        <v>-0.17163952658056819</v>
      </c>
      <c r="M81" s="6">
        <f t="shared" si="17"/>
        <v>-3.9999728777584025</v>
      </c>
    </row>
    <row r="82" spans="1:13" x14ac:dyDescent="0.35">
      <c r="A82" s="18">
        <v>3.8000000000000003</v>
      </c>
      <c r="B82" s="2"/>
      <c r="C82" s="6">
        <f t="shared" si="9"/>
        <v>7.3301432676180986E-2</v>
      </c>
      <c r="D82" s="6">
        <f t="shared" si="10"/>
        <v>-0.50048756969221775</v>
      </c>
      <c r="E82" s="6">
        <f t="shared" si="11"/>
        <v>-0.29294323061642003</v>
      </c>
      <c r="F82" s="2"/>
      <c r="G82" s="6">
        <f t="shared" si="12"/>
        <v>0.41001919092760308</v>
      </c>
      <c r="H82" s="6">
        <f t="shared" si="13"/>
        <v>-1.2947380732762475</v>
      </c>
      <c r="I82" s="6">
        <f t="shared" si="14"/>
        <v>-1.5945077132413341</v>
      </c>
      <c r="J82" s="2"/>
      <c r="K82" s="6">
        <f t="shared" si="15"/>
        <v>1.5535318395795092</v>
      </c>
      <c r="L82" s="6">
        <f t="shared" si="16"/>
        <v>-0.37162394576875601</v>
      </c>
      <c r="M82" s="6">
        <f t="shared" si="17"/>
        <v>-3.99940388976911</v>
      </c>
    </row>
    <row r="83" spans="1:13" x14ac:dyDescent="0.35">
      <c r="A83" s="18">
        <v>3.85</v>
      </c>
      <c r="B83" s="2"/>
      <c r="C83" s="6">
        <f t="shared" si="9"/>
        <v>4.7910875153299566E-2</v>
      </c>
      <c r="D83" s="6">
        <f t="shared" si="10"/>
        <v>-0.51260040523144967</v>
      </c>
      <c r="E83" s="6">
        <f t="shared" si="11"/>
        <v>-0.19157019095285896</v>
      </c>
      <c r="F83" s="2"/>
      <c r="G83" s="6">
        <f t="shared" si="12"/>
        <v>0.34328915262223908</v>
      </c>
      <c r="H83" s="6">
        <f t="shared" si="13"/>
        <v>-1.3682593807685157</v>
      </c>
      <c r="I83" s="6">
        <f t="shared" si="14"/>
        <v>-1.3463445864493928</v>
      </c>
      <c r="J83" s="2"/>
      <c r="K83" s="6">
        <f t="shared" si="15"/>
        <v>1.5299513874288602</v>
      </c>
      <c r="L83" s="6">
        <f t="shared" si="16"/>
        <v>-0.57152563915564458</v>
      </c>
      <c r="M83" s="6">
        <f t="shared" si="17"/>
        <v>-3.9966638457064341</v>
      </c>
    </row>
    <row r="84" spans="1:13" x14ac:dyDescent="0.35">
      <c r="A84" s="18">
        <v>3.9000000000000004</v>
      </c>
      <c r="B84" s="2"/>
      <c r="C84" s="6">
        <f t="shared" si="9"/>
        <v>2.2041392153036007E-2</v>
      </c>
      <c r="D84" s="6">
        <f t="shared" si="10"/>
        <v>-0.51959362075466731</v>
      </c>
      <c r="E84" s="6">
        <f t="shared" si="11"/>
        <v>-8.8158429975848177E-2</v>
      </c>
      <c r="F84" s="2"/>
      <c r="G84" s="6">
        <f t="shared" si="12"/>
        <v>0.27319325285075152</v>
      </c>
      <c r="H84" s="6">
        <f t="shared" si="13"/>
        <v>-1.4288987590007474</v>
      </c>
      <c r="I84" s="6">
        <f t="shared" si="14"/>
        <v>-1.0792305428398772</v>
      </c>
      <c r="J84" s="2"/>
      <c r="K84" s="6">
        <f t="shared" si="15"/>
        <v>1.4963792756639449</v>
      </c>
      <c r="L84" s="6">
        <f t="shared" si="16"/>
        <v>-0.77116546818438747</v>
      </c>
      <c r="M84" s="6">
        <f t="shared" si="17"/>
        <v>-3.9889293154432806</v>
      </c>
    </row>
    <row r="85" spans="1:13" x14ac:dyDescent="0.35">
      <c r="A85" s="18">
        <v>3.95</v>
      </c>
      <c r="B85" s="2"/>
      <c r="C85" s="6">
        <f t="shared" si="9"/>
        <v>-4.0484869221671686E-3</v>
      </c>
      <c r="D85" s="6">
        <f t="shared" si="10"/>
        <v>-0.52139273391777419</v>
      </c>
      <c r="E85" s="6">
        <f t="shared" si="11"/>
        <v>1.6193903451572903E-2</v>
      </c>
      <c r="F85" s="2"/>
      <c r="G85" s="6">
        <f t="shared" si="12"/>
        <v>0.20039927672216432</v>
      </c>
      <c r="H85" s="6">
        <f t="shared" si="13"/>
        <v>-1.4757855858436688</v>
      </c>
      <c r="I85" s="6">
        <f t="shared" si="14"/>
        <v>-0.79624253087698427</v>
      </c>
      <c r="J85" s="2"/>
      <c r="K85" s="6">
        <f t="shared" si="15"/>
        <v>1.4528348406104215</v>
      </c>
      <c r="L85" s="6">
        <f t="shared" si="16"/>
        <v>-0.97019376185514128</v>
      </c>
      <c r="M85" s="6">
        <f t="shared" si="17"/>
        <v>-3.97220243138687</v>
      </c>
    </row>
    <row r="86" spans="1:13" x14ac:dyDescent="0.35">
      <c r="A86" s="18">
        <v>4</v>
      </c>
      <c r="B86" s="2"/>
      <c r="C86" s="6">
        <f t="shared" si="9"/>
        <v>-3.0097881238741415E-2</v>
      </c>
      <c r="D86" s="6">
        <f t="shared" si="10"/>
        <v>-0.51797855260607117</v>
      </c>
      <c r="E86" s="6">
        <f t="shared" si="11"/>
        <v>0.12037334901654925</v>
      </c>
      <c r="F86" s="2"/>
      <c r="G86" s="6">
        <f t="shared" si="12"/>
        <v>0.12561469426638464</v>
      </c>
      <c r="H86" s="6">
        <f t="shared" si="13"/>
        <v>-1.5082201099165806</v>
      </c>
      <c r="I86" s="6">
        <f t="shared" si="14"/>
        <v>-0.50113843203948816</v>
      </c>
      <c r="J86" s="2"/>
      <c r="K86" s="6">
        <f t="shared" si="15"/>
        <v>1.3993598994784306</v>
      </c>
      <c r="L86" s="6">
        <f t="shared" si="16"/>
        <v>-1.1680328958453701</v>
      </c>
      <c r="M86" s="6">
        <f t="shared" si="17"/>
        <v>-3.9413629282222762</v>
      </c>
    </row>
    <row r="87" spans="1:13" x14ac:dyDescent="0.35">
      <c r="A87" s="18">
        <v>4.05</v>
      </c>
      <c r="B87" s="2"/>
      <c r="C87" s="6">
        <f t="shared" si="9"/>
        <v>-5.5846342182774289E-2</v>
      </c>
      <c r="D87" s="6">
        <f t="shared" si="10"/>
        <v>-0.50938748711556958</v>
      </c>
      <c r="E87" s="6">
        <f t="shared" si="11"/>
        <v>0.22326927060351276</v>
      </c>
      <c r="F87" s="2"/>
      <c r="G87" s="6">
        <f t="shared" si="12"/>
        <v>4.9577265730506241E-2</v>
      </c>
      <c r="H87" s="6">
        <f t="shared" si="13"/>
        <v>-1.5257042666031451</v>
      </c>
      <c r="I87" s="6">
        <f t="shared" si="14"/>
        <v>-0.19822783542309333</v>
      </c>
      <c r="J87" s="2"/>
      <c r="K87" s="6">
        <f t="shared" si="15"/>
        <v>1.3360315510258842</v>
      </c>
      <c r="L87" s="6">
        <f t="shared" si="16"/>
        <v>-1.3638238775248794</v>
      </c>
      <c r="M87" s="6">
        <f t="shared" si="17"/>
        <v>-3.8902763389580937</v>
      </c>
    </row>
    <row r="88" spans="1:13" x14ac:dyDescent="0.35">
      <c r="A88" s="18">
        <v>4.1000000000000005</v>
      </c>
      <c r="B88" s="2"/>
      <c r="C88" s="6">
        <f t="shared" si="9"/>
        <v>-8.1036629950298381E-2</v>
      </c>
      <c r="D88" s="6">
        <f t="shared" si="10"/>
        <v>-0.4957109588155677</v>
      </c>
      <c r="E88" s="6">
        <f t="shared" si="11"/>
        <v>0.32379186139656119</v>
      </c>
      <c r="F88" s="2"/>
      <c r="G88" s="6">
        <f t="shared" si="12"/>
        <v>-2.6955732393929878E-2</v>
      </c>
      <c r="H88" s="6">
        <f t="shared" si="13"/>
        <v>-1.5279647156765597</v>
      </c>
      <c r="I88" s="6">
        <f t="shared" si="14"/>
        <v>0.10780987248650806</v>
      </c>
      <c r="J88" s="2"/>
      <c r="K88" s="6">
        <f t="shared" si="15"/>
        <v>1.2629775117259425</v>
      </c>
      <c r="L88" s="6">
        <f t="shared" si="16"/>
        <v>-1.5563804553252503</v>
      </c>
      <c r="M88" s="6">
        <f t="shared" si="17"/>
        <v>-3.8119867730567369</v>
      </c>
    </row>
    <row r="89" spans="1:13" x14ac:dyDescent="0.35">
      <c r="A89" s="18">
        <v>4.1500000000000004</v>
      </c>
      <c r="B89" s="2"/>
      <c r="C89" s="6">
        <f t="shared" si="9"/>
        <v>-0.10541743806433107</v>
      </c>
      <c r="D89" s="6">
        <f t="shared" si="10"/>
        <v>-0.47709393240708875</v>
      </c>
      <c r="E89" s="6">
        <f t="shared" si="11"/>
        <v>0.42088919494259597</v>
      </c>
      <c r="F89" s="2"/>
      <c r="G89" s="6">
        <f t="shared" si="12"/>
        <v>-0.10321920583714972</v>
      </c>
      <c r="H89" s="6">
        <f t="shared" si="13"/>
        <v>-1.5149658671613457</v>
      </c>
      <c r="I89" s="6">
        <f t="shared" si="14"/>
        <v>0.41214406812205201</v>
      </c>
      <c r="J89" s="2"/>
      <c r="K89" s="6">
        <f t="shared" si="15"/>
        <v>1.1803935054933592</v>
      </c>
      <c r="L89" s="6">
        <f t="shared" si="16"/>
        <v>-1.7441557083345749</v>
      </c>
      <c r="M89" s="6">
        <f t="shared" si="17"/>
        <v>-3.6990233473162468</v>
      </c>
    </row>
    <row r="90" spans="1:13" x14ac:dyDescent="0.35">
      <c r="A90" s="18">
        <v>4.2</v>
      </c>
      <c r="B90" s="2"/>
      <c r="C90" s="6">
        <f t="shared" si="9"/>
        <v>-0.12874602319100728</v>
      </c>
      <c r="D90" s="6">
        <f t="shared" si="10"/>
        <v>-0.45373263799311769</v>
      </c>
      <c r="E90" s="6">
        <f t="shared" si="11"/>
        <v>0.51356258161624679</v>
      </c>
      <c r="F90" s="2"/>
      <c r="G90" s="6">
        <f t="shared" si="12"/>
        <v>-0.17845231911006446</v>
      </c>
      <c r="H90" s="6">
        <f t="shared" si="13"/>
        <v>-1.486911597104742</v>
      </c>
      <c r="I90" s="6">
        <f t="shared" si="14"/>
        <v>0.71002673414209505</v>
      </c>
      <c r="J90" s="2"/>
      <c r="K90" s="6">
        <f t="shared" si="15"/>
        <v>1.0885619408924851</v>
      </c>
      <c r="L90" s="6">
        <f t="shared" si="16"/>
        <v>-1.9252273836781326</v>
      </c>
      <c r="M90" s="6">
        <f t="shared" si="17"/>
        <v>-3.5438436664260649</v>
      </c>
    </row>
    <row r="91" spans="1:13" x14ac:dyDescent="0.35">
      <c r="A91" s="18">
        <v>4.25</v>
      </c>
      <c r="B91" s="2"/>
      <c r="C91" s="6">
        <f t="shared" si="9"/>
        <v>-0.15079070186364285</v>
      </c>
      <c r="D91" s="6">
        <f t="shared" si="10"/>
        <v>-0.42587158257160057</v>
      </c>
      <c r="E91" s="6">
        <f t="shared" si="11"/>
        <v>0.6008796352444371</v>
      </c>
      <c r="F91" s="2"/>
      <c r="G91" s="6">
        <f t="shared" si="12"/>
        <v>-0.25191036554762397</v>
      </c>
      <c r="H91" s="6">
        <f t="shared" si="13"/>
        <v>-1.4442354803923936</v>
      </c>
      <c r="I91" s="6">
        <f t="shared" si="14"/>
        <v>0.99701793435184349</v>
      </c>
      <c r="J91" s="2"/>
      <c r="K91" s="6">
        <f t="shared" si="15"/>
        <v>0.987870767125546</v>
      </c>
      <c r="L91" s="6">
        <f t="shared" si="16"/>
        <v>-2.0973090549265483</v>
      </c>
      <c r="M91" s="6">
        <f t="shared" si="17"/>
        <v>-3.3394231835105677</v>
      </c>
    </row>
    <row r="92" spans="1:13" x14ac:dyDescent="0.35">
      <c r="A92" s="18">
        <v>4.3</v>
      </c>
      <c r="B92" s="2"/>
      <c r="C92" s="6">
        <f t="shared" si="9"/>
        <v>-0.17133318144816734</v>
      </c>
      <c r="D92" s="6">
        <f t="shared" si="10"/>
        <v>-0.39379997552503221</v>
      </c>
      <c r="E92" s="6">
        <f t="shared" si="11"/>
        <v>0.68198464661829672</v>
      </c>
      <c r="F92" s="2"/>
      <c r="G92" s="6">
        <f t="shared" si="12"/>
        <v>-0.32287586714930389</v>
      </c>
      <c r="H92" s="6">
        <f t="shared" si="13"/>
        <v>-1.3875805189355059</v>
      </c>
      <c r="I92" s="6">
        <f t="shared" si="14"/>
        <v>1.2691805239236613</v>
      </c>
      <c r="J92" s="2"/>
      <c r="K92" s="6">
        <f t="shared" si="15"/>
        <v>0.87883103539983043</v>
      </c>
      <c r="L92" s="6">
        <f t="shared" si="16"/>
        <v>-2.2577939890480305</v>
      </c>
      <c r="M92" s="6">
        <f t="shared" si="17"/>
        <v>-3.0799741813487147</v>
      </c>
    </row>
    <row r="93" spans="1:13" x14ac:dyDescent="0.35">
      <c r="A93" s="18">
        <v>4.3500000000000005</v>
      </c>
      <c r="B93" s="2"/>
      <c r="C93" s="6">
        <f t="shared" si="9"/>
        <v>-0.19017069941614606</v>
      </c>
      <c r="D93" s="6">
        <f t="shared" si="10"/>
        <v>-0.35784770738219868</v>
      </c>
      <c r="E93" s="6">
        <f t="shared" si="11"/>
        <v>0.75610607909504524</v>
      </c>
      <c r="F93" s="2"/>
      <c r="G93" s="6">
        <f t="shared" si="12"/>
        <v>-0.39066841744117464</v>
      </c>
      <c r="H93" s="6">
        <f t="shared" si="13"/>
        <v>-1.3177703502880553</v>
      </c>
      <c r="I93" s="6">
        <f t="shared" si="14"/>
        <v>1.5232262219743669</v>
      </c>
      <c r="J93" s="2"/>
      <c r="K93" s="6">
        <f t="shared" si="15"/>
        <v>0.76209136822074297</v>
      </c>
      <c r="L93" s="6">
        <f t="shared" si="16"/>
        <v>-2.4038369272212101</v>
      </c>
      <c r="M93" s="6">
        <f t="shared" si="17"/>
        <v>-2.761743345578461</v>
      </c>
    </row>
    <row r="94" spans="1:13" x14ac:dyDescent="0.35">
      <c r="A94" s="18">
        <v>4.4000000000000004</v>
      </c>
      <c r="B94" s="2"/>
      <c r="C94" s="6">
        <f t="shared" si="9"/>
        <v>-0.20711795218638718</v>
      </c>
      <c r="D94" s="6">
        <f t="shared" si="10"/>
        <v>-0.31838102479135649</v>
      </c>
      <c r="E94" s="6">
        <f t="shared" si="11"/>
        <v>0.82256122453864244</v>
      </c>
      <c r="F94" s="2"/>
      <c r="G94" s="6">
        <f t="shared" si="12"/>
        <v>-0.45465290217810944</v>
      </c>
      <c r="H94" s="6">
        <f t="shared" si="13"/>
        <v>-1.2357746444493745</v>
      </c>
      <c r="I94" s="6">
        <f t="shared" si="14"/>
        <v>1.7566020115728633</v>
      </c>
      <c r="J94" s="2"/>
      <c r="K94" s="6">
        <f t="shared" si="15"/>
        <v>0.63844734267770942</v>
      </c>
      <c r="L94" s="6">
        <f t="shared" si="16"/>
        <v>-2.5324754450775089</v>
      </c>
      <c r="M94" s="6">
        <f t="shared" si="17"/>
        <v>-2.3837973686734837</v>
      </c>
    </row>
    <row r="95" spans="1:13" x14ac:dyDescent="0.35">
      <c r="A95" s="18">
        <v>4.45</v>
      </c>
      <c r="B95" s="2"/>
      <c r="C95" s="6">
        <f t="shared" si="9"/>
        <v>-0.22200880189528172</v>
      </c>
      <c r="D95" s="6">
        <f t="shared" si="10"/>
        <v>-0.2757980375679891</v>
      </c>
      <c r="E95" s="6">
        <f t="shared" si="11"/>
        <v>0.88075826439605409</v>
      </c>
      <c r="F95" s="2"/>
      <c r="G95" s="6">
        <f t="shared" si="12"/>
        <v>-0.51424588188611209</v>
      </c>
      <c r="H95" s="6">
        <f t="shared" si="13"/>
        <v>-1.1426717536059317</v>
      </c>
      <c r="I95" s="6">
        <f t="shared" si="14"/>
        <v>1.9675136221648513</v>
      </c>
      <c r="J95" s="2"/>
      <c r="K95" s="6">
        <f t="shared" si="15"/>
        <v>0.50884382371299208</v>
      </c>
      <c r="L95" s="6">
        <f t="shared" si="16"/>
        <v>-2.6407871667262945</v>
      </c>
      <c r="M95" s="6">
        <f t="shared" si="17"/>
        <v>-1.9486714972779466</v>
      </c>
    </row>
    <row r="96" spans="1:13" x14ac:dyDescent="0.35">
      <c r="A96" s="18">
        <v>4.5</v>
      </c>
      <c r="B96" s="2"/>
      <c r="C96" s="6">
        <f t="shared" si="9"/>
        <v>-0.23469775594318609</v>
      </c>
      <c r="D96" s="6">
        <f t="shared" si="10"/>
        <v>-0.2305241771379094</v>
      </c>
      <c r="E96" s="6">
        <f t="shared" si="11"/>
        <v>0.93019615280713419</v>
      </c>
      <c r="F96" s="2"/>
      <c r="G96" s="6">
        <f t="shared" si="12"/>
        <v>-0.56892007753870266</v>
      </c>
      <c r="H96" s="6">
        <f t="shared" si="13"/>
        <v>-1.0396116584048871</v>
      </c>
      <c r="I96" s="6">
        <f t="shared" si="14"/>
        <v>2.154890185876928</v>
      </c>
      <c r="J96" s="2"/>
      <c r="K96" s="6">
        <f t="shared" si="15"/>
        <v>0.37436862600507992</v>
      </c>
      <c r="L96" s="6">
        <f t="shared" si="16"/>
        <v>-2.7260724499388784</v>
      </c>
      <c r="M96" s="6">
        <f t="shared" si="17"/>
        <v>-1.4627398312254063</v>
      </c>
    </row>
    <row r="97" spans="1:13" x14ac:dyDescent="0.35">
      <c r="A97" s="18">
        <v>4.55</v>
      </c>
      <c r="B97" s="2"/>
      <c r="C97" s="6">
        <f t="shared" si="9"/>
        <v>-0.24506121960907265</v>
      </c>
      <c r="D97" s="6">
        <f t="shared" si="10"/>
        <v>-0.18300770174155251</v>
      </c>
      <c r="E97" s="6">
        <f t="shared" si="11"/>
        <v>0.97046286304714136</v>
      </c>
      <c r="F97" s="2"/>
      <c r="G97" s="6">
        <f t="shared" si="12"/>
        <v>-0.61820704772660084</v>
      </c>
      <c r="H97" s="6">
        <f t="shared" si="13"/>
        <v>-0.92778190554098261</v>
      </c>
      <c r="I97" s="6">
        <f t="shared" si="14"/>
        <v>2.3182999286792545</v>
      </c>
      <c r="J97" s="2"/>
      <c r="K97" s="6">
        <f t="shared" si="15"/>
        <v>0.23623657871910425</v>
      </c>
      <c r="L97" s="6">
        <f t="shared" si="16"/>
        <v>-2.7860454854916368</v>
      </c>
      <c r="M97" s="6">
        <f t="shared" si="17"/>
        <v>-0.93618159088491959</v>
      </c>
    </row>
    <row r="98" spans="1:13" x14ac:dyDescent="0.35">
      <c r="A98" s="18">
        <v>4.6000000000000005</v>
      </c>
      <c r="B98" s="2"/>
      <c r="C98" s="6">
        <f t="shared" si="9"/>
        <v>-0.25299852611734136</v>
      </c>
      <c r="D98" s="6">
        <f t="shared" si="10"/>
        <v>-0.13371531497743006</v>
      </c>
      <c r="E98" s="6">
        <f t="shared" si="11"/>
        <v>1.0012326075177567</v>
      </c>
      <c r="F98" s="2"/>
      <c r="G98" s="6">
        <f t="shared" si="12"/>
        <v>-0.66169826809280097</v>
      </c>
      <c r="H98" s="6">
        <f t="shared" si="13"/>
        <v>-0.80837864874605558</v>
      </c>
      <c r="I98" s="6">
        <f t="shared" si="14"/>
        <v>2.4578303431178239</v>
      </c>
      <c r="J98" s="2"/>
      <c r="K98" s="6">
        <f t="shared" si="15"/>
        <v>9.5764077455916266E-2</v>
      </c>
      <c r="L98" s="6">
        <f t="shared" si="16"/>
        <v>-2.819011802565738</v>
      </c>
      <c r="M98" s="6">
        <f t="shared" si="17"/>
        <v>-0.3824710920791321</v>
      </c>
    </row>
    <row r="99" spans="1:13" x14ac:dyDescent="0.35">
      <c r="A99" s="18">
        <v>4.6500000000000004</v>
      </c>
      <c r="B99" s="2"/>
      <c r="C99" s="6">
        <f t="shared" si="9"/>
        <v>-0.25843275110681568</v>
      </c>
      <c r="D99" s="6">
        <f t="shared" si="10"/>
        <v>-8.3127933473573112E-2</v>
      </c>
      <c r="E99" s="6">
        <f t="shared" si="11"/>
        <v>1.0222626526365211</v>
      </c>
      <c r="F99" s="2"/>
      <c r="G99" s="6">
        <f t="shared" si="12"/>
        <v>-0.69904491260120649</v>
      </c>
      <c r="H99" s="6">
        <f t="shared" si="13"/>
        <v>-0.68258419992925601</v>
      </c>
      <c r="I99" s="6">
        <f t="shared" si="14"/>
        <v>2.5739476095541582</v>
      </c>
      <c r="J99" s="2"/>
      <c r="K99" s="6">
        <f t="shared" si="15"/>
        <v>-4.5664601537469547E-2</v>
      </c>
      <c r="L99" s="6">
        <f t="shared" si="16"/>
        <v>-2.824008706588121</v>
      </c>
      <c r="M99" s="6">
        <f t="shared" si="17"/>
        <v>0.18259493118382086</v>
      </c>
    </row>
    <row r="100" spans="1:13" x14ac:dyDescent="0.35">
      <c r="A100" s="18">
        <v>4.7</v>
      </c>
      <c r="B100" s="2"/>
      <c r="C100" s="6">
        <f t="shared" si="9"/>
        <v>-0.26131131946469871</v>
      </c>
      <c r="D100" s="6">
        <f t="shared" si="10"/>
        <v>-3.1736609509133512E-2</v>
      </c>
      <c r="E100" s="6">
        <f t="shared" si="11"/>
        <v>1.0333903059410625</v>
      </c>
      <c r="F100" s="2"/>
      <c r="G100" s="6">
        <f t="shared" si="12"/>
        <v>-0.72995668808572667</v>
      </c>
      <c r="H100" s="6">
        <f t="shared" si="13"/>
        <v>-0.5515517737455643</v>
      </c>
      <c r="I100" s="6">
        <f t="shared" si="14"/>
        <v>2.6673494377935087</v>
      </c>
      <c r="J100" s="2"/>
      <c r="K100" s="6">
        <f t="shared" si="15"/>
        <v>-0.18663679320289581</v>
      </c>
      <c r="L100" s="6">
        <f t="shared" si="16"/>
        <v>-2.8008883183306472</v>
      </c>
      <c r="M100" s="6">
        <f t="shared" si="17"/>
        <v>0.74222059911513361</v>
      </c>
    </row>
    <row r="101" spans="1:13" x14ac:dyDescent="0.35">
      <c r="A101" s="18">
        <v>4.75</v>
      </c>
      <c r="B101" s="2"/>
      <c r="C101" s="6">
        <f t="shared" si="9"/>
        <v>-0.26160641205772905</v>
      </c>
      <c r="D101" s="6">
        <f t="shared" si="10"/>
        <v>1.9961412142595947E-2</v>
      </c>
      <c r="E101" s="6">
        <f t="shared" si="11"/>
        <v>1.0345305601281154</v>
      </c>
      <c r="F101" s="2"/>
      <c r="G101" s="6">
        <f t="shared" si="12"/>
        <v>-0.75420008997576304</v>
      </c>
      <c r="H101" s="6">
        <f t="shared" si="13"/>
        <v>-0.41639744802384815</v>
      </c>
      <c r="I101" s="6">
        <f t="shared" si="14"/>
        <v>2.7388235910751355</v>
      </c>
      <c r="J101" s="2"/>
      <c r="K101" s="6">
        <f t="shared" si="15"/>
        <v>-0.32575343337053425</v>
      </c>
      <c r="L101" s="6">
        <f t="shared" si="16"/>
        <v>-2.7503305346687048</v>
      </c>
      <c r="M101" s="6">
        <f t="shared" si="17"/>
        <v>1.2800907473625565</v>
      </c>
    </row>
    <row r="102" spans="1:13" x14ac:dyDescent="0.35">
      <c r="A102" s="18">
        <v>4.8000000000000007</v>
      </c>
      <c r="B102" s="2"/>
      <c r="C102" s="6">
        <f t="shared" si="9"/>
        <v>-0.25931517825043909</v>
      </c>
      <c r="D102" s="6">
        <f t="shared" si="10"/>
        <v>7.1466544824336536E-2</v>
      </c>
      <c r="E102" s="6">
        <f t="shared" si="11"/>
        <v>1.0256747471415084</v>
      </c>
      <c r="F102" s="2"/>
      <c r="G102" s="6">
        <f t="shared" si="12"/>
        <v>-0.77159643288811153</v>
      </c>
      <c r="H102" s="6">
        <f t="shared" si="13"/>
        <v>-0.27819881352097087</v>
      </c>
      <c r="I102" s="6">
        <f t="shared" si="14"/>
        <v>2.789121789039954</v>
      </c>
      <c r="J102" s="2"/>
      <c r="K102" s="6">
        <f t="shared" si="15"/>
        <v>-0.46166984666976629</v>
      </c>
      <c r="L102" s="6">
        <f t="shared" si="16"/>
        <v>-2.6737838902246946</v>
      </c>
      <c r="M102" s="6">
        <f t="shared" si="17"/>
        <v>1.7817750303978552</v>
      </c>
    </row>
    <row r="103" spans="1:13" x14ac:dyDescent="0.35">
      <c r="A103" s="18">
        <v>4.8500000000000005</v>
      </c>
      <c r="B103" s="2"/>
      <c r="C103" s="6">
        <f t="shared" si="9"/>
        <v>-0.25445975757529538</v>
      </c>
      <c r="D103" s="6">
        <f t="shared" si="10"/>
        <v>0.12228067341129814</v>
      </c>
      <c r="E103" s="6">
        <f t="shared" si="11"/>
        <v>1.0068903963369551</v>
      </c>
      <c r="F103" s="2"/>
      <c r="G103" s="6">
        <f t="shared" si="12"/>
        <v>-0.78201997132786016</v>
      </c>
      <c r="H103" s="6">
        <f t="shared" si="13"/>
        <v>-0.13799936795519532</v>
      </c>
      <c r="I103" s="6">
        <f t="shared" si="14"/>
        <v>2.8188560335910666</v>
      </c>
      <c r="J103" s="2"/>
      <c r="K103" s="6">
        <f t="shared" si="15"/>
        <v>-0.59313182239300366</v>
      </c>
      <c r="L103" s="6">
        <f t="shared" si="16"/>
        <v>-2.5733434495841636</v>
      </c>
      <c r="M103" s="6">
        <f t="shared" si="17"/>
        <v>2.2358425952233825</v>
      </c>
    </row>
    <row r="104" spans="1:13" x14ac:dyDescent="0.35">
      <c r="A104" s="18">
        <v>4.9000000000000004</v>
      </c>
      <c r="B104" s="2"/>
      <c r="C104" s="6">
        <f t="shared" si="9"/>
        <v>-0.24708711090930929</v>
      </c>
      <c r="D104" s="6">
        <f t="shared" si="10"/>
        <v>0.17191099124189088</v>
      </c>
      <c r="E104" s="6">
        <f t="shared" si="11"/>
        <v>0.97832231688675442</v>
      </c>
      <c r="F104" s="2"/>
      <c r="G104" s="6">
        <f t="shared" si="12"/>
        <v>-0.78539636968363102</v>
      </c>
      <c r="H104" s="6">
        <f t="shared" si="13"/>
        <v>3.1825841684019751E-3</v>
      </c>
      <c r="I104" s="6">
        <f t="shared" si="14"/>
        <v>2.8284220513528253</v>
      </c>
      <c r="J104" s="2"/>
      <c r="K104" s="6">
        <f t="shared" si="15"/>
        <v>-0.71900419162818263</v>
      </c>
      <c r="L104" s="6">
        <f t="shared" si="16"/>
        <v>-2.4515838156313849</v>
      </c>
      <c r="M104" s="6">
        <f t="shared" si="17"/>
        <v>2.6345427628877602</v>
      </c>
    </row>
    <row r="105" spans="1:13" x14ac:dyDescent="0.35">
      <c r="A105" s="18">
        <v>4.95</v>
      </c>
      <c r="B105" s="2"/>
      <c r="C105" s="6">
        <f t="shared" si="9"/>
        <v>-0.23726865845110631</v>
      </c>
      <c r="D105" s="6">
        <f t="shared" si="10"/>
        <v>0.21987391789405483</v>
      </c>
      <c r="E105" s="6">
        <f t="shared" si="11"/>
        <v>0.94019474919980339</v>
      </c>
      <c r="F105" s="2"/>
      <c r="G105" s="6">
        <f t="shared" si="12"/>
        <v>-0.78170171291101986</v>
      </c>
      <c r="H105" s="6">
        <f t="shared" si="13"/>
        <v>0.14434195255975493</v>
      </c>
      <c r="I105" s="6">
        <f t="shared" si="14"/>
        <v>2.8179526843012925</v>
      </c>
      <c r="J105" s="2"/>
      <c r="K105" s="6">
        <f t="shared" si="15"/>
        <v>-0.83829020395614218</v>
      </c>
      <c r="L105" s="6">
        <f t="shared" si="16"/>
        <v>-2.3113701658809571</v>
      </c>
      <c r="M105" s="6">
        <f t="shared" si="17"/>
        <v>2.9740032271293546</v>
      </c>
    </row>
    <row r="106" spans="1:13" x14ac:dyDescent="0.35">
      <c r="A106" s="18">
        <v>5</v>
      </c>
      <c r="B106" s="2"/>
      <c r="C106" s="6">
        <f>C105+$A$3*D105+0.5*$A$3^2*E105</f>
        <v>-0.22509971911990381</v>
      </c>
      <c r="D106" s="6">
        <f>D105+$A$3/2*(E105+E106)</f>
        <v>0.26569914328732536</v>
      </c>
      <c r="E106" s="6">
        <f>-4*SIN(C106)</f>
        <v>0.89281426653101881</v>
      </c>
      <c r="F106" s="2"/>
      <c r="G106" s="6">
        <f>G105+$A$3*H105+0.5*$A$3^2*I105</f>
        <v>-0.77096217442765558</v>
      </c>
      <c r="H106" s="6">
        <f>H105+$A$3/2*(I105+I106)</f>
        <v>0.28447333682474019</v>
      </c>
      <c r="I106" s="6">
        <f>-4*SIN(G106)</f>
        <v>2.7873026862981183</v>
      </c>
      <c r="J106" s="2"/>
      <c r="K106" s="6">
        <f>K105+$A$3*L105+0.5*$A$3^2*M105</f>
        <v>-0.95014120821627834</v>
      </c>
      <c r="L106" s="6">
        <f>L105+$A$3/2*(M105+M106)</f>
        <v>-2.1556703216916286</v>
      </c>
      <c r="M106" s="6">
        <f>-4*SIN(K106)</f>
        <v>3.2539905404437928</v>
      </c>
    </row>
  </sheetData>
  <mergeCells count="1">
    <mergeCell ref="A1:D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47D00-D9F0-4BCF-9FCB-0DF6F2A4BC6F}">
  <dimension ref="A1:K106"/>
  <sheetViews>
    <sheetView tabSelected="1" zoomScale="85" zoomScaleNormal="85" workbookViewId="0">
      <selection activeCell="F9" sqref="F9"/>
    </sheetView>
  </sheetViews>
  <sheetFormatPr defaultRowHeight="14.5" x14ac:dyDescent="0.35"/>
  <cols>
    <col min="1" max="1" width="4.81640625" customWidth="1"/>
    <col min="2" max="2" width="4.7265625" customWidth="1"/>
  </cols>
  <sheetData>
    <row r="1" spans="1:9" ht="19.5" x14ac:dyDescent="0.45">
      <c r="A1" s="25" t="s">
        <v>34</v>
      </c>
      <c r="B1" s="25"/>
      <c r="C1" s="25"/>
      <c r="D1" s="25"/>
    </row>
    <row r="2" spans="1:9" x14ac:dyDescent="0.35">
      <c r="A2" s="8" t="s">
        <v>1</v>
      </c>
      <c r="B2" s="2"/>
      <c r="C2" s="2"/>
      <c r="D2" s="2"/>
      <c r="E2" s="2"/>
      <c r="F2" s="2"/>
    </row>
    <row r="3" spans="1:9" x14ac:dyDescent="0.35">
      <c r="A3" s="4">
        <v>0.05</v>
      </c>
      <c r="B3" s="2"/>
      <c r="C3" s="2"/>
      <c r="D3" s="2"/>
      <c r="E3" s="2"/>
      <c r="F3" s="2"/>
    </row>
    <row r="4" spans="1:9" x14ac:dyDescent="0.35">
      <c r="A4" s="2"/>
      <c r="B4" s="2"/>
      <c r="C4" s="2"/>
      <c r="D4" s="2"/>
      <c r="E4" s="2"/>
      <c r="F4" s="2"/>
    </row>
    <row r="5" spans="1:9" ht="15" thickBot="1" x14ac:dyDescent="0.4">
      <c r="A5" s="8" t="s">
        <v>15</v>
      </c>
      <c r="B5" s="2"/>
      <c r="C5" s="8" t="s">
        <v>9</v>
      </c>
      <c r="D5" s="8" t="s">
        <v>18</v>
      </c>
      <c r="E5" s="8" t="s">
        <v>35</v>
      </c>
      <c r="F5" s="8" t="s">
        <v>36</v>
      </c>
      <c r="G5" s="8" t="s">
        <v>37</v>
      </c>
      <c r="H5" s="8" t="s">
        <v>38</v>
      </c>
      <c r="I5" s="14" t="s">
        <v>63</v>
      </c>
    </row>
    <row r="6" spans="1:9" x14ac:dyDescent="0.35">
      <c r="A6" s="18">
        <v>0</v>
      </c>
      <c r="B6" s="2"/>
      <c r="C6" s="4">
        <v>1</v>
      </c>
      <c r="D6" s="4">
        <v>0</v>
      </c>
      <c r="E6" s="4">
        <v>-0.3</v>
      </c>
      <c r="F6" s="4">
        <v>0.8</v>
      </c>
      <c r="G6" s="6">
        <f>-C6/I6</f>
        <v>-1</v>
      </c>
      <c r="H6" s="6">
        <f>-D6/I6</f>
        <v>0</v>
      </c>
      <c r="I6">
        <f>SQRT(C6^2+D6^2)^3</f>
        <v>1</v>
      </c>
    </row>
    <row r="7" spans="1:9" x14ac:dyDescent="0.35">
      <c r="A7" s="18" cm="1">
        <f t="array" ref="A7:A106">$A$3*_xlfn.SEQUENCE(100)</f>
        <v>0.05</v>
      </c>
      <c r="B7" s="2"/>
      <c r="C7" s="6">
        <f>C6+$A$3*E6+0.5*$A$3^2*G6</f>
        <v>0.98375000000000001</v>
      </c>
      <c r="D7" s="6">
        <f>D6+$A$3*F6+0.5*$A$3^2*H6</f>
        <v>4.0000000000000008E-2</v>
      </c>
      <c r="E7" s="6">
        <f>E6+0.5*$A$3*(G6+G7)</f>
        <v>-0.35076881108185054</v>
      </c>
      <c r="F7" s="6">
        <f>F6+0.5*$A$3*(H6+H7)</f>
        <v>0.79895222115042031</v>
      </c>
      <c r="G7" s="6">
        <f>-C7/I7</f>
        <v>-1.0307524432740205</v>
      </c>
      <c r="H7" s="6">
        <f>-D7/I7</f>
        <v>-4.1911153983187628E-2</v>
      </c>
      <c r="I7">
        <f>SQRT(C7^2+D7^2)^3</f>
        <v>0.95439987207333243</v>
      </c>
    </row>
    <row r="8" spans="1:9" x14ac:dyDescent="0.35">
      <c r="A8" s="18">
        <v>0.1</v>
      </c>
      <c r="B8" s="2"/>
      <c r="C8" s="6">
        <f t="shared" ref="C8:C71" si="0">C7+$A$3*E7+0.5*$A$3^2*G7</f>
        <v>0.96492311889181503</v>
      </c>
      <c r="D8" s="6">
        <f t="shared" ref="D8:D71" si="1">D7+$A$3*F7+0.5*$A$3^2*H7</f>
        <v>7.9895222115042033E-2</v>
      </c>
      <c r="E8" s="6">
        <f t="shared" ref="E8:E71" si="2">E7+0.5*$A$3*(G7+G8)</f>
        <v>-0.4031144834977583</v>
      </c>
      <c r="F8" s="6">
        <f t="shared" ref="F8:F71" si="3">F7+0.5*$A$3*(H7+H8)</f>
        <v>0.79570388953364835</v>
      </c>
      <c r="G8" s="6">
        <f t="shared" ref="G8:G71" si="4">-C8/I8</f>
        <v>-1.0630744533622893</v>
      </c>
      <c r="H8" s="6">
        <f t="shared" ref="H8:H71" si="5">-D8/I8</f>
        <v>-8.8022110687690627E-2</v>
      </c>
      <c r="I8">
        <f t="shared" ref="I8:I71" si="6">SQRT(C8^2+D8^2)^3</f>
        <v>0.9076721915760072</v>
      </c>
    </row>
    <row r="9" spans="1:9" x14ac:dyDescent="0.35">
      <c r="A9" s="18">
        <v>0.15000000000000002</v>
      </c>
      <c r="B9" s="2"/>
      <c r="C9" s="6">
        <f t="shared" si="0"/>
        <v>0.94343855165022428</v>
      </c>
      <c r="D9" s="6">
        <f t="shared" si="1"/>
        <v>0.11957038895336485</v>
      </c>
      <c r="E9" s="6">
        <f t="shared" si="2"/>
        <v>-0.45711541886681867</v>
      </c>
      <c r="F9" s="6">
        <f>F8+0.5*$A$3*(H8+H9)</f>
        <v>0.79002763907176732</v>
      </c>
      <c r="G9" s="6">
        <f t="shared" si="4"/>
        <v>-1.0969629614001248</v>
      </c>
      <c r="H9" s="6">
        <f t="shared" si="5"/>
        <v>-0.13902790778755081</v>
      </c>
      <c r="I9">
        <f t="shared" si="6"/>
        <v>0.86004594945124913</v>
      </c>
    </row>
    <row r="10" spans="1:9" x14ac:dyDescent="0.35">
      <c r="A10" s="18">
        <v>0.2</v>
      </c>
      <c r="B10" s="2"/>
      <c r="C10" s="6">
        <f t="shared" si="0"/>
        <v>0.91921157700513323</v>
      </c>
      <c r="D10" s="6">
        <f t="shared" si="1"/>
        <v>0.15889798602221877</v>
      </c>
      <c r="E10" s="6">
        <f t="shared" si="2"/>
        <v>-0.51284871943061483</v>
      </c>
      <c r="F10" s="6">
        <f t="shared" si="3"/>
        <v>0.78165831384474505</v>
      </c>
      <c r="G10" s="6">
        <f t="shared" si="4"/>
        <v>-1.1323690611517201</v>
      </c>
      <c r="H10" s="6">
        <f t="shared" si="5"/>
        <v>-0.19574510129333828</v>
      </c>
      <c r="I10">
        <f t="shared" si="6"/>
        <v>0.81175970674279396</v>
      </c>
    </row>
    <row r="11" spans="1:9" x14ac:dyDescent="0.35">
      <c r="A11" s="18">
        <v>0.25</v>
      </c>
      <c r="B11" s="2"/>
      <c r="C11" s="6">
        <f t="shared" si="0"/>
        <v>0.89215367970716286</v>
      </c>
      <c r="D11" s="6">
        <f t="shared" si="1"/>
        <v>0.19773622033783936</v>
      </c>
      <c r="E11" s="6">
        <f t="shared" si="2"/>
        <v>-0.57038738468534589</v>
      </c>
      <c r="F11" s="6">
        <f t="shared" si="3"/>
        <v>0.77028629714277819</v>
      </c>
      <c r="G11" s="6">
        <f t="shared" si="4"/>
        <v>-1.1691775490375216</v>
      </c>
      <c r="H11" s="6">
        <f t="shared" si="5"/>
        <v>-0.25913556678533556</v>
      </c>
      <c r="I11">
        <f t="shared" si="6"/>
        <v>0.76306090588344988</v>
      </c>
    </row>
    <row r="12" spans="1:9" x14ac:dyDescent="0.35">
      <c r="A12" s="18">
        <v>0.30000000000000004</v>
      </c>
      <c r="B12" s="2"/>
      <c r="C12" s="6">
        <f t="shared" si="0"/>
        <v>0.86217283853659865</v>
      </c>
      <c r="D12" s="6">
        <f t="shared" si="1"/>
        <v>0.23592661573649659</v>
      </c>
      <c r="E12" s="6">
        <f t="shared" si="2"/>
        <v>-0.629796280845354</v>
      </c>
      <c r="F12" s="6">
        <f t="shared" si="3"/>
        <v>0.75554954382742534</v>
      </c>
      <c r="G12" s="6">
        <f t="shared" si="4"/>
        <v>-1.2071782973628047</v>
      </c>
      <c r="H12" s="6">
        <f t="shared" si="5"/>
        <v>-0.33033456582877824</v>
      </c>
      <c r="I12">
        <f t="shared" si="6"/>
        <v>0.71420505191328976</v>
      </c>
    </row>
    <row r="13" spans="1:9" x14ac:dyDescent="0.35">
      <c r="A13" s="18">
        <v>0.35000000000000003</v>
      </c>
      <c r="B13" s="2"/>
      <c r="C13" s="6">
        <f t="shared" si="0"/>
        <v>0.82917405162262747</v>
      </c>
      <c r="D13" s="6">
        <f t="shared" si="1"/>
        <v>0.2732911747205819</v>
      </c>
      <c r="E13" s="6">
        <f t="shared" si="2"/>
        <v>-0.69112639372399065</v>
      </c>
      <c r="F13" s="6">
        <f t="shared" si="3"/>
        <v>0.73702409618686904</v>
      </c>
      <c r="G13" s="6">
        <f t="shared" si="4"/>
        <v>-1.246026217782662</v>
      </c>
      <c r="H13" s="6">
        <f t="shared" si="5"/>
        <v>-0.41068333979347432</v>
      </c>
      <c r="I13">
        <f t="shared" si="6"/>
        <v>0.66545473906493358</v>
      </c>
    </row>
    <row r="14" spans="1:9" x14ac:dyDescent="0.35">
      <c r="A14" s="18">
        <v>0.4</v>
      </c>
      <c r="B14" s="2"/>
      <c r="C14" s="6">
        <f>C13+$A$3*E13+0.5*$A$3^2*G13</f>
        <v>0.79306019916419956</v>
      </c>
      <c r="D14" s="6">
        <f t="shared" si="1"/>
        <v>0.3096290253551835</v>
      </c>
      <c r="E14" s="6">
        <f t="shared" si="2"/>
        <v>-0.754406681268871</v>
      </c>
      <c r="F14" s="6">
        <f t="shared" si="3"/>
        <v>0.71421286196712486</v>
      </c>
      <c r="G14" s="6">
        <f t="shared" si="4"/>
        <v>-1.2851852840125499</v>
      </c>
      <c r="H14" s="6">
        <f t="shared" si="5"/>
        <v>-0.50176602899629408</v>
      </c>
      <c r="I14">
        <f t="shared" si="6"/>
        <v>0.6170784936846937</v>
      </c>
    </row>
    <row r="15" spans="1:9" x14ac:dyDescent="0.35">
      <c r="A15" s="18">
        <v>0.45</v>
      </c>
      <c r="B15" s="2"/>
      <c r="C15" s="6">
        <f t="shared" si="0"/>
        <v>0.75373338349574037</v>
      </c>
      <c r="D15" s="6">
        <f>D14+$A$3*F14+0.5*$A$3^2*H14</f>
        <v>0.34471246091729441</v>
      </c>
      <c r="E15" s="6">
        <f t="shared" si="2"/>
        <v>-0.81963257132005252</v>
      </c>
      <c r="F15" s="6">
        <f>F14+0.5*$A$3*(H14+H15)</f>
        <v>0.68653246708054216</v>
      </c>
      <c r="G15" s="6">
        <f>-C15/I15</f>
        <v>-1.3238503180347096</v>
      </c>
      <c r="H15" s="6">
        <f t="shared" si="5"/>
        <v>-0.60544976646701298</v>
      </c>
      <c r="I15">
        <f t="shared" si="6"/>
        <v>0.56934939942053064</v>
      </c>
    </row>
    <row r="16" spans="1:9" x14ac:dyDescent="0.35">
      <c r="A16" s="18">
        <v>0.5</v>
      </c>
      <c r="B16" s="2"/>
      <c r="C16" s="6">
        <f t="shared" si="0"/>
        <v>0.71109694203219431</v>
      </c>
      <c r="D16" s="6">
        <f t="shared" si="1"/>
        <v>0.37828227206323772</v>
      </c>
      <c r="E16" s="6">
        <f t="shared" si="2"/>
        <v>-0.88674977630572771</v>
      </c>
      <c r="F16" s="6">
        <f t="shared" si="3"/>
        <v>0.65329809820285956</v>
      </c>
      <c r="G16" s="6">
        <f t="shared" si="4"/>
        <v>-1.3608378813922972</v>
      </c>
      <c r="H16" s="6">
        <f t="shared" si="5"/>
        <v>-0.72392498864028976</v>
      </c>
      <c r="I16">
        <f t="shared" si="6"/>
        <v>0.52254346513683059</v>
      </c>
    </row>
    <row r="17" spans="1:9" x14ac:dyDescent="0.35">
      <c r="A17" s="18">
        <v>0.55000000000000004</v>
      </c>
      <c r="B17" s="2"/>
      <c r="C17" s="6">
        <f t="shared" si="0"/>
        <v>0.66505840586516751</v>
      </c>
      <c r="D17" s="6">
        <f t="shared" si="1"/>
        <v>0.41004227073758032</v>
      </c>
      <c r="E17" s="6">
        <f t="shared" si="2"/>
        <v>-0.95563158772499202</v>
      </c>
      <c r="F17" s="6">
        <f t="shared" si="3"/>
        <v>0.61370648078603895</v>
      </c>
      <c r="G17" s="6">
        <f t="shared" si="4"/>
        <v>-1.3944345753782739</v>
      </c>
      <c r="H17" s="6">
        <f t="shared" si="5"/>
        <v>-0.85973970803253308</v>
      </c>
      <c r="I17">
        <f t="shared" si="6"/>
        <v>0.47693769045044976</v>
      </c>
    </row>
    <row r="18" spans="1:9" x14ac:dyDescent="0.35">
      <c r="A18" s="18">
        <v>0.60000000000000009</v>
      </c>
      <c r="B18" s="2"/>
      <c r="C18" s="6">
        <f t="shared" si="0"/>
        <v>0.6155337832596951</v>
      </c>
      <c r="D18" s="6">
        <f t="shared" si="1"/>
        <v>0.4396529201418416</v>
      </c>
      <c r="E18" s="6">
        <f t="shared" si="2"/>
        <v>-1.0260471378952027</v>
      </c>
      <c r="F18" s="6">
        <f t="shared" si="3"/>
        <v>0.56681759654773589</v>
      </c>
      <c r="G18" s="6">
        <f t="shared" si="4"/>
        <v>-1.4221874314301557</v>
      </c>
      <c r="H18" s="6">
        <f t="shared" si="5"/>
        <v>-1.015815661499591</v>
      </c>
      <c r="I18">
        <f t="shared" si="6"/>
        <v>0.43280777881767146</v>
      </c>
    </row>
    <row r="19" spans="1:9" x14ac:dyDescent="0.35">
      <c r="A19" s="18">
        <v>0.65</v>
      </c>
      <c r="B19" s="2"/>
      <c r="C19" s="6">
        <f t="shared" si="0"/>
        <v>0.56245369207564722</v>
      </c>
      <c r="D19" s="6">
        <f t="shared" si="1"/>
        <v>0.46672403039235394</v>
      </c>
      <c r="E19" s="6">
        <f t="shared" si="2"/>
        <v>-1.0976172588440094</v>
      </c>
      <c r="F19" s="6">
        <f t="shared" si="3"/>
        <v>0.5115365996840503</v>
      </c>
      <c r="G19" s="6">
        <f t="shared" si="4"/>
        <v>-1.4406174065221073</v>
      </c>
      <c r="H19" s="6">
        <f t="shared" si="5"/>
        <v>-1.1954242130478319</v>
      </c>
      <c r="I19">
        <f t="shared" si="6"/>
        <v>0.390425445041307</v>
      </c>
    </row>
    <row r="20" spans="1:9" x14ac:dyDescent="0.35">
      <c r="A20" s="18">
        <v>0.70000000000000007</v>
      </c>
      <c r="B20" s="2"/>
      <c r="C20" s="6">
        <f t="shared" si="0"/>
        <v>0.50577205737529407</v>
      </c>
      <c r="D20" s="6">
        <f t="shared" si="1"/>
        <v>0.49080658011024669</v>
      </c>
      <c r="E20" s="6">
        <f t="shared" si="2"/>
        <v>-1.1697535660254386</v>
      </c>
      <c r="F20" s="6">
        <f t="shared" si="3"/>
        <v>0.44659891623803777</v>
      </c>
      <c r="G20" s="6">
        <f t="shared" si="4"/>
        <v>-1.4448348807350571</v>
      </c>
      <c r="H20" s="6">
        <f t="shared" si="5"/>
        <v>-1.4020831247926693</v>
      </c>
      <c r="I20">
        <f t="shared" si="6"/>
        <v>0.35005526522032987</v>
      </c>
    </row>
    <row r="21" spans="1:9" x14ac:dyDescent="0.35">
      <c r="A21" s="18">
        <v>0.75</v>
      </c>
      <c r="B21" s="2"/>
      <c r="C21" s="6">
        <f t="shared" si="0"/>
        <v>0.44547833547310334</v>
      </c>
      <c r="D21" s="6">
        <f t="shared" si="1"/>
        <v>0.51138392201615768</v>
      </c>
      <c r="E21" s="6">
        <f t="shared" si="2"/>
        <v>-1.241575421347777</v>
      </c>
      <c r="F21" s="6">
        <f t="shared" si="3"/>
        <v>0.37056412940260103</v>
      </c>
      <c r="G21" s="6">
        <f t="shared" si="4"/>
        <v>-1.4280393321584788</v>
      </c>
      <c r="H21" s="6">
        <f t="shared" si="5"/>
        <v>-1.6393083486247995</v>
      </c>
      <c r="I21">
        <f t="shared" si="6"/>
        <v>0.31195102644670414</v>
      </c>
    </row>
    <row r="22" spans="1:9" x14ac:dyDescent="0.35">
      <c r="A22" s="18">
        <v>0.8</v>
      </c>
      <c r="B22" s="2"/>
      <c r="C22" s="6">
        <f t="shared" si="0"/>
        <v>0.38161451524051637</v>
      </c>
      <c r="D22" s="6">
        <f t="shared" si="1"/>
        <v>0.52786299305050677</v>
      </c>
      <c r="E22" s="6">
        <f t="shared" si="2"/>
        <v>-1.3117989634286649</v>
      </c>
      <c r="F22" s="6">
        <f t="shared" si="3"/>
        <v>0.2818285693776833</v>
      </c>
      <c r="G22" s="6">
        <f t="shared" si="4"/>
        <v>-1.3809023510770342</v>
      </c>
      <c r="H22" s="6">
        <f t="shared" si="5"/>
        <v>-1.9101140523719105</v>
      </c>
      <c r="I22">
        <f t="shared" si="6"/>
        <v>0.27635155732979694</v>
      </c>
    </row>
    <row r="23" spans="1:9" x14ac:dyDescent="0.35">
      <c r="A23" s="18">
        <v>0.85000000000000009</v>
      </c>
      <c r="B23" s="2"/>
      <c r="C23" s="6">
        <f t="shared" si="0"/>
        <v>0.31429843913023681</v>
      </c>
      <c r="D23" s="6">
        <f t="shared" si="1"/>
        <v>0.53956677895392602</v>
      </c>
      <c r="E23" s="6">
        <f t="shared" si="2"/>
        <v>-1.3785935275225065</v>
      </c>
      <c r="F23" s="6">
        <f t="shared" si="3"/>
        <v>0.17867327315832079</v>
      </c>
      <c r="G23" s="6">
        <f t="shared" si="4"/>
        <v>-1.2908802126766354</v>
      </c>
      <c r="H23" s="6">
        <f t="shared" si="5"/>
        <v>-2.2160977964025896</v>
      </c>
      <c r="I23">
        <f t="shared" si="6"/>
        <v>0.24347606853353196</v>
      </c>
    </row>
    <row r="24" spans="1:9" x14ac:dyDescent="0.35">
      <c r="A24" s="18">
        <v>0.9</v>
      </c>
      <c r="B24" s="2"/>
      <c r="C24" s="6">
        <f t="shared" si="0"/>
        <v>0.24375516248826568</v>
      </c>
      <c r="D24" s="6">
        <f t="shared" si="1"/>
        <v>0.54573032036633884</v>
      </c>
      <c r="E24" s="6">
        <f t="shared" si="2"/>
        <v>-1.4394057361166264</v>
      </c>
      <c r="F24" s="6">
        <f t="shared" si="3"/>
        <v>5.9373702465171291E-2</v>
      </c>
      <c r="G24" s="6">
        <f t="shared" si="4"/>
        <v>-1.1416081310881601</v>
      </c>
      <c r="H24" s="6">
        <f t="shared" si="5"/>
        <v>-2.5558850313233901</v>
      </c>
      <c r="I24">
        <f t="shared" si="6"/>
        <v>0.2135191190832906</v>
      </c>
    </row>
    <row r="25" spans="1:9" x14ac:dyDescent="0.35">
      <c r="A25" s="18">
        <v>0.95000000000000007</v>
      </c>
      <c r="B25" s="2"/>
      <c r="C25" s="6">
        <f t="shared" si="0"/>
        <v>0.17035786551857413</v>
      </c>
      <c r="D25" s="6">
        <f t="shared" si="1"/>
        <v>0.5455041492004431</v>
      </c>
      <c r="E25" s="6">
        <f t="shared" si="2"/>
        <v>-1.4907643164059945</v>
      </c>
      <c r="F25" s="6">
        <f t="shared" si="3"/>
        <v>-7.759031283466683E-2</v>
      </c>
      <c r="G25" s="6">
        <f t="shared" si="4"/>
        <v>-0.91273508048656815</v>
      </c>
      <c r="H25" s="6">
        <f t="shared" si="5"/>
        <v>-2.9226755806701346</v>
      </c>
      <c r="I25">
        <f t="shared" si="6"/>
        <v>0.18664546719049999</v>
      </c>
    </row>
    <row r="26" spans="1:9" x14ac:dyDescent="0.35">
      <c r="A26" s="18">
        <v>1</v>
      </c>
      <c r="B26" s="2"/>
      <c r="C26" s="6">
        <f t="shared" si="0"/>
        <v>9.467873084766619E-2</v>
      </c>
      <c r="D26" s="6">
        <f t="shared" si="1"/>
        <v>0.53797128908287206</v>
      </c>
      <c r="E26" s="6">
        <f t="shared" si="2"/>
        <v>-1.5281052825514292</v>
      </c>
      <c r="F26" s="6">
        <f t="shared" si="3"/>
        <v>-0.23317558770469179</v>
      </c>
      <c r="G26" s="6">
        <f t="shared" si="4"/>
        <v>-0.580903565330817</v>
      </c>
      <c r="H26" s="6">
        <f t="shared" si="5"/>
        <v>-3.3007354141308634</v>
      </c>
      <c r="I26">
        <f t="shared" si="6"/>
        <v>0.162985281031539</v>
      </c>
    </row>
    <row r="27" spans="1:9" x14ac:dyDescent="0.35">
      <c r="A27" s="18">
        <v>1.05</v>
      </c>
      <c r="B27" s="2"/>
      <c r="C27" s="6">
        <f t="shared" si="0"/>
        <v>1.75473372634312E-2</v>
      </c>
      <c r="D27" s="6">
        <f t="shared" si="1"/>
        <v>0.52218659042997384</v>
      </c>
      <c r="E27" s="6">
        <f t="shared" si="2"/>
        <v>-1.5457035357143616</v>
      </c>
      <c r="F27" s="6">
        <f t="shared" si="3"/>
        <v>-0.40722184927336558</v>
      </c>
      <c r="G27" s="6">
        <f t="shared" si="4"/>
        <v>-0.12302656118647469</v>
      </c>
      <c r="H27" s="6">
        <f t="shared" si="5"/>
        <v>-3.6611150486160859</v>
      </c>
      <c r="I27">
        <f t="shared" si="6"/>
        <v>0.1426304782821185</v>
      </c>
    </row>
    <row r="28" spans="1:9" x14ac:dyDescent="0.35">
      <c r="A28" s="18">
        <v>1.1000000000000001</v>
      </c>
      <c r="B28" s="2"/>
      <c r="C28" s="6">
        <f t="shared" si="0"/>
        <v>-5.9891622723769973E-2</v>
      </c>
      <c r="D28" s="6">
        <f t="shared" si="1"/>
        <v>0.49724910415553547</v>
      </c>
      <c r="E28" s="6">
        <f t="shared" si="2"/>
        <v>-1.5368612555174066</v>
      </c>
      <c r="F28" s="6">
        <f t="shared" si="3"/>
        <v>-0.59769823983097226</v>
      </c>
      <c r="G28" s="6">
        <f t="shared" si="4"/>
        <v>0.47671776906467317</v>
      </c>
      <c r="H28" s="6">
        <f t="shared" si="5"/>
        <v>-3.9579405736881803</v>
      </c>
      <c r="I28">
        <f t="shared" si="6"/>
        <v>0.12563329208659069</v>
      </c>
    </row>
    <row r="29" spans="1:9" x14ac:dyDescent="0.35">
      <c r="A29" s="18">
        <v>1.1500000000000001</v>
      </c>
      <c r="B29" s="2"/>
      <c r="C29" s="6">
        <f t="shared" si="0"/>
        <v>-0.13613878828830944</v>
      </c>
      <c r="D29" s="6">
        <f t="shared" si="1"/>
        <v>0.46241676644687663</v>
      </c>
      <c r="E29" s="6">
        <f t="shared" si="2"/>
        <v>-1.4945574656461511</v>
      </c>
      <c r="F29" s="6">
        <f t="shared" si="3"/>
        <v>-0.79985704908920896</v>
      </c>
      <c r="G29" s="6">
        <f t="shared" si="4"/>
        <v>1.2154338257855442</v>
      </c>
      <c r="H29" s="6">
        <f t="shared" si="5"/>
        <v>-4.1284117966412888</v>
      </c>
      <c r="I29">
        <f t="shared" si="6"/>
        <v>0.11200839190099215</v>
      </c>
    </row>
    <row r="30" spans="1:9" x14ac:dyDescent="0.35">
      <c r="A30" s="18">
        <v>1.2000000000000002</v>
      </c>
      <c r="B30" s="2"/>
      <c r="C30" s="6">
        <f t="shared" si="0"/>
        <v>-0.20934736928838507</v>
      </c>
      <c r="D30" s="6">
        <f t="shared" si="1"/>
        <v>0.4172633992466146</v>
      </c>
      <c r="E30" s="6">
        <f t="shared" si="2"/>
        <v>-1.4127297382431556</v>
      </c>
      <c r="F30" s="6">
        <f t="shared" si="3"/>
        <v>-1.0055993916688815</v>
      </c>
      <c r="G30" s="6">
        <f t="shared" si="4"/>
        <v>2.0576752703342733</v>
      </c>
      <c r="H30" s="6">
        <f t="shared" si="5"/>
        <v>-4.1012819065456085</v>
      </c>
      <c r="I30">
        <f t="shared" si="6"/>
        <v>0.10173975082782434</v>
      </c>
    </row>
    <row r="31" spans="1:9" x14ac:dyDescent="0.35">
      <c r="A31" s="18">
        <v>1.25</v>
      </c>
      <c r="B31" s="2"/>
      <c r="C31" s="6">
        <f t="shared" si="0"/>
        <v>-0.27741176211262497</v>
      </c>
      <c r="D31" s="6">
        <f t="shared" si="1"/>
        <v>0.36185682727998852</v>
      </c>
      <c r="E31" s="6">
        <f t="shared" si="2"/>
        <v>-1.2881250238303088</v>
      </c>
      <c r="F31" s="6">
        <f t="shared" si="3"/>
        <v>-1.2035652821427709</v>
      </c>
      <c r="G31" s="6">
        <f t="shared" si="4"/>
        <v>2.9265133061796038</v>
      </c>
      <c r="H31" s="6">
        <f t="shared" si="5"/>
        <v>-3.8173537124099726</v>
      </c>
      <c r="I31">
        <f t="shared" si="6"/>
        <v>9.4792585267541529E-2</v>
      </c>
    </row>
    <row r="32" spans="1:9" x14ac:dyDescent="0.35">
      <c r="A32" s="18">
        <v>1.3</v>
      </c>
      <c r="B32" s="2"/>
      <c r="C32" s="6">
        <f t="shared" si="0"/>
        <v>-0.33815987167141592</v>
      </c>
      <c r="D32" s="6">
        <f t="shared" si="1"/>
        <v>0.29690687103233748</v>
      </c>
      <c r="E32" s="6">
        <f t="shared" si="2"/>
        <v>-1.122192541873682</v>
      </c>
      <c r="F32" s="6">
        <f t="shared" si="3"/>
        <v>-1.3804515638983148</v>
      </c>
      <c r="G32" s="6">
        <f t="shared" si="4"/>
        <v>3.7107859720854646</v>
      </c>
      <c r="H32" s="6">
        <f t="shared" si="5"/>
        <v>-3.2580975578117828</v>
      </c>
      <c r="I32">
        <f t="shared" si="6"/>
        <v>9.1128907518578828E-2</v>
      </c>
    </row>
    <row r="33" spans="1:11" x14ac:dyDescent="0.35">
      <c r="A33" s="18">
        <v>1.35</v>
      </c>
      <c r="B33" s="2"/>
      <c r="C33" s="6">
        <f t="shared" si="0"/>
        <v>-0.38963101629999319</v>
      </c>
      <c r="D33" s="6">
        <f t="shared" si="1"/>
        <v>0.22381167089015699</v>
      </c>
      <c r="E33" s="6">
        <f t="shared" si="2"/>
        <v>-0.92205456993571189</v>
      </c>
      <c r="F33" s="6">
        <f t="shared" si="3"/>
        <v>-1.5235784658214166</v>
      </c>
      <c r="G33" s="6">
        <f t="shared" si="4"/>
        <v>4.2947329054333405</v>
      </c>
      <c r="H33" s="6">
        <f t="shared" si="5"/>
        <v>-2.4669785191122924</v>
      </c>
      <c r="I33">
        <f t="shared" si="6"/>
        <v>9.0722991366253364E-2</v>
      </c>
    </row>
    <row r="34" spans="1:11" x14ac:dyDescent="0.35">
      <c r="A34" s="18">
        <v>1.4000000000000001</v>
      </c>
      <c r="B34" s="2"/>
      <c r="C34" s="6">
        <f t="shared" si="0"/>
        <v>-0.43036532866498711</v>
      </c>
      <c r="D34" s="6">
        <f t="shared" si="1"/>
        <v>0.1445490244501958</v>
      </c>
      <c r="E34" s="6">
        <f t="shared" si="2"/>
        <v>-0.69970349945889632</v>
      </c>
      <c r="F34" s="6">
        <f t="shared" si="3"/>
        <v>-1.6238727778483442</v>
      </c>
      <c r="G34" s="6">
        <f t="shared" si="4"/>
        <v>4.5993099136392841</v>
      </c>
      <c r="H34" s="6">
        <f t="shared" si="5"/>
        <v>-1.5447939619648094</v>
      </c>
      <c r="I34">
        <f t="shared" si="6"/>
        <v>9.3571717658933101E-2</v>
      </c>
    </row>
    <row r="35" spans="1:11" x14ac:dyDescent="0.35">
      <c r="A35" s="18">
        <v>1.4500000000000002</v>
      </c>
      <c r="B35" s="2"/>
      <c r="C35" s="6">
        <f t="shared" si="0"/>
        <v>-0.45960136624588283</v>
      </c>
      <c r="D35" s="6">
        <f t="shared" si="1"/>
        <v>6.1424393105322578E-2</v>
      </c>
      <c r="E35" s="6">
        <f t="shared" si="2"/>
        <v>-0.46946985216596859</v>
      </c>
      <c r="F35" s="6">
        <f t="shared" si="3"/>
        <v>-1.6778955762217946</v>
      </c>
      <c r="G35" s="6">
        <f t="shared" si="4"/>
        <v>4.6100359780778248</v>
      </c>
      <c r="H35" s="6">
        <f t="shared" si="5"/>
        <v>-0.61611797297321291</v>
      </c>
      <c r="I35">
        <f t="shared" si="6"/>
        <v>9.9695830668444299E-2</v>
      </c>
    </row>
    <row r="36" spans="1:11" ht="15.5" x14ac:dyDescent="0.35">
      <c r="A36" s="18">
        <v>1.5</v>
      </c>
      <c r="B36" s="2"/>
      <c r="C36" s="6">
        <f t="shared" si="0"/>
        <v>-0.47731231388158402</v>
      </c>
      <c r="D36" s="6">
        <f t="shared" si="1"/>
        <v>-2.3240533171983678E-2</v>
      </c>
      <c r="E36" s="6">
        <f t="shared" si="2"/>
        <v>-0.24487565952690632</v>
      </c>
      <c r="F36" s="6">
        <f t="shared" si="3"/>
        <v>-1.6879745555613916</v>
      </c>
      <c r="G36" s="6">
        <f t="shared" si="4"/>
        <v>4.3737317274846657</v>
      </c>
      <c r="H36" s="6">
        <f t="shared" si="5"/>
        <v>0.21295879938932935</v>
      </c>
      <c r="I36">
        <f t="shared" si="6"/>
        <v>0.10913159371027231</v>
      </c>
      <c r="K36" s="22"/>
    </row>
    <row r="37" spans="1:11" ht="15.5" x14ac:dyDescent="0.35">
      <c r="A37" s="18">
        <v>1.55</v>
      </c>
      <c r="B37" s="2"/>
      <c r="C37" s="6">
        <f t="shared" si="0"/>
        <v>-0.48408893219857352</v>
      </c>
      <c r="D37" s="6">
        <f t="shared" si="1"/>
        <v>-0.10737306245081661</v>
      </c>
      <c r="E37" s="6">
        <f t="shared" si="2"/>
        <v>-3.6265567175053831E-2</v>
      </c>
      <c r="F37" s="6">
        <f t="shared" si="3"/>
        <v>-1.6606327712515094</v>
      </c>
      <c r="G37" s="6">
        <f t="shared" si="4"/>
        <v>3.9706719665894328</v>
      </c>
      <c r="H37" s="6">
        <f t="shared" si="5"/>
        <v>0.88071257300596117</v>
      </c>
      <c r="I37">
        <f t="shared" si="6"/>
        <v>0.12191612308240528</v>
      </c>
      <c r="K37" s="23"/>
    </row>
    <row r="38" spans="1:11" x14ac:dyDescent="0.35">
      <c r="A38" s="18">
        <v>1.6</v>
      </c>
      <c r="B38" s="2"/>
      <c r="C38" s="6">
        <f t="shared" si="0"/>
        <v>-0.48093887059908941</v>
      </c>
      <c r="D38" s="6">
        <f t="shared" si="1"/>
        <v>-0.18930381029713461</v>
      </c>
      <c r="E38" s="6">
        <f t="shared" si="2"/>
        <v>0.15008276500828346</v>
      </c>
      <c r="F38" s="6">
        <f t="shared" si="3"/>
        <v>-1.6043385300981392</v>
      </c>
      <c r="G38" s="6">
        <f t="shared" si="4"/>
        <v>3.483261320744059</v>
      </c>
      <c r="H38" s="6">
        <f t="shared" si="5"/>
        <v>1.3710570731288452</v>
      </c>
      <c r="I38">
        <f t="shared" si="6"/>
        <v>0.13807142970724806</v>
      </c>
    </row>
    <row r="39" spans="1:11" x14ac:dyDescent="0.35">
      <c r="A39" s="18">
        <v>1.6500000000000001</v>
      </c>
      <c r="B39" s="2"/>
      <c r="C39" s="6">
        <f t="shared" si="0"/>
        <v>-0.46908065569774515</v>
      </c>
      <c r="D39" s="6">
        <f t="shared" si="1"/>
        <v>-0.26780691546063051</v>
      </c>
      <c r="E39" s="6">
        <f t="shared" si="2"/>
        <v>0.31157838307838354</v>
      </c>
      <c r="F39" s="6">
        <f t="shared" si="3"/>
        <v>-1.5275777109966455</v>
      </c>
      <c r="G39" s="6">
        <f t="shared" si="4"/>
        <v>2.9765634020599441</v>
      </c>
      <c r="H39" s="6">
        <f t="shared" si="5"/>
        <v>1.6993756909308977</v>
      </c>
      <c r="I39">
        <f t="shared" si="6"/>
        <v>0.15759135363053775</v>
      </c>
    </row>
    <row r="40" spans="1:11" x14ac:dyDescent="0.35">
      <c r="A40" s="18">
        <v>1.7000000000000002</v>
      </c>
      <c r="B40" s="2"/>
      <c r="C40" s="6">
        <f t="shared" si="0"/>
        <v>-0.44978103229125105</v>
      </c>
      <c r="D40" s="6">
        <f t="shared" si="1"/>
        <v>-0.34206158139679921</v>
      </c>
      <c r="E40" s="6">
        <f t="shared" si="2"/>
        <v>0.44831200209366373</v>
      </c>
      <c r="F40" s="6">
        <f t="shared" si="3"/>
        <v>-1.4376988827442254</v>
      </c>
      <c r="G40" s="6">
        <f t="shared" si="4"/>
        <v>2.4927813585512637</v>
      </c>
      <c r="H40" s="6">
        <f t="shared" si="5"/>
        <v>1.8957774391659088</v>
      </c>
      <c r="I40">
        <f t="shared" si="6"/>
        <v>0.18043340654338472</v>
      </c>
    </row>
    <row r="41" spans="1:11" x14ac:dyDescent="0.35">
      <c r="A41" s="18">
        <v>1.75</v>
      </c>
      <c r="B41" s="2"/>
      <c r="C41" s="6">
        <f t="shared" si="0"/>
        <v>-0.42424945548837878</v>
      </c>
      <c r="D41" s="6">
        <f t="shared" si="1"/>
        <v>-0.41157680373505307</v>
      </c>
      <c r="E41" s="6">
        <f t="shared" si="2"/>
        <v>0.56198958597423576</v>
      </c>
      <c r="F41" s="6">
        <f t="shared" si="3"/>
        <v>-1.3404805005999967</v>
      </c>
      <c r="G41" s="6">
        <f t="shared" si="4"/>
        <v>2.0543219966716162</v>
      </c>
      <c r="H41" s="6">
        <f t="shared" si="5"/>
        <v>1.9929578466032394</v>
      </c>
      <c r="I41">
        <f t="shared" si="6"/>
        <v>0.20651555899013971</v>
      </c>
    </row>
    <row r="42" spans="1:11" x14ac:dyDescent="0.35">
      <c r="A42" s="18">
        <v>1.8</v>
      </c>
      <c r="B42" s="2"/>
      <c r="C42" s="6">
        <f t="shared" si="0"/>
        <v>-0.39358207369382742</v>
      </c>
      <c r="D42" s="6">
        <f t="shared" si="1"/>
        <v>-0.47610963145679885</v>
      </c>
      <c r="E42" s="6">
        <f t="shared" si="2"/>
        <v>0.65509072354601616</v>
      </c>
      <c r="F42" s="6">
        <f t="shared" si="3"/>
        <v>-1.2401606416186561</v>
      </c>
      <c r="G42" s="6">
        <f t="shared" si="4"/>
        <v>1.6697235061996014</v>
      </c>
      <c r="H42" s="6">
        <f t="shared" si="5"/>
        <v>2.0198365126503823</v>
      </c>
      <c r="I42">
        <f t="shared" si="6"/>
        <v>0.23571691494578384</v>
      </c>
    </row>
    <row r="43" spans="1:11" x14ac:dyDescent="0.35">
      <c r="A43" s="18">
        <v>1.85</v>
      </c>
      <c r="B43" s="2"/>
      <c r="C43" s="6">
        <f t="shared" si="0"/>
        <v>-0.35874038313377715</v>
      </c>
      <c r="D43" s="6">
        <f t="shared" si="1"/>
        <v>-0.53559286789691862</v>
      </c>
      <c r="E43" s="6">
        <f t="shared" si="2"/>
        <v>0.73031327361915599</v>
      </c>
      <c r="F43" s="6">
        <f t="shared" si="3"/>
        <v>-1.1396805002760608</v>
      </c>
      <c r="G43" s="6">
        <f t="shared" si="4"/>
        <v>1.3391784967259903</v>
      </c>
      <c r="H43" s="6">
        <f t="shared" si="5"/>
        <v>1.9993691410534273</v>
      </c>
      <c r="I43">
        <f t="shared" si="6"/>
        <v>0.26788093148958253</v>
      </c>
    </row>
    <row r="44" spans="1:11" x14ac:dyDescent="0.35">
      <c r="A44" s="18">
        <v>1.9000000000000001</v>
      </c>
      <c r="B44" s="2"/>
      <c r="C44" s="6">
        <f t="shared" si="0"/>
        <v>-0.32055074633191183</v>
      </c>
      <c r="D44" s="6">
        <f t="shared" si="1"/>
        <v>-0.59007768148440487</v>
      </c>
      <c r="E44" s="6">
        <f t="shared" si="2"/>
        <v>0.79025653752095715</v>
      </c>
      <c r="F44" s="6">
        <f t="shared" si="3"/>
        <v>-1.0409810564478477</v>
      </c>
      <c r="G44" s="6">
        <f t="shared" si="4"/>
        <v>1.0585520593460571</v>
      </c>
      <c r="H44" s="6">
        <f t="shared" si="5"/>
        <v>1.9486086120750981</v>
      </c>
      <c r="I44">
        <f t="shared" si="6"/>
        <v>0.30282001107242551</v>
      </c>
    </row>
    <row r="45" spans="1:11" x14ac:dyDescent="0.35">
      <c r="A45" s="18">
        <v>1.9500000000000002</v>
      </c>
      <c r="B45" s="2"/>
      <c r="C45" s="6">
        <f t="shared" si="0"/>
        <v>-0.2797147293816814</v>
      </c>
      <c r="D45" s="6">
        <f t="shared" si="1"/>
        <v>-0.63969097354170334</v>
      </c>
      <c r="E45" s="6">
        <f t="shared" si="2"/>
        <v>0.83726822213065366</v>
      </c>
      <c r="F45" s="6">
        <f t="shared" si="3"/>
        <v>-0.94527405279725929</v>
      </c>
      <c r="G45" s="6">
        <f t="shared" si="4"/>
        <v>0.82191532504180409</v>
      </c>
      <c r="H45" s="6">
        <f t="shared" si="5"/>
        <v>1.8796715339484376</v>
      </c>
      <c r="I45">
        <f t="shared" si="6"/>
        <v>0.34032061559072962</v>
      </c>
    </row>
    <row r="46" spans="1:11" x14ac:dyDescent="0.35">
      <c r="A46" s="18">
        <v>2</v>
      </c>
      <c r="B46" s="2"/>
      <c r="C46" s="6">
        <f t="shared" si="0"/>
        <v>-0.23682392411884645</v>
      </c>
      <c r="D46" s="6">
        <f t="shared" si="1"/>
        <v>-0.68460508676413079</v>
      </c>
      <c r="E46" s="6">
        <f t="shared" si="2"/>
        <v>0.87339054598117072</v>
      </c>
      <c r="F46" s="6">
        <f t="shared" si="3"/>
        <v>-0.85326003376323456</v>
      </c>
      <c r="G46" s="6">
        <f t="shared" si="4"/>
        <v>0.62297762897887965</v>
      </c>
      <c r="H46" s="6">
        <f t="shared" si="5"/>
        <v>1.8008892274125528</v>
      </c>
      <c r="I46">
        <f t="shared" si="6"/>
        <v>0.38014836023409648</v>
      </c>
    </row>
    <row r="47" spans="1:11" x14ac:dyDescent="0.35">
      <c r="A47" s="18">
        <v>2.0500000000000003</v>
      </c>
      <c r="B47" s="2"/>
      <c r="C47" s="6">
        <f t="shared" si="0"/>
        <v>-0.19237567478356432</v>
      </c>
      <c r="D47" s="6">
        <f t="shared" si="1"/>
        <v>-0.7250169769180268</v>
      </c>
      <c r="E47" s="6">
        <f t="shared" si="2"/>
        <v>0.90036022464338095</v>
      </c>
      <c r="F47" s="6">
        <f t="shared" si="3"/>
        <v>-0.76529193182795319</v>
      </c>
      <c r="G47" s="6">
        <f t="shared" si="4"/>
        <v>0.4558095175095298</v>
      </c>
      <c r="H47" s="6">
        <f t="shared" si="5"/>
        <v>1.7178348499987042</v>
      </c>
      <c r="I47">
        <f t="shared" si="6"/>
        <v>0.42205278168537197</v>
      </c>
    </row>
    <row r="48" spans="1:11" x14ac:dyDescent="0.35">
      <c r="A48" s="18">
        <v>2.1</v>
      </c>
      <c r="B48" s="2"/>
      <c r="C48" s="6">
        <f t="shared" si="0"/>
        <v>-0.14678790165450836</v>
      </c>
      <c r="D48" s="6">
        <f t="shared" si="1"/>
        <v>-0.76113427994692606</v>
      </c>
      <c r="E48" s="6">
        <f t="shared" si="2"/>
        <v>0.91963421101412557</v>
      </c>
      <c r="F48" s="6">
        <f t="shared" si="3"/>
        <v>-0.68149265612266585</v>
      </c>
      <c r="G48" s="6">
        <f t="shared" si="4"/>
        <v>0.3151499373202572</v>
      </c>
      <c r="H48" s="6">
        <f t="shared" si="5"/>
        <v>1.6341361782127879</v>
      </c>
      <c r="I48">
        <f t="shared" si="6"/>
        <v>0.46577163524973714</v>
      </c>
    </row>
    <row r="49" spans="1:9" x14ac:dyDescent="0.35">
      <c r="A49" s="18">
        <v>2.15</v>
      </c>
      <c r="B49" s="2"/>
      <c r="C49" s="6">
        <f t="shared" si="0"/>
        <v>-0.10041225368215176</v>
      </c>
      <c r="D49" s="6">
        <f t="shared" si="1"/>
        <v>-0.79316624253029344</v>
      </c>
      <c r="E49" s="6">
        <f t="shared" si="2"/>
        <v>0.9324251629980207</v>
      </c>
      <c r="F49" s="6">
        <f t="shared" si="3"/>
        <v>-0.60183727391933672</v>
      </c>
      <c r="G49" s="6">
        <f t="shared" si="4"/>
        <v>0.19648814203554651</v>
      </c>
      <c r="H49" s="6">
        <f t="shared" si="5"/>
        <v>1.5520791099203755</v>
      </c>
      <c r="I49">
        <f t="shared" si="6"/>
        <v>0.51103467436720051</v>
      </c>
    </row>
    <row r="50" spans="1:9" x14ac:dyDescent="0.35">
      <c r="A50" s="18">
        <v>2.2000000000000002</v>
      </c>
      <c r="B50" s="2"/>
      <c r="C50" s="6">
        <f t="shared" si="0"/>
        <v>-5.3545385354706293E-2</v>
      </c>
      <c r="D50" s="6">
        <f t="shared" si="1"/>
        <v>-0.82131800733885985</v>
      </c>
      <c r="E50" s="6">
        <f t="shared" si="2"/>
        <v>0.93973821670812163</v>
      </c>
      <c r="F50" s="6">
        <f t="shared" si="3"/>
        <v>-0.52620931283735684</v>
      </c>
      <c r="G50" s="6">
        <f t="shared" si="4"/>
        <v>9.6034006368492589E-2</v>
      </c>
      <c r="H50" s="6">
        <f t="shared" si="5"/>
        <v>1.4730393333588205</v>
      </c>
      <c r="I50">
        <f t="shared" si="6"/>
        <v>0.55756692217178794</v>
      </c>
    </row>
    <row r="51" spans="1:9" x14ac:dyDescent="0.35">
      <c r="A51" s="18">
        <v>2.25</v>
      </c>
      <c r="B51" s="2"/>
      <c r="C51" s="6">
        <f t="shared" si="0"/>
        <v>-6.4384320113395925E-3</v>
      </c>
      <c r="D51" s="6">
        <f t="shared" si="1"/>
        <v>-0.84578717381402924</v>
      </c>
      <c r="E51" s="6">
        <f t="shared" si="2"/>
        <v>0.94240507755716274</v>
      </c>
      <c r="F51" s="6">
        <f t="shared" si="3"/>
        <v>-0.45443872976880106</v>
      </c>
      <c r="G51" s="6">
        <f t="shared" si="4"/>
        <v>1.064042759315114E-2</v>
      </c>
      <c r="H51" s="6">
        <f t="shared" si="5"/>
        <v>1.3977839893834112</v>
      </c>
      <c r="I51">
        <f t="shared" si="6"/>
        <v>0.60509147353098658</v>
      </c>
    </row>
    <row r="52" spans="1:9" x14ac:dyDescent="0.35">
      <c r="A52" s="18">
        <v>2.3000000000000003</v>
      </c>
      <c r="B52" s="2"/>
      <c r="C52" s="6">
        <f t="shared" si="0"/>
        <v>4.0695122401009989E-2</v>
      </c>
      <c r="D52" s="6">
        <f t="shared" si="1"/>
        <v>-0.86676188031573997</v>
      </c>
      <c r="E52" s="6">
        <f t="shared" si="2"/>
        <v>0.94111387346229458</v>
      </c>
      <c r="F52" s="6">
        <f t="shared" si="3"/>
        <v>-0.3863271474769675</v>
      </c>
      <c r="G52" s="6">
        <f t="shared" si="4"/>
        <v>-6.228859138787729E-2</v>
      </c>
      <c r="H52" s="6">
        <f t="shared" si="5"/>
        <v>1.3266793022899324</v>
      </c>
      <c r="I52">
        <f t="shared" si="6"/>
        <v>0.65333187818612548</v>
      </c>
    </row>
    <row r="53" spans="1:9" x14ac:dyDescent="0.35">
      <c r="A53" s="18">
        <v>2.35</v>
      </c>
      <c r="B53" s="2"/>
      <c r="C53" s="6">
        <f t="shared" si="0"/>
        <v>8.7672955334889863E-2</v>
      </c>
      <c r="D53" s="6">
        <f t="shared" si="1"/>
        <v>-0.88441988856172593</v>
      </c>
      <c r="E53" s="6">
        <f t="shared" si="2"/>
        <v>0.93643446540371722</v>
      </c>
      <c r="F53" s="6">
        <f t="shared" si="3"/>
        <v>-0.32166436536778353</v>
      </c>
      <c r="G53" s="6">
        <f t="shared" si="4"/>
        <v>-0.12488773095521721</v>
      </c>
      <c r="H53" s="6">
        <f t="shared" si="5"/>
        <v>1.2598319820774269</v>
      </c>
      <c r="I53">
        <f t="shared" si="6"/>
        <v>0.70201415835097536</v>
      </c>
    </row>
    <row r="54" spans="1:9" x14ac:dyDescent="0.35">
      <c r="A54" s="18">
        <v>2.4000000000000004</v>
      </c>
      <c r="B54" s="2"/>
      <c r="C54" s="6">
        <f t="shared" si="0"/>
        <v>0.13433856894138169</v>
      </c>
      <c r="D54" s="6">
        <f t="shared" si="1"/>
        <v>-0.89892831685251839</v>
      </c>
      <c r="E54" s="6">
        <f t="shared" si="2"/>
        <v>0.92883949937331534</v>
      </c>
      <c r="F54" s="6">
        <f t="shared" si="3"/>
        <v>-0.26023894755827909</v>
      </c>
      <c r="G54" s="6">
        <f t="shared" si="4"/>
        <v>-0.17891091026085867</v>
      </c>
      <c r="H54" s="6">
        <f t="shared" si="5"/>
        <v>1.1971847303027516</v>
      </c>
      <c r="I54">
        <f t="shared" si="6"/>
        <v>0.75086851185045744</v>
      </c>
    </row>
    <row r="55" spans="1:9" x14ac:dyDescent="0.35">
      <c r="A55" s="18">
        <v>2.4500000000000002</v>
      </c>
      <c r="B55" s="2"/>
      <c r="C55" s="6">
        <f t="shared" si="0"/>
        <v>0.18055690527222137</v>
      </c>
      <c r="D55" s="6">
        <f t="shared" si="1"/>
        <v>-0.91044378331755393</v>
      </c>
      <c r="E55" s="6">
        <f t="shared" si="2"/>
        <v>0.91872171778316325</v>
      </c>
      <c r="F55" s="6">
        <f t="shared" si="3"/>
        <v>-0.20184482282502031</v>
      </c>
      <c r="G55" s="6">
        <f t="shared" si="4"/>
        <v>-0.2258003533452255</v>
      </c>
      <c r="H55" s="6">
        <f t="shared" si="5"/>
        <v>1.1385802590275997</v>
      </c>
      <c r="I55">
        <f t="shared" si="6"/>
        <v>0.79963074723877181</v>
      </c>
    </row>
    <row r="56" spans="1:9" x14ac:dyDescent="0.35">
      <c r="A56" s="18">
        <v>2.5</v>
      </c>
      <c r="B56" s="2"/>
      <c r="C56" s="6">
        <f t="shared" si="0"/>
        <v>0.22621074071969802</v>
      </c>
      <c r="D56" s="6">
        <f t="shared" si="1"/>
        <v>-0.91911279913502053</v>
      </c>
      <c r="E56" s="6">
        <f t="shared" si="2"/>
        <v>0.90640810224194301</v>
      </c>
      <c r="F56" s="6">
        <f t="shared" si="3"/>
        <v>-0.14628522016670431</v>
      </c>
      <c r="G56" s="6">
        <f t="shared" si="4"/>
        <v>-0.26674426830358583</v>
      </c>
      <c r="H56" s="6">
        <f t="shared" si="5"/>
        <v>1.0838038473050406</v>
      </c>
      <c r="I56">
        <f t="shared" si="6"/>
        <v>0.84804349183707306</v>
      </c>
    </row>
    <row r="57" spans="1:9" x14ac:dyDescent="0.35">
      <c r="A57" s="18">
        <v>2.5500000000000003</v>
      </c>
      <c r="B57" s="2"/>
      <c r="C57" s="6">
        <f t="shared" si="0"/>
        <v>0.27119771549641569</v>
      </c>
      <c r="D57" s="6">
        <f t="shared" si="1"/>
        <v>-0.92507230533422447</v>
      </c>
      <c r="E57" s="6">
        <f t="shared" si="2"/>
        <v>0.89217138889173708</v>
      </c>
      <c r="F57" s="6">
        <f t="shared" si="3"/>
        <v>-9.3374840672841131E-2</v>
      </c>
      <c r="G57" s="6">
        <f t="shared" si="4"/>
        <v>-0.30272426570464961</v>
      </c>
      <c r="H57" s="6">
        <f t="shared" si="5"/>
        <v>1.0326113324494863</v>
      </c>
      <c r="I57">
        <f t="shared" si="6"/>
        <v>0.89585720809380864</v>
      </c>
    </row>
    <row r="58" spans="1:9" x14ac:dyDescent="0.35">
      <c r="A58" s="18">
        <v>2.6</v>
      </c>
      <c r="B58" s="2"/>
      <c r="C58" s="6">
        <f t="shared" si="0"/>
        <v>0.31542787960887175</v>
      </c>
      <c r="D58" s="6">
        <f t="shared" si="1"/>
        <v>-0.92845028320230472</v>
      </c>
      <c r="E58" s="6">
        <f t="shared" si="2"/>
        <v>0.87623943275273941</v>
      </c>
      <c r="F58" s="6">
        <f t="shared" si="3"/>
        <v>-4.2940876085852869E-2</v>
      </c>
      <c r="G58" s="6">
        <f t="shared" si="4"/>
        <v>-0.3345539798552577</v>
      </c>
      <c r="H58" s="6">
        <f t="shared" si="5"/>
        <v>0.98474725103004412</v>
      </c>
      <c r="I58">
        <f t="shared" si="6"/>
        <v>0.94283104850625088</v>
      </c>
    </row>
    <row r="59" spans="1:9" x14ac:dyDescent="0.35">
      <c r="A59" s="18">
        <v>2.6500000000000004</v>
      </c>
      <c r="B59" s="2"/>
      <c r="C59" s="6">
        <f t="shared" si="0"/>
        <v>0.35882165877168964</v>
      </c>
      <c r="D59" s="6">
        <f t="shared" si="1"/>
        <v>-0.92936639294280976</v>
      </c>
      <c r="E59" s="6">
        <f t="shared" si="2"/>
        <v>0.85880282422540899</v>
      </c>
      <c r="F59" s="6">
        <f t="shared" si="3"/>
        <v>5.1767137103491331E-3</v>
      </c>
      <c r="G59" s="6">
        <f t="shared" si="4"/>
        <v>-0.36291036123796039</v>
      </c>
      <c r="H59" s="6">
        <f t="shared" si="5"/>
        <v>0.93995634081803592</v>
      </c>
      <c r="I59">
        <f t="shared" si="6"/>
        <v>0.98873357472538581</v>
      </c>
    </row>
    <row r="60" spans="1:9" x14ac:dyDescent="0.35">
      <c r="A60" s="18">
        <v>2.7</v>
      </c>
      <c r="B60" s="2"/>
      <c r="C60" s="6">
        <f t="shared" si="0"/>
        <v>0.40130816203141262</v>
      </c>
      <c r="D60" s="6">
        <f t="shared" si="1"/>
        <v>-0.92793261183126974</v>
      </c>
      <c r="E60" s="6">
        <f t="shared" si="2"/>
        <v>0.84002109098955957</v>
      </c>
      <c r="F60" s="6">
        <f t="shared" si="3"/>
        <v>5.1125386886846272E-2</v>
      </c>
      <c r="G60" s="6">
        <f t="shared" si="4"/>
        <v>-0.38835896819601728</v>
      </c>
      <c r="H60" s="6">
        <f t="shared" si="5"/>
        <v>0.89799058624184946</v>
      </c>
      <c r="I60">
        <f t="shared" si="6"/>
        <v>1.0333433624451784</v>
      </c>
    </row>
    <row r="61" spans="1:9" x14ac:dyDescent="0.35">
      <c r="A61" s="18">
        <v>2.75</v>
      </c>
      <c r="B61" s="2"/>
      <c r="C61" s="6">
        <f t="shared" si="0"/>
        <v>0.44282376787064559</v>
      </c>
      <c r="D61" s="6">
        <f t="shared" si="1"/>
        <v>-0.9242538542541251</v>
      </c>
      <c r="E61" s="6">
        <f t="shared" si="2"/>
        <v>0.82002775686666318</v>
      </c>
      <c r="F61" s="6">
        <f t="shared" si="3"/>
        <v>9.5040483763996444E-2</v>
      </c>
      <c r="G61" s="6">
        <f t="shared" si="4"/>
        <v>-0.411374396719839</v>
      </c>
      <c r="H61" s="6">
        <f t="shared" si="5"/>
        <v>0.85861328884415744</v>
      </c>
      <c r="I61">
        <f t="shared" si="6"/>
        <v>1.0764495102310043</v>
      </c>
    </row>
    <row r="62" spans="1:9" x14ac:dyDescent="0.35">
      <c r="A62" s="18">
        <v>2.8000000000000003</v>
      </c>
      <c r="B62" s="2"/>
      <c r="C62" s="6">
        <f t="shared" si="0"/>
        <v>0.48331093771807898</v>
      </c>
      <c r="D62" s="6">
        <f t="shared" si="1"/>
        <v>-0.91842856345487001</v>
      </c>
      <c r="E62" s="6">
        <f t="shared" si="2"/>
        <v>0.79893447706200638</v>
      </c>
      <c r="F62" s="6">
        <f t="shared" si="3"/>
        <v>0.13704584516564283</v>
      </c>
      <c r="G62" s="6">
        <f t="shared" si="4"/>
        <v>-0.43235679546643258</v>
      </c>
      <c r="H62" s="6">
        <f t="shared" si="5"/>
        <v>0.82160116722169729</v>
      </c>
      <c r="I62">
        <f t="shared" si="6"/>
        <v>1.1178520675190877</v>
      </c>
    </row>
    <row r="63" spans="1:9" x14ac:dyDescent="0.35">
      <c r="A63" s="18">
        <v>2.85</v>
      </c>
      <c r="B63" s="2"/>
      <c r="C63" s="6">
        <f t="shared" si="0"/>
        <v>0.52271721557684625</v>
      </c>
      <c r="D63" s="6">
        <f t="shared" si="1"/>
        <v>-0.91054926973756078</v>
      </c>
      <c r="E63" s="6">
        <f t="shared" si="2"/>
        <v>0.77683442619433718</v>
      </c>
      <c r="F63" s="6">
        <f t="shared" si="3"/>
        <v>0.1772545035072175</v>
      </c>
      <c r="G63" s="6">
        <f t="shared" si="4"/>
        <v>-0.45164523924033506</v>
      </c>
      <c r="H63" s="6">
        <f t="shared" si="5"/>
        <v>0.786745166441289</v>
      </c>
      <c r="I63">
        <f t="shared" si="6"/>
        <v>1.1573623945556337</v>
      </c>
    </row>
    <row r="64" spans="1:9" x14ac:dyDescent="0.35">
      <c r="A64" s="18">
        <v>2.9000000000000004</v>
      </c>
      <c r="B64" s="2"/>
      <c r="C64" s="6">
        <f t="shared" si="0"/>
        <v>0.5609943803375127</v>
      </c>
      <c r="D64" s="6">
        <f t="shared" si="1"/>
        <v>-0.9007031131041483</v>
      </c>
      <c r="E64" s="6">
        <f t="shared" si="2"/>
        <v>0.75380508058678164</v>
      </c>
      <c r="F64" s="6">
        <f t="shared" si="3"/>
        <v>0.21576939357028369</v>
      </c>
      <c r="G64" s="6">
        <f t="shared" si="4"/>
        <v>-0.46952858506188461</v>
      </c>
      <c r="H64" s="6">
        <f t="shared" si="5"/>
        <v>0.75385043608135838</v>
      </c>
      <c r="I64">
        <f t="shared" si="6"/>
        <v>1.194803464976627</v>
      </c>
    </row>
    <row r="65" spans="1:9" x14ac:dyDescent="0.35">
      <c r="A65" s="18">
        <v>2.95</v>
      </c>
      <c r="B65" s="2"/>
      <c r="C65" s="6">
        <f t="shared" si="0"/>
        <v>0.59809772363552449</v>
      </c>
      <c r="D65" s="6">
        <f t="shared" si="1"/>
        <v>-0.88897233038053236</v>
      </c>
      <c r="E65" s="6">
        <f t="shared" si="2"/>
        <v>0.72991050818089576</v>
      </c>
      <c r="F65" s="6">
        <f t="shared" si="3"/>
        <v>0.25268404911249487</v>
      </c>
      <c r="G65" s="6">
        <f t="shared" si="4"/>
        <v>-0.48625431117355095</v>
      </c>
      <c r="H65" s="6">
        <f t="shared" si="5"/>
        <v>0.72273578560708851</v>
      </c>
      <c r="I65">
        <f t="shared" si="6"/>
        <v>1.2300101199967666</v>
      </c>
    </row>
    <row r="66" spans="1:9" x14ac:dyDescent="0.35">
      <c r="A66" s="18">
        <v>3</v>
      </c>
      <c r="B66" s="2"/>
      <c r="C66" s="6">
        <f t="shared" si="0"/>
        <v>0.63398543115560235</v>
      </c>
      <c r="D66" s="6">
        <f t="shared" si="1"/>
        <v>-0.8754347081928987</v>
      </c>
      <c r="E66" s="6">
        <f t="shared" si="2"/>
        <v>0.70520325693697039</v>
      </c>
      <c r="F66" s="6">
        <f t="shared" si="3"/>
        <v>0.28808326433273329</v>
      </c>
      <c r="G66" s="6">
        <f t="shared" si="4"/>
        <v>-0.50203573858346218</v>
      </c>
      <c r="H66" s="6">
        <f t="shared" si="5"/>
        <v>0.69323282320244817</v>
      </c>
      <c r="I66">
        <f t="shared" si="6"/>
        <v>1.2628292817249382</v>
      </c>
    </row>
    <row r="67" spans="1:9" x14ac:dyDescent="0.35">
      <c r="A67" s="18">
        <v>3.0500000000000003</v>
      </c>
      <c r="B67" s="2"/>
      <c r="C67" s="6">
        <f t="shared" si="0"/>
        <v>0.66861804932922153</v>
      </c>
      <c r="D67" s="6">
        <f t="shared" si="1"/>
        <v>-0.860164003947259</v>
      </c>
      <c r="E67" s="6">
        <f t="shared" si="2"/>
        <v>0.67972591462916987</v>
      </c>
      <c r="F67" s="6">
        <f t="shared" si="3"/>
        <v>0.32204370776690844</v>
      </c>
      <c r="G67" s="6">
        <f t="shared" si="4"/>
        <v>-0.5170579537285569</v>
      </c>
      <c r="H67" s="6">
        <f t="shared" si="5"/>
        <v>0.66518491416455738</v>
      </c>
      <c r="I67">
        <f t="shared" si="6"/>
        <v>1.2931201319073609</v>
      </c>
    </row>
    <row r="68" spans="1:9" x14ac:dyDescent="0.35">
      <c r="A68" s="18">
        <v>3.1</v>
      </c>
      <c r="B68" s="2"/>
      <c r="C68" s="6">
        <f t="shared" si="0"/>
        <v>0.70195802261851936</v>
      </c>
      <c r="D68" s="6">
        <f t="shared" si="1"/>
        <v>-0.8432303374162079</v>
      </c>
      <c r="E68" s="6">
        <f t="shared" si="2"/>
        <v>0.65351239863150301</v>
      </c>
      <c r="F68" s="6">
        <f t="shared" si="3"/>
        <v>0.35463448179944551</v>
      </c>
      <c r="G68" s="6">
        <f t="shared" si="4"/>
        <v>-0.53148268617811767</v>
      </c>
      <c r="H68" s="6">
        <f t="shared" si="5"/>
        <v>0.63844604713692621</v>
      </c>
      <c r="I68">
        <f t="shared" si="6"/>
        <v>1.3207542613782712</v>
      </c>
    </row>
    <row r="69" spans="1:9" x14ac:dyDescent="0.35">
      <c r="A69" s="18">
        <v>3.1500000000000004</v>
      </c>
      <c r="B69" s="2"/>
      <c r="C69" s="6">
        <f t="shared" si="0"/>
        <v>0.73396928919237192</v>
      </c>
      <c r="D69" s="6">
        <f t="shared" si="1"/>
        <v>-0.82470055576731449</v>
      </c>
      <c r="E69" s="6">
        <f t="shared" si="2"/>
        <v>0.62658902287921192</v>
      </c>
      <c r="F69" s="6">
        <f t="shared" si="3"/>
        <v>0.38591762457185785</v>
      </c>
      <c r="G69" s="6">
        <f t="shared" si="4"/>
        <v>-0.54545234391352571</v>
      </c>
      <c r="H69" s="6">
        <f t="shared" si="5"/>
        <v>0.6128796637595666</v>
      </c>
      <c r="I69">
        <f t="shared" si="6"/>
        <v>1.3456157946380245</v>
      </c>
    </row>
    <row r="70" spans="1:9" x14ac:dyDescent="0.35">
      <c r="A70" s="18">
        <v>3.2</v>
      </c>
      <c r="B70" s="2"/>
      <c r="C70" s="6">
        <f t="shared" si="0"/>
        <v>0.76461692490644062</v>
      </c>
      <c r="D70" s="6">
        <f t="shared" si="1"/>
        <v>-0.80463857495902213</v>
      </c>
      <c r="E70" s="6">
        <f t="shared" si="2"/>
        <v>0.59897538008205797</v>
      </c>
      <c r="F70" s="6">
        <f t="shared" si="3"/>
        <v>0.41594855328915176</v>
      </c>
      <c r="G70" s="6">
        <f t="shared" si="4"/>
        <v>-0.55909336797263154</v>
      </c>
      <c r="H70" s="6">
        <f t="shared" si="5"/>
        <v>0.58835748493218987</v>
      </c>
      <c r="I70">
        <f t="shared" si="6"/>
        <v>1.3676014932516061</v>
      </c>
    </row>
    <row r="71" spans="1:9" x14ac:dyDescent="0.35">
      <c r="A71" s="18">
        <v>3.25</v>
      </c>
      <c r="B71" s="2"/>
      <c r="C71" s="6">
        <f t="shared" si="0"/>
        <v>0.79386682720057777</v>
      </c>
      <c r="D71" s="6">
        <f t="shared" si="1"/>
        <v>-0.78310570043839933</v>
      </c>
      <c r="E71" s="6">
        <f t="shared" si="2"/>
        <v>0.57068506998397217</v>
      </c>
      <c r="F71" s="6">
        <f t="shared" si="3"/>
        <v>0.44477644920065673</v>
      </c>
      <c r="G71" s="6">
        <f t="shared" si="4"/>
        <v>-0.57251903595080145</v>
      </c>
      <c r="H71" s="6">
        <f t="shared" si="5"/>
        <v>0.56475835152800957</v>
      </c>
      <c r="I71">
        <f t="shared" si="6"/>
        <v>1.3866208411431711</v>
      </c>
    </row>
    <row r="72" spans="1:9" x14ac:dyDescent="0.35">
      <c r="A72" s="18">
        <v>3.3000000000000003</v>
      </c>
      <c r="B72" s="2"/>
      <c r="C72" s="6">
        <f t="shared" ref="C72:C106" si="7">C71+$A$3*E71+0.5*$A$3^2*G71</f>
        <v>0.82168543190483789</v>
      </c>
      <c r="D72" s="6">
        <f t="shared" ref="D72:D106" si="8">D71+$A$3*F71+0.5*$A$3^2*H71</f>
        <v>-0.76016093003895646</v>
      </c>
      <c r="E72" s="6">
        <f t="shared" ref="E72:E106" si="9">E71+0.5*$A$3*(G71+G72)</f>
        <v>0.54172629862941801</v>
      </c>
      <c r="F72" s="6">
        <f t="shared" ref="F72:F106" si="10">F71+0.5*$A$3*(H71+H72)</f>
        <v>0.47244458515878707</v>
      </c>
      <c r="G72" s="6">
        <f t="shared" ref="G72:G106" si="11">-C72/I72</f>
        <v>-0.58583181823136488</v>
      </c>
      <c r="H72" s="6">
        <f t="shared" ref="H72:H106" si="12">-D72/I72</f>
        <v>0.54196708679720385</v>
      </c>
      <c r="I72">
        <f t="shared" ref="I72:I106" si="13">SQRT(C72^2+D72^2)^3</f>
        <v>1.4025961143345178</v>
      </c>
    </row>
    <row r="73" spans="1:9" x14ac:dyDescent="0.35">
      <c r="A73" s="18">
        <v>3.35</v>
      </c>
      <c r="B73" s="2"/>
      <c r="C73" s="6">
        <f t="shared" si="7"/>
        <v>0.84803945706351958</v>
      </c>
      <c r="D73" s="6">
        <f t="shared" si="8"/>
        <v>-0.73586124192252067</v>
      </c>
      <c r="E73" s="6">
        <f t="shared" si="9"/>
        <v>0.51210236891228644</v>
      </c>
      <c r="F73" s="6">
        <f t="shared" si="10"/>
        <v>0.49899059683616132</v>
      </c>
      <c r="G73" s="6">
        <f t="shared" si="11"/>
        <v>-0.5991253704538968</v>
      </c>
      <c r="H73" s="6">
        <f t="shared" si="12"/>
        <v>0.51987338029776686</v>
      </c>
      <c r="I73">
        <f t="shared" si="13"/>
        <v>1.4154624372208535</v>
      </c>
    </row>
    <row r="74" spans="1:9" x14ac:dyDescent="0.35">
      <c r="A74" s="18">
        <v>3.4000000000000004</v>
      </c>
      <c r="B74" s="2"/>
      <c r="C74" s="6">
        <f t="shared" si="7"/>
        <v>0.8728956687960665</v>
      </c>
      <c r="D74" s="6">
        <f t="shared" si="8"/>
        <v>-0.71026187035534039</v>
      </c>
      <c r="E74" s="6">
        <f t="shared" si="9"/>
        <v>0.48181207891375494</v>
      </c>
      <c r="F74" s="6">
        <f t="shared" si="10"/>
        <v>0.5244466985410986</v>
      </c>
      <c r="G74" s="6">
        <f t="shared" si="11"/>
        <v>-0.61248622948736298</v>
      </c>
      <c r="H74" s="6">
        <f t="shared" si="12"/>
        <v>0.49837068789972327</v>
      </c>
      <c r="I74">
        <f t="shared" si="13"/>
        <v>1.42516782708186</v>
      </c>
    </row>
    <row r="75" spans="1:9" x14ac:dyDescent="0.35">
      <c r="A75" s="18">
        <v>3.45</v>
      </c>
      <c r="B75" s="2"/>
      <c r="C75" s="6">
        <f t="shared" si="7"/>
        <v>0.89622066495489505</v>
      </c>
      <c r="D75" s="6">
        <f t="shared" si="8"/>
        <v>-0.68341657206841078</v>
      </c>
      <c r="E75" s="6">
        <f t="shared" si="9"/>
        <v>0.4508500414976444</v>
      </c>
      <c r="F75" s="6">
        <f t="shared" si="10"/>
        <v>0.5488398442001271</v>
      </c>
      <c r="G75" s="6">
        <f t="shared" si="11"/>
        <v>-0.62599526715705822</v>
      </c>
      <c r="H75" s="6">
        <f t="shared" si="12"/>
        <v>0.47735513846141542</v>
      </c>
      <c r="I75">
        <f t="shared" si="13"/>
        <v>1.431673228178</v>
      </c>
    </row>
    <row r="76" spans="1:9" x14ac:dyDescent="0.35">
      <c r="A76" s="18">
        <v>3.5</v>
      </c>
      <c r="B76" s="2"/>
      <c r="C76" s="6">
        <f t="shared" si="7"/>
        <v>0.91798067294583086</v>
      </c>
      <c r="D76" s="6">
        <f t="shared" si="8"/>
        <v>-0.65537788593532764</v>
      </c>
      <c r="E76" s="6">
        <f t="shared" si="9"/>
        <v>0.41920693618214833</v>
      </c>
      <c r="F76" s="6">
        <f t="shared" si="10"/>
        <v>0.5721918335273195</v>
      </c>
      <c r="G76" s="6">
        <f t="shared" si="11"/>
        <v>-0.63972894546278436</v>
      </c>
      <c r="H76" s="6">
        <f t="shared" si="12"/>
        <v>0.45672443462627943</v>
      </c>
      <c r="I76">
        <f t="shared" si="13"/>
        <v>1.4349525364711413</v>
      </c>
    </row>
    <row r="77" spans="1:9" x14ac:dyDescent="0.35">
      <c r="A77" s="18">
        <v>3.5500000000000003</v>
      </c>
      <c r="B77" s="2"/>
      <c r="C77" s="6">
        <f t="shared" si="7"/>
        <v>0.93814135857310976</v>
      </c>
      <c r="D77" s="6">
        <f t="shared" si="8"/>
        <v>-0.62619738871567876</v>
      </c>
      <c r="E77" s="6">
        <f t="shared" si="9"/>
        <v>0.38686970233444429</v>
      </c>
      <c r="F77" s="6">
        <f t="shared" si="10"/>
        <v>0.59451936270379624</v>
      </c>
      <c r="G77" s="6">
        <f t="shared" si="11"/>
        <v>-0.65376040844537719</v>
      </c>
      <c r="H77" s="6">
        <f t="shared" si="12"/>
        <v>0.43637673243278868</v>
      </c>
      <c r="I77">
        <f t="shared" si="13"/>
        <v>1.4349926157259691</v>
      </c>
    </row>
    <row r="78" spans="1:9" x14ac:dyDescent="0.35">
      <c r="A78" s="18">
        <v>3.6</v>
      </c>
      <c r="B78" s="2"/>
      <c r="C78" s="6">
        <f t="shared" si="7"/>
        <v>0.95666764317927533</v>
      </c>
      <c r="D78" s="6">
        <f t="shared" si="8"/>
        <v>-0.59592594966494794</v>
      </c>
      <c r="E78" s="6">
        <f t="shared" si="9"/>
        <v>0.35382168115480211</v>
      </c>
      <c r="F78" s="6">
        <f t="shared" si="10"/>
        <v>0.61583401805863325</v>
      </c>
      <c r="G78" s="6">
        <f t="shared" si="11"/>
        <v>-0.66816043874030995</v>
      </c>
      <c r="H78" s="6">
        <f t="shared" si="12"/>
        <v>0.41620948176069061</v>
      </c>
      <c r="I78">
        <f t="shared" si="13"/>
        <v>1.4317933054864653</v>
      </c>
    </row>
    <row r="79" spans="1:9" x14ac:dyDescent="0.35">
      <c r="A79" s="18">
        <v>3.6500000000000004</v>
      </c>
      <c r="B79" s="2"/>
      <c r="C79" s="6">
        <f t="shared" si="7"/>
        <v>0.9735235266885901</v>
      </c>
      <c r="D79" s="6">
        <f t="shared" si="8"/>
        <v>-0.56461398690981535</v>
      </c>
      <c r="E79" s="6">
        <f t="shared" si="9"/>
        <v>0.32004271266608603</v>
      </c>
      <c r="F79" s="6">
        <f t="shared" si="10"/>
        <v>0.63614221027271534</v>
      </c>
      <c r="G79" s="6">
        <f t="shared" si="11"/>
        <v>-0.68299830080833346</v>
      </c>
      <c r="H79" s="6">
        <f t="shared" si="12"/>
        <v>0.39611820680259496</v>
      </c>
      <c r="I79">
        <f t="shared" si="13"/>
        <v>1.4253674211728169</v>
      </c>
    </row>
    <row r="80" spans="1:9" x14ac:dyDescent="0.35">
      <c r="A80" s="18">
        <v>3.7</v>
      </c>
      <c r="B80" s="2"/>
      <c r="C80" s="6">
        <f t="shared" si="7"/>
        <v>0.98867191444588398</v>
      </c>
      <c r="D80" s="6">
        <f t="shared" si="8"/>
        <v>-0.5323117286376764</v>
      </c>
      <c r="E80" s="6">
        <f t="shared" si="9"/>
        <v>0.28550919295805255</v>
      </c>
      <c r="F80" s="6">
        <f t="shared" si="10"/>
        <v>0.65544504550606508</v>
      </c>
      <c r="G80" s="6">
        <f t="shared" si="11"/>
        <v>-0.69834248751300665</v>
      </c>
      <c r="H80" s="6">
        <f t="shared" si="12"/>
        <v>0.3759952025313964</v>
      </c>
      <c r="I80">
        <f t="shared" si="13"/>
        <v>1.4157407463017491</v>
      </c>
    </row>
    <row r="81" spans="1:9" x14ac:dyDescent="0.35">
      <c r="A81" s="18">
        <v>3.75</v>
      </c>
      <c r="B81" s="2"/>
      <c r="C81" s="6">
        <f t="shared" si="7"/>
        <v>1.0020744459843953</v>
      </c>
      <c r="D81" s="6">
        <f t="shared" si="8"/>
        <v>-0.49906948235920895</v>
      </c>
      <c r="E81" s="6">
        <f t="shared" si="9"/>
        <v>0.25019409622495919</v>
      </c>
      <c r="F81" s="6">
        <f t="shared" si="10"/>
        <v>0.67373812855236981</v>
      </c>
      <c r="G81" s="6">
        <f t="shared" si="11"/>
        <v>-0.71426138181072851</v>
      </c>
      <c r="H81" s="6">
        <f t="shared" si="12"/>
        <v>0.35572811932079207</v>
      </c>
      <c r="I81">
        <f t="shared" si="13"/>
        <v>1.4029520165909433</v>
      </c>
    </row>
    <row r="82" spans="1:9" x14ac:dyDescent="0.35">
      <c r="A82" s="18">
        <v>3.8000000000000003</v>
      </c>
      <c r="B82" s="2"/>
      <c r="C82" s="6">
        <f t="shared" si="7"/>
        <v>1.0136913240683798</v>
      </c>
      <c r="D82" s="6">
        <f t="shared" si="8"/>
        <v>-0.46493791578243943</v>
      </c>
      <c r="E82" s="6">
        <f t="shared" si="9"/>
        <v>0.21406696566661476</v>
      </c>
      <c r="F82" s="6">
        <f t="shared" si="10"/>
        <v>0.69101129161665942</v>
      </c>
      <c r="G82" s="6">
        <f t="shared" si="11"/>
        <v>-0.73082384052304938</v>
      </c>
      <c r="H82" s="6">
        <f t="shared" si="12"/>
        <v>0.33519840325079442</v>
      </c>
      <c r="I82">
        <f t="shared" si="13"/>
        <v>1.3870528954595716</v>
      </c>
    </row>
    <row r="83" spans="1:9" x14ac:dyDescent="0.35">
      <c r="A83" s="18">
        <v>3.85</v>
      </c>
      <c r="B83" s="2"/>
      <c r="C83" s="6">
        <f t="shared" si="7"/>
        <v>1.0234811425510568</v>
      </c>
      <c r="D83" s="6">
        <f t="shared" si="8"/>
        <v>-0.42996835319754295</v>
      </c>
      <c r="E83" s="6">
        <f t="shared" si="9"/>
        <v>0.17709387709984373</v>
      </c>
      <c r="F83" s="6">
        <f t="shared" si="10"/>
        <v>0.70724824054674951</v>
      </c>
      <c r="G83" s="6">
        <f t="shared" si="11"/>
        <v>-0.74809970214779153</v>
      </c>
      <c r="H83" s="6">
        <f t="shared" si="12"/>
        <v>0.31427955395280988</v>
      </c>
      <c r="I83">
        <f t="shared" si="13"/>
        <v>1.3681079401751479</v>
      </c>
    </row>
    <row r="84" spans="1:9" x14ac:dyDescent="0.35">
      <c r="A84" s="18">
        <v>3.9000000000000004</v>
      </c>
      <c r="B84" s="2"/>
      <c r="C84" s="6">
        <f t="shared" si="7"/>
        <v>1.0314007117783643</v>
      </c>
      <c r="D84" s="6">
        <f t="shared" si="8"/>
        <v>-0.39421309172776448</v>
      </c>
      <c r="E84" s="6">
        <f t="shared" si="9"/>
        <v>0.13923737916958406</v>
      </c>
      <c r="F84" s="6">
        <f t="shared" si="10"/>
        <v>0.72242610826664078</v>
      </c>
      <c r="G84" s="6">
        <f t="shared" si="11"/>
        <v>-0.76616021506259446</v>
      </c>
      <c r="H84" s="6">
        <f t="shared" si="12"/>
        <v>0.29283515484284156</v>
      </c>
      <c r="I84">
        <f t="shared" si="13"/>
        <v>1.3461945576149501</v>
      </c>
    </row>
    <row r="85" spans="1:9" x14ac:dyDescent="0.35">
      <c r="A85" s="18">
        <v>3.95</v>
      </c>
      <c r="B85" s="2"/>
      <c r="C85" s="6">
        <f t="shared" si="7"/>
        <v>1.0374048804680154</v>
      </c>
      <c r="D85" s="6">
        <f t="shared" si="8"/>
        <v>-0.3577257423708789</v>
      </c>
      <c r="E85" s="6">
        <f t="shared" si="9"/>
        <v>0.10045641439727721</v>
      </c>
      <c r="F85" s="6">
        <f t="shared" si="10"/>
        <v>0.73651490268593767</v>
      </c>
      <c r="G85" s="6">
        <f t="shared" si="11"/>
        <v>-0.78507837582967954</v>
      </c>
      <c r="H85" s="6">
        <f t="shared" si="12"/>
        <v>0.27071662192903551</v>
      </c>
      <c r="I85">
        <f t="shared" si="13"/>
        <v>1.3214029483001291</v>
      </c>
    </row>
    <row r="86" spans="1:9" x14ac:dyDescent="0.35">
      <c r="A86" s="18">
        <v>4</v>
      </c>
      <c r="B86" s="2"/>
      <c r="C86" s="6">
        <f t="shared" si="7"/>
        <v>1.0414463532180922</v>
      </c>
      <c r="D86" s="6">
        <f t="shared" si="8"/>
        <v>-0.32056160145917073</v>
      </c>
      <c r="E86" s="6">
        <f t="shared" si="9"/>
        <v>6.0706226025360625E-2</v>
      </c>
      <c r="F86" s="6">
        <f t="shared" si="10"/>
        <v>0.74947683340085858</v>
      </c>
      <c r="G86" s="6">
        <f t="shared" si="11"/>
        <v>-0.80492915904698359</v>
      </c>
      <c r="H86" s="6">
        <f t="shared" si="12"/>
        <v>0.24776060666780206</v>
      </c>
      <c r="I86">
        <f t="shared" si="13"/>
        <v>1.2938360370136661</v>
      </c>
    </row>
    <row r="87" spans="1:9" x14ac:dyDescent="0.35">
      <c r="A87" s="18">
        <v>4.05</v>
      </c>
      <c r="B87" s="2"/>
      <c r="C87" s="6">
        <f t="shared" si="7"/>
        <v>1.0434755030705514</v>
      </c>
      <c r="D87" s="6">
        <f t="shared" si="8"/>
        <v>-0.28277805903079306</v>
      </c>
      <c r="E87" s="6">
        <f t="shared" si="9"/>
        <v>1.9938256810495193E-2</v>
      </c>
      <c r="F87" s="6">
        <f t="shared" si="10"/>
        <v>0.761265497945247</v>
      </c>
      <c r="G87" s="6">
        <f t="shared" si="11"/>
        <v>-0.82578960954763359</v>
      </c>
      <c r="H87" s="6">
        <f t="shared" si="12"/>
        <v>0.22378597510773368</v>
      </c>
      <c r="I87">
        <f t="shared" si="13"/>
        <v>1.2636093879192374</v>
      </c>
    </row>
    <row r="88" spans="1:9" x14ac:dyDescent="0.35">
      <c r="A88" s="18">
        <v>4.1000000000000005</v>
      </c>
      <c r="B88" s="2"/>
      <c r="C88" s="6">
        <f t="shared" si="7"/>
        <v>1.0434401788991416</v>
      </c>
      <c r="D88" s="6">
        <f t="shared" si="8"/>
        <v>-0.24443505166464605</v>
      </c>
      <c r="E88" s="6">
        <f t="shared" si="9"/>
        <v>-2.1899952270700178E-2</v>
      </c>
      <c r="F88" s="6">
        <f t="shared" si="10"/>
        <v>0.77182490405383042</v>
      </c>
      <c r="G88" s="6">
        <f t="shared" si="11"/>
        <v>-0.84773875370018115</v>
      </c>
      <c r="H88" s="6">
        <f t="shared" si="12"/>
        <v>0.19859026923560313</v>
      </c>
      <c r="I88">
        <f t="shared" si="13"/>
        <v>1.2308511016451349</v>
      </c>
    </row>
    <row r="89" spans="1:9" x14ac:dyDescent="0.35">
      <c r="A89" s="18">
        <v>4.1500000000000004</v>
      </c>
      <c r="B89" s="2"/>
      <c r="C89" s="6">
        <f t="shared" si="7"/>
        <v>1.0412855078434813</v>
      </c>
      <c r="D89" s="6">
        <f t="shared" si="8"/>
        <v>-0.20559556862541001</v>
      </c>
      <c r="E89" s="6">
        <f t="shared" si="9"/>
        <v>-6.4864852805669782E-2</v>
      </c>
      <c r="F89" s="6">
        <f t="shared" si="10"/>
        <v>0.78108829919357703</v>
      </c>
      <c r="G89" s="6">
        <f t="shared" si="11"/>
        <v>-0.87085726769860305</v>
      </c>
      <c r="H89" s="6">
        <f t="shared" si="12"/>
        <v>0.1719455363542598</v>
      </c>
      <c r="I89">
        <f t="shared" si="13"/>
        <v>1.1957016912717116</v>
      </c>
    </row>
    <row r="90" spans="1:9" x14ac:dyDescent="0.35">
      <c r="A90" s="18">
        <v>4.2</v>
      </c>
      <c r="B90" s="2"/>
      <c r="C90" s="6">
        <f t="shared" si="7"/>
        <v>1.0369536936185746</v>
      </c>
      <c r="D90" s="6">
        <f t="shared" si="8"/>
        <v>-0.16632622174528833</v>
      </c>
      <c r="E90" s="6">
        <f t="shared" si="9"/>
        <v>-0.10901695487572977</v>
      </c>
      <c r="F90" s="6">
        <f t="shared" si="10"/>
        <v>0.78897677229509178</v>
      </c>
      <c r="G90" s="6">
        <f t="shared" si="11"/>
        <v>-0.89522681510379631</v>
      </c>
      <c r="H90" s="6">
        <f t="shared" si="12"/>
        <v>0.14359338770632937</v>
      </c>
      <c r="I90">
        <f t="shared" si="13"/>
        <v>1.1583139335458197</v>
      </c>
    </row>
    <row r="91" spans="1:9" x14ac:dyDescent="0.35">
      <c r="A91" s="18">
        <v>4.25</v>
      </c>
      <c r="B91" s="2"/>
      <c r="C91" s="6">
        <f t="shared" si="7"/>
        <v>1.0303838123559084</v>
      </c>
      <c r="D91" s="6">
        <f t="shared" si="8"/>
        <v>-0.12669789139590082</v>
      </c>
      <c r="E91" s="6">
        <f t="shared" si="9"/>
        <v>-0.15442084852293439</v>
      </c>
      <c r="F91" s="6">
        <f t="shared" si="10"/>
        <v>0.79539758492666679</v>
      </c>
      <c r="G91" s="6">
        <f t="shared" si="11"/>
        <v>-0.92092893078438887</v>
      </c>
      <c r="H91" s="6">
        <f t="shared" si="12"/>
        <v>0.11323911755667296</v>
      </c>
      <c r="I91">
        <f t="shared" si="13"/>
        <v>1.1188526909218639</v>
      </c>
    </row>
    <row r="92" spans="1:9" x14ac:dyDescent="0.35">
      <c r="A92" s="18">
        <v>4.3</v>
      </c>
      <c r="B92" s="2"/>
      <c r="C92" s="6">
        <f t="shared" si="7"/>
        <v>1.0215116087662812</v>
      </c>
      <c r="D92" s="6">
        <f t="shared" si="8"/>
        <v>-8.6786463252621626E-2</v>
      </c>
      <c r="E92" s="6">
        <f t="shared" si="9"/>
        <v>-0.20114515379208003</v>
      </c>
      <c r="F92" s="6">
        <f t="shared" si="10"/>
        <v>0.80024217980771928</v>
      </c>
      <c r="G92" s="6">
        <f t="shared" si="11"/>
        <v>-0.94804327998143711</v>
      </c>
      <c r="H92" s="6">
        <f t="shared" si="12"/>
        <v>8.0544677685428709E-2</v>
      </c>
      <c r="I92">
        <f t="shared" si="13"/>
        <v>1.0774946991726819</v>
      </c>
    </row>
    <row r="93" spans="1:9" x14ac:dyDescent="0.35">
      <c r="A93" s="18">
        <v>4.3500000000000005</v>
      </c>
      <c r="B93" s="2"/>
      <c r="C93" s="6">
        <f t="shared" si="7"/>
        <v>1.0102692969767004</v>
      </c>
      <c r="D93" s="6">
        <f t="shared" si="8"/>
        <v>-4.6673673415128875E-2</v>
      </c>
      <c r="E93" s="6">
        <f t="shared" si="9"/>
        <v>-0.24926236214406661</v>
      </c>
      <c r="F93" s="6">
        <f t="shared" si="10"/>
        <v>0.80338380322381897</v>
      </c>
      <c r="G93" s="6">
        <f t="shared" si="11"/>
        <v>-0.9766450540980256</v>
      </c>
      <c r="H93" s="6">
        <f t="shared" si="12"/>
        <v>4.5120258958561026E-2</v>
      </c>
      <c r="I93">
        <f t="shared" si="13"/>
        <v>1.0344283142965673</v>
      </c>
    </row>
    <row r="94" spans="1:9" x14ac:dyDescent="0.35">
      <c r="A94" s="18">
        <v>4.4000000000000004</v>
      </c>
      <c r="B94" s="2"/>
      <c r="C94" s="6">
        <f t="shared" si="7"/>
        <v>0.99658537255187452</v>
      </c>
      <c r="D94" s="6">
        <f t="shared" si="8"/>
        <v>-6.4480829302397237E-3</v>
      </c>
      <c r="E94" s="6">
        <f t="shared" si="9"/>
        <v>-0.29884851778064958</v>
      </c>
      <c r="F94" s="6">
        <f t="shared" si="10"/>
        <v>0.80467466422149037</v>
      </c>
      <c r="G94" s="6">
        <f t="shared" si="11"/>
        <v>-1.0068011713652945</v>
      </c>
      <c r="H94" s="6">
        <f t="shared" si="12"/>
        <v>6.5141809482940141E-3</v>
      </c>
      <c r="I94">
        <f t="shared" si="13"/>
        <v>0.98985321123577308</v>
      </c>
    </row>
    <row r="95" spans="1:9" x14ac:dyDescent="0.35">
      <c r="A95" s="18">
        <v>4.45</v>
      </c>
      <c r="B95" s="2"/>
      <c r="C95" s="6">
        <f t="shared" si="7"/>
        <v>0.98038444519863543</v>
      </c>
      <c r="D95" s="6">
        <f t="shared" si="8"/>
        <v>3.3793793007020158E-2</v>
      </c>
      <c r="E95" s="6">
        <f t="shared" si="9"/>
        <v>-0.34998266756360152</v>
      </c>
      <c r="F95" s="6">
        <f t="shared" si="10"/>
        <v>0.80394253706934227</v>
      </c>
      <c r="G95" s="6">
        <f t="shared" si="11"/>
        <v>-1.0385648199527826</v>
      </c>
      <c r="H95" s="6">
        <f t="shared" si="12"/>
        <v>-3.5799267034215834E-2</v>
      </c>
      <c r="I95">
        <f t="shared" si="13"/>
        <v>0.94398002547708848</v>
      </c>
    </row>
    <row r="96" spans="1:9" x14ac:dyDescent="0.35">
      <c r="A96" s="18">
        <v>4.5</v>
      </c>
      <c r="B96" s="2"/>
      <c r="C96" s="6">
        <f t="shared" si="7"/>
        <v>0.96158710579551432</v>
      </c>
      <c r="D96" s="6">
        <f t="shared" si="8"/>
        <v>7.3946170776694506E-2</v>
      </c>
      <c r="E96" s="6">
        <f t="shared" si="9"/>
        <v>-0.40274598051355442</v>
      </c>
      <c r="F96" s="6">
        <f t="shared" si="10"/>
        <v>0.80098669408438106</v>
      </c>
      <c r="G96" s="6">
        <f t="shared" si="11"/>
        <v>-1.0719676980453339</v>
      </c>
      <c r="H96" s="6">
        <f t="shared" si="12"/>
        <v>-8.2434452364232316E-2</v>
      </c>
      <c r="I96">
        <f t="shared" si="13"/>
        <v>0.89702992688017402</v>
      </c>
    </row>
    <row r="97" spans="1:9" x14ac:dyDescent="0.35">
      <c r="A97" s="18">
        <v>4.55</v>
      </c>
      <c r="B97" s="2"/>
      <c r="C97" s="6">
        <f t="shared" si="7"/>
        <v>0.94010984714727996</v>
      </c>
      <c r="D97" s="6">
        <f t="shared" si="8"/>
        <v>0.11389246241545826</v>
      </c>
      <c r="E97" s="6">
        <f t="shared" si="9"/>
        <v>-0.4572203991694927</v>
      </c>
      <c r="F97" s="6">
        <f t="shared" si="10"/>
        <v>0.79557303345088282</v>
      </c>
      <c r="G97" s="6">
        <f t="shared" si="11"/>
        <v>-1.1070090481921959</v>
      </c>
      <c r="H97" s="6">
        <f t="shared" si="12"/>
        <v>-0.13411197297569619</v>
      </c>
      <c r="I97">
        <f t="shared" si="13"/>
        <v>0.8492341130206017</v>
      </c>
    </row>
    <row r="98" spans="1:9" x14ac:dyDescent="0.35">
      <c r="A98" s="18">
        <v>4.6000000000000005</v>
      </c>
      <c r="B98" s="2"/>
      <c r="C98" s="6">
        <f t="shared" si="7"/>
        <v>0.91586506587856509</v>
      </c>
      <c r="D98" s="6">
        <f t="shared" si="8"/>
        <v>0.15350347412178278</v>
      </c>
      <c r="E98" s="6">
        <f t="shared" si="9"/>
        <v>-0.5134866309047903</v>
      </c>
      <c r="F98" s="6">
        <f t="shared" si="10"/>
        <v>0.78742824146176782</v>
      </c>
      <c r="G98" s="6">
        <f t="shared" si="11"/>
        <v>-1.1436402212197088</v>
      </c>
      <c r="H98" s="6">
        <f t="shared" si="12"/>
        <v>-0.19167970658890282</v>
      </c>
      <c r="I98">
        <f t="shared" si="13"/>
        <v>0.80083320688195259</v>
      </c>
    </row>
    <row r="99" spans="1:9" x14ac:dyDescent="0.35">
      <c r="A99" s="18">
        <v>4.6500000000000004</v>
      </c>
      <c r="B99" s="2"/>
      <c r="C99" s="6">
        <f t="shared" si="7"/>
        <v>0.88876118405680093</v>
      </c>
      <c r="D99" s="6">
        <f t="shared" si="8"/>
        <v>0.19263528656163503</v>
      </c>
      <c r="E99" s="6">
        <f t="shared" si="9"/>
        <v>-0.57162121131820498</v>
      </c>
      <c r="F99" s="6">
        <f t="shared" si="10"/>
        <v>0.77623280193672073</v>
      </c>
      <c r="G99" s="6">
        <f t="shared" si="11"/>
        <v>-1.1817429953168801</v>
      </c>
      <c r="H99" s="6">
        <f t="shared" si="12"/>
        <v>-0.25613787441297986</v>
      </c>
      <c r="I99">
        <f t="shared" si="13"/>
        <v>0.75207654082052144</v>
      </c>
    </row>
    <row r="100" spans="1:9" x14ac:dyDescent="0.35">
      <c r="A100" s="18">
        <v>4.7</v>
      </c>
      <c r="B100" s="2"/>
      <c r="C100" s="6">
        <f t="shared" si="7"/>
        <v>0.85870294474674458</v>
      </c>
      <c r="D100" s="6">
        <f t="shared" si="8"/>
        <v>0.23112675431545485</v>
      </c>
      <c r="E100" s="6">
        <f t="shared" si="9"/>
        <v>-0.63169226518543597</v>
      </c>
      <c r="F100" s="6">
        <f t="shared" si="10"/>
        <v>0.76161264034606824</v>
      </c>
      <c r="G100" s="6">
        <f t="shared" si="11"/>
        <v>-1.2210991593723595</v>
      </c>
      <c r="H100" s="6">
        <f t="shared" si="12"/>
        <v>-0.32866858921311942</v>
      </c>
      <c r="I100">
        <f t="shared" si="13"/>
        <v>0.70322130529359694</v>
      </c>
    </row>
    <row r="101" spans="1:9" x14ac:dyDescent="0.35">
      <c r="A101" s="18">
        <v>4.75</v>
      </c>
      <c r="B101" s="2"/>
      <c r="C101" s="6">
        <f t="shared" si="7"/>
        <v>0.82559195753825743</v>
      </c>
      <c r="D101" s="6">
        <f t="shared" si="8"/>
        <v>0.26879655059624186</v>
      </c>
      <c r="E101" s="6">
        <f t="shared" si="9"/>
        <v>-0.69375344083199608</v>
      </c>
      <c r="F101" s="6">
        <f t="shared" si="10"/>
        <v>0.74312917239343967</v>
      </c>
      <c r="G101" s="6">
        <f t="shared" si="11"/>
        <v>-1.2613478664900428</v>
      </c>
      <c r="H101" s="6">
        <f t="shared" si="12"/>
        <v>-0.41067012889202148</v>
      </c>
      <c r="I101">
        <f t="shared" si="13"/>
        <v>0.65453153683577803</v>
      </c>
    </row>
    <row r="102" spans="1:9" x14ac:dyDescent="0.35">
      <c r="A102" s="18">
        <v>4.8000000000000007</v>
      </c>
      <c r="B102" s="2"/>
      <c r="C102" s="6">
        <f t="shared" si="7"/>
        <v>0.78932760066354501</v>
      </c>
      <c r="D102" s="6">
        <f t="shared" si="8"/>
        <v>0.30543967155479879</v>
      </c>
      <c r="E102" s="6">
        <f t="shared" si="9"/>
        <v>-0.75783528426177926</v>
      </c>
      <c r="F102" s="6">
        <f t="shared" si="10"/>
        <v>0.72026752796242532</v>
      </c>
      <c r="G102" s="6">
        <f t="shared" si="11"/>
        <v>-1.3019258707012862</v>
      </c>
      <c r="H102" s="6">
        <f t="shared" si="12"/>
        <v>-0.50379564834855028</v>
      </c>
      <c r="I102">
        <f t="shared" si="13"/>
        <v>0.60627691516596982</v>
      </c>
    </row>
    <row r="103" spans="1:9" x14ac:dyDescent="0.35">
      <c r="A103" s="18">
        <v>4.8500000000000005</v>
      </c>
      <c r="B103" s="2"/>
      <c r="C103" s="6">
        <f t="shared" si="7"/>
        <v>0.74980842911207946</v>
      </c>
      <c r="D103" s="6">
        <f t="shared" si="8"/>
        <v>0.34082330339248434</v>
      </c>
      <c r="E103" s="6">
        <f t="shared" si="9"/>
        <v>-0.82393302737715879</v>
      </c>
      <c r="F103" s="6">
        <f t="shared" si="10"/>
        <v>0.69242276250476709</v>
      </c>
      <c r="G103" s="6">
        <f t="shared" si="11"/>
        <v>-1.341983853913896</v>
      </c>
      <c r="H103" s="6">
        <f t="shared" si="12"/>
        <v>-0.60999496995777736</v>
      </c>
      <c r="I103">
        <f t="shared" si="13"/>
        <v>0.55873133415522336</v>
      </c>
    </row>
    <row r="104" spans="1:9" x14ac:dyDescent="0.35">
      <c r="A104" s="18">
        <v>4.9000000000000004</v>
      </c>
      <c r="B104" s="2"/>
      <c r="C104" s="6">
        <f t="shared" si="7"/>
        <v>0.70693429792582907</v>
      </c>
      <c r="D104" s="6">
        <f t="shared" si="8"/>
        <v>0.37468194780527547</v>
      </c>
      <c r="E104" s="6">
        <f t="shared" si="9"/>
        <v>-0.89198936140595986</v>
      </c>
      <c r="F104" s="6">
        <f t="shared" si="10"/>
        <v>0.65888398683366822</v>
      </c>
      <c r="G104" s="6">
        <f t="shared" si="11"/>
        <v>-1.3802695072381483</v>
      </c>
      <c r="H104" s="6">
        <f t="shared" si="12"/>
        <v>-0.73155605688617664</v>
      </c>
      <c r="I104">
        <f t="shared" si="13"/>
        <v>0.51217120585411613</v>
      </c>
    </row>
    <row r="105" spans="1:9" x14ac:dyDescent="0.35">
      <c r="A105" s="18">
        <v>4.95</v>
      </c>
      <c r="B105" s="2"/>
      <c r="C105" s="6">
        <f t="shared" si="7"/>
        <v>0.66060949297148341</v>
      </c>
      <c r="D105" s="6">
        <f t="shared" si="8"/>
        <v>0.40671170207585117</v>
      </c>
      <c r="E105" s="6">
        <f t="shared" si="9"/>
        <v>-0.96187021873184952</v>
      </c>
      <c r="F105" s="6">
        <f t="shared" si="10"/>
        <v>0.61881660877244482</v>
      </c>
      <c r="G105" s="6">
        <f t="shared" si="11"/>
        <v>-1.4149647857974361</v>
      </c>
      <c r="H105" s="6">
        <f t="shared" si="12"/>
        <v>-0.87113906556276099</v>
      </c>
      <c r="I105">
        <f t="shared" si="13"/>
        <v>0.46687345127050756</v>
      </c>
    </row>
    <row r="106" spans="1:9" x14ac:dyDescent="0.35">
      <c r="A106" s="18">
        <v>5</v>
      </c>
      <c r="B106" s="2"/>
      <c r="C106" s="6">
        <f t="shared" si="7"/>
        <v>0.61074727605264412</v>
      </c>
      <c r="D106" s="6">
        <f t="shared" si="8"/>
        <v>0.43656360868251992</v>
      </c>
      <c r="E106" s="6">
        <f t="shared" si="9"/>
        <v>-1.0333308621223825</v>
      </c>
      <c r="F106" s="6">
        <f t="shared" si="10"/>
        <v>0.57124339894519638</v>
      </c>
      <c r="G106" s="6">
        <f t="shared" si="11"/>
        <v>-1.4434609498238826</v>
      </c>
      <c r="H106" s="6">
        <f t="shared" si="12"/>
        <v>-1.0317893275271757</v>
      </c>
      <c r="I106">
        <f t="shared" si="13"/>
        <v>0.42311312691012648</v>
      </c>
    </row>
  </sheetData>
  <mergeCells count="1">
    <mergeCell ref="A1:D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711BB-1FC7-4B4F-B77F-C184AD89CCC7}">
  <dimension ref="A1:J106"/>
  <sheetViews>
    <sheetView topLeftCell="A19" zoomScale="85" zoomScaleNormal="85" workbookViewId="0">
      <selection activeCell="J3" sqref="J3"/>
    </sheetView>
  </sheetViews>
  <sheetFormatPr defaultRowHeight="14.5" x14ac:dyDescent="0.35"/>
  <cols>
    <col min="1" max="1" width="4.81640625" customWidth="1"/>
    <col min="2" max="2" width="4.7265625" customWidth="1"/>
  </cols>
  <sheetData>
    <row r="1" spans="1:10" ht="19.5" x14ac:dyDescent="0.45">
      <c r="A1" s="25" t="s">
        <v>34</v>
      </c>
      <c r="B1" s="25"/>
      <c r="C1" s="25"/>
      <c r="D1" s="25"/>
    </row>
    <row r="2" spans="1:10" x14ac:dyDescent="0.35">
      <c r="A2" s="8" t="s">
        <v>1</v>
      </c>
      <c r="B2" s="2"/>
      <c r="C2" s="2"/>
      <c r="D2" s="2"/>
      <c r="E2" s="2"/>
      <c r="F2" s="2"/>
    </row>
    <row r="3" spans="1:10" x14ac:dyDescent="0.35">
      <c r="A3" s="4">
        <v>0.05</v>
      </c>
      <c r="B3" s="2"/>
      <c r="C3" s="2"/>
      <c r="D3" s="2"/>
      <c r="E3" s="2"/>
      <c r="F3" s="2"/>
    </row>
    <row r="4" spans="1:10" x14ac:dyDescent="0.35">
      <c r="A4" s="2"/>
      <c r="B4" s="2"/>
      <c r="C4" s="2"/>
      <c r="D4" s="2"/>
      <c r="E4" s="2"/>
      <c r="F4" s="2"/>
    </row>
    <row r="5" spans="1:10" ht="15" thickBot="1" x14ac:dyDescent="0.4">
      <c r="A5" s="8" t="s">
        <v>15</v>
      </c>
      <c r="B5" s="2"/>
      <c r="C5" s="8" t="s">
        <v>9</v>
      </c>
      <c r="D5" s="8" t="s">
        <v>18</v>
      </c>
      <c r="E5" s="8" t="s">
        <v>35</v>
      </c>
      <c r="F5" s="8" t="s">
        <v>36</v>
      </c>
      <c r="G5" s="8" t="s">
        <v>37</v>
      </c>
      <c r="H5" s="8" t="s">
        <v>38</v>
      </c>
      <c r="I5" s="24" t="s">
        <v>63</v>
      </c>
      <c r="J5" s="24"/>
    </row>
    <row r="6" spans="1:10" x14ac:dyDescent="0.35">
      <c r="A6" s="18">
        <v>0</v>
      </c>
      <c r="B6" s="2"/>
      <c r="C6" s="4">
        <v>1</v>
      </c>
      <c r="D6" s="4">
        <v>0</v>
      </c>
      <c r="E6" s="4">
        <v>-0.3</v>
      </c>
      <c r="F6" s="4">
        <v>1.4</v>
      </c>
      <c r="G6" s="6">
        <f>-C6/I6</f>
        <v>-1</v>
      </c>
      <c r="H6" s="6">
        <f>-D6/I6</f>
        <v>0</v>
      </c>
      <c r="I6">
        <f>SQRT(C6^2+D6^2)^3</f>
        <v>1</v>
      </c>
    </row>
    <row r="7" spans="1:10" x14ac:dyDescent="0.35">
      <c r="A7" s="18" cm="1">
        <f t="array" ref="A7:A106">$A$3*_xlfn.SEQUENCE(100)</f>
        <v>0.05</v>
      </c>
      <c r="B7" s="2"/>
      <c r="C7" s="6">
        <f>C6+$A$3*E6+0.5*$A$3^2*G6</f>
        <v>0.98375000000000001</v>
      </c>
      <c r="D7" s="6">
        <f>D6+$A$3*F6+0.5*$A$3^2*H6</f>
        <v>6.9999999999999993E-2</v>
      </c>
      <c r="E7" s="6">
        <f>E6+0.5*$A$3*(G6+G7)</f>
        <v>-0.35063778191398876</v>
      </c>
      <c r="F7" s="6">
        <f>F6+0.5*$A$3*(H6+H7)</f>
        <v>1.398175710562664</v>
      </c>
      <c r="G7" s="6">
        <f>-C7/I7</f>
        <v>-1.0255112765595493</v>
      </c>
      <c r="H7" s="6">
        <f>-D7/I7</f>
        <v>-7.2971577493436787E-2</v>
      </c>
      <c r="I7">
        <f>SQRT(C7^2+D7^2)^3</f>
        <v>0.95927760375326865</v>
      </c>
    </row>
    <row r="8" spans="1:10" x14ac:dyDescent="0.35">
      <c r="A8" s="18">
        <v>0.1</v>
      </c>
      <c r="B8" s="2"/>
      <c r="C8" s="6">
        <f t="shared" ref="C8:C71" si="0">C7+$A$3*E7+0.5*$A$3^2*G7</f>
        <v>0.96493622180860106</v>
      </c>
      <c r="D8" s="6">
        <f t="shared" ref="D8:D71" si="1">D7+$A$3*F7+0.5*$A$3^2*H7</f>
        <v>0.13981757105626638</v>
      </c>
      <c r="E8" s="6">
        <f t="shared" ref="E8:E71" si="2">E7+0.5*$A$3*(G7+G8)</f>
        <v>-0.40230154109827349</v>
      </c>
      <c r="F8" s="6">
        <f t="shared" ref="F8:F71" si="3">F7+0.5*$A$3*(H7+H8)</f>
        <v>1.3925803025331811</v>
      </c>
      <c r="G8" s="6">
        <f t="shared" ref="G8:G71" si="4">-C8/I8</f>
        <v>-1.041039090811839</v>
      </c>
      <c r="H8" s="6">
        <f t="shared" ref="H8:H71" si="5">-D8/I8</f>
        <v>-0.15084474368587519</v>
      </c>
      <c r="I8">
        <f t="shared" ref="I8:I71" si="6">SQRT(C8^2+D8^2)^3</f>
        <v>0.92689720330877279</v>
      </c>
    </row>
    <row r="9" spans="1:10" x14ac:dyDescent="0.35">
      <c r="A9" s="18">
        <v>0.15000000000000002</v>
      </c>
      <c r="B9" s="2"/>
      <c r="C9" s="6">
        <f t="shared" si="0"/>
        <v>0.94351984589017257</v>
      </c>
      <c r="D9" s="6">
        <f t="shared" si="1"/>
        <v>0.2092580302533181</v>
      </c>
      <c r="E9" s="6">
        <f t="shared" si="2"/>
        <v>-0.45445862156228434</v>
      </c>
      <c r="F9" s="6">
        <f t="shared" si="3"/>
        <v>1.3830137115866568</v>
      </c>
      <c r="G9" s="6">
        <f t="shared" si="4"/>
        <v>-1.0452441277485949</v>
      </c>
      <c r="H9" s="6">
        <f t="shared" si="5"/>
        <v>-0.23181889417509788</v>
      </c>
      <c r="I9">
        <f t="shared" si="6"/>
        <v>0.90267892527889004</v>
      </c>
    </row>
    <row r="10" spans="1:10" x14ac:dyDescent="0.35">
      <c r="A10" s="18">
        <v>0.2</v>
      </c>
      <c r="B10" s="2"/>
      <c r="C10" s="6">
        <f t="shared" si="0"/>
        <v>0.91949035965237269</v>
      </c>
      <c r="D10" s="6">
        <f t="shared" si="1"/>
        <v>0.27811894221493205</v>
      </c>
      <c r="E10" s="6">
        <f t="shared" si="2"/>
        <v>-0.50652058160803537</v>
      </c>
      <c r="F10" s="6">
        <f t="shared" si="3"/>
        <v>1.3693749134130269</v>
      </c>
      <c r="G10" s="6">
        <f t="shared" si="4"/>
        <v>-1.0372342740814482</v>
      </c>
      <c r="H10" s="6">
        <f t="shared" si="5"/>
        <v>-0.31373303277009607</v>
      </c>
      <c r="I10">
        <f t="shared" si="6"/>
        <v>0.88648281553041919</v>
      </c>
    </row>
    <row r="11" spans="1:10" x14ac:dyDescent="0.35">
      <c r="A11" s="18">
        <v>0.25</v>
      </c>
      <c r="B11" s="2"/>
      <c r="C11" s="6">
        <f t="shared" si="0"/>
        <v>0.89286778772936903</v>
      </c>
      <c r="D11" s="6">
        <f t="shared" si="1"/>
        <v>0.3461955215946208</v>
      </c>
      <c r="E11" s="6">
        <f t="shared" si="2"/>
        <v>-0.55786862847564944</v>
      </c>
      <c r="F11" s="6">
        <f t="shared" si="3"/>
        <v>1.3516764696515202</v>
      </c>
      <c r="G11" s="6">
        <f t="shared" si="4"/>
        <v>-1.0166876006231167</v>
      </c>
      <c r="H11" s="6">
        <f t="shared" si="5"/>
        <v>-0.39420471769017096</v>
      </c>
      <c r="I11">
        <f t="shared" si="6"/>
        <v>0.87821252780317194</v>
      </c>
    </row>
    <row r="12" spans="1:10" x14ac:dyDescent="0.35">
      <c r="A12" s="18">
        <v>0.30000000000000004</v>
      </c>
      <c r="B12" s="2"/>
      <c r="C12" s="6">
        <f t="shared" si="0"/>
        <v>0.86370349680480774</v>
      </c>
      <c r="D12" s="6">
        <f t="shared" si="1"/>
        <v>0.4132865891800841</v>
      </c>
      <c r="E12" s="6">
        <f t="shared" si="2"/>
        <v>-0.60788384218780755</v>
      </c>
      <c r="F12" s="6">
        <f t="shared" si="3"/>
        <v>1.3300510701812429</v>
      </c>
      <c r="G12" s="6">
        <f t="shared" si="4"/>
        <v>-0.98392094786320694</v>
      </c>
      <c r="H12" s="6">
        <f t="shared" si="5"/>
        <v>-0.47081126112092014</v>
      </c>
      <c r="I12">
        <f t="shared" si="6"/>
        <v>0.87781797783706417</v>
      </c>
    </row>
    <row r="13" spans="1:10" x14ac:dyDescent="0.35">
      <c r="A13" s="18">
        <v>0.35000000000000003</v>
      </c>
      <c r="B13" s="2"/>
      <c r="C13" s="6">
        <f t="shared" si="0"/>
        <v>0.83207940351058829</v>
      </c>
      <c r="D13" s="6">
        <f t="shared" si="1"/>
        <v>0.47920062861274509</v>
      </c>
      <c r="E13" s="6">
        <f t="shared" si="2"/>
        <v>-0.65597905462951789</v>
      </c>
      <c r="F13" s="6">
        <f t="shared" si="3"/>
        <v>1.3047485853925784</v>
      </c>
      <c r="G13" s="6">
        <f t="shared" si="4"/>
        <v>-0.93988754980520461</v>
      </c>
      <c r="H13" s="6">
        <f t="shared" si="5"/>
        <v>-0.54128813042566259</v>
      </c>
      <c r="I13">
        <f t="shared" si="6"/>
        <v>0.88529676096150012</v>
      </c>
    </row>
    <row r="14" spans="1:10" x14ac:dyDescent="0.35">
      <c r="A14" s="18">
        <v>0.4</v>
      </c>
      <c r="B14" s="2"/>
      <c r="C14" s="6">
        <f t="shared" si="0"/>
        <v>0.79810559134185588</v>
      </c>
      <c r="D14" s="6">
        <f t="shared" si="1"/>
        <v>0.54376144771934187</v>
      </c>
      <c r="E14" s="6">
        <f t="shared" si="2"/>
        <v>-0.70162875565061344</v>
      </c>
      <c r="F14" s="6">
        <f t="shared" si="3"/>
        <v>1.2761235394348358</v>
      </c>
      <c r="G14" s="6">
        <f t="shared" si="4"/>
        <v>-0.88610049103861777</v>
      </c>
      <c r="H14" s="6">
        <f t="shared" si="5"/>
        <v>-0.60371370788404288</v>
      </c>
      <c r="I14">
        <f t="shared" si="6"/>
        <v>0.90069422081730133</v>
      </c>
    </row>
    <row r="15" spans="1:10" x14ac:dyDescent="0.35">
      <c r="A15" s="18">
        <v>0.45</v>
      </c>
      <c r="B15" s="2"/>
      <c r="C15" s="6">
        <f t="shared" si="0"/>
        <v>0.76191652794552689</v>
      </c>
      <c r="D15" s="6">
        <f t="shared" si="1"/>
        <v>0.60681298255622862</v>
      </c>
      <c r="E15" s="6">
        <f t="shared" si="2"/>
        <v>-0.74439361356011435</v>
      </c>
      <c r="F15" s="6">
        <f t="shared" si="3"/>
        <v>1.2446144116558344</v>
      </c>
      <c r="G15" s="6">
        <f t="shared" si="4"/>
        <v>-0.82449382534141735</v>
      </c>
      <c r="H15" s="6">
        <f t="shared" si="5"/>
        <v>-0.65665140327601546</v>
      </c>
      <c r="I15">
        <f t="shared" si="6"/>
        <v>0.92410216368815423</v>
      </c>
    </row>
    <row r="16" spans="1:10" x14ac:dyDescent="0.35">
      <c r="A16" s="18">
        <v>0.5</v>
      </c>
      <c r="B16" s="2"/>
      <c r="C16" s="6">
        <f t="shared" si="0"/>
        <v>0.7236662299858444</v>
      </c>
      <c r="D16" s="6">
        <f t="shared" si="1"/>
        <v>0.66822288888492543</v>
      </c>
      <c r="E16" s="6">
        <f t="shared" si="2"/>
        <v>-0.78393709098237097</v>
      </c>
      <c r="F16" s="6">
        <f t="shared" si="3"/>
        <v>1.2107173943668115</v>
      </c>
      <c r="G16" s="6">
        <f t="shared" si="4"/>
        <v>-0.75724527154884846</v>
      </c>
      <c r="H16" s="6">
        <f t="shared" si="5"/>
        <v>-0.69922928828490361</v>
      </c>
      <c r="I16">
        <f t="shared" si="6"/>
        <v>0.95565632058114747</v>
      </c>
    </row>
    <row r="17" spans="1:9" x14ac:dyDescent="0.35">
      <c r="A17" s="18">
        <v>0.55000000000000004</v>
      </c>
      <c r="B17" s="2"/>
      <c r="C17" s="6">
        <f t="shared" si="0"/>
        <v>0.68352281884728971</v>
      </c>
      <c r="D17" s="6">
        <f t="shared" si="1"/>
        <v>0.72788472199290988</v>
      </c>
      <c r="E17" s="6">
        <f t="shared" si="2"/>
        <v>-0.82003297244853557</v>
      </c>
      <c r="F17" s="6">
        <f t="shared" si="3"/>
        <v>1.1749578882803999</v>
      </c>
      <c r="G17" s="6">
        <f t="shared" si="4"/>
        <v>-0.68658998709773356</v>
      </c>
      <c r="H17" s="6">
        <f t="shared" si="5"/>
        <v>-0.7311509551715546</v>
      </c>
      <c r="I17">
        <f t="shared" si="6"/>
        <v>0.99553275126628493</v>
      </c>
    </row>
    <row r="18" spans="1:9" x14ac:dyDescent="0.35">
      <c r="A18" s="18">
        <v>0.60000000000000009</v>
      </c>
      <c r="B18" s="2"/>
      <c r="C18" s="6">
        <f t="shared" si="0"/>
        <v>0.64166293274099084</v>
      </c>
      <c r="D18" s="6">
        <f t="shared" si="1"/>
        <v>0.78571867771296544</v>
      </c>
      <c r="E18" s="6">
        <f t="shared" si="2"/>
        <v>-0.85256404617741144</v>
      </c>
      <c r="F18" s="6">
        <f t="shared" si="3"/>
        <v>1.1378629927289028</v>
      </c>
      <c r="G18" s="6">
        <f t="shared" si="4"/>
        <v>-0.61465296205730058</v>
      </c>
      <c r="H18" s="6">
        <f t="shared" si="5"/>
        <v>-0.75264486688833199</v>
      </c>
      <c r="I18">
        <f t="shared" si="6"/>
        <v>1.0439434483375551</v>
      </c>
    </row>
    <row r="19" spans="1:9" x14ac:dyDescent="0.35">
      <c r="A19" s="18">
        <v>0.65</v>
      </c>
      <c r="B19" s="2"/>
      <c r="C19" s="6">
        <f t="shared" si="0"/>
        <v>0.59826641422954863</v>
      </c>
      <c r="D19" s="6">
        <f t="shared" si="1"/>
        <v>0.84167102126580007</v>
      </c>
      <c r="E19" s="6">
        <f t="shared" si="2"/>
        <v>-0.8815133631064721</v>
      </c>
      <c r="F19" s="6">
        <f t="shared" si="3"/>
        <v>1.0999376394246931</v>
      </c>
      <c r="G19" s="6">
        <f t="shared" si="4"/>
        <v>-0.543319715105125</v>
      </c>
      <c r="H19" s="6">
        <f t="shared" si="5"/>
        <v>-0.76436926528005655</v>
      </c>
      <c r="I19">
        <f t="shared" si="6"/>
        <v>1.1011314288747873</v>
      </c>
    </row>
    <row r="20" spans="1:9" x14ac:dyDescent="0.35">
      <c r="A20" s="18">
        <v>0.70000000000000007</v>
      </c>
      <c r="B20" s="2"/>
      <c r="C20" s="6">
        <f t="shared" si="0"/>
        <v>0.55351159643034364</v>
      </c>
      <c r="D20" s="6">
        <f t="shared" si="1"/>
        <v>0.89571244165543462</v>
      </c>
      <c r="E20" s="6">
        <f t="shared" si="2"/>
        <v>-0.90695021731218728</v>
      </c>
      <c r="F20" s="6">
        <f t="shared" si="3"/>
        <v>1.0616460615840484</v>
      </c>
      <c r="G20" s="6">
        <f t="shared" si="4"/>
        <v>-0.47415445312347998</v>
      </c>
      <c r="H20" s="6">
        <f t="shared" si="5"/>
        <v>-0.76729384834573466</v>
      </c>
      <c r="I20">
        <f t="shared" si="6"/>
        <v>1.1673655973999624</v>
      </c>
    </row>
    <row r="21" spans="1:9" x14ac:dyDescent="0.35">
      <c r="A21" s="18">
        <v>0.75</v>
      </c>
      <c r="B21" s="2"/>
      <c r="C21" s="6">
        <f t="shared" si="0"/>
        <v>0.50757139249832994</v>
      </c>
      <c r="D21" s="6">
        <f t="shared" si="1"/>
        <v>0.9478356274242048</v>
      </c>
      <c r="E21" s="6">
        <f t="shared" si="2"/>
        <v>-0.92901320329229475</v>
      </c>
      <c r="F21" s="6">
        <f t="shared" si="3"/>
        <v>1.0233992601814856</v>
      </c>
      <c r="G21" s="6">
        <f t="shared" si="4"/>
        <v>-0.40836498608081756</v>
      </c>
      <c r="H21" s="6">
        <f t="shared" si="5"/>
        <v>-0.76257820775677765</v>
      </c>
      <c r="I21">
        <f t="shared" si="6"/>
        <v>1.2429356330708503</v>
      </c>
    </row>
    <row r="22" spans="1:9" x14ac:dyDescent="0.35">
      <c r="A22" s="18">
        <v>0.8</v>
      </c>
      <c r="B22" s="2"/>
      <c r="C22" s="6">
        <f t="shared" si="0"/>
        <v>0.46061027610111416</v>
      </c>
      <c r="D22" s="6">
        <f t="shared" si="1"/>
        <v>0.99805236767358307</v>
      </c>
      <c r="E22" s="6">
        <f t="shared" si="2"/>
        <v>-0.94789249471315662</v>
      </c>
      <c r="F22" s="6">
        <f t="shared" si="3"/>
        <v>0.98554824958325848</v>
      </c>
      <c r="G22" s="6">
        <f t="shared" si="4"/>
        <v>-0.34680667075365934</v>
      </c>
      <c r="H22" s="6">
        <f t="shared" si="5"/>
        <v>-0.75146221617230924</v>
      </c>
      <c r="I22">
        <f t="shared" si="6"/>
        <v>1.3281471059946559</v>
      </c>
    </row>
    <row r="23" spans="1:9" x14ac:dyDescent="0.35">
      <c r="A23" s="18">
        <v>0.85000000000000009</v>
      </c>
      <c r="B23" s="2"/>
      <c r="C23" s="6">
        <f t="shared" si="0"/>
        <v>0.41278214302701427</v>
      </c>
      <c r="D23" s="6">
        <f t="shared" si="1"/>
        <v>1.0463904523825305</v>
      </c>
      <c r="E23" s="6">
        <f t="shared" si="2"/>
        <v>-0.96381301665804442</v>
      </c>
      <c r="F23" s="6">
        <f t="shared" si="3"/>
        <v>0.94838225950437338</v>
      </c>
      <c r="G23" s="6">
        <f t="shared" si="4"/>
        <v>-0.29001420704185094</v>
      </c>
      <c r="H23" s="6">
        <f t="shared" si="5"/>
        <v>-0.73517738698309676</v>
      </c>
      <c r="I23">
        <f t="shared" si="6"/>
        <v>1.4233169720800853</v>
      </c>
    </row>
    <row r="24" spans="1:9" x14ac:dyDescent="0.35">
      <c r="A24" s="18">
        <v>0.9</v>
      </c>
      <c r="B24" s="2"/>
      <c r="C24" s="6">
        <f t="shared" si="0"/>
        <v>0.36422897443530972</v>
      </c>
      <c r="D24" s="6">
        <f t="shared" si="1"/>
        <v>1.0928905936240203</v>
      </c>
      <c r="E24" s="6">
        <f t="shared" si="2"/>
        <v>-0.97701961580359398</v>
      </c>
      <c r="F24" s="6">
        <f t="shared" si="3"/>
        <v>0.91213076229635215</v>
      </c>
      <c r="G24" s="6">
        <f t="shared" si="4"/>
        <v>-0.2382497587801316</v>
      </c>
      <c r="H24" s="6">
        <f t="shared" si="5"/>
        <v>-0.71488250133775022</v>
      </c>
      <c r="I24">
        <f t="shared" si="6"/>
        <v>1.5287695412587503</v>
      </c>
    </row>
    <row r="25" spans="1:9" x14ac:dyDescent="0.35">
      <c r="A25" s="18">
        <v>0.95000000000000007</v>
      </c>
      <c r="B25" s="2"/>
      <c r="C25" s="6">
        <f t="shared" si="0"/>
        <v>0.31508018144665484</v>
      </c>
      <c r="D25" s="6">
        <f t="shared" si="1"/>
        <v>1.1376035286121657</v>
      </c>
      <c r="E25" s="6">
        <f t="shared" si="2"/>
        <v>-0.98776479864992739</v>
      </c>
      <c r="F25" s="6">
        <f t="shared" si="3"/>
        <v>0.87696813664473172</v>
      </c>
      <c r="G25" s="6">
        <f t="shared" si="4"/>
        <v>-0.19155755507320563</v>
      </c>
      <c r="H25" s="6">
        <f t="shared" si="5"/>
        <v>-0.69162252472706764</v>
      </c>
      <c r="I25">
        <f t="shared" si="6"/>
        <v>1.6448329658741145</v>
      </c>
    </row>
    <row r="26" spans="1:9" x14ac:dyDescent="0.35">
      <c r="A26" s="18">
        <v>1</v>
      </c>
      <c r="B26" s="2"/>
      <c r="C26" s="6">
        <f t="shared" si="0"/>
        <v>0.265452494570317</v>
      </c>
      <c r="D26" s="6">
        <f t="shared" si="1"/>
        <v>1.1805874072884937</v>
      </c>
      <c r="E26" s="6">
        <f t="shared" si="2"/>
        <v>-0.99629918089716152</v>
      </c>
      <c r="F26" s="6">
        <f t="shared" si="3"/>
        <v>0.84301989138659783</v>
      </c>
      <c r="G26" s="6">
        <f t="shared" si="4"/>
        <v>-0.14981773481615748</v>
      </c>
      <c r="H26" s="6">
        <f t="shared" si="5"/>
        <v>-0.666307285598289</v>
      </c>
      <c r="I26">
        <f t="shared" si="6"/>
        <v>1.77183625754358</v>
      </c>
    </row>
    <row r="27" spans="1:9" x14ac:dyDescent="0.35">
      <c r="A27" s="18">
        <v>1.05</v>
      </c>
      <c r="B27" s="2"/>
      <c r="C27" s="6">
        <f t="shared" si="0"/>
        <v>0.21545026335693873</v>
      </c>
      <c r="D27" s="6">
        <f t="shared" si="1"/>
        <v>1.2219055177508258</v>
      </c>
      <c r="E27" s="6">
        <f t="shared" si="2"/>
        <v>-1.0028644961974198</v>
      </c>
      <c r="F27" s="6">
        <f t="shared" si="3"/>
        <v>0.81036957588080694</v>
      </c>
      <c r="G27" s="6">
        <f t="shared" si="4"/>
        <v>-0.11279487719417805</v>
      </c>
      <c r="H27" s="6">
        <f t="shared" si="5"/>
        <v>-0.63970533463334567</v>
      </c>
      <c r="I27">
        <f t="shared" si="6"/>
        <v>1.9101068126173666</v>
      </c>
    </row>
    <row r="28" spans="1:9" x14ac:dyDescent="0.35">
      <c r="A28" s="18">
        <v>1.1000000000000001</v>
      </c>
      <c r="B28" s="2"/>
      <c r="C28" s="6">
        <f t="shared" si="0"/>
        <v>0.16516604495057502</v>
      </c>
      <c r="D28" s="6">
        <f t="shared" si="1"/>
        <v>1.2616243648765744</v>
      </c>
      <c r="E28" s="6">
        <f t="shared" si="2"/>
        <v>-1.0076888411610501</v>
      </c>
      <c r="F28" s="6">
        <f t="shared" si="3"/>
        <v>0.77906573239968435</v>
      </c>
      <c r="G28" s="6">
        <f t="shared" si="4"/>
        <v>-8.0178921351029026E-2</v>
      </c>
      <c r="H28" s="6">
        <f t="shared" si="5"/>
        <v>-0.61244840461155958</v>
      </c>
      <c r="I28">
        <f t="shared" si="6"/>
        <v>2.0599684077497913</v>
      </c>
    </row>
    <row r="29" spans="1:9" x14ac:dyDescent="0.35">
      <c r="A29" s="18">
        <v>1.1500000000000001</v>
      </c>
      <c r="B29" s="2"/>
      <c r="C29" s="6">
        <f t="shared" si="0"/>
        <v>0.11468137924083373</v>
      </c>
      <c r="D29" s="6">
        <f t="shared" si="1"/>
        <v>1.2998120909907942</v>
      </c>
      <c r="E29" s="6">
        <f t="shared" si="2"/>
        <v>-1.0109837599607114</v>
      </c>
      <c r="F29" s="6">
        <f t="shared" si="3"/>
        <v>0.74912845988115617</v>
      </c>
      <c r="G29" s="6">
        <f t="shared" si="4"/>
        <v>-5.161783063542387E-2</v>
      </c>
      <c r="H29" s="6">
        <f t="shared" si="5"/>
        <v>-0.58504249612956782</v>
      </c>
      <c r="I29">
        <f t="shared" si="6"/>
        <v>2.2217396165062993</v>
      </c>
    </row>
    <row r="30" spans="1:9" x14ac:dyDescent="0.35">
      <c r="A30" s="18">
        <v>1.2000000000000002</v>
      </c>
      <c r="B30" s="2"/>
      <c r="C30" s="6">
        <f t="shared" si="0"/>
        <v>6.4067668954503873E-2</v>
      </c>
      <c r="D30" s="6">
        <f t="shared" si="1"/>
        <v>1.33653721086469</v>
      </c>
      <c r="E30" s="6">
        <f t="shared" si="2"/>
        <v>-1.0129427660359576</v>
      </c>
      <c r="F30" s="6">
        <f t="shared" si="3"/>
        <v>0.72055533578909536</v>
      </c>
      <c r="G30" s="6">
        <f t="shared" si="4"/>
        <v>-2.6742412374418534E-2</v>
      </c>
      <c r="H30" s="6">
        <f t="shared" si="5"/>
        <v>-0.5578824675528653</v>
      </c>
      <c r="I30">
        <f t="shared" si="6"/>
        <v>2.3957325935109064</v>
      </c>
    </row>
    <row r="31" spans="1:9" x14ac:dyDescent="0.35">
      <c r="A31" s="18">
        <v>1.25</v>
      </c>
      <c r="B31" s="2"/>
      <c r="C31" s="6">
        <f t="shared" si="0"/>
        <v>1.338710263723797E-2</v>
      </c>
      <c r="D31" s="6">
        <f t="shared" si="1"/>
        <v>1.3718676245697037</v>
      </c>
      <c r="E31" s="6">
        <f t="shared" si="2"/>
        <v>-1.0137409331937428</v>
      </c>
      <c r="F31" s="6">
        <f t="shared" si="3"/>
        <v>0.69332657722421698</v>
      </c>
      <c r="G31" s="6">
        <f t="shared" si="4"/>
        <v>-5.1842739369907928E-3</v>
      </c>
      <c r="H31" s="6">
        <f t="shared" si="5"/>
        <v>-0.53126787504226991</v>
      </c>
      <c r="I31">
        <f t="shared" si="6"/>
        <v>2.5822521726173489</v>
      </c>
    </row>
    <row r="32" spans="1:9" x14ac:dyDescent="0.35">
      <c r="A32" s="18">
        <v>1.3</v>
      </c>
      <c r="B32" s="2"/>
      <c r="C32" s="6">
        <f t="shared" si="0"/>
        <v>-3.7306424364870416E-2</v>
      </c>
      <c r="D32" s="6">
        <f t="shared" si="1"/>
        <v>1.4058698685871116</v>
      </c>
      <c r="E32" s="6">
        <f t="shared" si="2"/>
        <v>-1.0135352430156321</v>
      </c>
      <c r="F32" s="6">
        <f t="shared" si="3"/>
        <v>0.66740941622480032</v>
      </c>
      <c r="G32" s="6">
        <f t="shared" si="4"/>
        <v>1.3411881061421348E-2</v>
      </c>
      <c r="H32" s="6">
        <f t="shared" si="5"/>
        <v>-0.5054185649343963</v>
      </c>
      <c r="I32">
        <f t="shared" si="6"/>
        <v>2.7815952284411924</v>
      </c>
    </row>
    <row r="33" spans="1:9" x14ac:dyDescent="0.35">
      <c r="A33" s="18">
        <v>1.35</v>
      </c>
      <c r="B33" s="2"/>
      <c r="C33" s="6">
        <f t="shared" si="0"/>
        <v>-8.7966421664325251E-2</v>
      </c>
      <c r="D33" s="6">
        <f t="shared" si="1"/>
        <v>1.4386085661921837</v>
      </c>
      <c r="E33" s="6">
        <f t="shared" si="2"/>
        <v>-1.0124654357590672</v>
      </c>
      <c r="F33" s="6">
        <f t="shared" si="3"/>
        <v>0.64276172415259536</v>
      </c>
      <c r="G33" s="6">
        <f t="shared" si="4"/>
        <v>2.9380409201176218E-2</v>
      </c>
      <c r="H33" s="6">
        <f t="shared" si="5"/>
        <v>-0.48048911795380084</v>
      </c>
      <c r="I33">
        <f t="shared" si="6"/>
        <v>2.9940502551204631</v>
      </c>
    </row>
    <row r="34" spans="1:9" x14ac:dyDescent="0.35">
      <c r="A34" s="18">
        <v>1.4000000000000001</v>
      </c>
      <c r="B34" s="2"/>
      <c r="C34" s="6">
        <f t="shared" si="0"/>
        <v>-0.13855296794077715</v>
      </c>
      <c r="D34" s="6">
        <f t="shared" si="1"/>
        <v>1.4701460410023712</v>
      </c>
      <c r="E34" s="6">
        <f t="shared" si="2"/>
        <v>-1.0106551693580119</v>
      </c>
      <c r="F34" s="6">
        <f t="shared" si="3"/>
        <v>0.61933495417392193</v>
      </c>
      <c r="G34" s="6">
        <f t="shared" si="4"/>
        <v>4.3030246841032654E-2</v>
      </c>
      <c r="H34" s="6">
        <f t="shared" si="5"/>
        <v>-0.45658168119313775</v>
      </c>
      <c r="I34">
        <f t="shared" si="6"/>
        <v>3.2198971214977141</v>
      </c>
    </row>
    <row r="35" spans="1:9" x14ac:dyDescent="0.35">
      <c r="A35" s="18">
        <v>1.4500000000000002</v>
      </c>
      <c r="B35" s="2"/>
      <c r="C35" s="6">
        <f t="shared" si="0"/>
        <v>-0.18903193860012646</v>
      </c>
      <c r="D35" s="6">
        <f t="shared" si="1"/>
        <v>1.5005420616095759</v>
      </c>
      <c r="E35" s="6">
        <f t="shared" si="2"/>
        <v>-1.0082133413401364</v>
      </c>
      <c r="F35" s="6">
        <f t="shared" si="3"/>
        <v>0.59707648661193791</v>
      </c>
      <c r="G35" s="6">
        <f t="shared" si="4"/>
        <v>5.4642873873991589E-2</v>
      </c>
      <c r="H35" s="6">
        <f t="shared" si="5"/>
        <v>-0.43375702128622473</v>
      </c>
      <c r="I35">
        <f t="shared" si="6"/>
        <v>3.4594069674307546</v>
      </c>
    </row>
    <row r="36" spans="1:9" x14ac:dyDescent="0.35">
      <c r="A36" s="18">
        <v>1.5</v>
      </c>
      <c r="B36" s="2"/>
      <c r="C36" s="6">
        <f t="shared" si="0"/>
        <v>-0.23937430207479077</v>
      </c>
      <c r="D36" s="6">
        <f t="shared" si="1"/>
        <v>1.5298536896635651</v>
      </c>
      <c r="E36" s="6">
        <f t="shared" si="2"/>
        <v>-1.005235469903816</v>
      </c>
      <c r="F36" s="6">
        <f t="shared" si="3"/>
        <v>0.57593146556711805</v>
      </c>
      <c r="G36" s="6">
        <f t="shared" si="4"/>
        <v>6.4471983578822417E-2</v>
      </c>
      <c r="H36" s="6">
        <f t="shared" si="5"/>
        <v>-0.41204382050656874</v>
      </c>
      <c r="I36">
        <f t="shared" si="6"/>
        <v>3.7128422112549955</v>
      </c>
    </row>
    <row r="37" spans="1:9" x14ac:dyDescent="0.35">
      <c r="A37" s="18">
        <v>1.55</v>
      </c>
      <c r="B37" s="2"/>
      <c r="C37" s="6">
        <f t="shared" si="0"/>
        <v>-0.28955548559050803</v>
      </c>
      <c r="D37" s="6">
        <f t="shared" si="1"/>
        <v>1.5581352081662878</v>
      </c>
      <c r="E37" s="6">
        <f t="shared" si="2"/>
        <v>-1.0018050631070732</v>
      </c>
      <c r="F37" s="6">
        <f t="shared" si="3"/>
        <v>0.55584421140614892</v>
      </c>
      <c r="G37" s="6">
        <f t="shared" si="4"/>
        <v>7.2744288290885209E-2</v>
      </c>
      <c r="H37" s="6">
        <f t="shared" si="5"/>
        <v>-0.39144634593219557</v>
      </c>
      <c r="I37">
        <f t="shared" si="6"/>
        <v>3.9804566433126967</v>
      </c>
    </row>
    <row r="38" spans="1:9" x14ac:dyDescent="0.35">
      <c r="A38" s="18">
        <v>1.6</v>
      </c>
      <c r="B38" s="2"/>
      <c r="C38" s="6">
        <f t="shared" si="0"/>
        <v>-0.33955480838549806</v>
      </c>
      <c r="D38" s="6">
        <f t="shared" si="1"/>
        <v>1.58543811080418</v>
      </c>
      <c r="E38" s="6">
        <f t="shared" si="2"/>
        <v>-0.99799493003409412</v>
      </c>
      <c r="F38" s="6">
        <f t="shared" si="3"/>
        <v>0.53675928587789057</v>
      </c>
      <c r="G38" s="6">
        <f t="shared" si="4"/>
        <v>7.9661034628275881E-2</v>
      </c>
      <c r="H38" s="6">
        <f t="shared" si="5"/>
        <v>-0.37195067519813713</v>
      </c>
      <c r="I38">
        <f t="shared" si="6"/>
        <v>4.262495584823502</v>
      </c>
    </row>
    <row r="39" spans="1:9" x14ac:dyDescent="0.35">
      <c r="A39" s="18">
        <v>1.6500000000000001</v>
      </c>
      <c r="B39" s="2"/>
      <c r="C39" s="6">
        <f t="shared" si="0"/>
        <v>-0.38935497859391743</v>
      </c>
      <c r="D39" s="6">
        <f t="shared" si="1"/>
        <v>1.6118111367540768</v>
      </c>
      <c r="E39" s="6">
        <f t="shared" si="2"/>
        <v>-0.9938684061859191</v>
      </c>
      <c r="F39" s="6">
        <f t="shared" si="3"/>
        <v>0.51862227699698249</v>
      </c>
      <c r="G39" s="6">
        <f t="shared" si="4"/>
        <v>8.5399919298724189E-2</v>
      </c>
      <c r="H39" s="6">
        <f t="shared" si="5"/>
        <v>-0.35352968003818769</v>
      </c>
      <c r="I39">
        <f t="shared" si="6"/>
        <v>4.5591960951622834</v>
      </c>
    </row>
    <row r="40" spans="1:9" x14ac:dyDescent="0.35">
      <c r="A40" s="18">
        <v>1.7000000000000002</v>
      </c>
      <c r="B40" s="2"/>
      <c r="C40" s="6">
        <f t="shared" si="0"/>
        <v>-0.43894164900409</v>
      </c>
      <c r="D40" s="6">
        <f t="shared" si="1"/>
        <v>1.6373003385038782</v>
      </c>
      <c r="E40" s="6">
        <f t="shared" si="2"/>
        <v>-0.98948047849346443</v>
      </c>
      <c r="F40" s="6">
        <f t="shared" si="3"/>
        <v>0.50138036087406712</v>
      </c>
      <c r="G40" s="6">
        <f t="shared" si="4"/>
        <v>9.0117188399461715E-2</v>
      </c>
      <c r="H40" s="6">
        <f t="shared" si="5"/>
        <v>-0.33614696487842644</v>
      </c>
      <c r="I40">
        <f t="shared" si="6"/>
        <v>4.8707872138486721</v>
      </c>
    </row>
    <row r="41" spans="1:9" x14ac:dyDescent="0.35">
      <c r="A41" s="18">
        <v>1.75</v>
      </c>
      <c r="B41" s="2"/>
      <c r="C41" s="6">
        <f t="shared" si="0"/>
        <v>-0.4883030264432639</v>
      </c>
      <c r="D41" s="6">
        <f t="shared" si="1"/>
        <v>1.6619491728414837</v>
      </c>
      <c r="E41" s="6">
        <f t="shared" si="2"/>
        <v>-0.98487880446081233</v>
      </c>
      <c r="F41" s="6">
        <f t="shared" si="3"/>
        <v>0.48498268820431378</v>
      </c>
      <c r="G41" s="6">
        <f t="shared" si="4"/>
        <v>9.3949772906623763E-2</v>
      </c>
      <c r="H41" s="6">
        <f t="shared" si="5"/>
        <v>-0.31975994191170659</v>
      </c>
      <c r="I41">
        <f t="shared" si="6"/>
        <v>5.1974902262785241</v>
      </c>
    </row>
    <row r="42" spans="1:9" x14ac:dyDescent="0.35">
      <c r="A42" s="18">
        <v>1.8</v>
      </c>
      <c r="B42" s="2"/>
      <c r="C42" s="6">
        <f t="shared" si="0"/>
        <v>-0.5374295294501712</v>
      </c>
      <c r="D42" s="6">
        <f t="shared" si="1"/>
        <v>1.6857986073243096</v>
      </c>
      <c r="E42" s="6">
        <f t="shared" si="2"/>
        <v>-0.98010462602177717</v>
      </c>
      <c r="F42" s="6">
        <f t="shared" si="3"/>
        <v>0.46938063458795082</v>
      </c>
      <c r="G42" s="6">
        <f t="shared" si="4"/>
        <v>9.7017364654783764E-2</v>
      </c>
      <c r="H42" s="6">
        <f t="shared" si="5"/>
        <v>-0.30432220274281219</v>
      </c>
      <c r="I42">
        <f t="shared" si="6"/>
        <v>5.5395189444951747</v>
      </c>
    </row>
    <row r="43" spans="1:9" x14ac:dyDescent="0.35">
      <c r="A43" s="18">
        <v>1.85</v>
      </c>
      <c r="B43" s="2"/>
      <c r="C43" s="6">
        <f t="shared" si="0"/>
        <v>-0.58631348904544167</v>
      </c>
      <c r="D43" s="6">
        <f t="shared" si="1"/>
        <v>1.7088872363002787</v>
      </c>
      <c r="E43" s="6">
        <f t="shared" si="2"/>
        <v>-0.97519358254693456</v>
      </c>
      <c r="F43" s="6">
        <f t="shared" si="3"/>
        <v>0.45452794642380123</v>
      </c>
      <c r="G43" s="6">
        <f t="shared" si="4"/>
        <v>9.9424374338922802E-2</v>
      </c>
      <c r="H43" s="6">
        <f t="shared" si="5"/>
        <v>-0.28978532382317029</v>
      </c>
      <c r="I43">
        <f t="shared" si="6"/>
        <v>5.8970799961666023</v>
      </c>
    </row>
    <row r="44" spans="1:9" x14ac:dyDescent="0.35">
      <c r="A44" s="18">
        <v>1.9000000000000001</v>
      </c>
      <c r="B44" s="2"/>
      <c r="C44" s="6">
        <f t="shared" si="0"/>
        <v>-0.63494888770486468</v>
      </c>
      <c r="D44" s="6">
        <f t="shared" si="1"/>
        <v>1.7312514019666898</v>
      </c>
      <c r="E44" s="6">
        <f t="shared" si="2"/>
        <v>-0.97017642970647155</v>
      </c>
      <c r="F44" s="6">
        <f t="shared" si="3"/>
        <v>0.44038080780816846</v>
      </c>
      <c r="G44" s="6">
        <f t="shared" si="4"/>
        <v>0.10126173927959632</v>
      </c>
      <c r="H44" s="6">
        <f t="shared" si="5"/>
        <v>-0.27610022080214036</v>
      </c>
      <c r="I44">
        <f t="shared" si="6"/>
        <v>6.2703731164610099</v>
      </c>
    </row>
    <row r="45" spans="1:9" x14ac:dyDescent="0.35">
      <c r="A45" s="18">
        <v>1.9500000000000002</v>
      </c>
      <c r="B45" s="2"/>
      <c r="C45" s="6">
        <f t="shared" si="0"/>
        <v>-0.68333113201608875</v>
      </c>
      <c r="D45" s="6">
        <f t="shared" si="1"/>
        <v>1.7529253170810954</v>
      </c>
      <c r="E45" s="6">
        <f t="shared" si="2"/>
        <v>-0.96507967205818967</v>
      </c>
      <c r="F45" s="6">
        <f t="shared" si="3"/>
        <v>0.42689784861763519</v>
      </c>
      <c r="G45" s="6">
        <f t="shared" si="4"/>
        <v>0.10260856665168078</v>
      </c>
      <c r="H45" s="6">
        <f t="shared" si="5"/>
        <v>-0.26321814681919015</v>
      </c>
      <c r="I45">
        <f t="shared" si="6"/>
        <v>6.6595914387514297</v>
      </c>
    </row>
    <row r="46" spans="1:9" x14ac:dyDescent="0.35">
      <c r="A46" s="18">
        <v>2</v>
      </c>
      <c r="B46" s="2"/>
      <c r="C46" s="6">
        <f t="shared" si="0"/>
        <v>-0.73145685491068357</v>
      </c>
      <c r="D46" s="6">
        <f t="shared" si="1"/>
        <v>1.7739411868284531</v>
      </c>
      <c r="E46" s="6">
        <f t="shared" si="2"/>
        <v>-0.95992611764703528</v>
      </c>
      <c r="F46" s="6">
        <f t="shared" si="3"/>
        <v>0.41404010964309246</v>
      </c>
      <c r="G46" s="6">
        <f t="shared" si="4"/>
        <v>0.103533609794494</v>
      </c>
      <c r="H46" s="6">
        <f t="shared" si="5"/>
        <v>-0.25109141216251946</v>
      </c>
      <c r="I46">
        <f t="shared" si="6"/>
        <v>7.0649217810773468</v>
      </c>
    </row>
    <row r="47" spans="1:9" x14ac:dyDescent="0.35">
      <c r="A47" s="18">
        <v>2.0500000000000003</v>
      </c>
      <c r="B47" s="2"/>
      <c r="C47" s="6">
        <f t="shared" si="0"/>
        <v>-0.77932374378079217</v>
      </c>
      <c r="D47" s="6">
        <f t="shared" si="1"/>
        <v>1.7943293280454047</v>
      </c>
      <c r="E47" s="6">
        <f t="shared" si="2"/>
        <v>-0.95473536283218585</v>
      </c>
      <c r="F47" s="6">
        <f t="shared" si="3"/>
        <v>0.40177097714596621</v>
      </c>
      <c r="G47" s="6">
        <f t="shared" si="4"/>
        <v>0.10409658279948344</v>
      </c>
      <c r="H47" s="6">
        <f t="shared" si="5"/>
        <v>-0.23967388772253082</v>
      </c>
      <c r="I47">
        <f t="shared" si="6"/>
        <v>7.4865449260901133</v>
      </c>
    </row>
    <row r="48" spans="1:9" x14ac:dyDescent="0.35">
      <c r="A48" s="18">
        <v>2.1</v>
      </c>
      <c r="B48" s="2"/>
      <c r="C48" s="6">
        <f t="shared" si="0"/>
        <v>-0.8269303911939021</v>
      </c>
      <c r="D48" s="6">
        <f t="shared" si="1"/>
        <v>1.8141182845430499</v>
      </c>
      <c r="E48" s="6">
        <f t="shared" si="2"/>
        <v>-0.94952421518481989</v>
      </c>
      <c r="F48" s="6">
        <f t="shared" si="3"/>
        <v>0.39005609639945882</v>
      </c>
      <c r="G48" s="6">
        <f t="shared" si="4"/>
        <v>0.10434932309515736</v>
      </c>
      <c r="H48" s="6">
        <f t="shared" si="5"/>
        <v>-0.22892134213776527</v>
      </c>
      <c r="I48">
        <f t="shared" si="6"/>
        <v>7.9246358928444094</v>
      </c>
    </row>
    <row r="49" spans="1:9" x14ac:dyDescent="0.35">
      <c r="A49" s="18">
        <v>2.15</v>
      </c>
      <c r="B49" s="2"/>
      <c r="C49" s="6">
        <f t="shared" si="0"/>
        <v>-0.87427616529927421</v>
      </c>
      <c r="D49" s="6">
        <f t="shared" si="1"/>
        <v>1.8333349376853507</v>
      </c>
      <c r="E49" s="6">
        <f t="shared" si="2"/>
        <v>-0.94430706175326817</v>
      </c>
      <c r="F49" s="6">
        <f t="shared" si="3"/>
        <v>0.37886327154061228</v>
      </c>
      <c r="G49" s="6">
        <f t="shared" si="4"/>
        <v>0.10433681416691036</v>
      </c>
      <c r="H49" s="6">
        <f t="shared" si="5"/>
        <v>-0.21879165221609573</v>
      </c>
      <c r="I49">
        <f t="shared" si="6"/>
        <v>8.3793641993004648</v>
      </c>
    </row>
    <row r="50" spans="1:9" x14ac:dyDescent="0.35">
      <c r="A50" s="18">
        <v>2.2000000000000002</v>
      </c>
      <c r="B50" s="2"/>
      <c r="C50" s="6">
        <f t="shared" si="0"/>
        <v>-0.921361097369229</v>
      </c>
      <c r="D50" s="6">
        <f t="shared" si="1"/>
        <v>1.8520046116971112</v>
      </c>
      <c r="E50" s="6">
        <f t="shared" si="2"/>
        <v>-0.93909618936029815</v>
      </c>
      <c r="F50" s="6">
        <f t="shared" si="3"/>
        <v>0.36816235728967311</v>
      </c>
      <c r="G50" s="6">
        <f t="shared" si="4"/>
        <v>0.10409808155189168</v>
      </c>
      <c r="H50" s="6">
        <f t="shared" si="5"/>
        <v>-0.20924491782147175</v>
      </c>
      <c r="I50">
        <f t="shared" si="6"/>
        <v>8.850894114796354</v>
      </c>
    </row>
    <row r="51" spans="1:9" x14ac:dyDescent="0.35">
      <c r="A51" s="18">
        <v>2.25</v>
      </c>
      <c r="B51" s="2"/>
      <c r="C51" s="6">
        <f t="shared" si="0"/>
        <v>-0.96818578423530399</v>
      </c>
      <c r="D51" s="6">
        <f t="shared" si="1"/>
        <v>1.8701511734143181</v>
      </c>
      <c r="E51" s="6">
        <f t="shared" si="2"/>
        <v>-0.93390206293826061</v>
      </c>
      <c r="F51" s="6">
        <f t="shared" si="3"/>
        <v>0.35792514670285491</v>
      </c>
      <c r="G51" s="6">
        <f t="shared" si="4"/>
        <v>0.10366697532961204</v>
      </c>
      <c r="H51" s="6">
        <f t="shared" si="5"/>
        <v>-0.20024350565125529</v>
      </c>
      <c r="I51">
        <f t="shared" si="6"/>
        <v>9.3393849020570947</v>
      </c>
    </row>
    <row r="52" spans="1:9" x14ac:dyDescent="0.35">
      <c r="A52" s="18">
        <v>2.3000000000000003</v>
      </c>
      <c r="B52" s="2"/>
      <c r="C52" s="6">
        <f t="shared" si="0"/>
        <v>-1.0147513036630551</v>
      </c>
      <c r="D52" s="6">
        <f t="shared" si="1"/>
        <v>1.8877971263673967</v>
      </c>
      <c r="E52" s="6">
        <f t="shared" si="2"/>
        <v>-0.92873356725914658</v>
      </c>
      <c r="F52" s="6">
        <f t="shared" si="3"/>
        <v>0.34812525803865019</v>
      </c>
      <c r="G52" s="6">
        <f t="shared" si="4"/>
        <v>0.10307285183494973</v>
      </c>
      <c r="H52" s="6">
        <f t="shared" si="5"/>
        <v>-0.19175204091693429</v>
      </c>
      <c r="I52">
        <f t="shared" si="6"/>
        <v>9.8449910485447081</v>
      </c>
    </row>
    <row r="53" spans="1:9" x14ac:dyDescent="0.35">
      <c r="A53" s="18">
        <v>2.35</v>
      </c>
      <c r="B53" s="2"/>
      <c r="C53" s="6">
        <f t="shared" si="0"/>
        <v>-1.0610591409612187</v>
      </c>
      <c r="D53" s="6">
        <f t="shared" si="1"/>
        <v>1.9049636992181831</v>
      </c>
      <c r="E53" s="6">
        <f t="shared" si="2"/>
        <v>-0.92359821680097476</v>
      </c>
      <c r="F53" s="6">
        <f t="shared" si="3"/>
        <v>0.3387380229747613</v>
      </c>
      <c r="G53" s="6">
        <f t="shared" si="4"/>
        <v>0.10234116649192208</v>
      </c>
      <c r="H53" s="6">
        <f t="shared" si="5"/>
        <v>-0.18373736163862089</v>
      </c>
      <c r="I53">
        <f t="shared" si="6"/>
        <v>10.367862487134827</v>
      </c>
    </row>
    <row r="54" spans="1:9" x14ac:dyDescent="0.35">
      <c r="A54" s="18">
        <v>2.4000000000000004</v>
      </c>
      <c r="B54" s="2"/>
      <c r="C54" s="6">
        <f t="shared" si="0"/>
        <v>-1.1071111253431525</v>
      </c>
      <c r="D54" s="6">
        <f t="shared" si="1"/>
        <v>1.921670928664873</v>
      </c>
      <c r="E54" s="6">
        <f t="shared" si="2"/>
        <v>-0.91850233792200064</v>
      </c>
      <c r="F54" s="6">
        <f t="shared" si="3"/>
        <v>0.32974037776223786</v>
      </c>
      <c r="G54" s="6">
        <f t="shared" si="4"/>
        <v>0.10149398866704043</v>
      </c>
      <c r="H54" s="6">
        <f t="shared" si="5"/>
        <v>-0.1761684468623157</v>
      </c>
      <c r="I54">
        <f t="shared" si="6"/>
        <v>10.908144806241911</v>
      </c>
    </row>
    <row r="55" spans="1:9" x14ac:dyDescent="0.35">
      <c r="A55" s="18">
        <v>2.4500000000000002</v>
      </c>
      <c r="B55" s="2"/>
      <c r="C55" s="6">
        <f t="shared" si="0"/>
        <v>-1.1529093747534187</v>
      </c>
      <c r="D55" s="6">
        <f t="shared" si="1"/>
        <v>1.9379377369944071</v>
      </c>
      <c r="E55" s="6">
        <f t="shared" si="2"/>
        <v>-0.91345122699587122</v>
      </c>
      <c r="F55" s="6">
        <f t="shared" si="3"/>
        <v>0.32111075840485936</v>
      </c>
      <c r="G55" s="6">
        <f t="shared" si="4"/>
        <v>0.10055044837813465</v>
      </c>
      <c r="H55" s="6">
        <f t="shared" si="5"/>
        <v>-0.16901632743282313</v>
      </c>
      <c r="I55">
        <f t="shared" si="6"/>
        <v>11.465979449616521</v>
      </c>
    </row>
    <row r="56" spans="1:9" x14ac:dyDescent="0.35">
      <c r="A56" s="18">
        <v>2.5</v>
      </c>
      <c r="B56" s="2"/>
      <c r="C56" s="6">
        <f t="shared" si="0"/>
        <v>-1.1984562480427394</v>
      </c>
      <c r="D56" s="6">
        <f t="shared" si="1"/>
        <v>1.9537820045053591</v>
      </c>
      <c r="E56" s="6">
        <f t="shared" si="2"/>
        <v>-0.90844928769548494</v>
      </c>
      <c r="F56" s="6">
        <f t="shared" si="3"/>
        <v>0.31282900057255936</v>
      </c>
      <c r="G56" s="6">
        <f t="shared" si="4"/>
        <v>9.9527123637316028E-2</v>
      </c>
      <c r="H56" s="6">
        <f t="shared" si="5"/>
        <v>-0.16225398585917622</v>
      </c>
      <c r="I56">
        <f t="shared" si="6"/>
        <v>12.04150390611106</v>
      </c>
    </row>
    <row r="57" spans="1:9" x14ac:dyDescent="0.35">
      <c r="A57" s="18">
        <v>2.5500000000000003</v>
      </c>
      <c r="B57" s="2"/>
      <c r="C57" s="6">
        <f t="shared" si="0"/>
        <v>-1.243754303522967</v>
      </c>
      <c r="D57" s="6">
        <f t="shared" si="1"/>
        <v>1.9692206370516632</v>
      </c>
      <c r="E57" s="6">
        <f t="shared" si="2"/>
        <v>-0.9035001501996166</v>
      </c>
      <c r="F57" s="6">
        <f t="shared" si="3"/>
        <v>0.30487624467171104</v>
      </c>
      <c r="G57" s="6">
        <f t="shared" si="4"/>
        <v>9.8438376197415564E-2</v>
      </c>
      <c r="H57" s="6">
        <f t="shared" si="5"/>
        <v>-0.15585625017475679</v>
      </c>
      <c r="I57">
        <f t="shared" si="6"/>
        <v>12.634851889761475</v>
      </c>
    </row>
    <row r="58" spans="1:9" x14ac:dyDescent="0.35">
      <c r="A58" s="18">
        <v>2.6</v>
      </c>
      <c r="B58" s="2"/>
      <c r="C58" s="6">
        <f t="shared" si="0"/>
        <v>-1.2888062630627011</v>
      </c>
      <c r="D58" s="6">
        <f t="shared" si="1"/>
        <v>1.9842696289725303</v>
      </c>
      <c r="E58" s="6">
        <f t="shared" si="2"/>
        <v>-0.89860677473134132</v>
      </c>
      <c r="F58" s="6">
        <f t="shared" si="3"/>
        <v>0.29723484628171998</v>
      </c>
      <c r="G58" s="6">
        <f t="shared" si="4"/>
        <v>9.7296642533597141E-2</v>
      </c>
      <c r="H58" s="6">
        <f t="shared" si="5"/>
        <v>-0.14979968542488462</v>
      </c>
      <c r="I58">
        <f t="shared" si="6"/>
        <v>13.246153510566083</v>
      </c>
    </row>
    <row r="59" spans="1:9" x14ac:dyDescent="0.35">
      <c r="A59" s="18">
        <v>2.6500000000000004</v>
      </c>
      <c r="B59" s="2"/>
      <c r="C59" s="6">
        <f t="shared" si="0"/>
        <v>-1.3336149809961013</v>
      </c>
      <c r="D59" s="6">
        <f t="shared" si="1"/>
        <v>1.9989441216798352</v>
      </c>
      <c r="E59" s="6">
        <f t="shared" si="2"/>
        <v>-0.89377154151706617</v>
      </c>
      <c r="F59" s="6">
        <f t="shared" si="3"/>
        <v>0.28988829201026622</v>
      </c>
      <c r="G59" s="6">
        <f t="shared" si="4"/>
        <v>9.6112686037407594E-2</v>
      </c>
      <c r="H59" s="6">
        <f t="shared" si="5"/>
        <v>-0.1440624854332655</v>
      </c>
      <c r="I59">
        <f t="shared" si="6"/>
        <v>13.875535436363217</v>
      </c>
    </row>
    <row r="60" spans="1:9" x14ac:dyDescent="0.35">
      <c r="A60" s="18">
        <v>2.7</v>
      </c>
      <c r="B60" s="2"/>
      <c r="C60" s="6">
        <f t="shared" si="0"/>
        <v>-1.3781834172144078</v>
      </c>
      <c r="D60" s="6">
        <f t="shared" si="1"/>
        <v>2.0132584581735569</v>
      </c>
      <c r="E60" s="6">
        <f t="shared" si="2"/>
        <v>-0.88899632897531178</v>
      </c>
      <c r="F60" s="6">
        <f t="shared" si="3"/>
        <v>0.28282112070584325</v>
      </c>
      <c r="G60" s="6">
        <f t="shared" si="4"/>
        <v>9.4895815632769151E-2</v>
      </c>
      <c r="H60" s="6">
        <f t="shared" si="5"/>
        <v>-0.13862436674365294</v>
      </c>
      <c r="I60">
        <f t="shared" si="6"/>
        <v>14.523121046219213</v>
      </c>
    </row>
    <row r="61" spans="1:9" x14ac:dyDescent="0.35">
      <c r="A61" s="18">
        <v>2.75</v>
      </c>
      <c r="B61" s="2"/>
      <c r="C61" s="6">
        <f t="shared" si="0"/>
        <v>-1.4225146138936327</v>
      </c>
      <c r="D61" s="6">
        <f t="shared" si="1"/>
        <v>2.0272262337504197</v>
      </c>
      <c r="E61" s="6">
        <f t="shared" si="2"/>
        <v>-0.8842825817009734</v>
      </c>
      <c r="F61" s="6">
        <f t="shared" si="3"/>
        <v>0.27601884988586872</v>
      </c>
      <c r="G61" s="6">
        <f t="shared" si="4"/>
        <v>9.3654075340768042E-2</v>
      </c>
      <c r="H61" s="6">
        <f t="shared" si="5"/>
        <v>-0.1334664660553285</v>
      </c>
      <c r="I61">
        <f t="shared" si="6"/>
        <v>15.189030575740526</v>
      </c>
    </row>
    <row r="62" spans="1:9" x14ac:dyDescent="0.35">
      <c r="A62" s="18">
        <v>2.8000000000000003</v>
      </c>
      <c r="B62" s="2"/>
      <c r="C62" s="6">
        <f t="shared" si="0"/>
        <v>-1.4666116753845053</v>
      </c>
      <c r="D62" s="6">
        <f t="shared" si="1"/>
        <v>2.0408603431621439</v>
      </c>
      <c r="E62" s="6">
        <f t="shared" si="2"/>
        <v>-0.87963136959950528</v>
      </c>
      <c r="F62" s="6">
        <f t="shared" si="3"/>
        <v>0.26946790718369279</v>
      </c>
      <c r="G62" s="6">
        <f t="shared" si="4"/>
        <v>9.2394408717955831E-2</v>
      </c>
      <c r="H62" s="6">
        <f t="shared" si="5"/>
        <v>-0.12857124203170847</v>
      </c>
      <c r="I62">
        <f t="shared" si="6"/>
        <v>15.873381254719645</v>
      </c>
    </row>
    <row r="63" spans="1:9" x14ac:dyDescent="0.35">
      <c r="A63" s="18">
        <v>2.85</v>
      </c>
      <c r="B63" s="2"/>
      <c r="C63" s="6">
        <f t="shared" si="0"/>
        <v>-1.5104777508535832</v>
      </c>
      <c r="D63" s="6">
        <f t="shared" si="1"/>
        <v>2.0541730244687892</v>
      </c>
      <c r="E63" s="6">
        <f t="shared" si="2"/>
        <v>-0.8750434393424309</v>
      </c>
      <c r="F63" s="6">
        <f t="shared" si="3"/>
        <v>0.2631555665821535</v>
      </c>
      <c r="G63" s="6">
        <f t="shared" si="4"/>
        <v>9.112280156502045E-2</v>
      </c>
      <c r="H63" s="6">
        <f t="shared" si="5"/>
        <v>-0.12392238202986394</v>
      </c>
      <c r="I63">
        <f t="shared" si="6"/>
        <v>16.576287437516783</v>
      </c>
    </row>
    <row r="64" spans="1:9" x14ac:dyDescent="0.35">
      <c r="A64" s="18">
        <v>2.9000000000000004</v>
      </c>
      <c r="B64" s="2"/>
      <c r="C64" s="6">
        <f t="shared" si="0"/>
        <v>-1.5541160193187484</v>
      </c>
      <c r="D64" s="6">
        <f t="shared" si="1"/>
        <v>2.0671758998203593</v>
      </c>
      <c r="E64" s="6">
        <f t="shared" si="2"/>
        <v>-0.87051925915725159</v>
      </c>
      <c r="F64" s="6">
        <f t="shared" si="3"/>
        <v>0.2570698891801349</v>
      </c>
      <c r="G64" s="6">
        <f t="shared" si="4"/>
        <v>8.9844405842153266E-2</v>
      </c>
      <c r="H64" s="6">
        <f t="shared" si="5"/>
        <v>-0.11950471405087987</v>
      </c>
      <c r="I64">
        <f t="shared" si="6"/>
        <v>17.297860726567208</v>
      </c>
    </row>
    <row r="65" spans="1:9" x14ac:dyDescent="0.35">
      <c r="A65" s="18">
        <v>2.95</v>
      </c>
      <c r="B65" s="2"/>
      <c r="C65" s="6">
        <f t="shared" si="0"/>
        <v>-1.5975296767693083</v>
      </c>
      <c r="D65" s="6">
        <f t="shared" si="1"/>
        <v>2.0798800133868025</v>
      </c>
      <c r="E65" s="6">
        <f t="shared" si="2"/>
        <v>-0.86605905782801973</v>
      </c>
      <c r="F65" s="6">
        <f t="shared" si="3"/>
        <v>0.25119966822816769</v>
      </c>
      <c r="G65" s="6">
        <f t="shared" si="4"/>
        <v>8.8563647327119396E-2</v>
      </c>
      <c r="H65" s="6">
        <f t="shared" si="5"/>
        <v>-0.1153041240278085</v>
      </c>
      <c r="I65">
        <f t="shared" si="6"/>
        <v>18.038210089390965</v>
      </c>
    </row>
    <row r="66" spans="1:9" x14ac:dyDescent="0.35">
      <c r="A66" s="18">
        <v>3</v>
      </c>
      <c r="B66" s="2"/>
      <c r="C66" s="6">
        <f t="shared" si="0"/>
        <v>-1.6407219251015506</v>
      </c>
      <c r="D66" s="6">
        <f t="shared" si="1"/>
        <v>2.0922958666431759</v>
      </c>
      <c r="E66" s="6">
        <f t="shared" si="2"/>
        <v>-0.86166285866471515</v>
      </c>
      <c r="F66" s="6">
        <f t="shared" si="3"/>
        <v>0.24553437816660592</v>
      </c>
      <c r="G66" s="6">
        <f t="shared" si="4"/>
        <v>8.7284319205063493E-2</v>
      </c>
      <c r="H66" s="6">
        <f t="shared" si="5"/>
        <v>-0.11130747843466197</v>
      </c>
      <c r="I66">
        <f t="shared" si="6"/>
        <v>18.797441969466263</v>
      </c>
    </row>
    <row r="67" spans="1:9" x14ac:dyDescent="0.35">
      <c r="A67" s="18">
        <v>3.0500000000000003</v>
      </c>
      <c r="B67" s="2"/>
      <c r="C67" s="6">
        <f t="shared" si="0"/>
        <v>-1.6836959626357799</v>
      </c>
      <c r="D67" s="6">
        <f t="shared" si="1"/>
        <v>2.1044334512034628</v>
      </c>
      <c r="E67" s="6">
        <f t="shared" si="2"/>
        <v>-0.85733050909761377</v>
      </c>
      <c r="F67" s="6">
        <f t="shared" si="3"/>
        <v>0.24006412740311864</v>
      </c>
      <c r="G67" s="6">
        <f t="shared" si="4"/>
        <v>8.6009663478992179E-2</v>
      </c>
      <c r="H67" s="6">
        <f t="shared" si="5"/>
        <v>-0.10750255210482948</v>
      </c>
      <c r="I67">
        <f t="shared" si="6"/>
        <v>19.575660391311981</v>
      </c>
    </row>
    <row r="68" spans="1:9" x14ac:dyDescent="0.35">
      <c r="A68" s="18">
        <v>3.1</v>
      </c>
      <c r="B68" s="2"/>
      <c r="C68" s="6">
        <f t="shared" si="0"/>
        <v>-1.7264549760113119</v>
      </c>
      <c r="D68" s="6">
        <f t="shared" si="1"/>
        <v>2.116302279383488</v>
      </c>
      <c r="E68" s="6">
        <f t="shared" si="2"/>
        <v>-0.85306170646486978</v>
      </c>
      <c r="F68" s="6">
        <f t="shared" si="3"/>
        <v>0.23477961457346172</v>
      </c>
      <c r="G68" s="6">
        <f t="shared" si="4"/>
        <v>8.4742441830766374E-2</v>
      </c>
      <c r="H68" s="6">
        <f t="shared" si="5"/>
        <v>-0.10387796108144697</v>
      </c>
      <c r="I68">
        <f t="shared" si="6"/>
        <v>20.372967060107886</v>
      </c>
    </row>
    <row r="69" spans="1:9" x14ac:dyDescent="0.35">
      <c r="A69" s="18">
        <v>3.1500000000000004</v>
      </c>
      <c r="B69" s="2"/>
      <c r="C69" s="6">
        <f t="shared" si="0"/>
        <v>-1.769002133282267</v>
      </c>
      <c r="D69" s="6">
        <f t="shared" si="1"/>
        <v>2.1279114126608092</v>
      </c>
      <c r="E69" s="6">
        <f t="shared" si="2"/>
        <v>-0.84885602048562625</v>
      </c>
      <c r="F69" s="6">
        <f t="shared" si="3"/>
        <v>0.2296720880394619</v>
      </c>
      <c r="G69" s="6">
        <f t="shared" si="4"/>
        <v>8.3484997338976699E-2</v>
      </c>
      <c r="H69" s="6">
        <f t="shared" si="5"/>
        <v>-0.10042310027854538</v>
      </c>
      <c r="I69">
        <f t="shared" si="6"/>
        <v>21.189461456164793</v>
      </c>
    </row>
    <row r="70" spans="1:9" x14ac:dyDescent="0.35">
      <c r="A70" s="18">
        <v>3.2</v>
      </c>
      <c r="B70" s="2"/>
      <c r="C70" s="6">
        <f t="shared" si="0"/>
        <v>-1.8113405780598744</v>
      </c>
      <c r="D70" s="6">
        <f t="shared" si="1"/>
        <v>2.1392694881874341</v>
      </c>
      <c r="E70" s="6">
        <f t="shared" si="2"/>
        <v>-0.84471291284546357</v>
      </c>
      <c r="F70" s="6">
        <f t="shared" si="3"/>
        <v>0.22473330838987848</v>
      </c>
      <c r="G70" s="6">
        <f t="shared" si="4"/>
        <v>8.2239308267529163E-2</v>
      </c>
      <c r="H70" s="6">
        <f t="shared" si="5"/>
        <v>-9.7128085704791312E-2</v>
      </c>
      <c r="I70">
        <f t="shared" si="6"/>
        <v>22.02524092454037</v>
      </c>
    </row>
    <row r="71" spans="1:9" x14ac:dyDescent="0.35">
      <c r="A71" s="18">
        <v>3.25</v>
      </c>
      <c r="B71" s="2"/>
      <c r="C71" s="6">
        <f t="shared" si="0"/>
        <v>-1.8534734245668132</v>
      </c>
      <c r="D71" s="6">
        <f t="shared" si="1"/>
        <v>2.1503847434997971</v>
      </c>
      <c r="E71" s="6">
        <f t="shared" si="2"/>
        <v>-0.84063175426445169</v>
      </c>
      <c r="F71" s="6">
        <f t="shared" si="3"/>
        <v>0.21995551372258182</v>
      </c>
      <c r="G71" s="6">
        <f t="shared" si="4"/>
        <v>8.1007034972946507E-2</v>
      </c>
      <c r="H71" s="6">
        <f t="shared" si="5"/>
        <v>-9.3983700987075744E-2</v>
      </c>
      <c r="I71">
        <f t="shared" si="6"/>
        <v>22.880400760079763</v>
      </c>
    </row>
    <row r="72" spans="1:9" x14ac:dyDescent="0.35">
      <c r="A72" s="18">
        <v>3.3000000000000003</v>
      </c>
      <c r="B72" s="2"/>
      <c r="C72" s="6">
        <f t="shared" ref="C72:C106" si="7">C71+$A$3*E71+0.5*$A$3^2*G71</f>
        <v>-1.8954037534863197</v>
      </c>
      <c r="D72" s="6">
        <f t="shared" ref="D72:D106" si="8">D71+$A$3*F71+0.5*$A$3^2*H71</f>
        <v>2.1612650395596926</v>
      </c>
      <c r="E72" s="6">
        <f t="shared" ref="E72:E106" si="9">E71+0.5*$A$3*(G71+G72)</f>
        <v>-0.83661183936923733</v>
      </c>
      <c r="F72" s="6">
        <f t="shared" ref="F72:F106" si="10">F71+0.5*$A$3*(H71+H72)</f>
        <v>0.21533138749975922</v>
      </c>
      <c r="G72" s="6">
        <f t="shared" ref="G72:G106" si="11">-C72/I72</f>
        <v>7.9789560835626203E-2</v>
      </c>
      <c r="H72" s="6">
        <f t="shared" ref="H72:H106" si="12">-D72/I72</f>
        <v>-9.0981347925828515E-2</v>
      </c>
      <c r="I72">
        <f t="shared" ref="I72:I106" si="13">SQRT(C72^2+D72^2)^3</f>
        <v>23.755034288144849</v>
      </c>
    </row>
    <row r="73" spans="1:9" x14ac:dyDescent="0.35">
      <c r="A73" s="18">
        <v>3.35</v>
      </c>
      <c r="B73" s="2"/>
      <c r="C73" s="6">
        <f t="shared" si="7"/>
        <v>-1.9371346085037371</v>
      </c>
      <c r="D73" s="6">
        <f t="shared" si="8"/>
        <v>2.1719178822497733</v>
      </c>
      <c r="E73" s="6">
        <f t="shared" si="9"/>
        <v>-0.83265239964841176</v>
      </c>
      <c r="F73" s="6">
        <f t="shared" si="10"/>
        <v>0.21085402878123283</v>
      </c>
      <c r="G73" s="6">
        <f t="shared" si="11"/>
        <v>7.8588027997397628E-2</v>
      </c>
      <c r="H73" s="6">
        <f t="shared" si="12"/>
        <v>-8.8113000815226758E-2</v>
      </c>
      <c r="I73">
        <f t="shared" si="13"/>
        <v>24.649232941280619</v>
      </c>
    </row>
    <row r="74" spans="1:9" x14ac:dyDescent="0.35">
      <c r="A74" s="18">
        <v>3.4000000000000004</v>
      </c>
      <c r="B74" s="2"/>
      <c r="C74" s="6">
        <f t="shared" si="7"/>
        <v>-1.978668993451161</v>
      </c>
      <c r="D74" s="6">
        <f t="shared" si="8"/>
        <v>2.1823504424378157</v>
      </c>
      <c r="E74" s="6">
        <f t="shared" si="9"/>
        <v>-0.82875261473392892</v>
      </c>
      <c r="F74" s="6">
        <f t="shared" si="10"/>
        <v>0.20651692465416477</v>
      </c>
      <c r="G74" s="6">
        <f t="shared" si="11"/>
        <v>7.7403368581914475E-2</v>
      </c>
      <c r="H74" s="6">
        <f t="shared" si="12"/>
        <v>-8.5371164267495164E-2</v>
      </c>
      <c r="I74">
        <f t="shared" si="13"/>
        <v>25.563086332052517</v>
      </c>
    </row>
    <row r="75" spans="1:9" x14ac:dyDescent="0.35">
      <c r="A75" s="18">
        <v>3.45</v>
      </c>
      <c r="B75" s="2"/>
      <c r="C75" s="6">
        <f t="shared" si="7"/>
        <v>-2.0200098699771303</v>
      </c>
      <c r="D75" s="6">
        <f t="shared" si="8"/>
        <v>2.1925695747151894</v>
      </c>
      <c r="E75" s="6">
        <f t="shared" si="9"/>
        <v>-0.82491162221979841</v>
      </c>
      <c r="F75" s="6">
        <f t="shared" si="10"/>
        <v>0.20231392469023257</v>
      </c>
      <c r="G75" s="6">
        <f t="shared" si="11"/>
        <v>7.6236331983305747E-2</v>
      </c>
      <c r="H75" s="6">
        <f t="shared" si="12"/>
        <v>-8.2748834289792406E-2</v>
      </c>
      <c r="I75">
        <f t="shared" si="13"/>
        <v>26.4966823222748</v>
      </c>
    </row>
    <row r="76" spans="1:9" x14ac:dyDescent="0.35">
      <c r="A76" s="18">
        <v>3.5</v>
      </c>
      <c r="B76" s="2"/>
      <c r="C76" s="6">
        <f t="shared" si="7"/>
        <v>-2.0611601556731411</v>
      </c>
      <c r="D76" s="6">
        <f t="shared" si="8"/>
        <v>2.2025818349068387</v>
      </c>
      <c r="E76" s="6">
        <f t="shared" si="9"/>
        <v>-0.82112852620196519</v>
      </c>
      <c r="F76" s="6">
        <f t="shared" si="10"/>
        <v>0.19823921727364702</v>
      </c>
      <c r="G76" s="6">
        <f t="shared" si="11"/>
        <v>7.5087508730024607E-2</v>
      </c>
      <c r="H76" s="6">
        <f t="shared" si="12"/>
        <v>-8.0239462373630249E-2</v>
      </c>
      <c r="I76">
        <f t="shared" si="13"/>
        <v>27.450107088836766</v>
      </c>
    </row>
    <row r="77" spans="1:9" x14ac:dyDescent="0.35">
      <c r="A77" s="18">
        <v>3.5500000000000003</v>
      </c>
      <c r="B77" s="2"/>
      <c r="C77" s="6">
        <f t="shared" si="7"/>
        <v>-2.1021227225973269</v>
      </c>
      <c r="D77" s="6">
        <f t="shared" si="8"/>
        <v>2.2123934964425538</v>
      </c>
      <c r="E77" s="6">
        <f t="shared" si="9"/>
        <v>-0.81740240469963465</v>
      </c>
      <c r="F77" s="6">
        <f t="shared" si="10"/>
        <v>0.19428730765506777</v>
      </c>
      <c r="G77" s="6">
        <f t="shared" si="11"/>
        <v>7.3957351363197171E-2</v>
      </c>
      <c r="H77" s="6">
        <f t="shared" si="12"/>
        <v>-7.7836922369540026E-2</v>
      </c>
      <c r="I77">
        <f t="shared" si="13"/>
        <v>28.423445186321128</v>
      </c>
    </row>
    <row r="78" spans="1:9" x14ac:dyDescent="0.35">
      <c r="A78" s="18">
        <v>3.6</v>
      </c>
      <c r="B78" s="2"/>
      <c r="C78" s="6">
        <f t="shared" si="7"/>
        <v>-2.142900396143105</v>
      </c>
      <c r="D78" s="6">
        <f t="shared" si="8"/>
        <v>2.2220105656723455</v>
      </c>
      <c r="E78" s="6">
        <f t="shared" si="9"/>
        <v>-0.8137323160977934</v>
      </c>
      <c r="F78" s="6">
        <f t="shared" si="10"/>
        <v>0.19045299759750023</v>
      </c>
      <c r="G78" s="6">
        <f t="shared" si="11"/>
        <v>7.2846192710453742E-2</v>
      </c>
      <c r="H78" s="6">
        <f t="shared" si="12"/>
        <v>-7.5535479933161814E-2</v>
      </c>
      <c r="I78">
        <f t="shared" si="13"/>
        <v>29.416779606596922</v>
      </c>
    </row>
    <row r="79" spans="1:9" x14ac:dyDescent="0.35">
      <c r="A79" s="18">
        <v>3.6500000000000004</v>
      </c>
      <c r="B79" s="2"/>
      <c r="C79" s="6">
        <f t="shared" si="7"/>
        <v>-2.1834959542071068</v>
      </c>
      <c r="D79" s="6">
        <f t="shared" si="8"/>
        <v>2.2314387962023039</v>
      </c>
      <c r="E79" s="6">
        <f t="shared" si="9"/>
        <v>-0.81011730473288435</v>
      </c>
      <c r="F79" s="6">
        <f t="shared" si="10"/>
        <v>0.18673136649060562</v>
      </c>
      <c r="G79" s="6">
        <f t="shared" si="11"/>
        <v>7.1754261885909054E-2</v>
      </c>
      <c r="H79" s="6">
        <f t="shared" si="12"/>
        <v>-7.3329764342622936E-2</v>
      </c>
      <c r="I79">
        <f t="shared" si="13"/>
        <v>30.430191835558372</v>
      </c>
    </row>
    <row r="80" spans="1:9" x14ac:dyDescent="0.35">
      <c r="A80" s="18">
        <v>3.7</v>
      </c>
      <c r="B80" s="2"/>
      <c r="C80" s="6">
        <f t="shared" si="7"/>
        <v>-2.2239121266163937</v>
      </c>
      <c r="D80" s="6">
        <f t="shared" si="8"/>
        <v>2.2406837023214061</v>
      </c>
      <c r="E80" s="6">
        <f t="shared" si="9"/>
        <v>-0.80655640572814857</v>
      </c>
      <c r="F80" s="6">
        <f t="shared" si="10"/>
        <v>0.18311775381952339</v>
      </c>
      <c r="G80" s="6">
        <f t="shared" si="11"/>
        <v>7.0681698303519794E-2</v>
      </c>
      <c r="H80" s="6">
        <f t="shared" si="12"/>
        <v>-7.1214742500666173E-2</v>
      </c>
      <c r="I80">
        <f t="shared" si="13"/>
        <v>31.463761907170355</v>
      </c>
    </row>
    <row r="81" spans="1:9" x14ac:dyDescent="0.35">
      <c r="A81" s="18">
        <v>3.75</v>
      </c>
      <c r="B81" s="2"/>
      <c r="C81" s="6">
        <f t="shared" si="7"/>
        <v>-2.2641515947799213</v>
      </c>
      <c r="D81" s="6">
        <f t="shared" si="8"/>
        <v>2.2497505715842565</v>
      </c>
      <c r="E81" s="6">
        <f t="shared" si="9"/>
        <v>-0.80304864917172258</v>
      </c>
      <c r="F81" s="6">
        <f t="shared" si="10"/>
        <v>0.17960774288330067</v>
      </c>
      <c r="G81" s="6">
        <f t="shared" si="11"/>
        <v>6.9628563953519268E-2</v>
      </c>
      <c r="H81" s="6">
        <f t="shared" si="12"/>
        <v>-6.9185694948242726E-2</v>
      </c>
      <c r="I81">
        <f t="shared" si="13"/>
        <v>32.517568454971467</v>
      </c>
    </row>
    <row r="82" spans="1:9" x14ac:dyDescent="0.35">
      <c r="A82" s="18">
        <v>3.8000000000000003</v>
      </c>
      <c r="B82" s="2"/>
      <c r="C82" s="6">
        <f t="shared" si="7"/>
        <v>-2.3042169915335657</v>
      </c>
      <c r="D82" s="6">
        <f t="shared" si="8"/>
        <v>2.258644476609736</v>
      </c>
      <c r="E82" s="6">
        <f t="shared" si="9"/>
        <v>-0.79959306371890504</v>
      </c>
      <c r="F82" s="6">
        <f t="shared" si="10"/>
        <v>0.17619714566636849</v>
      </c>
      <c r="G82" s="6">
        <f t="shared" si="11"/>
        <v>6.8594854159183316E-2</v>
      </c>
      <c r="H82" s="6">
        <f t="shared" si="12"/>
        <v>-6.723819372904441E-2</v>
      </c>
      <c r="I82">
        <f t="shared" si="13"/>
        <v>33.5916887611763</v>
      </c>
    </row>
    <row r="83" spans="1:9" x14ac:dyDescent="0.35">
      <c r="A83" s="18">
        <v>3.85</v>
      </c>
      <c r="B83" s="2"/>
      <c r="C83" s="6">
        <f t="shared" si="7"/>
        <v>-2.344110901151812</v>
      </c>
      <c r="D83" s="6">
        <f t="shared" si="8"/>
        <v>2.2673702861508933</v>
      </c>
      <c r="E83" s="6">
        <f t="shared" si="9"/>
        <v>-0.79618867968984774</v>
      </c>
      <c r="F83" s="6">
        <f t="shared" si="10"/>
        <v>0.17288198877422728</v>
      </c>
      <c r="G83" s="6">
        <f t="shared" si="11"/>
        <v>6.7580507003108761E-2</v>
      </c>
      <c r="H83" s="6">
        <f t="shared" si="12"/>
        <v>-6.536808195660429E-2</v>
      </c>
      <c r="I83">
        <f t="shared" si="13"/>
        <v>34.686198803509726</v>
      </c>
    </row>
    <row r="84" spans="1:9" x14ac:dyDescent="0.35">
      <c r="A84" s="18">
        <v>3.9000000000000004</v>
      </c>
      <c r="B84" s="2"/>
      <c r="C84" s="6">
        <f t="shared" si="7"/>
        <v>-2.3838358595025504</v>
      </c>
      <c r="D84" s="6">
        <f t="shared" si="8"/>
        <v>2.2759326754871587</v>
      </c>
      <c r="E84" s="6">
        <f t="shared" si="9"/>
        <v>-0.79283453172507312</v>
      </c>
      <c r="F84" s="6">
        <f t="shared" si="10"/>
        <v>0.1696585003516351</v>
      </c>
      <c r="G84" s="6">
        <f t="shared" si="11"/>
        <v>6.6585411587875121E-2</v>
      </c>
      <c r="H84" s="6">
        <f t="shared" si="12"/>
        <v>-6.3571454947082578E-2</v>
      </c>
      <c r="I84">
        <f t="shared" si="13"/>
        <v>35.801173299897954</v>
      </c>
    </row>
    <row r="85" spans="1:9" x14ac:dyDescent="0.35">
      <c r="A85" s="18">
        <v>3.95</v>
      </c>
      <c r="B85" s="2"/>
      <c r="C85" s="6">
        <f t="shared" si="7"/>
        <v>-2.4233943543243193</v>
      </c>
      <c r="D85" s="6">
        <f t="shared" si="8"/>
        <v>2.2843361361860568</v>
      </c>
      <c r="E85" s="6">
        <f t="shared" si="9"/>
        <v>-0.78952966105350397</v>
      </c>
      <c r="F85" s="6">
        <f t="shared" si="10"/>
        <v>0.16652309790816694</v>
      </c>
      <c r="G85" s="6">
        <f t="shared" si="11"/>
        <v>6.5609415274892002E-2</v>
      </c>
      <c r="H85" s="6">
        <f t="shared" si="12"/>
        <v>-6.1844642791643582E-2</v>
      </c>
      <c r="I85">
        <f t="shared" si="13"/>
        <v>36.93668575113373</v>
      </c>
    </row>
    <row r="86" spans="1:9" x14ac:dyDescent="0.35">
      <c r="A86" s="18">
        <v>4</v>
      </c>
      <c r="B86" s="2"/>
      <c r="C86" s="6">
        <f t="shared" si="7"/>
        <v>-2.4627888256079009</v>
      </c>
      <c r="D86" s="6">
        <f t="shared" si="8"/>
        <v>2.2925849852779754</v>
      </c>
      <c r="E86" s="6">
        <f t="shared" si="9"/>
        <v>-0.78627311742095762</v>
      </c>
      <c r="F86" s="6">
        <f t="shared" si="10"/>
        <v>0.1634723769820656</v>
      </c>
      <c r="G86" s="6">
        <f t="shared" si="11"/>
        <v>6.4652330026962412E-2</v>
      </c>
      <c r="H86" s="6">
        <f t="shared" si="12"/>
        <v>-6.0184194252409923E-2</v>
      </c>
      <c r="I86">
        <f t="shared" si="13"/>
        <v>38.092808481625134</v>
      </c>
    </row>
    <row r="87" spans="1:9" x14ac:dyDescent="0.35">
      <c r="A87" s="18">
        <v>4.05</v>
      </c>
      <c r="B87" s="2"/>
      <c r="C87" s="6">
        <f t="shared" si="7"/>
        <v>-2.5020216660664154</v>
      </c>
      <c r="D87" s="6">
        <f t="shared" si="8"/>
        <v>2.3006833738842634</v>
      </c>
      <c r="E87" s="6">
        <f t="shared" si="9"/>
        <v>-0.7830639607211779</v>
      </c>
      <c r="F87" s="6">
        <f t="shared" si="10"/>
        <v>0.16050310057887138</v>
      </c>
      <c r="G87" s="6">
        <f t="shared" si="11"/>
        <v>6.3713937964226197E-2</v>
      </c>
      <c r="H87" s="6">
        <f t="shared" si="12"/>
        <v>-5.8586861875358963E-2</v>
      </c>
      <c r="I87">
        <f t="shared" si="13"/>
        <v>39.269612678331683</v>
      </c>
    </row>
    <row r="88" spans="1:9" x14ac:dyDescent="0.35">
      <c r="A88" s="18">
        <v>4.1000000000000005</v>
      </c>
      <c r="B88" s="2"/>
      <c r="C88" s="6">
        <f t="shared" si="7"/>
        <v>-2.5410952216800191</v>
      </c>
      <c r="D88" s="6">
        <f t="shared" si="8"/>
        <v>2.3086352953358626</v>
      </c>
      <c r="E88" s="6">
        <f t="shared" si="9"/>
        <v>-0.77990126236633806</v>
      </c>
      <c r="F88" s="6">
        <f t="shared" si="10"/>
        <v>0.15761218932643181</v>
      </c>
      <c r="G88" s="6">
        <f t="shared" si="11"/>
        <v>6.2793996229367335E-2</v>
      </c>
      <c r="H88" s="6">
        <f t="shared" si="12"/>
        <v>-5.7049588222223363E-2</v>
      </c>
      <c r="I88">
        <f t="shared" si="13"/>
        <v>40.467168427984305</v>
      </c>
    </row>
    <row r="89" spans="1:9" x14ac:dyDescent="0.35">
      <c r="A89" s="18">
        <v>4.1500000000000004</v>
      </c>
      <c r="B89" s="2"/>
      <c r="C89" s="6">
        <f t="shared" si="7"/>
        <v>-2.5800117923030497</v>
      </c>
      <c r="D89" s="6">
        <f t="shared" si="8"/>
        <v>2.3164445928169064</v>
      </c>
      <c r="E89" s="6">
        <f t="shared" si="9"/>
        <v>-0.77678410642945439</v>
      </c>
      <c r="F89" s="6">
        <f t="shared" si="10"/>
        <v>0.15479671229258873</v>
      </c>
      <c r="G89" s="6">
        <f t="shared" si="11"/>
        <v>6.1892241245980847E-2</v>
      </c>
      <c r="H89" s="6">
        <f t="shared" si="12"/>
        <v>-5.5569493131499427E-2</v>
      </c>
      <c r="I89">
        <f t="shared" si="13"/>
        <v>41.685544752680777</v>
      </c>
    </row>
    <row r="90" spans="1:9" x14ac:dyDescent="0.35">
      <c r="A90" s="18">
        <v>4.2</v>
      </c>
      <c r="B90" s="2"/>
      <c r="C90" s="6">
        <f t="shared" si="7"/>
        <v>-2.6187736323229647</v>
      </c>
      <c r="D90" s="6">
        <f t="shared" si="8"/>
        <v>2.3241149665651215</v>
      </c>
      <c r="E90" s="6">
        <f t="shared" si="9"/>
        <v>-0.77371159058721573</v>
      </c>
      <c r="F90" s="6">
        <f t="shared" si="10"/>
        <v>0.15205387841614909</v>
      </c>
      <c r="G90" s="6">
        <f t="shared" si="11"/>
        <v>6.1008392443566206E-2</v>
      </c>
      <c r="H90" s="6">
        <f t="shared" si="12"/>
        <v>-5.4143861926086528E-2</v>
      </c>
      <c r="I90">
        <f t="shared" si="13"/>
        <v>42.9248096439416</v>
      </c>
    </row>
    <row r="91" spans="1:9" x14ac:dyDescent="0.35">
      <c r="A91" s="18">
        <v>4.25</v>
      </c>
      <c r="B91" s="2"/>
      <c r="C91" s="6">
        <f t="shared" si="7"/>
        <v>-2.6573829513617708</v>
      </c>
      <c r="D91" s="6">
        <f t="shared" si="8"/>
        <v>2.3316499806585211</v>
      </c>
      <c r="E91" s="6">
        <f t="shared" si="9"/>
        <v>-0.77068282688828849</v>
      </c>
      <c r="F91" s="6">
        <f t="shared" si="10"/>
        <v>0.14938102850569915</v>
      </c>
      <c r="G91" s="6">
        <f t="shared" si="11"/>
        <v>6.0142155513525114E-2</v>
      </c>
      <c r="H91" s="6">
        <f t="shared" si="12"/>
        <v>-5.2770134491911216E-2</v>
      </c>
      <c r="I91">
        <f t="shared" si="13"/>
        <v>44.185030095307496</v>
      </c>
    </row>
    <row r="92" spans="1:9" x14ac:dyDescent="0.35">
      <c r="A92" s="18">
        <v>4.3</v>
      </c>
      <c r="B92" s="2"/>
      <c r="C92" s="6">
        <f t="shared" si="7"/>
        <v>-2.6958419150117932</v>
      </c>
      <c r="D92" s="6">
        <f t="shared" si="8"/>
        <v>2.3390530694156912</v>
      </c>
      <c r="E92" s="6">
        <f t="shared" si="9"/>
        <v>-0.76769694236913477</v>
      </c>
      <c r="F92" s="6">
        <f t="shared" si="10"/>
        <v>0.14677562776444708</v>
      </c>
      <c r="G92" s="6">
        <f t="shared" si="11"/>
        <v>5.9293225252621588E-2</v>
      </c>
      <c r="H92" s="6">
        <f t="shared" si="12"/>
        <v>-5.1445895158171315E-2</v>
      </c>
      <c r="I92">
        <f t="shared" si="13"/>
        <v>45.46627213355373</v>
      </c>
    </row>
    <row r="93" spans="1:9" x14ac:dyDescent="0.35">
      <c r="A93" s="18">
        <v>4.3500000000000005</v>
      </c>
      <c r="B93" s="2"/>
      <c r="C93" s="6">
        <f t="shared" si="7"/>
        <v>-2.7341526455986842</v>
      </c>
      <c r="D93" s="6">
        <f t="shared" si="8"/>
        <v>2.346327543434966</v>
      </c>
      <c r="E93" s="6">
        <f t="shared" si="9"/>
        <v>-0.76475307953673299</v>
      </c>
      <c r="F93" s="6">
        <f t="shared" si="10"/>
        <v>0.14423525880260277</v>
      </c>
      <c r="G93" s="6">
        <f t="shared" si="11"/>
        <v>5.8461288043449501E-2</v>
      </c>
      <c r="H93" s="6">
        <f t="shared" si="12"/>
        <v>-5.0168863315601574E-2</v>
      </c>
      <c r="I93">
        <f t="shared" si="13"/>
        <v>46.76860084859252</v>
      </c>
    </row>
    <row r="94" spans="1:9" x14ac:dyDescent="0.35">
      <c r="A94" s="18">
        <v>4.4000000000000004</v>
      </c>
      <c r="B94" s="2"/>
      <c r="C94" s="6">
        <f t="shared" si="7"/>
        <v>-2.7723172229654667</v>
      </c>
      <c r="D94" s="6">
        <f t="shared" si="8"/>
        <v>2.3534765952959513</v>
      </c>
      <c r="E94" s="6">
        <f t="shared" si="9"/>
        <v>-0.76185039673526134</v>
      </c>
      <c r="F94" s="6">
        <f t="shared" si="10"/>
        <v>0.14175761510185145</v>
      </c>
      <c r="G94" s="6">
        <f t="shared" si="11"/>
        <v>5.7646024015415818E-2</v>
      </c>
      <c r="H94" s="6">
        <f t="shared" si="12"/>
        <v>-4.8936884714451533E-2</v>
      </c>
      <c r="I94">
        <f t="shared" si="13"/>
        <v>48.092080422130898</v>
      </c>
    </row>
    <row r="95" spans="1:9" x14ac:dyDescent="0.35">
      <c r="A95" s="18">
        <v>4.45</v>
      </c>
      <c r="B95" s="2"/>
      <c r="C95" s="6">
        <f t="shared" si="7"/>
        <v>-2.8103376852722106</v>
      </c>
      <c r="D95" s="6">
        <f t="shared" si="8"/>
        <v>2.3605033049451509</v>
      </c>
      <c r="E95" s="6">
        <f t="shared" si="9"/>
        <v>-0.75898806841176414</v>
      </c>
      <c r="F95" s="6">
        <f t="shared" si="10"/>
        <v>0.13934049489927228</v>
      </c>
      <c r="G95" s="6">
        <f t="shared" si="11"/>
        <v>5.684710892447329E-2</v>
      </c>
      <c r="H95" s="6">
        <f t="shared" si="12"/>
        <v>-4.7747923388715009E-2</v>
      </c>
      <c r="I95">
        <f t="shared" si="13"/>
        <v>49.436774155146701</v>
      </c>
    </row>
    <row r="96" spans="1:9" x14ac:dyDescent="0.35">
      <c r="A96" s="18">
        <v>4.5</v>
      </c>
      <c r="B96" s="2"/>
      <c r="C96" s="6">
        <f t="shared" si="7"/>
        <v>-2.8482160298066432</v>
      </c>
      <c r="D96" s="6">
        <f t="shared" si="8"/>
        <v>2.3674106447858789</v>
      </c>
      <c r="E96" s="6">
        <f t="shared" si="9"/>
        <v>-0.75616528529402183</v>
      </c>
      <c r="F96" s="6">
        <f t="shared" si="10"/>
        <v>0.13698179546061465</v>
      </c>
      <c r="G96" s="6">
        <f t="shared" si="11"/>
        <v>5.606421578522109E-2</v>
      </c>
      <c r="H96" s="6">
        <f t="shared" si="12"/>
        <v>-4.6600054157589776E-2</v>
      </c>
      <c r="I96">
        <f t="shared" si="13"/>
        <v>50.802744494242127</v>
      </c>
    </row>
    <row r="97" spans="1:9" x14ac:dyDescent="0.35">
      <c r="A97" s="18">
        <v>4.55</v>
      </c>
      <c r="B97" s="2"/>
      <c r="C97" s="6">
        <f t="shared" si="7"/>
        <v>-2.8859542138016132</v>
      </c>
      <c r="D97" s="6">
        <f t="shared" si="8"/>
        <v>2.3742014844912127</v>
      </c>
      <c r="E97" s="6">
        <f t="shared" si="9"/>
        <v>-0.75338125449226756</v>
      </c>
      <c r="F97" s="6">
        <f t="shared" si="10"/>
        <v>0.13467950771519466</v>
      </c>
      <c r="G97" s="6">
        <f t="shared" si="11"/>
        <v>5.5297016284951629E-2</v>
      </c>
      <c r="H97" s="6">
        <f t="shared" si="12"/>
        <v>-4.54914556592102E-2</v>
      </c>
      <c r="I97">
        <f t="shared" si="13"/>
        <v>52.190053056931184</v>
      </c>
    </row>
    <row r="98" spans="1:9" x14ac:dyDescent="0.35">
      <c r="A98" s="18">
        <v>4.6000000000000005</v>
      </c>
      <c r="B98" s="2"/>
      <c r="C98" s="6">
        <f t="shared" si="7"/>
        <v>-2.9235541552558701</v>
      </c>
      <c r="D98" s="6">
        <f t="shared" si="8"/>
        <v>2.3808785955573986</v>
      </c>
      <c r="E98" s="6">
        <f t="shared" si="9"/>
        <v>-0.75063519953500168</v>
      </c>
      <c r="F98" s="6">
        <f t="shared" si="10"/>
        <v>0.13243171122682901</v>
      </c>
      <c r="G98" s="6">
        <f t="shared" si="11"/>
        <v>5.4545182005683555E-2</v>
      </c>
      <c r="H98" s="6">
        <f t="shared" si="12"/>
        <v>-4.4420403875415369E-2</v>
      </c>
      <c r="I98">
        <f t="shared" si="13"/>
        <v>53.598760655913452</v>
      </c>
    </row>
    <row r="99" spans="1:9" x14ac:dyDescent="0.35">
      <c r="A99" s="18">
        <v>4.6500000000000004</v>
      </c>
      <c r="B99" s="2"/>
      <c r="C99" s="6">
        <f t="shared" si="7"/>
        <v>-2.9610177337551131</v>
      </c>
      <c r="D99" s="6">
        <f t="shared" si="8"/>
        <v>2.387444655613896</v>
      </c>
      <c r="E99" s="6">
        <f t="shared" si="9"/>
        <v>-0.7479263603479317</v>
      </c>
      <c r="F99" s="6">
        <f t="shared" si="10"/>
        <v>0.13023656947720069</v>
      </c>
      <c r="G99" s="6">
        <f t="shared" si="11"/>
        <v>5.3808385477117547E-2</v>
      </c>
      <c r="H99" s="6">
        <f t="shared" si="12"/>
        <v>-4.338526610971697E-2</v>
      </c>
      <c r="I99">
        <f t="shared" si="13"/>
        <v>55.028927322383794</v>
      </c>
    </row>
    <row r="100" spans="1:9" x14ac:dyDescent="0.35">
      <c r="A100" s="18">
        <v>4.7</v>
      </c>
      <c r="B100" s="2"/>
      <c r="C100" s="6">
        <f t="shared" si="7"/>
        <v>-2.9983467912906634</v>
      </c>
      <c r="D100" s="6">
        <f t="shared" si="8"/>
        <v>2.3939022525051188</v>
      </c>
      <c r="E100" s="6">
        <f t="shared" si="9"/>
        <v>-0.74525399318398555</v>
      </c>
      <c r="F100" s="6">
        <f t="shared" si="10"/>
        <v>0.12809232543986421</v>
      </c>
      <c r="G100" s="6">
        <f t="shared" si="11"/>
        <v>5.3086301080727975E-2</v>
      </c>
      <c r="H100" s="6">
        <f t="shared" si="12"/>
        <v>-4.2384495383742955E-2</v>
      </c>
      <c r="I100">
        <f t="shared" si="13"/>
        <v>56.48061232842533</v>
      </c>
    </row>
    <row r="101" spans="1:9" x14ac:dyDescent="0.35">
      <c r="A101" s="18">
        <v>4.75</v>
      </c>
      <c r="B101" s="2"/>
      <c r="C101" s="6">
        <f t="shared" si="7"/>
        <v>-3.0355431330735114</v>
      </c>
      <c r="D101" s="6">
        <f t="shared" si="8"/>
        <v>2.4002538881578825</v>
      </c>
      <c r="E101" s="6">
        <f t="shared" si="9"/>
        <v>-0.74261737051139698</v>
      </c>
      <c r="F101" s="6">
        <f t="shared" si="10"/>
        <v>0.12599729742476365</v>
      </c>
      <c r="G101" s="6">
        <f t="shared" si="11"/>
        <v>5.2378605822813874E-2</v>
      </c>
      <c r="H101" s="6">
        <f t="shared" si="12"/>
        <v>-4.1416625220279321E-2</v>
      </c>
      <c r="I101">
        <f t="shared" si="13"/>
        <v>57.953874208529605</v>
      </c>
    </row>
    <row r="102" spans="1:9" x14ac:dyDescent="0.35">
      <c r="A102" s="18">
        <v>4.8000000000000007</v>
      </c>
      <c r="B102" s="2"/>
      <c r="C102" s="6">
        <f t="shared" si="7"/>
        <v>-3.072608528341803</v>
      </c>
      <c r="D102" s="6">
        <f t="shared" si="8"/>
        <v>2.4065019822475953</v>
      </c>
      <c r="E102" s="6">
        <f t="shared" si="9"/>
        <v>-0.74001578086602082</v>
      </c>
      <c r="F102" s="6">
        <f t="shared" si="10"/>
        <v>0.12394987517466578</v>
      </c>
      <c r="G102" s="6">
        <f t="shared" si="11"/>
        <v>5.1684979992231123E-2</v>
      </c>
      <c r="H102" s="6">
        <f t="shared" si="12"/>
        <v>-4.0480264783635075E-2</v>
      </c>
      <c r="I102">
        <f t="shared" si="13"/>
        <v>59.448770780285749</v>
      </c>
    </row>
    <row r="103" spans="1:9" x14ac:dyDescent="0.35">
      <c r="A103" s="18">
        <v>4.8500000000000005</v>
      </c>
      <c r="B103" s="2"/>
      <c r="C103" s="6">
        <f t="shared" si="7"/>
        <v>-3.1095447111601136</v>
      </c>
      <c r="D103" s="6">
        <f t="shared" si="8"/>
        <v>2.412648875675349</v>
      </c>
      <c r="E103" s="6">
        <f t="shared" si="9"/>
        <v>-0.73744852867329802</v>
      </c>
      <c r="F103" s="6">
        <f t="shared" si="10"/>
        <v>0.12194851619631401</v>
      </c>
      <c r="G103" s="6">
        <f t="shared" si="11"/>
        <v>5.1005107716680202E-2</v>
      </c>
      <c r="H103" s="6">
        <f t="shared" si="12"/>
        <v>-3.9574094350435664E-2</v>
      </c>
      <c r="I103">
        <f t="shared" si="13"/>
        <v>60.965359164278347</v>
      </c>
    </row>
    <row r="104" spans="1:9" x14ac:dyDescent="0.35">
      <c r="A104" s="18">
        <v>4.9000000000000004</v>
      </c>
      <c r="B104" s="2"/>
      <c r="C104" s="6">
        <f t="shared" si="7"/>
        <v>-3.1463533812091327</v>
      </c>
      <c r="D104" s="6">
        <f t="shared" si="8"/>
        <v>2.418696833867227</v>
      </c>
      <c r="E104" s="6">
        <f t="shared" si="9"/>
        <v>-0.73491493404463604</v>
      </c>
      <c r="F104" s="6">
        <f t="shared" si="10"/>
        <v>0.11999174231039993</v>
      </c>
      <c r="G104" s="6">
        <f t="shared" si="11"/>
        <v>5.0338677429799195E-2</v>
      </c>
      <c r="H104" s="6">
        <f t="shared" si="12"/>
        <v>-3.8696861086128E-2</v>
      </c>
      <c r="I104">
        <f t="shared" si="13"/>
        <v>62.503695803230876</v>
      </c>
    </row>
    <row r="105" spans="1:9" x14ac:dyDescent="0.35">
      <c r="A105" s="18">
        <v>4.95</v>
      </c>
      <c r="B105" s="2"/>
      <c r="C105" s="6">
        <f t="shared" si="7"/>
        <v>-3.1830362045645773</v>
      </c>
      <c r="D105" s="6">
        <f t="shared" si="8"/>
        <v>2.4246480499063892</v>
      </c>
      <c r="E105" s="6">
        <f t="shared" si="9"/>
        <v>-0.73241433255239408</v>
      </c>
      <c r="F105" s="6">
        <f t="shared" si="10"/>
        <v>0.11807813640563493</v>
      </c>
      <c r="G105" s="6">
        <f t="shared" si="11"/>
        <v>4.9685382259879181E-2</v>
      </c>
      <c r="H105" s="6">
        <f t="shared" si="12"/>
        <v>-3.7847375104471732E-2</v>
      </c>
      <c r="I105">
        <f t="shared" si="13"/>
        <v>64.063836480430396</v>
      </c>
    </row>
    <row r="106" spans="1:9" x14ac:dyDescent="0.35">
      <c r="A106" s="18">
        <v>5</v>
      </c>
      <c r="B106" s="2"/>
      <c r="C106" s="6">
        <f t="shared" si="7"/>
        <v>-3.2195948144643718</v>
      </c>
      <c r="D106" s="6">
        <f t="shared" si="8"/>
        <v>2.4305046475077905</v>
      </c>
      <c r="E106" s="6">
        <f t="shared" si="9"/>
        <v>-0.72994607498715314</v>
      </c>
      <c r="F106" s="6">
        <f t="shared" si="10"/>
        <v>0.11620633938329528</v>
      </c>
      <c r="G106" s="6">
        <f t="shared" si="11"/>
        <v>4.9044920349759318E-2</v>
      </c>
      <c r="H106" s="6">
        <f t="shared" si="12"/>
        <v>-3.7024505789114585E-2</v>
      </c>
      <c r="I106">
        <f t="shared" si="13"/>
        <v>65.645836337466321</v>
      </c>
    </row>
  </sheetData>
  <mergeCells count="1">
    <mergeCell ref="A1:D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156cabcf-c276-425b-8e7b-80e82d9d59e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2219F220EE474082F09AA222492DF4" ma:contentTypeVersion="5" ma:contentTypeDescription="Create a new document." ma:contentTypeScope="" ma:versionID="11ae729367be01fe176674826c173623">
  <xsd:schema xmlns:xsd="http://www.w3.org/2001/XMLSchema" xmlns:xs="http://www.w3.org/2001/XMLSchema" xmlns:p="http://schemas.microsoft.com/office/2006/metadata/properties" xmlns:ns2="156cabcf-c276-425b-8e7b-80e82d9d59e7" targetNamespace="http://schemas.microsoft.com/office/2006/metadata/properties" ma:root="true" ma:fieldsID="fd8448731bd390015ca2a0bdc62f5c70" ns2:_="">
    <xsd:import namespace="156cabcf-c276-425b-8e7b-80e82d9d59e7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6cabcf-c276-425b-8e7b-80e82d9d59e7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A9BB336-009E-43B4-837F-650B63CAD225}">
  <ds:schemaRefs>
    <ds:schemaRef ds:uri="http://schemas.microsoft.com/office/2006/metadata/properties"/>
    <ds:schemaRef ds:uri="http://schemas.microsoft.com/office/infopath/2007/PartnerControls"/>
    <ds:schemaRef ds:uri="156cabcf-c276-425b-8e7b-80e82d9d59e7"/>
  </ds:schemaRefs>
</ds:datastoreItem>
</file>

<file path=customXml/itemProps2.xml><?xml version="1.0" encoding="utf-8"?>
<ds:datastoreItem xmlns:ds="http://schemas.openxmlformats.org/officeDocument/2006/customXml" ds:itemID="{54CDC7EB-AAB0-4A36-8E52-AE62D40F235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1C44EE2-4EB0-4144-90F2-FE4646C5ED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6cabcf-c276-425b-8e7b-80e82d9d59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Problem 1</vt:lpstr>
      <vt:lpstr>Problem 2a</vt:lpstr>
      <vt:lpstr>Problem 2b</vt:lpstr>
      <vt:lpstr>Problem 2c</vt:lpstr>
      <vt:lpstr>Problem 2d</vt:lpstr>
      <vt:lpstr>Problem 3</vt:lpstr>
      <vt:lpstr>Problem 4</vt:lpstr>
      <vt:lpstr>Problem 5a</vt:lpstr>
      <vt:lpstr>Problem 5b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박병규</cp:lastModifiedBy>
  <cp:revision/>
  <dcterms:created xsi:type="dcterms:W3CDTF">2022-03-01T01:01:53Z</dcterms:created>
  <dcterms:modified xsi:type="dcterms:W3CDTF">2024-06-27T07:07:01Z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0x010100812219F220EE474082F09AA222492DF4</vt:lpwstr>
  </property>
</Properties>
</file>