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6c79cbd02c8d62a0/Udvikling/Bygdrift/Tools/CsvTool/CsvToolTests/Files/Excel/"/>
    </mc:Choice>
  </mc:AlternateContent>
  <xr:revisionPtr revIDLastSave="33" documentId="13_ncr:1_{350FCB85-D6E0-49E4-A017-16F3A4430D43}" xr6:coauthVersionLast="47" xr6:coauthVersionMax="47" xr10:uidLastSave="{EC5B4003-EA35-4A74-AD8F-CD2215E4D529}"/>
  <bookViews>
    <workbookView xWindow="28680" yWindow="-120" windowWidth="29040" windowHeight="15960" tabRatio="701" xr2:uid="{00000000-000D-0000-FFFF-FFFF00000000}"/>
  </bookViews>
  <sheets>
    <sheet name="Assets" sheetId="4" r:id="rId1"/>
    <sheet name="Produkt" sheetId="3" r:id="rId2"/>
    <sheet name="Bygninger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J2" i="4"/>
  <c r="Q2" i="4"/>
  <c r="R2" i="4"/>
  <c r="O2" i="4"/>
  <c r="G2" i="4"/>
  <c r="F2" i="4"/>
  <c r="C2" i="8"/>
  <c r="K2" i="4" l="1"/>
  <c r="N2" i="4"/>
  <c r="J2" i="3"/>
  <c r="L2" i="4"/>
  <c r="I2" i="4"/>
  <c r="H2" i="3"/>
  <c r="M2" i="4" s="1"/>
  <c r="P2" i="4" l="1"/>
  <c r="D2" i="4"/>
  <c r="S2" i="4" l="1"/>
  <c r="T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Bo Christensen</author>
  </authors>
  <commentList>
    <comment ref="A1" authorId="0" shapeId="0" xr:uid="{72DAA6B3-EF46-40E6-8F0D-86D7E5DA2364}">
      <text>
        <r>
          <rPr>
            <b/>
            <sz val="9"/>
            <color indexed="81"/>
            <rFont val="Tahoma"/>
            <family val="2"/>
          </rPr>
          <t>Kenneth Bo Christensen:</t>
        </r>
        <r>
          <rPr>
            <sz val="9"/>
            <color indexed="81"/>
            <rFont val="Tahoma"/>
            <family val="2"/>
          </rPr>
          <t xml:space="preserve">
Et stigende nr. Der må ikke være to som er ens.</t>
        </r>
      </text>
    </comment>
    <comment ref="E1" authorId="0" shapeId="0" xr:uid="{2D54EAA7-29FF-4DA8-91E4-7EF48C4F388B}">
      <text>
        <r>
          <rPr>
            <b/>
            <sz val="9"/>
            <color indexed="81"/>
            <rFont val="Tahoma"/>
            <family val="2"/>
          </rPr>
          <t>Kenneth Bo Christensen:</t>
        </r>
        <r>
          <rPr>
            <sz val="9"/>
            <color indexed="81"/>
            <rFont val="Tahoma"/>
            <family val="2"/>
          </rPr>
          <t xml:space="preserve">
Hvis tom, så beregner systemet selv næste udskift.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Bo Christensen</author>
  </authors>
  <commentList>
    <comment ref="G1" authorId="0" shapeId="0" xr:uid="{AEB8C6C9-5085-4F10-923F-D3B92886EA5E}">
      <text>
        <r>
          <rPr>
            <b/>
            <sz val="9"/>
            <color indexed="81"/>
            <rFont val="Tahoma"/>
            <charset val="1"/>
          </rPr>
          <t>Kenneth Bo Christensen:</t>
        </r>
        <r>
          <rPr>
            <sz val="9"/>
            <color indexed="81"/>
            <rFont val="Tahoma"/>
            <charset val="1"/>
          </rPr>
          <t xml:space="preserve">
Vedligehold af nypris</t>
        </r>
      </text>
    </comment>
  </commentList>
</comments>
</file>

<file path=xl/sharedStrings.xml><?xml version="1.0" encoding="utf-8"?>
<sst xmlns="http://schemas.openxmlformats.org/spreadsheetml/2006/main" count="75" uniqueCount="64">
  <si>
    <t>m2</t>
  </si>
  <si>
    <t>Note</t>
  </si>
  <si>
    <t>Lindevej 2</t>
  </si>
  <si>
    <t>Enhed</t>
  </si>
  <si>
    <t>30-50 år</t>
  </si>
  <si>
    <t>Bøgeparket, erhverv</t>
  </si>
  <si>
    <t>Rød 2023</t>
  </si>
  <si>
    <t>BIM7AA</t>
  </si>
  <si>
    <t>Bygningsdel</t>
  </si>
  <si>
    <t>Id</t>
  </si>
  <si>
    <t>Genopret %</t>
  </si>
  <si>
    <t>Levetid Molio</t>
  </si>
  <si>
    <t>Levetid</t>
  </si>
  <si>
    <t>(43)25.04,04</t>
  </si>
  <si>
    <t>Nypris/enh</t>
  </si>
  <si>
    <t>Mængde</t>
  </si>
  <si>
    <t>SFB</t>
  </si>
  <si>
    <t>Beskrivelse</t>
  </si>
  <si>
    <t>Navn</t>
  </si>
  <si>
    <t>Placering</t>
  </si>
  <si>
    <t>bi</t>
  </si>
  <si>
    <t>AssetId</t>
  </si>
  <si>
    <t>Kilde</t>
  </si>
  <si>
    <t>Nyt trægulv</t>
  </si>
  <si>
    <t>Vedl. %/år</t>
  </si>
  <si>
    <t>Vedl/enh/år</t>
  </si>
  <si>
    <t>Genopret/enh</t>
  </si>
  <si>
    <t>Gulv træ</t>
  </si>
  <si>
    <t>BygningId</t>
  </si>
  <si>
    <t>1</t>
  </si>
  <si>
    <t>2</t>
  </si>
  <si>
    <t>Bygn</t>
  </si>
  <si>
    <t>Vejnavn</t>
  </si>
  <si>
    <t>Assets</t>
  </si>
  <si>
    <t>StedId</t>
  </si>
  <si>
    <t>1965</t>
  </si>
  <si>
    <t>I34</t>
  </si>
  <si>
    <t>1922</t>
  </si>
  <si>
    <t>X</t>
  </si>
  <si>
    <t>441</t>
  </si>
  <si>
    <t>3400</t>
  </si>
  <si>
    <t>Lindevej</t>
  </si>
  <si>
    <t>BBR Om-/til-bygningsår</t>
  </si>
  <si>
    <t>BBR Bygningsanvendelse</t>
  </si>
  <si>
    <t>BBR Opførelsesår</t>
  </si>
  <si>
    <t>Bruttoareal</t>
  </si>
  <si>
    <t>Postnummer</t>
  </si>
  <si>
    <t>Nummer</t>
  </si>
  <si>
    <t>Bygning</t>
  </si>
  <si>
    <t>Ejendom</t>
  </si>
  <si>
    <t>Kaldenavn</t>
  </si>
  <si>
    <t>Ejet</t>
  </si>
  <si>
    <t>Medtaget</t>
  </si>
  <si>
    <t>x</t>
  </si>
  <si>
    <t xml:space="preserve"> </t>
  </si>
  <si>
    <t>Efterslæbsrente</t>
  </si>
  <si>
    <t>PrisJusteretÅr</t>
  </si>
  <si>
    <t>ProduktId</t>
  </si>
  <si>
    <t>Opført</t>
  </si>
  <si>
    <t>UdskiftÅr</t>
  </si>
  <si>
    <t>LevetidÅr</t>
  </si>
  <si>
    <t>Opretning</t>
  </si>
  <si>
    <t>Vedl. kr/år</t>
  </si>
  <si>
    <t>Egehytten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</si>
</sst>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##0.0;\-#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.25"/>
      <name val="Microsoft Sans Serif"/>
      <charset val="1"/>
    </font>
    <font>
      <sz val="8.25"/>
      <name val="Microsoft Sans Serif"/>
    </font>
    <font>
      <sz val="8"/>
      <name val="Arial"/>
      <charset val="1"/>
    </font>
    <font>
      <sz val="8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>
      <alignment vertical="top"/>
      <protection locked="0"/>
    </xf>
  </cellStyleXfs>
  <cellXfs count="45">
    <xf numFmtId="0" fontId="0" fillId="0" borderId="0" xfId="0"/>
    <xf numFmtId="4" fontId="0" fillId="0" borderId="0" xfId="0" applyNumberFormat="1"/>
    <xf numFmtId="9" fontId="0" fillId="0" borderId="0" xfId="0" applyNumberFormat="1"/>
    <xf numFmtId="9" fontId="0" fillId="0" borderId="0" xfId="2" applyFont="1"/>
    <xf numFmtId="164" fontId="0" fillId="0" borderId="0" xfId="1" applyNumberFormat="1" applyFont="1" applyAlignment="1"/>
    <xf numFmtId="9" fontId="0" fillId="0" borderId="0" xfId="2" applyFont="1" applyAlignment="1"/>
    <xf numFmtId="0" fontId="0" fillId="0" borderId="0" xfId="0" applyAlignment="1">
      <alignment horizontal="left"/>
    </xf>
    <xf numFmtId="164" fontId="0" fillId="0" borderId="0" xfId="2" applyNumberFormat="1" applyFont="1" applyAlignment="1"/>
    <xf numFmtId="164" fontId="0" fillId="0" borderId="0" xfId="0" applyNumberFormat="1"/>
    <xf numFmtId="0" fontId="5" fillId="0" borderId="0" xfId="3" applyFont="1">
      <alignment vertical="top"/>
      <protection locked="0"/>
    </xf>
    <xf numFmtId="0" fontId="6" fillId="0" borderId="0" xfId="3" applyFont="1">
      <alignment vertical="top"/>
      <protection locked="0"/>
    </xf>
    <xf numFmtId="1" fontId="0" fillId="0" borderId="0" xfId="1" applyNumberFormat="1" applyFont="1" applyBorder="1" applyAlignment="1"/>
    <xf numFmtId="164" fontId="0" fillId="0" borderId="0" xfId="1" applyNumberFormat="1" applyFont="1" applyBorder="1" applyAlignment="1"/>
    <xf numFmtId="1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horizontal="right"/>
    </xf>
    <xf numFmtId="164" fontId="0" fillId="2" borderId="0" xfId="2" applyNumberFormat="1" applyFont="1" applyFill="1" applyBorder="1" applyAlignment="1"/>
    <xf numFmtId="164" fontId="0" fillId="2" borderId="0" xfId="1" applyNumberFormat="1" applyFont="1" applyFill="1" applyBorder="1" applyAlignment="1"/>
    <xf numFmtId="1" fontId="0" fillId="2" borderId="0" xfId="1" applyNumberFormat="1" applyFont="1" applyFill="1" applyBorder="1" applyAlignment="1"/>
    <xf numFmtId="0" fontId="0" fillId="0" borderId="5" xfId="0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horizontal="right"/>
    </xf>
    <xf numFmtId="164" fontId="0" fillId="0" borderId="6" xfId="1" applyNumberFormat="1" applyFont="1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3" fontId="0" fillId="2" borderId="0" xfId="1" applyFont="1" applyFill="1" applyBorder="1" applyAlignment="1">
      <alignment horizontal="left"/>
    </xf>
    <xf numFmtId="9" fontId="0" fillId="0" borderId="6" xfId="2" applyFont="1" applyBorder="1" applyAlignment="1">
      <alignment horizontal="left" vertical="top" wrapText="1"/>
    </xf>
    <xf numFmtId="164" fontId="0" fillId="2" borderId="6" xfId="1" applyNumberFormat="1" applyFont="1" applyFill="1" applyBorder="1" applyAlignment="1"/>
    <xf numFmtId="164" fontId="0" fillId="2" borderId="0" xfId="0" applyNumberFormat="1" applyFill="1"/>
    <xf numFmtId="9" fontId="0" fillId="2" borderId="0" xfId="2" applyFont="1" applyFill="1" applyBorder="1"/>
    <xf numFmtId="164" fontId="0" fillId="0" borderId="5" xfId="1" applyNumberFormat="1" applyFont="1" applyBorder="1" applyAlignment="1"/>
    <xf numFmtId="1" fontId="0" fillId="0" borderId="6" xfId="0" applyNumberFormat="1" applyBorder="1"/>
    <xf numFmtId="0" fontId="10" fillId="0" borderId="4" xfId="3" applyFont="1" applyBorder="1" applyAlignment="1">
      <alignment horizontal="left" vertical="center"/>
      <protection locked="0"/>
    </xf>
    <xf numFmtId="0" fontId="10" fillId="0" borderId="3" xfId="3" applyFont="1" applyBorder="1" applyAlignment="1">
      <alignment horizontal="left" vertical="center"/>
      <protection locked="0"/>
    </xf>
    <xf numFmtId="0" fontId="10" fillId="0" borderId="0" xfId="3" applyFont="1" applyAlignment="1">
      <alignment horizontal="left" vertical="center"/>
      <protection locked="0"/>
    </xf>
    <xf numFmtId="1" fontId="6" fillId="0" borderId="1" xfId="3" applyNumberFormat="1" applyFont="1" applyFill="1" applyBorder="1">
      <alignment vertical="top"/>
      <protection locked="0"/>
    </xf>
    <xf numFmtId="1" fontId="7" fillId="0" borderId="2" xfId="3" applyNumberFormat="1" applyFont="1" applyFill="1" applyBorder="1">
      <alignment vertical="top"/>
      <protection locked="0"/>
    </xf>
    <xf numFmtId="49" fontId="6" fillId="0" borderId="2" xfId="3" applyNumberFormat="1" applyFont="1" applyFill="1" applyBorder="1" applyAlignment="1">
      <alignment horizontal="center" vertical="top"/>
      <protection locked="0"/>
    </xf>
    <xf numFmtId="49" fontId="6" fillId="0" borderId="1" xfId="3" applyNumberFormat="1" applyFont="1" applyFill="1" applyBorder="1">
      <alignment vertical="top"/>
      <protection locked="0"/>
    </xf>
    <xf numFmtId="165" fontId="6" fillId="0" borderId="1" xfId="3" applyNumberFormat="1" applyFont="1" applyFill="1" applyBorder="1">
      <alignment vertical="top"/>
      <protection locked="0"/>
    </xf>
  </cellXfs>
  <cellStyles count="4">
    <cellStyle name="Komma" xfId="1" builtinId="3"/>
    <cellStyle name="Normal" xfId="0" builtinId="0"/>
    <cellStyle name="Normal 2" xfId="3" xr:uid="{675A20C2-E1F3-4ED0-8D4A-A0AF424A1A67}"/>
    <cellStyle name="Procent" xfId="2" builtinId="5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165" formatCode="###0.0;\-###0.0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charset val="1"/>
        <scheme val="none"/>
      </font>
      <numFmt numFmtId="1" formatCode="0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border outline="0">
        <top style="hair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Sans Serif"/>
        <charset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vertical="bottom" textRotation="0" wrapText="0" indent="0" justifyLastLine="0" shrinkToFit="0" readingOrder="0"/>
    </dxf>
    <dxf>
      <numFmt numFmtId="4" formatCode="#,##0.00"/>
    </dxf>
    <dxf>
      <alignment horizontal="general" vertical="bottom" textRotation="0" wrapText="0" indent="0" justifyLastLine="0" shrinkToFit="0" readingOrder="0"/>
    </dxf>
    <dxf>
      <numFmt numFmtId="4" formatCode="#,##0.00"/>
    </dxf>
    <dxf>
      <numFmt numFmtId="4" formatCode="#,##0.00"/>
      <alignment vertical="bottom" textRotation="0" wrapText="0" indent="0" justifyLastLine="0" shrinkToFit="0" readingOrder="0"/>
    </dxf>
    <dxf>
      <numFmt numFmtId="4" formatCode="#,##0.00"/>
    </dxf>
    <dxf>
      <numFmt numFmtId="4" formatCode="#,##0.00"/>
      <alignment vertical="bottom" textRotation="0" wrapText="0" indent="0" justifyLastLine="0" shrinkToFit="0" readingOrder="0"/>
    </dxf>
    <dxf>
      <numFmt numFmtId="4" formatCode="#,##0.0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0" formatCode="General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4" formatCode="#,##0.00"/>
    </dxf>
    <dxf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  <dxf>
      <numFmt numFmtId="4" formatCode="#,##0.00"/>
    </dxf>
    <dxf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4" formatCode="#,##0.0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  <dxf>
      <numFmt numFmtId="4" formatCode="#,##0.0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numFmt numFmtId="4" formatCode="#,##0.0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4" formatCode="#,##0.00"/>
    </dxf>
    <dxf>
      <numFmt numFmtId="164" formatCode="_-* #,##0_-;\-* #,##0_-;_-* &quot;-&quot;??_-;_-@_-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5EA854-EAF6-4CFC-8130-DAC97F046537}" name="Assets" displayName="Assets" ref="A1:U2" totalsRowShown="0" headerRowDxfId="81" dataDxfId="80">
  <autoFilter ref="A1:U2" xr:uid="{00000000-0009-0000-0100-000002000000}"/>
  <sortState xmlns:xlrd2="http://schemas.microsoft.com/office/spreadsheetml/2017/richdata2" ref="A2:U2">
    <sortCondition ref="A1:A2"/>
  </sortState>
  <tableColumns count="21">
    <tableColumn id="8" xr3:uid="{08C7202F-7BDB-447D-AEBD-F5D83623F81C}" name="AssetId" dataDxfId="79" dataCellStyle="Komma"/>
    <tableColumn id="26" xr3:uid="{E9C50D5B-AB4B-40C4-A9CA-8832C1D03317}" name="BygningId" dataDxfId="78"/>
    <tableColumn id="20" xr3:uid="{962864E3-5925-4DF9-A686-3DECA6B8A944}" name="ProduktId" dataDxfId="77" totalsRowDxfId="76" dataCellStyle="Komma"/>
    <tableColumn id="2" xr3:uid="{BFC54E44-CF07-494F-87F2-B11EFD514EA5}" name="Mængde" dataDxfId="75" totalsRowDxfId="74" dataCellStyle="Komma"/>
    <tableColumn id="12" xr3:uid="{BBF565B3-CF6B-4C55-8633-43457D69BDF2}" name="UdskiftÅr" dataDxfId="73" totalsRowDxfId="72" dataCellStyle="Komma"/>
    <tableColumn id="27" xr3:uid="{02ABBF77-DB74-4CA9-AF87-A00FE046B855}" name="Kaldenavn" dataDxfId="71">
      <calculatedColumnFormula>VLOOKUP(Assets[[#This Row],[BygningId]],Bygninger[#All],5,FALSE)</calculatedColumnFormula>
    </tableColumn>
    <tableColumn id="28" xr3:uid="{7DA3343A-D254-4393-8B52-A96A8C54E6FE}" name="Bygn" dataDxfId="70">
      <calculatedColumnFormula>VLOOKUP(Assets[[#This Row],[BygningId]],Bygninger[#All],7,FALSE)</calculatedColumnFormula>
    </tableColumn>
    <tableColumn id="11" xr3:uid="{5C9F6AD1-592F-453D-9A0A-B56A2F5ECEB5}" name="Opført" dataDxfId="69">
      <calculatedColumnFormula>VLOOKUP(Assets[[#This Row],[BygningId]],Bygninger[#All],13,FALSE)</calculatedColumnFormula>
    </tableColumn>
    <tableColumn id="19" xr3:uid="{085ED374-E529-4FA8-B31F-23E0A2EF1861}" name="Bygningsdel" dataDxfId="68" totalsRowDxfId="67">
      <calculatedColumnFormula>VLOOKUP(Assets[[#This Row],[ProduktId]],Produkter[#All],3,FALSE)</calculatedColumnFormula>
    </tableColumn>
    <tableColumn id="1" xr3:uid="{B1B5BEC4-3249-4BBE-B349-6626A3928942}" name="BIM7AA" dataDxfId="66" totalsRowDxfId="65" dataCellStyle="Komma">
      <calculatedColumnFormula>VLOOKUP(Assets[[#This Row],[ProduktId]],Produkter[#All],14,FALSE)</calculatedColumnFormula>
    </tableColumn>
    <tableColumn id="23" xr3:uid="{2B128768-EA39-4BF0-B418-5F89EAEDE00B}" name="Placering" dataDxfId="64" totalsRowDxfId="63">
      <calculatedColumnFormula>VLOOKUP(Assets[[#This Row],[ProduktId]],Produkter[#All],2,FALSE)</calculatedColumnFormula>
    </tableColumn>
    <tableColumn id="3" xr3:uid="{B3A1D30B-C661-4B06-B2F5-9281BF56321E}" name="Enhed" dataDxfId="62" totalsRowDxfId="61" dataCellStyle="Komma">
      <calculatedColumnFormula>VLOOKUP(Assets[[#This Row],[ProduktId]],Produkter[#All],5,FALSE)</calculatedColumnFormula>
    </tableColumn>
    <tableColumn id="9" xr3:uid="{EDCC07CC-FFEF-480B-B6B2-B1764D8F8C59}" name="Vedl/enh/år" dataDxfId="60" totalsRowDxfId="59" dataCellStyle="Procent">
      <calculatedColumnFormula>VLOOKUP(Assets[[#This Row],[ProduktId]],Produkter[#All],8,FALSE)</calculatedColumnFormula>
    </tableColumn>
    <tableColumn id="17" xr3:uid="{7312C023-681F-49A6-9689-2075AE0F0C30}" name="LevetidÅr" dataDxfId="58" totalsRowDxfId="57" dataCellStyle="Procent">
      <calculatedColumnFormula>VLOOKUP(Assets[[#This Row],[ProduktId]],Produkter[#All],11,FALSE)</calculatedColumnFormula>
    </tableColumn>
    <tableColumn id="4" xr3:uid="{C9B8DBB6-A80E-4F3A-A8E0-69375BC5E0AA}" name="Efterslæbsrente" dataDxfId="56" totalsRowDxfId="55" dataCellStyle="Procent">
      <calculatedColumnFormula>VLOOKUP(Assets[[#This Row],[ProduktId]],Produkter[#All],12,FALSE)</calculatedColumnFormula>
    </tableColumn>
    <tableColumn id="6" xr3:uid="{1D73956C-055B-4AAA-8CB6-559352658090}" name="Genopret/enh" dataDxfId="54" totalsRowDxfId="53" dataCellStyle="Komma">
      <calculatedColumnFormula>VLOOKUP(Assets[[#This Row],[ProduktId]],Produkter[#All],10,FALSE)</calculatedColumnFormula>
    </tableColumn>
    <tableColumn id="7" xr3:uid="{36A8093F-73D9-43C2-9CDF-CEB8A410D8B6}" name="Kilde" dataDxfId="52" totalsRowDxfId="51" dataCellStyle="Komma">
      <calculatedColumnFormula>VLOOKUP(Assets[[#This Row],[ProduktId]],Produkter[#All],15,FALSE)</calculatedColumnFormula>
    </tableColumn>
    <tableColumn id="5" xr3:uid="{1AEBD8FB-C7DF-4186-897F-6C8D5428AC03}" name="PrisJusteretÅr" dataDxfId="50" totalsRowDxfId="49" dataCellStyle="Komma">
      <calculatedColumnFormula>VLOOKUP(Assets[[#This Row],[ProduktId]],Produkter[#All],18,FALSE)</calculatedColumnFormula>
    </tableColumn>
    <tableColumn id="10" xr3:uid="{C1B93CDE-0F1D-4C06-B9D7-5BAF0B9E3725}" name="Opretning" dataDxfId="48" dataCellStyle="Komma">
      <calculatedColumnFormula>Assets[[#This Row],[Mængde]]*Assets[[#This Row],[Genopret/enh]]</calculatedColumnFormula>
    </tableColumn>
    <tableColumn id="13" xr3:uid="{4911C96F-A917-4F70-9816-C62B3D390A2F}" name="Vedl. kr/år" dataDxfId="47" dataCellStyle="Komma">
      <calculatedColumnFormula>Assets[[#This Row],[Mængde]]*Assets[[#This Row],[Vedl/enh/år]]</calculatedColumnFormula>
    </tableColumn>
    <tableColumn id="22" xr3:uid="{5DDA314A-8617-48B1-9AF9-9177120F9AD4}" name="Note" dataDxfId="46" dataCellStyle="Komma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53640-FFA5-4B68-8C4B-5C70C3AB902E}" name="Produkter" displayName="Produkter" ref="A1:R2" totalsRowShown="0" headerRowDxfId="45" dataDxfId="44">
  <autoFilter ref="A1:R2" xr:uid="{45B53640-FFA5-4B68-8C4B-5C70C3AB902E}"/>
  <sortState xmlns:xlrd2="http://schemas.microsoft.com/office/spreadsheetml/2017/richdata2" ref="A2:Q2">
    <sortCondition ref="C1:C2"/>
  </sortState>
  <tableColumns count="18">
    <tableColumn id="22" xr3:uid="{5AD62DFA-69BD-42AC-BE2E-B72333489F1F}" name="Id" dataDxfId="43">
      <calculatedColumnFormula>Produkter[[#This Row],[Placering]]&amp;"."&amp;Produkter[[#This Row],[Navn]]</calculatedColumnFormula>
    </tableColumn>
    <tableColumn id="21" xr3:uid="{D5489FEA-B914-4F97-AFEE-6695683B2FCE}" name="Placering" dataDxfId="42"/>
    <tableColumn id="1" xr3:uid="{3D17A921-1839-466A-ABC9-93DC9022B286}" name="Navn" dataDxfId="41"/>
    <tableColumn id="23" xr3:uid="{7A902908-A513-451D-8048-D369C718D909}" name="Beskrivelse" dataDxfId="40"/>
    <tableColumn id="3" xr3:uid="{94627F7D-BDE8-4AE6-B7C4-A0554E5C5A0B}" name="Enhed" dataDxfId="39"/>
    <tableColumn id="6" xr3:uid="{0C842A15-8D16-4D7A-9F39-799E181757CA}" name="Nypris/enh" dataDxfId="38" dataCellStyle="Komma"/>
    <tableColumn id="12" xr3:uid="{0B1F02C4-454A-4734-A5E3-414C17D50E01}" name="Vedl. %/år" dataDxfId="37" dataCellStyle="Procent"/>
    <tableColumn id="25" xr3:uid="{C3FEE0EC-3556-4A19-A57C-C110F8142528}" name="Vedl/enh/år" dataDxfId="36" dataCellStyle="Procent">
      <calculatedColumnFormula>Produkter[[#This Row],[Nypris/enh]]*Produkter[[#This Row],[Vedl. %/år]]</calculatedColumnFormula>
    </tableColumn>
    <tableColumn id="9" xr3:uid="{1865A22E-2A05-477D-85FB-899B6FBE355D}" name="Genopret %" dataDxfId="35"/>
    <tableColumn id="26" xr3:uid="{FFB47610-F00D-4720-850F-38FAB2845020}" name="Genopret/enh" dataDxfId="34">
      <calculatedColumnFormula>Produkter[[#This Row],[Nypris/enh]]*Produkter[[#This Row],[Genopret %]]</calculatedColumnFormula>
    </tableColumn>
    <tableColumn id="17" xr3:uid="{08A71DFC-7F4D-432C-9C91-C225CD1B85B0}" name="Levetid" dataDxfId="33"/>
    <tableColumn id="2" xr3:uid="{E658C967-1B92-428D-A687-9BD1E425FDFC}" name="Efterslæbsrente"/>
    <tableColumn id="4" xr3:uid="{1E48E848-FC6F-4E17-B488-02BB3D650333}" name="Note" dataDxfId="32" dataCellStyle="Komma"/>
    <tableColumn id="19" xr3:uid="{F0C1F8FA-B023-4178-AA11-BBAEE48D000E}" name="BIM7AA" dataDxfId="31" totalsRowDxfId="30"/>
    <tableColumn id="16" xr3:uid="{A6678F09-DF02-41AD-9CB1-9CEF36EC03E1}" name="Kilde" dataDxfId="29" totalsRowDxfId="28" dataCellStyle="Komma"/>
    <tableColumn id="8" xr3:uid="{7AFF45B9-2607-4727-BCD9-9A77FFA99714}" name="SFB" dataDxfId="27" totalsRowDxfId="26"/>
    <tableColumn id="11" xr3:uid="{39571078-9421-4024-8AAF-EB2D9E2E416B}" name="Levetid Molio" dataDxfId="25" totalsRowDxfId="24"/>
    <tableColumn id="5" xr3:uid="{2CE66FBE-E451-478F-AC97-EF6FC495263B}" name="PrisJusteretÅr" dataDxfId="2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6AA92E-7D4D-447C-8940-BAFB4972A486}" name="Bygninger" displayName="Bygninger" ref="A1:O2" totalsRowShown="0" headerRowDxfId="22" dataDxfId="0" headerRowBorderDxfId="21" tableBorderDxfId="20" totalsRowBorderDxfId="19" headerRowCellStyle="Normal 2" dataCellStyle="Normal 2">
  <autoFilter ref="A1:O2" xr:uid="{AF6AA92E-7D4D-447C-8940-BAFB4972A486}"/>
  <tableColumns count="15">
    <tableColumn id="9" xr3:uid="{936BEC7E-C67D-43C6-B59E-B73E6C12D2BC}" name="BygningId" dataDxfId="15" dataCellStyle="Normal 2"/>
    <tableColumn id="22" xr3:uid="{3A877884-D5FC-4A99-A22E-5D41E036A3AC}" name="Medtaget" dataDxfId="14" dataCellStyle="Normal 2"/>
    <tableColumn id="23" xr3:uid="{E95FB478-163B-4918-897D-14F0276A6B03}" name="Assets" dataDxfId="13" dataCellStyle="Normal 2">
      <calculatedColumnFormula>COUNTIF(Assets[[#All],[BygningId]],Bygninger[[#This Row],[BygningId]])</calculatedColumnFormula>
    </tableColumn>
    <tableColumn id="1" xr3:uid="{6644C01B-6547-420E-9A96-5A8B28EFAF6C}" name="Ejet" dataDxfId="12" dataCellStyle="Normal 2"/>
    <tableColumn id="2" xr3:uid="{0BE138D0-ACB9-4694-AC22-11A6E59443FC}" name="Kaldenavn" dataDxfId="11" dataCellStyle="Normal 2"/>
    <tableColumn id="3" xr3:uid="{4A45AA74-5C01-4017-949B-948A3DFA0184}" name="Ejendom" dataDxfId="10" dataCellStyle="Normal 2"/>
    <tableColumn id="4" xr3:uid="{F617CDFC-BE63-4679-A818-C1DC59788EB4}" name="Bygning" dataDxfId="9" dataCellStyle="Normal 2"/>
    <tableColumn id="5" xr3:uid="{B71BD71A-36C5-4EDA-BBB0-787587D263C4}" name="Vejnavn" dataDxfId="8" dataCellStyle="Normal 2"/>
    <tableColumn id="6" xr3:uid="{AC5324E9-B93B-4D99-BC90-F727952D89E4}" name="Nummer" dataDxfId="7" dataCellStyle="Normal 2"/>
    <tableColumn id="7" xr3:uid="{7455F686-5A5E-4592-8EFA-4F624E99D4EF}" name="Postnummer" dataDxfId="6" dataCellStyle="Normal 2"/>
    <tableColumn id="8" xr3:uid="{1F69927B-BAF4-4728-BD9C-E534F0CEA809}" name="StedId" dataDxfId="5" dataCellStyle="Normal 2"/>
    <tableColumn id="10" xr3:uid="{B6452172-6364-490B-8DAD-68A642B01F02}" name="Bruttoareal" dataDxfId="4" dataCellStyle="Normal 2"/>
    <tableColumn id="14" xr3:uid="{8F193A29-7BC0-498C-9DB6-EF0C49DEEA6C}" name="BBR Opførelsesår" dataDxfId="3" dataCellStyle="Normal 2"/>
    <tableColumn id="15" xr3:uid="{E0B35648-0C48-4FDE-AEF0-58B1ADCCEE94}" name="BBR Bygningsanvendelse" dataDxfId="2" dataCellStyle="Normal 2"/>
    <tableColumn id="16" xr3:uid="{545475FC-3B71-4D2E-8FA0-20A0053906A2}" name="BBR Om-/til-bygningsår" dataDxfId="1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1C95-AF13-44A0-AE01-6A9FFDA82028}">
  <dimension ref="A1:W156"/>
  <sheetViews>
    <sheetView tabSelected="1" zoomScaleNormal="100" workbookViewId="0">
      <selection activeCell="B2" sqref="B2"/>
    </sheetView>
  </sheetViews>
  <sheetFormatPr defaultRowHeight="15" x14ac:dyDescent="0.25"/>
  <cols>
    <col min="1" max="3" width="7.140625" customWidth="1"/>
    <col min="4" max="4" width="11.28515625" bestFit="1" customWidth="1"/>
    <col min="5" max="5" width="11.28515625" style="13" customWidth="1"/>
    <col min="6" max="6" width="27.28515625" style="20" customWidth="1"/>
    <col min="7" max="7" width="7.5703125" style="12" bestFit="1" customWidth="1"/>
    <col min="8" max="8" width="9.42578125" style="24" customWidth="1"/>
    <col min="9" max="9" width="31.7109375" style="35" customWidth="1"/>
    <col min="10" max="10" width="6" customWidth="1"/>
    <col min="11" max="11" width="5.7109375" customWidth="1"/>
    <col min="12" max="13" width="8.5703125" style="12" customWidth="1"/>
    <col min="14" max="14" width="8.5703125" customWidth="1"/>
    <col min="15" max="15" width="8.5703125" style="13" customWidth="1"/>
    <col min="16" max="16" width="10.28515625" style="13" customWidth="1"/>
    <col min="17" max="17" width="7.85546875" customWidth="1"/>
    <col min="18" max="18" width="11.85546875" bestFit="1" customWidth="1"/>
    <col min="19" max="19" width="9.28515625" style="13" customWidth="1"/>
    <col min="20" max="20" width="9.85546875" style="36" customWidth="1"/>
    <col min="21" max="21" width="38.85546875" customWidth="1"/>
  </cols>
  <sheetData>
    <row r="1" spans="1:21" s="26" customFormat="1" ht="30" customHeight="1" x14ac:dyDescent="0.25">
      <c r="A1" s="26" t="s">
        <v>21</v>
      </c>
      <c r="B1" s="26" t="s">
        <v>28</v>
      </c>
      <c r="C1" s="26" t="s">
        <v>57</v>
      </c>
      <c r="D1" s="26" t="s">
        <v>15</v>
      </c>
      <c r="E1" s="27" t="s">
        <v>59</v>
      </c>
      <c r="F1" s="28" t="s">
        <v>50</v>
      </c>
      <c r="G1" s="26" t="s">
        <v>31</v>
      </c>
      <c r="H1" s="29" t="s">
        <v>58</v>
      </c>
      <c r="I1" s="28" t="s">
        <v>8</v>
      </c>
      <c r="J1" s="26" t="s">
        <v>7</v>
      </c>
      <c r="K1" s="26" t="s">
        <v>19</v>
      </c>
      <c r="L1" s="26" t="s">
        <v>3</v>
      </c>
      <c r="M1" s="26" t="s">
        <v>25</v>
      </c>
      <c r="N1" s="26" t="s">
        <v>60</v>
      </c>
      <c r="O1" s="26" t="s">
        <v>55</v>
      </c>
      <c r="P1" s="26" t="s">
        <v>26</v>
      </c>
      <c r="Q1" s="27" t="s">
        <v>22</v>
      </c>
      <c r="R1" s="27" t="s">
        <v>56</v>
      </c>
      <c r="S1" s="26" t="s">
        <v>61</v>
      </c>
      <c r="T1" s="31" t="s">
        <v>62</v>
      </c>
      <c r="U1" s="26" t="s">
        <v>1</v>
      </c>
    </row>
    <row r="2" spans="1:21" x14ac:dyDescent="0.25">
      <c r="A2" s="4">
        <v>12</v>
      </c>
      <c r="B2">
        <v>1691</v>
      </c>
      <c r="C2" s="16">
        <v>7</v>
      </c>
      <c r="D2" s="12">
        <f>131.7+132.6+146.5-23.5</f>
        <v>387.29999999999995</v>
      </c>
      <c r="E2" s="11"/>
      <c r="F2" s="21" t="str">
        <f>VLOOKUP(Assets[[#This Row],[BygningId]],Bygninger[#All],5,FALSE)</f>
        <v>Egehytten</v>
      </c>
      <c r="G2" s="25" t="str">
        <f>VLOOKUP(Assets[[#This Row],[BygningId]],Bygninger[#All],7,FALSE)</f>
        <v>1</v>
      </c>
      <c r="H2" s="23" t="str">
        <f>VLOOKUP(Assets[[#This Row],[BygningId]],Bygninger[#All],13,FALSE)</f>
        <v>1922</v>
      </c>
      <c r="I2" s="21" t="str">
        <f>VLOOKUP(Assets[[#This Row],[ProduktId]],Produkter[#All],3,FALSE)</f>
        <v>Gulv træ</v>
      </c>
      <c r="J2" s="22">
        <f>VLOOKUP(Assets[[#This Row],[ProduktId]],Produkter[#All],14,FALSE)</f>
        <v>433</v>
      </c>
      <c r="K2" s="22" t="str">
        <f>VLOOKUP(Assets[[#This Row],[ProduktId]],Produkter[#All],2,FALSE)</f>
        <v>bi</v>
      </c>
      <c r="L2" s="30" t="str">
        <f>VLOOKUP(Assets[[#This Row],[ProduktId]],Produkter[#All],5,FALSE)</f>
        <v>m2</v>
      </c>
      <c r="M2" s="17">
        <f>VLOOKUP(Assets[[#This Row],[ProduktId]],Produkter[#All],8,FALSE)</f>
        <v>23.6508</v>
      </c>
      <c r="N2" s="33">
        <f>VLOOKUP(Assets[[#This Row],[ProduktId]],Produkter[#All],11,FALSE)</f>
        <v>30</v>
      </c>
      <c r="O2" s="34">
        <f>VLOOKUP(Assets[[#This Row],[ProduktId]],Produkter[#All],12,FALSE)</f>
        <v>0</v>
      </c>
      <c r="P2" s="18">
        <f>VLOOKUP(Assets[[#This Row],[ProduktId]],Produkter[#All],10,FALSE)</f>
        <v>1773.81</v>
      </c>
      <c r="Q2" s="30" t="str">
        <f>VLOOKUP(Assets[[#This Row],[ProduktId]],Produkter[#All],15,FALSE)</f>
        <v>Rød 2023</v>
      </c>
      <c r="R2" s="19">
        <f>VLOOKUP(Assets[[#This Row],[ProduktId]],Produkter[#All],18,FALSE)</f>
        <v>2023</v>
      </c>
      <c r="S2" s="18">
        <f>Assets[[#This Row],[Mængde]]*Assets[[#This Row],[Genopret/enh]]</f>
        <v>686996.6129999999</v>
      </c>
      <c r="T2" s="32">
        <f>Assets[[#This Row],[Mængde]]*Assets[[#This Row],[Vedl/enh/år]]</f>
        <v>9159.9548399999985</v>
      </c>
      <c r="U2" s="12"/>
    </row>
    <row r="98" spans="22:23" ht="15.75" customHeight="1" x14ac:dyDescent="0.25"/>
    <row r="106" spans="22:23" x14ac:dyDescent="0.25">
      <c r="V106" s="13"/>
      <c r="W106" s="13"/>
    </row>
    <row r="107" spans="22:23" x14ac:dyDescent="0.25">
      <c r="V107" s="13"/>
      <c r="W107" s="13"/>
    </row>
    <row r="108" spans="22:23" x14ac:dyDescent="0.25">
      <c r="V108" s="13"/>
      <c r="W108" s="13"/>
    </row>
    <row r="109" spans="22:23" x14ac:dyDescent="0.25">
      <c r="V109" s="13"/>
      <c r="W109" s="13"/>
    </row>
    <row r="110" spans="22:23" x14ac:dyDescent="0.25">
      <c r="V110" s="13"/>
      <c r="W110" s="13"/>
    </row>
    <row r="111" spans="22:23" x14ac:dyDescent="0.25">
      <c r="V111" s="13"/>
      <c r="W111" s="13"/>
    </row>
    <row r="112" spans="22:23" x14ac:dyDescent="0.25">
      <c r="V112" s="13"/>
      <c r="W112" s="13"/>
    </row>
    <row r="113" spans="22:23" x14ac:dyDescent="0.25">
      <c r="V113" s="13"/>
      <c r="W113" s="13"/>
    </row>
    <row r="114" spans="22:23" x14ac:dyDescent="0.25">
      <c r="V114" s="13"/>
      <c r="W114" s="13"/>
    </row>
    <row r="115" spans="22:23" x14ac:dyDescent="0.25">
      <c r="V115" s="13"/>
      <c r="W115" s="13"/>
    </row>
    <row r="116" spans="22:23" x14ac:dyDescent="0.25">
      <c r="V116" s="13"/>
      <c r="W116" s="13"/>
    </row>
    <row r="117" spans="22:23" x14ac:dyDescent="0.25">
      <c r="V117" s="13"/>
      <c r="W117" s="13"/>
    </row>
    <row r="118" spans="22:23" x14ac:dyDescent="0.25">
      <c r="V118" s="13"/>
      <c r="W118" s="13"/>
    </row>
    <row r="119" spans="22:23" x14ac:dyDescent="0.25">
      <c r="V119" s="13"/>
      <c r="W119" s="13"/>
    </row>
    <row r="120" spans="22:23" x14ac:dyDescent="0.25">
      <c r="V120" s="13"/>
      <c r="W120" s="13"/>
    </row>
    <row r="121" spans="22:23" x14ac:dyDescent="0.25">
      <c r="V121" s="13"/>
      <c r="W121" s="13"/>
    </row>
    <row r="122" spans="22:23" x14ac:dyDescent="0.25">
      <c r="V122" s="13"/>
      <c r="W122" s="13"/>
    </row>
    <row r="123" spans="22:23" x14ac:dyDescent="0.25">
      <c r="V123" s="13"/>
      <c r="W123" s="13"/>
    </row>
    <row r="124" spans="22:23" x14ac:dyDescent="0.25">
      <c r="V124" s="13"/>
      <c r="W124" s="13"/>
    </row>
    <row r="125" spans="22:23" x14ac:dyDescent="0.25">
      <c r="V125" s="13"/>
      <c r="W125" s="13"/>
    </row>
    <row r="126" spans="22:23" x14ac:dyDescent="0.25">
      <c r="V126" s="13"/>
      <c r="W126" s="13"/>
    </row>
    <row r="127" spans="22:23" x14ac:dyDescent="0.25">
      <c r="V127" s="13"/>
      <c r="W127" s="13"/>
    </row>
    <row r="128" spans="22:23" x14ac:dyDescent="0.25">
      <c r="V128" s="14"/>
      <c r="W128" s="13"/>
    </row>
    <row r="129" spans="22:23" x14ac:dyDescent="0.25">
      <c r="V129" s="14"/>
      <c r="W129" s="13"/>
    </row>
    <row r="130" spans="22:23" x14ac:dyDescent="0.25">
      <c r="V130" s="14"/>
      <c r="W130" s="13"/>
    </row>
    <row r="131" spans="22:23" x14ac:dyDescent="0.25">
      <c r="V131" s="15"/>
      <c r="W131" s="13"/>
    </row>
    <row r="132" spans="22:23" x14ac:dyDescent="0.25">
      <c r="V132" s="14"/>
      <c r="W132" s="13"/>
    </row>
    <row r="133" spans="22:23" x14ac:dyDescent="0.25">
      <c r="V133" s="15"/>
      <c r="W133" s="13"/>
    </row>
    <row r="134" spans="22:23" x14ac:dyDescent="0.25">
      <c r="V134" s="14"/>
      <c r="W134" s="13"/>
    </row>
    <row r="135" spans="22:23" x14ac:dyDescent="0.25">
      <c r="V135" s="14"/>
      <c r="W135" s="13"/>
    </row>
    <row r="136" spans="22:23" x14ac:dyDescent="0.25">
      <c r="V136" s="15"/>
      <c r="W136" s="13"/>
    </row>
    <row r="137" spans="22:23" x14ac:dyDescent="0.25">
      <c r="V137" s="14"/>
      <c r="W137" s="13"/>
    </row>
    <row r="138" spans="22:23" x14ac:dyDescent="0.25">
      <c r="V138" s="15"/>
      <c r="W138" s="13"/>
    </row>
    <row r="139" spans="22:23" x14ac:dyDescent="0.25">
      <c r="V139" s="14"/>
      <c r="W139" s="13"/>
    </row>
    <row r="140" spans="22:23" x14ac:dyDescent="0.25">
      <c r="V140" s="15"/>
      <c r="W140" s="13"/>
    </row>
    <row r="141" spans="22:23" x14ac:dyDescent="0.25">
      <c r="V141" s="14"/>
      <c r="W141" s="13"/>
    </row>
    <row r="142" spans="22:23" x14ac:dyDescent="0.25">
      <c r="V142" s="15"/>
      <c r="W142" s="13"/>
    </row>
    <row r="143" spans="22:23" x14ac:dyDescent="0.25">
      <c r="V143" s="15"/>
      <c r="W143" s="13"/>
    </row>
    <row r="144" spans="22:23" x14ac:dyDescent="0.25">
      <c r="V144" s="13"/>
      <c r="W144" s="13"/>
    </row>
    <row r="145" spans="22:23" x14ac:dyDescent="0.25">
      <c r="V145" s="13"/>
      <c r="W145" s="13"/>
    </row>
    <row r="146" spans="22:23" x14ac:dyDescent="0.25">
      <c r="V146" s="13"/>
      <c r="W146" s="13"/>
    </row>
    <row r="147" spans="22:23" x14ac:dyDescent="0.25">
      <c r="V147" s="13"/>
      <c r="W147" s="13"/>
    </row>
    <row r="148" spans="22:23" x14ac:dyDescent="0.25">
      <c r="V148" s="13"/>
      <c r="W148" s="13"/>
    </row>
    <row r="149" spans="22:23" x14ac:dyDescent="0.25">
      <c r="V149" s="13"/>
      <c r="W149" s="13"/>
    </row>
    <row r="150" spans="22:23" x14ac:dyDescent="0.25">
      <c r="V150" s="13"/>
      <c r="W150" s="13"/>
    </row>
    <row r="151" spans="22:23" x14ac:dyDescent="0.25">
      <c r="V151" s="13"/>
      <c r="W151" s="13"/>
    </row>
    <row r="152" spans="22:23" x14ac:dyDescent="0.25">
      <c r="V152" s="13"/>
      <c r="W152" s="13"/>
    </row>
    <row r="153" spans="22:23" x14ac:dyDescent="0.25">
      <c r="V153" s="13"/>
      <c r="W153" s="13"/>
    </row>
    <row r="154" spans="22:23" x14ac:dyDescent="0.25">
      <c r="V154" s="13"/>
      <c r="W154" s="13"/>
    </row>
    <row r="155" spans="22:23" x14ac:dyDescent="0.25">
      <c r="V155" s="13"/>
      <c r="W155" s="13"/>
    </row>
    <row r="156" spans="22:23" x14ac:dyDescent="0.25">
      <c r="V156" s="13"/>
      <c r="W156" s="13"/>
    </row>
  </sheetData>
  <conditionalFormatting sqref="A2">
    <cfRule type="duplicateValues" dxfId="17" priority="3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3E56-0E25-4515-934D-FF36C16D8D0D}">
  <dimension ref="A1:R3"/>
  <sheetViews>
    <sheetView zoomScaleNormal="100" workbookViewId="0">
      <selection activeCell="C2" sqref="C2"/>
    </sheetView>
  </sheetViews>
  <sheetFormatPr defaultRowHeight="15" x14ac:dyDescent="0.25"/>
  <cols>
    <col min="1" max="1" width="5.7109375" style="6" customWidth="1"/>
    <col min="2" max="2" width="11.42578125" style="6" bestFit="1" customWidth="1"/>
    <col min="3" max="3" width="33" style="6" bestFit="1" customWidth="1"/>
    <col min="4" max="4" width="35.140625" style="6" bestFit="1" customWidth="1"/>
    <col min="5" max="5" width="8.85546875" bestFit="1" customWidth="1"/>
    <col min="7" max="7" width="13.28515625" bestFit="1" customWidth="1"/>
    <col min="8" max="8" width="13.28515625" customWidth="1"/>
    <col min="9" max="9" width="13.85546875" bestFit="1" customWidth="1"/>
    <col min="10" max="10" width="11.85546875" bestFit="1" customWidth="1"/>
    <col min="11" max="11" width="14.42578125" bestFit="1" customWidth="1"/>
    <col min="12" max="12" width="14.42578125" customWidth="1"/>
    <col min="14" max="15" width="10.42578125" bestFit="1" customWidth="1"/>
  </cols>
  <sheetData>
    <row r="1" spans="1:18" x14ac:dyDescent="0.25">
      <c r="A1" t="s">
        <v>9</v>
      </c>
      <c r="B1" t="s">
        <v>19</v>
      </c>
      <c r="C1" t="s">
        <v>18</v>
      </c>
      <c r="D1" t="s">
        <v>17</v>
      </c>
      <c r="E1" t="s">
        <v>3</v>
      </c>
      <c r="F1" t="s">
        <v>14</v>
      </c>
      <c r="G1" s="5" t="s">
        <v>24</v>
      </c>
      <c r="H1" s="5" t="s">
        <v>25</v>
      </c>
      <c r="I1" t="s">
        <v>10</v>
      </c>
      <c r="J1" t="s">
        <v>26</v>
      </c>
      <c r="K1" t="s">
        <v>12</v>
      </c>
      <c r="L1" t="s">
        <v>55</v>
      </c>
      <c r="M1" t="s">
        <v>1</v>
      </c>
      <c r="N1" s="6" t="s">
        <v>7</v>
      </c>
      <c r="O1" s="1" t="s">
        <v>22</v>
      </c>
      <c r="P1" t="s">
        <v>16</v>
      </c>
      <c r="Q1" t="s">
        <v>11</v>
      </c>
      <c r="R1" t="s">
        <v>56</v>
      </c>
    </row>
    <row r="2" spans="1:18" x14ac:dyDescent="0.25">
      <c r="A2">
        <v>7</v>
      </c>
      <c r="B2" t="s">
        <v>20</v>
      </c>
      <c r="C2" t="s">
        <v>27</v>
      </c>
      <c r="D2" s="1" t="s">
        <v>23</v>
      </c>
      <c r="E2" t="s">
        <v>0</v>
      </c>
      <c r="F2" s="4">
        <v>1182.54</v>
      </c>
      <c r="G2" s="5">
        <v>0.02</v>
      </c>
      <c r="H2" s="7">
        <f>Produkter[[#This Row],[Nypris/enh]]*Produkter[[#This Row],[Vedl. %/år]]</f>
        <v>23.6508</v>
      </c>
      <c r="I2" s="2">
        <v>1.5</v>
      </c>
      <c r="J2" s="8">
        <f>Produkter[[#This Row],[Nypris/enh]]*Produkter[[#This Row],[Genopret %]]</f>
        <v>1773.81</v>
      </c>
      <c r="K2">
        <v>30</v>
      </c>
      <c r="L2" s="3">
        <v>0</v>
      </c>
      <c r="M2" t="s">
        <v>5</v>
      </c>
      <c r="N2" s="6">
        <v>433</v>
      </c>
      <c r="O2" s="1" t="s">
        <v>6</v>
      </c>
      <c r="P2" t="s">
        <v>13</v>
      </c>
      <c r="Q2" t="s">
        <v>4</v>
      </c>
      <c r="R2">
        <v>2023</v>
      </c>
    </row>
    <row r="3" spans="1:18" x14ac:dyDescent="0.25">
      <c r="B3" s="6" t="s">
        <v>54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0AD4-180F-4C64-AD18-B11F51B8C661}">
  <dimension ref="A1:O806"/>
  <sheetViews>
    <sheetView workbookViewId="0">
      <pane ySplit="1" topLeftCell="A2" activePane="bottomLeft" state="frozen"/>
      <selection pane="bottomLeft" activeCell="H3" sqref="H3"/>
    </sheetView>
  </sheetViews>
  <sheetFormatPr defaultColWidth="8.5703125" defaultRowHeight="15" customHeight="1" x14ac:dyDescent="0.25"/>
  <cols>
    <col min="1" max="2" width="7.28515625" style="9" customWidth="1"/>
    <col min="3" max="3" width="10.85546875" style="9" bestFit="1" customWidth="1"/>
    <col min="4" max="4" width="10" style="9" bestFit="1" customWidth="1"/>
    <col min="5" max="5" width="25" style="9" customWidth="1"/>
    <col min="6" max="6" width="13.28515625" style="9" customWidth="1"/>
    <col min="7" max="7" width="24.28515625" style="9" customWidth="1"/>
    <col min="8" max="8" width="12.28515625" style="9" customWidth="1"/>
    <col min="9" max="9" width="16.85546875" style="9" customWidth="1"/>
    <col min="10" max="10" width="9.85546875" style="9" customWidth="1"/>
    <col min="11" max="11" width="13.42578125" style="9" customWidth="1"/>
    <col min="12" max="12" width="15" style="9" customWidth="1"/>
    <col min="13" max="13" width="22.7109375" style="9" customWidth="1"/>
    <col min="14" max="14" width="30.42578125" style="9" customWidth="1"/>
    <col min="15" max="15" width="7.7109375" style="9" customWidth="1"/>
    <col min="16" max="495" width="8.5703125" style="9" customWidth="1"/>
    <col min="496" max="16384" width="8.5703125" style="9"/>
  </cols>
  <sheetData>
    <row r="1" spans="1:15" s="39" customFormat="1" ht="22.5" customHeight="1" x14ac:dyDescent="0.25">
      <c r="A1" s="37" t="s">
        <v>28</v>
      </c>
      <c r="B1" s="38" t="s">
        <v>52</v>
      </c>
      <c r="C1" s="38" t="s">
        <v>33</v>
      </c>
      <c r="D1" s="38" t="s">
        <v>51</v>
      </c>
      <c r="E1" s="37" t="s">
        <v>50</v>
      </c>
      <c r="F1" s="37" t="s">
        <v>49</v>
      </c>
      <c r="G1" s="37" t="s">
        <v>48</v>
      </c>
      <c r="H1" s="37" t="s">
        <v>32</v>
      </c>
      <c r="I1" s="37" t="s">
        <v>47</v>
      </c>
      <c r="J1" s="37" t="s">
        <v>46</v>
      </c>
      <c r="K1" s="37" t="s">
        <v>34</v>
      </c>
      <c r="L1" s="37" t="s">
        <v>45</v>
      </c>
      <c r="M1" s="37" t="s">
        <v>44</v>
      </c>
      <c r="N1" s="37" t="s">
        <v>43</v>
      </c>
      <c r="O1" s="37" t="s">
        <v>42</v>
      </c>
    </row>
    <row r="2" spans="1:15" s="10" customFormat="1" ht="15" customHeight="1" x14ac:dyDescent="0.25">
      <c r="A2" s="40">
        <v>1691</v>
      </c>
      <c r="B2" s="41" t="s">
        <v>53</v>
      </c>
      <c r="C2" s="41">
        <f>COUNTIF(Assets[[#All],[BygningId]],Bygninger[[#This Row],[BygningId]])</f>
        <v>1</v>
      </c>
      <c r="D2" s="42" t="s">
        <v>38</v>
      </c>
      <c r="E2" s="43" t="s">
        <v>63</v>
      </c>
      <c r="F2" s="43" t="s">
        <v>2</v>
      </c>
      <c r="G2" s="43" t="s">
        <v>29</v>
      </c>
      <c r="H2" s="43" t="s">
        <v>41</v>
      </c>
      <c r="I2" s="43" t="s">
        <v>30</v>
      </c>
      <c r="J2" s="43" t="s">
        <v>40</v>
      </c>
      <c r="K2" s="43" t="s">
        <v>36</v>
      </c>
      <c r="L2" s="44">
        <v>445.39370476207301</v>
      </c>
      <c r="M2" s="43" t="s">
        <v>37</v>
      </c>
      <c r="N2" s="43" t="s">
        <v>39</v>
      </c>
      <c r="O2" s="43" t="s">
        <v>35</v>
      </c>
    </row>
    <row r="3" spans="1:15" s="10" customFormat="1" ht="1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10" customFormat="1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10" customFormat="1" ht="1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s="10" customFormat="1" ht="1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s="10" customFormat="1" ht="1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s="10" customFormat="1" ht="1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s="10" customFormat="1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s="10" customFormat="1" ht="1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10" customFormat="1" ht="1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s="10" customFormat="1" ht="1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10" customFormat="1" ht="1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10" customFormat="1" ht="1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s="10" customFormat="1" ht="1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s="10" customFormat="1" ht="1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10" customFormat="1" ht="1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s="10" customFormat="1" ht="1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s="10" customFormat="1" ht="1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s="10" customFormat="1" ht="1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s="10" customFormat="1" ht="1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s="10" customFormat="1" ht="1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s="10" customFormat="1" ht="1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s="10" customFormat="1" ht="1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s="10" customFormat="1" ht="1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s="10" customFormat="1" ht="1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s="10" customFormat="1" ht="1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s="10" customFormat="1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s="10" customFormat="1" ht="1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s="10" customFormat="1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s="10" customFormat="1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s="10" customFormat="1" ht="1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s="10" customFormat="1" ht="1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s="10" customFormat="1" ht="1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s="10" customFormat="1" ht="1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s="10" customFormat="1" ht="1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s="10" customFormat="1" ht="1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s="10" customFormat="1" ht="1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s="10" customFormat="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s="10" customFormat="1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s="10" customFormat="1" ht="1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s="10" customFormat="1" ht="1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s="10" customFormat="1" ht="1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s="10" customFormat="1" ht="1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s="10" customFormat="1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s="10" customFormat="1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s="10" customFormat="1" ht="1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s="10" customFormat="1" ht="1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s="10" customFormat="1" ht="1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s="10" customFormat="1" ht="1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s="10" customFormat="1" ht="1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s="10" customFormat="1" ht="1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s="10" customFormat="1" ht="1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s="10" customFormat="1" ht="1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s="10" customFormat="1" ht="1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s="10" customFormat="1" ht="1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s="10" customFormat="1" ht="1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s="10" customFormat="1" ht="1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s="10" customFormat="1" ht="1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s="10" customFormat="1" ht="1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s="10" customFormat="1" ht="1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s="10" customFormat="1" ht="1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s="10" customFormat="1" ht="1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s="10" customFormat="1" ht="1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s="10" customFormat="1" ht="1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s="10" customFormat="1" ht="1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s="10" customFormat="1" ht="1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s="10" customFormat="1" ht="1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s="10" customFormat="1" ht="1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s="10" customFormat="1" ht="1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s="10" customFormat="1" ht="1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s="10" customFormat="1" ht="1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s="10" customFormat="1" ht="1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s="10" customFormat="1" ht="1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s="10" customFormat="1" ht="1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s="10" customFormat="1" ht="1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s="10" customFormat="1" ht="1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s="10" customFormat="1" ht="1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s="10" customFormat="1" ht="1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s="10" customFormat="1" ht="1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s="10" customFormat="1" ht="1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s="10" customFormat="1" ht="1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s="10" customFormat="1" ht="1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s="10" customFormat="1" ht="1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s="10" customFormat="1" ht="1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s="10" customFormat="1" ht="1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s="10" customFormat="1" ht="1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s="10" customFormat="1" ht="1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s="10" customFormat="1" ht="1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s="10" customFormat="1" ht="1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s="10" customFormat="1" ht="1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s="10" customFormat="1" ht="1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s="10" customFormat="1" ht="1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s="10" customFormat="1" ht="1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s="10" customFormat="1" ht="1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s="10" customFormat="1" ht="1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s="10" customFormat="1" ht="1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s="10" customFormat="1" ht="1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s="10" customFormat="1" ht="1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s="10" customFormat="1" ht="1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s="10" customFormat="1" ht="1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s="10" customFormat="1" ht="1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s="10" customFormat="1" ht="1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s="10" customFormat="1" ht="1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s="10" customFormat="1" ht="1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s="10" customFormat="1" ht="1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s="10" customFormat="1" ht="1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s="10" customFormat="1" ht="1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s="10" customFormat="1" ht="1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s="10" customFormat="1" ht="1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s="10" customFormat="1" ht="1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s="10" customFormat="1" ht="1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s="10" customFormat="1" ht="1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s="10" customFormat="1" ht="1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s="10" customFormat="1" ht="1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s="10" customFormat="1" ht="1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s="10" customFormat="1" ht="1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s="10" customFormat="1" ht="1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s="10" customFormat="1" ht="1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s="10" customFormat="1" ht="1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s="10" customFormat="1" ht="1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s="10" customFormat="1" ht="1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s="10" customFormat="1" ht="1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s="10" customFormat="1" ht="1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s="10" customFormat="1" ht="1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s="10" customFormat="1" ht="1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s="10" customFormat="1" ht="1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s="10" customFormat="1" ht="1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s="10" customFormat="1" ht="1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s="10" customFormat="1" ht="1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s="10" customFormat="1" ht="1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s="10" customFormat="1" ht="1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s="10" customFormat="1" ht="1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s="10" customFormat="1" ht="1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s="10" customFormat="1" ht="1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s="10" customFormat="1" ht="1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s="10" customFormat="1" ht="1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s="10" customFormat="1" ht="1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s="10" customFormat="1" ht="1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s="10" customFormat="1" ht="1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s="10" customFormat="1" ht="1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s="10" customFormat="1" ht="1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s="10" customFormat="1" ht="1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s="10" customFormat="1" ht="1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s="10" customFormat="1" ht="1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s="10" customFormat="1" ht="1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s="10" customFormat="1" ht="1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s="10" customFormat="1" ht="1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s="10" customFormat="1" ht="1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s="10" customFormat="1" ht="1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s="10" customFormat="1" ht="1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s="10" customFormat="1" ht="1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s="10" customFormat="1" ht="1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s="10" customFormat="1" ht="1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s="10" customFormat="1" ht="1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s="10" customFormat="1" ht="1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s="10" customFormat="1" ht="1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s="10" customFormat="1" ht="1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s="10" customFormat="1" ht="1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s="10" customFormat="1" ht="1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s="10" customFormat="1" ht="1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s="10" customFormat="1" ht="1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s="10" customFormat="1" ht="1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s="10" customFormat="1" ht="1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s="10" customFormat="1" ht="1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s="10" customFormat="1" ht="1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s="10" customFormat="1" ht="1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s="10" customFormat="1" ht="1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s="10" customFormat="1" ht="1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s="10" customFormat="1" ht="1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s="10" customFormat="1" ht="1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s="10" customFormat="1" ht="1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s="10" customFormat="1" ht="1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s="10" customFormat="1" ht="1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s="10" customFormat="1" ht="1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s="10" customFormat="1" ht="1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s="10" customFormat="1" ht="1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s="10" customFormat="1" ht="1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s="10" customFormat="1" ht="1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s="10" customFormat="1" ht="1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s="10" customFormat="1" ht="1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s="10" customFormat="1" ht="1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s="10" customFormat="1" ht="1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s="10" customFormat="1" ht="1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s="10" customFormat="1" ht="1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s="10" customFormat="1" ht="1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s="10" customFormat="1" ht="1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s="10" customFormat="1" ht="1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s="10" customFormat="1" ht="1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s="10" customFormat="1" ht="1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s="10" customFormat="1" ht="1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s="10" customFormat="1" ht="1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s="10" customFormat="1" ht="1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s="10" customFormat="1" ht="1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s="10" customFormat="1" ht="1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s="10" customFormat="1" ht="1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s="10" customFormat="1" ht="1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s="10" customFormat="1" ht="1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s="10" customFormat="1" ht="1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s="10" customFormat="1" ht="1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s="10" customFormat="1" ht="1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s="10" customFormat="1" ht="1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s="10" customFormat="1" ht="1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s="10" customFormat="1" ht="1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s="10" customFormat="1" ht="1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 s="10" customFormat="1" ht="1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s="10" customFormat="1" ht="1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s="10" customFormat="1" ht="1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s="10" customFormat="1" ht="1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s="10" customFormat="1" ht="1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s="10" customFormat="1" ht="1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s="10" customFormat="1" ht="1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s="10" customFormat="1" ht="1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s="10" customFormat="1" ht="1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s="10" customFormat="1" ht="1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s="10" customFormat="1" ht="1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s="10" customFormat="1" ht="1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s="10" customFormat="1" ht="1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s="10" customFormat="1" ht="1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s="10" customFormat="1" ht="1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s="10" customFormat="1" ht="1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s="10" customFormat="1" ht="1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s="10" customFormat="1" ht="1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s="10" customFormat="1" ht="1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s="10" customFormat="1" ht="1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s="10" customFormat="1" ht="1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s="10" customFormat="1" ht="1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s="10" customFormat="1" ht="1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s="10" customFormat="1" ht="1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s="10" customFormat="1" ht="1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s="10" customFormat="1" ht="1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s="10" customFormat="1" ht="1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s="10" customFormat="1" ht="1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s="10" customFormat="1" ht="1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s="10" customFormat="1" ht="1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s="10" customFormat="1" ht="1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s="10" customFormat="1" ht="1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s="10" customFormat="1" ht="1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s="10" customFormat="1" ht="1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s="10" customFormat="1" ht="1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s="10" customFormat="1" ht="1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s="10" customFormat="1" ht="1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s="10" customFormat="1" ht="1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s="10" customFormat="1" ht="1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s="10" customFormat="1" ht="1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s="10" customFormat="1" ht="1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s="10" customFormat="1" ht="1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s="10" customFormat="1" ht="1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s="10" customFormat="1" ht="1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s="10" customFormat="1" ht="1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s="10" customFormat="1" ht="1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s="10" customFormat="1" ht="1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s="10" customFormat="1" ht="1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s="10" customFormat="1" ht="1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s="10" customFormat="1" ht="1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s="10" customFormat="1" ht="1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s="10" customFormat="1" ht="1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s="10" customFormat="1" ht="1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s="10" customFormat="1" ht="1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s="10" customFormat="1" ht="1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s="10" customFormat="1" ht="1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s="10" customFormat="1" ht="1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s="10" customFormat="1" ht="1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 s="10" customFormat="1" ht="1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s="10" customFormat="1" ht="1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s="10" customFormat="1" ht="1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s="10" customFormat="1" ht="1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s="10" customFormat="1" ht="1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 s="10" customFormat="1" ht="1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 s="10" customFormat="1" ht="1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s="10" customFormat="1" ht="1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s="10" customFormat="1" ht="1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s="10" customFormat="1" ht="1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s="10" customFormat="1" ht="1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s="10" customFormat="1" ht="1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s="10" customFormat="1" ht="1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s="10" customFormat="1" ht="1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s="10" customFormat="1" ht="1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 s="10" customFormat="1" ht="1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s="10" customFormat="1" ht="1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s="10" customFormat="1" ht="1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s="10" customFormat="1" ht="1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s="10" customFormat="1" ht="1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s="10" customFormat="1" ht="1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s="10" customFormat="1" ht="1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 s="10" customFormat="1" ht="1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s="10" customFormat="1" ht="1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s="10" customFormat="1" ht="1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1:15" s="10" customFormat="1" ht="1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5" s="10" customFormat="1" ht="1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5" s="10" customFormat="1" ht="1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s="10" customFormat="1" ht="1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s="10" customFormat="1" ht="1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1:15" s="10" customFormat="1" ht="1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 s="10" customFormat="1" ht="1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1:15" s="10" customFormat="1" ht="1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 s="10" customFormat="1" ht="1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 s="10" customFormat="1" ht="1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1:15" s="10" customFormat="1" ht="1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5" s="10" customFormat="1" ht="1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 s="10" customFormat="1" ht="1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1:15" s="10" customFormat="1" ht="1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1:15" s="10" customFormat="1" ht="1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 s="10" customFormat="1" ht="1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 s="10" customFormat="1" ht="1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1:15" s="10" customFormat="1" ht="1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 s="10" customFormat="1" ht="1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 s="10" customFormat="1" ht="1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1:15" s="10" customFormat="1" ht="1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1:15" s="10" customFormat="1" ht="1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1:15" s="10" customFormat="1" ht="1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s="10" customFormat="1" ht="1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1:15" s="10" customFormat="1" ht="1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s="10" customFormat="1" ht="1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1:15" s="10" customFormat="1" ht="1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1:15" s="10" customFormat="1" ht="1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s="10" customFormat="1" ht="1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s="10" customFormat="1" ht="1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s="10" customFormat="1" ht="1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s="10" customFormat="1" ht="1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s="10" customFormat="1" ht="1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s="10" customFormat="1" ht="1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1:15" s="10" customFormat="1" ht="1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1:15" s="10" customFormat="1" ht="1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1:15" s="10" customFormat="1" ht="1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1:15" s="10" customFormat="1" ht="1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1:15" s="10" customFormat="1" ht="1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1:15" s="10" customFormat="1" ht="1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1:15" s="10" customFormat="1" ht="1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1:15" s="10" customFormat="1" ht="1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1:15" s="10" customFormat="1" ht="1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1:15" s="10" customFormat="1" ht="1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1:15" s="10" customFormat="1" ht="1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1:15" s="10" customFormat="1" ht="1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1:15" s="10" customFormat="1" ht="1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1:15" s="10" customFormat="1" ht="1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1:15" s="10" customFormat="1" ht="1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1:15" s="10" customFormat="1" ht="1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1:15" s="10" customFormat="1" ht="1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1:15" s="10" customFormat="1" ht="1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1:15" s="10" customFormat="1" ht="1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1:15" s="10" customFormat="1" ht="1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1:15" s="10" customFormat="1" ht="1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1:15" s="10" customFormat="1" ht="1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1:15" s="10" customFormat="1" ht="1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s="10" customFormat="1" ht="1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1:15" s="10" customFormat="1" ht="1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1:15" s="10" customFormat="1" ht="1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1:15" s="10" customFormat="1" ht="1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1:15" s="10" customFormat="1" ht="1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1:15" s="10" customFormat="1" ht="1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1:15" s="10" customFormat="1" ht="1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1:15" s="10" customFormat="1" ht="1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1:15" s="10" customFormat="1" ht="1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1:15" s="10" customFormat="1" ht="1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1:15" s="10" customFormat="1" ht="1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1:15" s="10" customFormat="1" ht="1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1:15" s="10" customFormat="1" ht="1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1:15" s="10" customFormat="1" ht="1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1:15" s="10" customFormat="1" ht="1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1:15" s="10" customFormat="1" ht="1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1:15" s="10" customFormat="1" ht="1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1:15" s="10" customFormat="1" ht="1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1:15" s="10" customFormat="1" ht="1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1:15" s="10" customFormat="1" ht="1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1:15" s="10" customFormat="1" ht="1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1:15" s="10" customFormat="1" ht="1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1:15" s="10" customFormat="1" ht="1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1:15" s="10" customFormat="1" ht="1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1:15" s="10" customFormat="1" ht="1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1:15" s="10" customFormat="1" ht="1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1:15" s="10" customFormat="1" ht="1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1:15" s="10" customFormat="1" ht="1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1:15" s="10" customFormat="1" ht="1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1:15" s="10" customFormat="1" ht="1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1:15" s="10" customFormat="1" ht="1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1:15" s="10" customFormat="1" ht="1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1:15" s="10" customFormat="1" ht="1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1:15" s="10" customFormat="1" ht="1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s="10" customFormat="1" ht="1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1:15" s="10" customFormat="1" ht="1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1:15" s="10" customFormat="1" ht="1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1:15" s="10" customFormat="1" ht="1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1:15" s="10" customFormat="1" ht="1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1:15" s="10" customFormat="1" ht="1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1:15" s="10" customFormat="1" ht="1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1:15" s="10" customFormat="1" ht="1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1:15" s="10" customFormat="1" ht="1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1:15" s="10" customFormat="1" ht="1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1:15" s="10" customFormat="1" ht="1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1:15" s="10" customFormat="1" ht="1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1:15" s="10" customFormat="1" ht="1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1:15" s="10" customFormat="1" ht="1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1:15" s="10" customFormat="1" ht="1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1:15" s="10" customFormat="1" ht="1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1:15" s="10" customFormat="1" ht="1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1:15" s="10" customFormat="1" ht="1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1:15" s="10" customFormat="1" ht="1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s="10" customFormat="1" ht="1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1:15" s="10" customFormat="1" ht="1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1:15" s="10" customFormat="1" ht="1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1:15" s="10" customFormat="1" ht="1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1:15" s="10" customFormat="1" ht="1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1:15" s="10" customFormat="1" ht="1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1:15" s="10" customFormat="1" ht="1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s="10" customFormat="1" ht="1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1:15" s="10" customFormat="1" ht="1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1:15" s="10" customFormat="1" ht="1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1:15" s="10" customFormat="1" ht="1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1:15" s="10" customFormat="1" ht="1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1:15" s="10" customFormat="1" ht="1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1:15" s="10" customFormat="1" ht="1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1:15" s="10" customFormat="1" ht="1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1:15" s="10" customFormat="1" ht="1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1:15" s="10" customFormat="1" ht="1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1:15" s="10" customFormat="1" ht="1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1:15" s="10" customFormat="1" ht="1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1:15" s="10" customFormat="1" ht="1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1:15" s="10" customFormat="1" ht="1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1:15" s="10" customFormat="1" ht="1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1:15" s="10" customFormat="1" ht="1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1:15" s="10" customFormat="1" ht="1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1:15" s="10" customFormat="1" ht="1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1:15" s="10" customFormat="1" ht="1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s="10" customFormat="1" ht="1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s="10" customFormat="1" ht="1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1:15" s="10" customFormat="1" ht="1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1:15" s="10" customFormat="1" ht="1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1:15" s="10" customFormat="1" ht="1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1:15" s="10" customFormat="1" ht="1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1:15" s="10" customFormat="1" ht="1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1:15" s="10" customFormat="1" ht="1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1:15" s="10" customFormat="1" ht="1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1:15" s="10" customFormat="1" ht="1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1:15" s="10" customFormat="1" ht="1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1:15" s="10" customFormat="1" ht="1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1:15" s="10" customFormat="1" ht="1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1:15" s="10" customFormat="1" ht="1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s="10" customFormat="1" ht="1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1:15" s="10" customFormat="1" ht="1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1:15" s="10" customFormat="1" ht="1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1:15" s="10" customFormat="1" ht="1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1:15" s="10" customFormat="1" ht="1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1:15" s="10" customFormat="1" ht="1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1:15" s="10" customFormat="1" ht="1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1:15" s="10" customFormat="1" ht="1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1:15" s="10" customFormat="1" ht="1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1:15" s="10" customFormat="1" ht="1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1:15" s="10" customFormat="1" ht="1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1:15" s="10" customFormat="1" ht="1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1:15" s="10" customFormat="1" ht="1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1:15" s="10" customFormat="1" ht="1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1:15" s="10" customFormat="1" ht="1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1:15" s="10" customFormat="1" ht="1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1:15" s="10" customFormat="1" ht="1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1:15" s="10" customFormat="1" ht="1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1:15" s="10" customFormat="1" ht="1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1:15" s="10" customFormat="1" ht="1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1:15" s="10" customFormat="1" ht="1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1:15" s="10" customFormat="1" ht="1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1:15" s="10" customFormat="1" ht="1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1:15" s="10" customFormat="1" ht="1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1:15" s="10" customFormat="1" ht="1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15" s="10" customFormat="1" ht="1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1:15" s="10" customFormat="1" ht="1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1:15" s="10" customFormat="1" ht="1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1:15" s="10" customFormat="1" ht="1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1:15" s="10" customFormat="1" ht="1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1:15" s="10" customFormat="1" ht="1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1:15" s="10" customFormat="1" ht="1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1:15" s="10" customFormat="1" ht="1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1:15" s="10" customFormat="1" ht="1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1:15" s="10" customFormat="1" ht="1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1:15" s="10" customFormat="1" ht="1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1:15" s="10" customFormat="1" ht="1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1:15" s="10" customFormat="1" ht="1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1:15" s="10" customFormat="1" ht="1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1:15" s="10" customFormat="1" ht="1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1:15" s="10" customFormat="1" ht="1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1:15" s="10" customFormat="1" ht="1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1:15" s="10" customFormat="1" ht="1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1:15" s="10" customFormat="1" ht="1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1:15" s="10" customFormat="1" ht="1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1:15" s="10" customFormat="1" ht="1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1:15" s="10" customFormat="1" ht="1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1:15" s="10" customFormat="1" ht="1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1:15" s="10" customFormat="1" ht="1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1:15" s="10" customFormat="1" ht="1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1:15" s="10" customFormat="1" ht="1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1:15" s="10" customFormat="1" ht="1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1:15" s="10" customFormat="1" ht="1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1:15" s="10" customFormat="1" ht="1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1:15" s="10" customFormat="1" ht="1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1:15" s="10" customFormat="1" ht="1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1:15" s="10" customFormat="1" ht="1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1:15" s="10" customFormat="1" ht="1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1:15" s="10" customFormat="1" ht="1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1:15" s="10" customFormat="1" ht="1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1:15" s="10" customFormat="1" ht="1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1:15" s="10" customFormat="1" ht="1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1:15" s="10" customFormat="1" ht="1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1:15" s="10" customFormat="1" ht="1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1:15" s="10" customFormat="1" ht="1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1:15" s="10" customFormat="1" ht="1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1:15" s="10" customFormat="1" ht="1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1:15" s="10" customFormat="1" ht="1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1:15" s="10" customFormat="1" ht="1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1:15" s="10" customFormat="1" ht="1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1:15" s="10" customFormat="1" ht="1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1:15" s="10" customFormat="1" ht="1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1:15" s="10" customFormat="1" ht="1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1:15" s="10" customFormat="1" ht="1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1:15" s="10" customFormat="1" ht="1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1:15" s="10" customFormat="1" ht="1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1:15" s="10" customFormat="1" ht="1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1:15" s="10" customFormat="1" ht="1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1:15" s="10" customFormat="1" ht="1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1:15" s="10" customFormat="1" ht="1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1:15" s="10" customFormat="1" ht="1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1:15" s="10" customFormat="1" ht="1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1:15" s="10" customFormat="1" ht="1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1:15" s="10" customFormat="1" ht="1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1:15" s="10" customFormat="1" ht="1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1:15" s="10" customFormat="1" ht="1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1:15" s="10" customFormat="1" ht="1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1:15" s="10" customFormat="1" ht="1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1:15" s="10" customFormat="1" ht="1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1:15" s="10" customFormat="1" ht="1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1:15" s="10" customFormat="1" ht="1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1:15" s="10" customFormat="1" ht="1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1:15" s="10" customFormat="1" ht="1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1:15" s="10" customFormat="1" ht="1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1:15" s="10" customFormat="1" ht="1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1:15" s="10" customFormat="1" ht="1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1:15" s="10" customFormat="1" ht="1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1:15" s="10" customFormat="1" ht="1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1:15" s="10" customFormat="1" ht="1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1:15" s="10" customFormat="1" ht="1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1:15" s="10" customFormat="1" ht="1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1:15" s="10" customFormat="1" ht="1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1:15" s="10" customFormat="1" ht="1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1:15" s="10" customFormat="1" ht="1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1:15" s="10" customFormat="1" ht="1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1:15" s="10" customFormat="1" ht="1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1:15" s="10" customFormat="1" ht="1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1:15" s="10" customFormat="1" ht="1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1:15" s="10" customFormat="1" ht="1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1:15" s="10" customFormat="1" ht="1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1:15" s="10" customFormat="1" ht="1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1:15" s="10" customFormat="1" ht="1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1:15" s="10" customFormat="1" ht="1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1:15" s="10" customFormat="1" ht="1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1:15" s="10" customFormat="1" ht="1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1:15" s="10" customFormat="1" ht="1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1:15" s="10" customFormat="1" ht="1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1:15" s="10" customFormat="1" ht="1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1:15" s="10" customFormat="1" ht="1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1:15" s="10" customFormat="1" ht="1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1:15" s="10" customFormat="1" ht="1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1:15" s="10" customFormat="1" ht="1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1:15" s="10" customFormat="1" ht="1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1:15" s="10" customFormat="1" ht="1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1:15" s="10" customFormat="1" ht="1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1:15" s="10" customFormat="1" ht="1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1:15" s="10" customFormat="1" ht="1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1:15" s="10" customFormat="1" ht="1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1:15" s="10" customFormat="1" ht="1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1:15" s="10" customFormat="1" ht="1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1:15" s="10" customFormat="1" ht="1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1:15" s="10" customFormat="1" ht="1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1:15" s="10" customFormat="1" ht="1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1:15" s="10" customFormat="1" ht="1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1:15" s="10" customFormat="1" ht="1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1:15" s="10" customFormat="1" ht="1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1:15" s="10" customFormat="1" ht="1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1:15" s="10" customFormat="1" ht="1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1:15" s="10" customFormat="1" ht="1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1:15" s="10" customFormat="1" ht="1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1:15" s="10" customFormat="1" ht="1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1:15" s="10" customFormat="1" ht="1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1:15" s="10" customFormat="1" ht="1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1:15" s="10" customFormat="1" ht="1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1:15" s="10" customFormat="1" ht="1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1:15" s="10" customFormat="1" ht="1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1:15" s="10" customFormat="1" ht="1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1:15" s="10" customFormat="1" ht="1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1:15" s="10" customFormat="1" ht="1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1:15" s="10" customFormat="1" ht="1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1:15" s="10" customFormat="1" ht="1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1:15" s="10" customFormat="1" ht="1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1:15" s="10" customFormat="1" ht="1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1:15" s="10" customFormat="1" ht="1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1:15" s="10" customFormat="1" ht="1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1:15" s="10" customFormat="1" ht="1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1:15" s="10" customFormat="1" ht="1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1:15" s="10" customFormat="1" ht="1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1:15" s="10" customFormat="1" ht="1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1:15" s="10" customFormat="1" ht="1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1:15" s="10" customFormat="1" ht="1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1:15" s="10" customFormat="1" ht="1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1:15" s="10" customFormat="1" ht="1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1:15" s="10" customFormat="1" ht="1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1:15" s="10" customFormat="1" ht="1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1:15" s="10" customFormat="1" ht="1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1:15" s="10" customFormat="1" ht="1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1:15" s="10" customFormat="1" ht="1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1:15" s="10" customFormat="1" ht="1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1:15" s="10" customFormat="1" ht="1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1:15" s="10" customFormat="1" ht="1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1:15" s="10" customFormat="1" ht="1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1:15" s="10" customFormat="1" ht="1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1:15" s="10" customFormat="1" ht="1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1:15" s="10" customFormat="1" ht="1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1:15" s="10" customFormat="1" ht="1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1:15" s="10" customFormat="1" ht="1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1:15" s="10" customFormat="1" ht="1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1:15" s="10" customFormat="1" ht="1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1:15" s="10" customFormat="1" ht="1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1:15" s="10" customFormat="1" ht="1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1:15" s="10" customFormat="1" ht="1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1:15" s="10" customFormat="1" ht="1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1:15" s="10" customFormat="1" ht="1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1:15" s="10" customFormat="1" ht="1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1:15" s="10" customFormat="1" ht="1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1:15" s="10" customFormat="1" ht="1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1:15" s="10" customFormat="1" ht="1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1:15" s="10" customFormat="1" ht="1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1:15" s="10" customFormat="1" ht="1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1:15" s="10" customFormat="1" ht="1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1:15" s="10" customFormat="1" ht="1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1:15" s="10" customFormat="1" ht="1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1:15" s="10" customFormat="1" ht="1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1:15" s="10" customFormat="1" ht="1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1:15" s="10" customFormat="1" ht="1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1:15" s="10" customFormat="1" ht="1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1:15" s="10" customFormat="1" ht="1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1:15" s="10" customFormat="1" ht="1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1:15" s="10" customFormat="1" ht="1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1:15" s="10" customFormat="1" ht="1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1:15" s="10" customFormat="1" ht="1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1:15" s="10" customFormat="1" ht="1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1:15" s="10" customFormat="1" ht="1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1:15" s="10" customFormat="1" ht="1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1:15" s="10" customFormat="1" ht="1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1:15" s="10" customFormat="1" ht="1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1:15" s="10" customFormat="1" ht="1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1:15" s="10" customFormat="1" ht="1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1:15" s="10" customFormat="1" ht="1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1:15" s="10" customFormat="1" ht="1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1:15" s="10" customFormat="1" ht="1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1:15" s="10" customFormat="1" ht="1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1:15" s="10" customFormat="1" ht="1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1:15" s="10" customFormat="1" ht="1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1:15" s="10" customFormat="1" ht="1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1:15" s="10" customFormat="1" ht="1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1:15" s="10" customFormat="1" ht="1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1:15" s="10" customFormat="1" ht="1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1:15" s="10" customFormat="1" ht="1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1:15" s="10" customFormat="1" ht="1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1:15" s="10" customFormat="1" ht="1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1:15" s="10" customFormat="1" ht="1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1:15" s="10" customFormat="1" ht="1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1:15" s="10" customFormat="1" ht="1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1:15" s="10" customFormat="1" ht="1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1:15" s="10" customFormat="1" ht="1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1:15" s="10" customFormat="1" ht="1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1:15" s="10" customFormat="1" ht="1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1:15" s="10" customFormat="1" ht="1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1:15" s="10" customFormat="1" ht="1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1:15" s="10" customFormat="1" ht="1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1:15" s="10" customFormat="1" ht="1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1:15" s="10" customFormat="1" ht="1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1:15" s="10" customFormat="1" ht="1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1:15" s="10" customFormat="1" ht="1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1:15" s="10" customFormat="1" ht="1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1:15" s="10" customFormat="1" ht="1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1:15" s="10" customFormat="1" ht="1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1:15" s="10" customFormat="1" ht="1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1:15" s="10" customFormat="1" ht="1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1:15" s="10" customFormat="1" ht="1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1:15" s="10" customFormat="1" ht="1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1:15" s="10" customFormat="1" ht="1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1:15" s="10" customFormat="1" ht="1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1:15" s="10" customFormat="1" ht="1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1:15" s="10" customFormat="1" ht="1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1:15" s="10" customFormat="1" ht="1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1:15" s="10" customFormat="1" ht="1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1:15" s="10" customFormat="1" ht="1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1:15" s="10" customFormat="1" ht="1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1:15" s="10" customFormat="1" ht="1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1:15" s="10" customFormat="1" ht="1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1:15" s="10" customFormat="1" ht="1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1:15" s="10" customFormat="1" ht="1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1:15" s="10" customFormat="1" ht="1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1:15" s="10" customFormat="1" ht="1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1:15" s="10" customFormat="1" ht="1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1:15" s="10" customFormat="1" ht="1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1:15" s="10" customFormat="1" ht="1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1:15" s="10" customFormat="1" ht="1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1:15" s="10" customFormat="1" ht="1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1:15" s="10" customFormat="1" ht="1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1:15" s="10" customFormat="1" ht="1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1:15" s="10" customFormat="1" ht="1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1:15" s="10" customFormat="1" ht="1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1:15" s="10" customFormat="1" ht="1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1:15" s="10" customFormat="1" ht="1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1:15" s="10" customFormat="1" ht="1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1:15" s="10" customFormat="1" ht="1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1:15" s="10" customFormat="1" ht="1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1:15" s="10" customFormat="1" ht="1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1:15" s="10" customFormat="1" ht="1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1:15" s="10" customFormat="1" ht="1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1:15" s="10" customFormat="1" ht="1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1:15" s="10" customFormat="1" ht="1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1:15" s="10" customFormat="1" ht="1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1:15" s="10" customFormat="1" ht="1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1:15" s="10" customFormat="1" ht="1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1:15" s="10" customFormat="1" ht="1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1:15" s="10" customFormat="1" ht="1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1:15" s="10" customFormat="1" ht="1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1:15" s="10" customFormat="1" ht="1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1:15" s="10" customFormat="1" ht="1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1:15" s="10" customFormat="1" ht="1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1:15" s="10" customFormat="1" ht="1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1:15" s="10" customFormat="1" ht="1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1:15" s="10" customFormat="1" ht="1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1:15" s="10" customFormat="1" ht="1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1:15" s="10" customFormat="1" ht="1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1:15" s="10" customFormat="1" ht="1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1:15" s="10" customFormat="1" ht="1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1:15" s="10" customFormat="1" ht="1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1:15" s="10" customFormat="1" ht="1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1:15" s="10" customFormat="1" ht="1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1:15" s="10" customFormat="1" ht="1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1:15" s="10" customFormat="1" ht="1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1:15" s="10" customFormat="1" ht="1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1:15" s="10" customFormat="1" ht="1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1:15" s="10" customFormat="1" ht="1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1:15" s="10" customFormat="1" ht="1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1:15" s="10" customFormat="1" ht="1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1:15" s="10" customFormat="1" ht="1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1:15" s="10" customFormat="1" ht="1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1:15" s="10" customFormat="1" ht="1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1:15" s="10" customFormat="1" ht="1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1:15" s="10" customFormat="1" ht="1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1:15" s="10" customFormat="1" ht="1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1:15" s="10" customFormat="1" ht="1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1:15" s="10" customFormat="1" ht="1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1:15" s="10" customFormat="1" ht="1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1:15" s="10" customFormat="1" ht="1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1:15" s="10" customFormat="1" ht="1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1:15" s="10" customFormat="1" ht="1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1:15" s="10" customFormat="1" ht="1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1:15" s="10" customFormat="1" ht="1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1:15" s="10" customFormat="1" ht="1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1:15" s="10" customFormat="1" ht="1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1:15" s="10" customFormat="1" ht="1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1:15" s="10" customFormat="1" ht="1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1:15" s="10" customFormat="1" ht="1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1:15" s="10" customFormat="1" ht="1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1:15" s="10" customFormat="1" ht="1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1:15" s="10" customFormat="1" ht="1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1:15" s="10" customFormat="1" ht="1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1:15" s="10" customFormat="1" ht="1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1:15" s="10" customFormat="1" ht="1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1:15" s="10" customFormat="1" ht="1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1:15" s="10" customFormat="1" ht="1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1:15" s="10" customFormat="1" ht="1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1:15" s="10" customFormat="1" ht="1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1:15" s="10" customFormat="1" ht="1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1:15" s="10" customFormat="1" ht="1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1:15" s="10" customFormat="1" ht="1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1:15" s="10" customFormat="1" ht="1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1:15" s="10" customFormat="1" ht="1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1:15" s="10" customFormat="1" ht="1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1:15" s="10" customFormat="1" ht="1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1:15" s="10" customFormat="1" ht="1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1:15" s="10" customFormat="1" ht="1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1:15" s="10" customFormat="1" ht="1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1:15" s="10" customFormat="1" ht="1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1:15" s="10" customFormat="1" ht="1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1:15" s="10" customFormat="1" ht="1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1:15" s="10" customFormat="1" ht="1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1:15" s="10" customFormat="1" ht="1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1:15" s="10" customFormat="1" ht="1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1:15" s="10" customFormat="1" ht="1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1:15" s="10" customFormat="1" ht="1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1:15" s="10" customFormat="1" ht="1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1:15" s="10" customFormat="1" ht="1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1:15" s="10" customFormat="1" ht="1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1:15" s="10" customFormat="1" ht="1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1:15" s="10" customFormat="1" ht="1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1:15" s="10" customFormat="1" ht="1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1:15" s="10" customFormat="1" ht="1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1:15" s="10" customFormat="1" ht="1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1:15" s="10" customFormat="1" ht="1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1:15" s="10" customFormat="1" ht="1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1:15" s="10" customFormat="1" ht="1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1:15" s="10" customFormat="1" ht="1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1:15" s="10" customFormat="1" ht="1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1:15" s="10" customFormat="1" ht="1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1:15" s="10" customFormat="1" ht="1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1:15" s="10" customFormat="1" ht="1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1:15" s="10" customFormat="1" ht="1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1:15" s="10" customFormat="1" ht="1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1:15" s="10" customFormat="1" ht="1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</sheetData>
  <conditionalFormatting sqref="C2">
    <cfRule type="cellIs" dxfId="16" priority="1" operator="equal">
      <formula>0</formula>
    </cfRule>
  </conditionalFormatting>
  <printOptions horizontalCentered="1"/>
  <pageMargins left="0.57291668653488159" right="0.57291668653488159" top="0.4166666567325592" bottom="0.57291668653488159" header="0" footer="0.3125"/>
  <pageSetup paperSize="0" scale="0" pageOrder="overThenDown" orientation="landscape" useFirstPageNumber="1"/>
  <headerFooter>
    <oddFooter>&amp;L&amp;L&amp;CPage &amp;P of &amp;N&amp;RPrint:&amp;D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Assets</vt:lpstr>
      <vt:lpstr>Produkt</vt:lpstr>
      <vt:lpstr>Bygninger</vt:lpstr>
    </vt:vector>
  </TitlesOfParts>
  <Company>Hillerød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Broe Jensen</dc:creator>
  <cp:lastModifiedBy>Kenneth Bo Christensen</cp:lastModifiedBy>
  <dcterms:created xsi:type="dcterms:W3CDTF">2023-01-12T08:07:30Z</dcterms:created>
  <dcterms:modified xsi:type="dcterms:W3CDTF">2023-01-22T11:48:08Z</dcterms:modified>
</cp:coreProperties>
</file>